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Assignments\BSPTCL\BSPTCL 20-21\BERC\Format F5(6)\"/>
    </mc:Choice>
  </mc:AlternateContent>
  <xr:revisionPtr revIDLastSave="0" documentId="13_ncr:1_{BC040674-9342-4069-B95A-1CDAF1DF20AD}" xr6:coauthVersionLast="41" xr6:coauthVersionMax="41" xr10:uidLastSave="{00000000-0000-0000-0000-000000000000}"/>
  <bookViews>
    <workbookView xWindow="-120" yWindow="-120" windowWidth="20730" windowHeight="11160" activeTab="1" xr2:uid="{00000000-000D-0000-FFFF-FFFF00000000}"/>
  </bookViews>
  <sheets>
    <sheet name="F5(6)_1" sheetId="3" r:id="rId1"/>
    <sheet name="F5(6)_2" sheetId="4" r:id="rId2"/>
  </sheets>
  <definedNames>
    <definedName name="_xlnm.Print_Area" localSheetId="0">'F5(6)_1'!$A$1:$S$46,'F5(6)_1'!$A$49:$S$82,'F5(6)_1'!$A$85:$S$112</definedName>
    <definedName name="_xlnm.Print_Area" localSheetId="1">'F5(6)_2'!$A$1:$T$100</definedName>
    <definedName name="_xlnm.Print_Titles" localSheetId="0">'F5(6)_1'!$1:$1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93" i="4" l="1"/>
  <c r="Q92" i="4"/>
  <c r="Q91" i="4"/>
  <c r="Q90" i="4" l="1"/>
  <c r="T90" i="4" s="1"/>
  <c r="Q89" i="4"/>
  <c r="T89" i="4" s="1"/>
  <c r="Q88" i="4"/>
  <c r="T88" i="4" s="1"/>
  <c r="Q87" i="4"/>
  <c r="S87" i="4" s="1"/>
  <c r="Q86" i="4"/>
  <c r="T95" i="4"/>
  <c r="S95" i="4"/>
  <c r="T94" i="4"/>
  <c r="S94" i="4"/>
  <c r="T93" i="4"/>
  <c r="S93" i="4"/>
  <c r="T92" i="4"/>
  <c r="S92" i="4"/>
  <c r="T91" i="4"/>
  <c r="S91" i="4"/>
  <c r="S88" i="4"/>
  <c r="T86" i="4"/>
  <c r="S86" i="4"/>
  <c r="S85" i="4"/>
  <c r="Q85" i="4"/>
  <c r="T85" i="4" s="1"/>
  <c r="R98" i="4"/>
  <c r="T81" i="4"/>
  <c r="Q83" i="4"/>
  <c r="T83" i="4" s="1"/>
  <c r="Q78" i="4"/>
  <c r="T78" i="4" s="1"/>
  <c r="T77" i="4"/>
  <c r="Q75" i="4"/>
  <c r="T75" i="4" s="1"/>
  <c r="Q72" i="4"/>
  <c r="T72" i="4" s="1"/>
  <c r="T68" i="4"/>
  <c r="Q68" i="4"/>
  <c r="S68" i="4" s="1"/>
  <c r="Q67" i="4"/>
  <c r="S67" i="4" s="1"/>
  <c r="P67" i="4"/>
  <c r="Q66" i="4"/>
  <c r="T66" i="4" s="1"/>
  <c r="Q55" i="4"/>
  <c r="Q41" i="4"/>
  <c r="T41" i="4" s="1"/>
  <c r="Q31" i="4"/>
  <c r="T31" i="4" s="1"/>
  <c r="Q19" i="4"/>
  <c r="T19" i="4" s="1"/>
  <c r="Q18" i="4"/>
  <c r="T18" i="4" s="1"/>
  <c r="Q17" i="4"/>
  <c r="T17" i="4" s="1"/>
  <c r="Q12" i="4"/>
  <c r="T12" i="4" s="1"/>
  <c r="H98" i="4"/>
  <c r="K98" i="4"/>
  <c r="P83" i="4"/>
  <c r="P82" i="4"/>
  <c r="P81" i="4"/>
  <c r="P80" i="4"/>
  <c r="P78" i="4"/>
  <c r="P77" i="4"/>
  <c r="P75" i="4"/>
  <c r="P74" i="4"/>
  <c r="P73" i="4"/>
  <c r="O67" i="4"/>
  <c r="P68" i="4"/>
  <c r="O68" i="4"/>
  <c r="P72" i="4"/>
  <c r="O72" i="4"/>
  <c r="P71" i="4"/>
  <c r="O71" i="4"/>
  <c r="P69" i="4"/>
  <c r="O69" i="4"/>
  <c r="P64" i="4"/>
  <c r="O64" i="4"/>
  <c r="P63" i="4"/>
  <c r="O63" i="4"/>
  <c r="P60" i="4"/>
  <c r="P59" i="4"/>
  <c r="P57" i="4"/>
  <c r="P56" i="4"/>
  <c r="P54" i="4"/>
  <c r="P53" i="4"/>
  <c r="O53" i="4"/>
  <c r="P52" i="4"/>
  <c r="O52" i="4"/>
  <c r="P51" i="4"/>
  <c r="O51" i="4"/>
  <c r="P47" i="4"/>
  <c r="P45" i="4"/>
  <c r="P44" i="4"/>
  <c r="P43" i="4"/>
  <c r="P42" i="4"/>
  <c r="P41" i="4"/>
  <c r="P40" i="4"/>
  <c r="P39" i="4"/>
  <c r="P37" i="4"/>
  <c r="P35" i="4"/>
  <c r="P33" i="4"/>
  <c r="P31" i="4"/>
  <c r="P27" i="4"/>
  <c r="P26" i="4"/>
  <c r="P25" i="4"/>
  <c r="P12" i="4"/>
  <c r="P11" i="4"/>
  <c r="P4" i="4"/>
  <c r="P3" i="4"/>
  <c r="M79" i="4"/>
  <c r="P79" i="4" s="1"/>
  <c r="M70" i="4"/>
  <c r="P70" i="4" s="1"/>
  <c r="M62" i="4"/>
  <c r="P62" i="4" s="1"/>
  <c r="M50" i="4"/>
  <c r="O50" i="4" s="1"/>
  <c r="M24" i="4"/>
  <c r="P24" i="4" s="1"/>
  <c r="M36" i="4"/>
  <c r="P36" i="4" s="1"/>
  <c r="M32" i="4"/>
  <c r="P32" i="4" s="1"/>
  <c r="M30" i="4"/>
  <c r="P30" i="4" s="1"/>
  <c r="M23" i="4"/>
  <c r="P23" i="4" s="1"/>
  <c r="M16" i="4"/>
  <c r="P16" i="4" s="1"/>
  <c r="M15" i="4"/>
  <c r="P15" i="4" s="1"/>
  <c r="M13" i="4"/>
  <c r="P13" i="4" s="1"/>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M38" i="4" s="1"/>
  <c r="L39" i="4"/>
  <c r="L40" i="4"/>
  <c r="L41" i="4"/>
  <c r="L42" i="4"/>
  <c r="L43" i="4"/>
  <c r="L44" i="4"/>
  <c r="L45" i="4"/>
  <c r="L46" i="4"/>
  <c r="L47"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4" i="4"/>
  <c r="L3" i="4"/>
  <c r="N98" i="4"/>
  <c r="P76" i="4"/>
  <c r="P65" i="4"/>
  <c r="P61" i="4"/>
  <c r="P58" i="4"/>
  <c r="P46" i="4"/>
  <c r="P34" i="4"/>
  <c r="P29" i="4"/>
  <c r="P28" i="4"/>
  <c r="I24" i="4"/>
  <c r="I22" i="4"/>
  <c r="I20" i="4"/>
  <c r="P14" i="4"/>
  <c r="I11" i="4"/>
  <c r="P10" i="4"/>
  <c r="P9" i="4"/>
  <c r="P8" i="4"/>
  <c r="P107" i="3"/>
  <c r="P106" i="3"/>
  <c r="P105" i="3"/>
  <c r="P104" i="3"/>
  <c r="P103" i="3"/>
  <c r="P102" i="3"/>
  <c r="P101" i="3"/>
  <c r="P100" i="3"/>
  <c r="P99" i="3"/>
  <c r="P98" i="3"/>
  <c r="P97" i="3"/>
  <c r="P96" i="3"/>
  <c r="P95" i="3"/>
  <c r="P94" i="3"/>
  <c r="P93" i="3"/>
  <c r="P92" i="3"/>
  <c r="P91" i="3"/>
  <c r="P90" i="3"/>
  <c r="P89" i="3"/>
  <c r="P88" i="3"/>
  <c r="P87" i="3"/>
  <c r="P86" i="3"/>
  <c r="P85" i="3"/>
  <c r="P76" i="3"/>
  <c r="P75" i="3"/>
  <c r="P70" i="3"/>
  <c r="O70" i="3"/>
  <c r="P63" i="3"/>
  <c r="O63" i="3"/>
  <c r="P62" i="3"/>
  <c r="O62" i="3"/>
  <c r="O111" i="3" s="1"/>
  <c r="P59" i="3"/>
  <c r="P57" i="3"/>
  <c r="P46" i="3"/>
  <c r="P45" i="3"/>
  <c r="P43" i="3"/>
  <c r="P33" i="3"/>
  <c r="P32" i="3"/>
  <c r="P28" i="3"/>
  <c r="P27" i="3"/>
  <c r="P9" i="3"/>
  <c r="P8" i="3"/>
  <c r="P7" i="3"/>
  <c r="P3" i="3"/>
  <c r="T67" i="4" l="1"/>
  <c r="S90" i="4"/>
  <c r="S89" i="4"/>
  <c r="T87" i="4"/>
  <c r="T98" i="4" s="1"/>
  <c r="Q98" i="4"/>
  <c r="S72" i="4"/>
  <c r="O70" i="4"/>
  <c r="P50" i="4"/>
  <c r="O62" i="4"/>
  <c r="P38" i="4"/>
  <c r="M98" i="4"/>
  <c r="S98" i="4"/>
  <c r="O98" i="4"/>
  <c r="I98" i="4"/>
  <c r="L98" i="4"/>
  <c r="P98" i="4" l="1"/>
  <c r="H111" i="3" l="1"/>
  <c r="K111" i="3"/>
  <c r="N111" i="3"/>
  <c r="P2" i="3" l="1"/>
  <c r="Q111" i="3"/>
  <c r="M34" i="3"/>
  <c r="P34" i="3" s="1"/>
  <c r="L39" i="3"/>
  <c r="M37" i="3"/>
  <c r="P37" i="3" s="1"/>
  <c r="M64" i="3" l="1"/>
  <c r="P64" i="3" s="1"/>
  <c r="M60" i="3"/>
  <c r="P60" i="3" s="1"/>
  <c r="M13" i="3"/>
  <c r="P13" i="3" s="1"/>
  <c r="M56" i="3" l="1"/>
  <c r="P56" i="3" s="1"/>
  <c r="M36" i="3" l="1"/>
  <c r="I23" i="3"/>
  <c r="I21" i="3"/>
  <c r="I19" i="3"/>
  <c r="L13" i="3"/>
  <c r="I10" i="3"/>
  <c r="L3" i="3"/>
  <c r="M111" i="3" l="1"/>
  <c r="P36" i="3"/>
  <c r="P111" i="3" s="1"/>
  <c r="L111" i="3"/>
  <c r="I111" i="3"/>
</calcChain>
</file>

<file path=xl/sharedStrings.xml><?xml version="1.0" encoding="utf-8"?>
<sst xmlns="http://schemas.openxmlformats.org/spreadsheetml/2006/main" count="1235" uniqueCount="337">
  <si>
    <t>Construction of 220KV D/C transmission line from BTPS to Hajipur, NIT-95/2014</t>
  </si>
  <si>
    <t>Construction of 132/33KV GSS
Maharajganj- NIT/93/2014.</t>
  </si>
  <si>
    <t>Construction of 132/33KV GSS
Narkatiyaganj - NIT-93/2014</t>
  </si>
  <si>
    <t>Construction of 132/33KV GSS
Hathua NIT-93/2014</t>
  </si>
  <si>
    <t>Construction of 132/33KV GSS
Areraj, NIT-93/2014</t>
  </si>
  <si>
    <t>Construction of 132/33KV GSS
Chakiya-NIT-62A/2014</t>
  </si>
  <si>
    <t>construction of two numbers of 132 KV Line bays each at Bettiah (132/33 KV) GSS and Raxaul
(132/33 KV) GSS, NIT-403/2013, VSPL</t>
  </si>
  <si>
    <t>Construction of 6 nos of 132/33KV Transformer Bay at Madhubani, Muzaffarpur, Dalsingsarai, Ramnagar, Hajipur and Jandaha , NIT- 08/2014, ABN</t>
  </si>
  <si>
    <t>Construction of 220 KV Kishanganj New- Madhepura D/C NIT-02/2015, L&amp;T
Tx. Line</t>
  </si>
  <si>
    <t>Construction of 220 KV (D/C) Line between  Madhepura to Laukhi with AL-59
Conductor(75Km),  NIT-03/2015, L&amp;T</t>
  </si>
  <si>
    <t>Construction of 2 x160+3x50
MVA GSS Musahari(New), NIT-477/2013, Techno</t>
  </si>
  <si>
    <t>Construction of  220 KV &amp; 132 KV D/C Transmission line for
evacuation of power from upcoming Motipur GSS, NIT-01/2014, L&amp;T</t>
  </si>
  <si>
    <t xml:space="preserve">Construction of 220 /132 /33 kV
Motipur GSS, NIT-24/2014, </t>
  </si>
  <si>
    <t>Construction of 2 x160+2x50 MVA ,220/132/33KV GSS
Laukahi, NIT-33/2014,</t>
  </si>
  <si>
    <t>Sl. No.</t>
  </si>
  <si>
    <t>Name of Element (Transmission line, Substation, Bay Extension, etc.)</t>
  </si>
  <si>
    <t>Construction of  2 x20MVA , 132/33KV GSS Tarapur, Teghra and Simri Bakhtiyarpur against NIT 91/2014.</t>
  </si>
  <si>
    <t>Construction of  2 x50MVA , 132/33KV GSS Araria, Barsoi, Baisi and Dhamdaha AGAINST NIT 92/2014.</t>
  </si>
  <si>
    <t>Construction of 3X50 MVA, 132/33kV Grid Sub-Station, Jagdishpur (Bhagalpur New) and Korha(Katihar)against  NIT no. 10 /PR/BSPTCL/2016</t>
  </si>
  <si>
    <t>Construction of 8 Nos. 132KV line bays at Pandaul-01Nos., Madhubani-02Nos, Jainagar-02, Phulparas-01Nos, Ekma-01Nos and Kusheshwarsthan-01Nos under state plan against NIT No. 04/PR/BSPTCL/2016</t>
  </si>
  <si>
    <t>Construction of 132/33kV GSS at Manjhaul , Ballia   and Bakhari against  NIT- 63/PR/BSPTCL/2014, Package- (A)</t>
  </si>
  <si>
    <t>Mode of Finance</t>
  </si>
  <si>
    <t>BRGF</t>
  </si>
  <si>
    <t>State Plan</t>
  </si>
  <si>
    <t>IRF</t>
  </si>
  <si>
    <t>State plan</t>
  </si>
  <si>
    <t>Amended Cost of Project</t>
  </si>
  <si>
    <t>Actual / Scheduled Commissioning Date</t>
  </si>
  <si>
    <t>Original Cost of Project</t>
  </si>
  <si>
    <t>03.09.2018</t>
  </si>
  <si>
    <t>24.05.2017</t>
  </si>
  <si>
    <t>31.05.2017</t>
  </si>
  <si>
    <t>20.05.2017</t>
  </si>
  <si>
    <t>18.05.2017</t>
  </si>
  <si>
    <t>29.12.2017</t>
  </si>
  <si>
    <t>05.02.2019</t>
  </si>
  <si>
    <t>22.02.2019</t>
  </si>
  <si>
    <t>29.05.2019</t>
  </si>
  <si>
    <t>15.07.2019</t>
  </si>
  <si>
    <t>Manihari-07.12.17
Nirmali-28.12.17
Banmankhi-25.01.17</t>
  </si>
  <si>
    <t>Araria-18.10.17
Barsoi-29.01.18
Baisi-02.05.18
Dhamdaha-15.02.18</t>
  </si>
  <si>
    <t>30.11.2019</t>
  </si>
  <si>
    <t>24.08.2018</t>
  </si>
  <si>
    <t>07.06.2018</t>
  </si>
  <si>
    <t>09.08.2018</t>
  </si>
  <si>
    <t>30.06.2019</t>
  </si>
  <si>
    <t>24.02.2019</t>
  </si>
  <si>
    <t>21.02.2019</t>
  </si>
  <si>
    <t>31.12.2018</t>
  </si>
  <si>
    <t>31.03.2017</t>
  </si>
  <si>
    <t>30.09.2018</t>
  </si>
  <si>
    <t>10.05.2018</t>
  </si>
  <si>
    <t>1. 220/132/33KV
Kishanganj GSS - 10.10.2016
2. 2x132KV line bay extension at Kishanganj Remote site- 04.01.2017
3. 2x132KV line bay extension at Forbesganj Remote site- 20.10.2016 and 10.01.2017
4. 4x220KV line bay extension at Madhepura Remote site- 27.04.2017
5. Laukhi Bay extension on 05.06.2018 &amp; 06.06.2018.</t>
  </si>
  <si>
    <t>17.01.2017</t>
  </si>
  <si>
    <t>21.11.2017</t>
  </si>
  <si>
    <t>30.10.2019</t>
  </si>
  <si>
    <t>15.04.2017</t>
  </si>
  <si>
    <t>29.03.2017</t>
  </si>
  <si>
    <t>21.06.2018</t>
  </si>
  <si>
    <t>Construction of
(i) 220KV D/C Line from Darbhanga 400/200 KV GSS to to Laukahi (new)GSS
(ii) 220KV D/C Line from Laukahi(new) GSS to Supaul (existing)   Pkg-'D'
GSS, NIT-15/2014 (pkg-D),. L&amp;T</t>
  </si>
  <si>
    <t>GSS Tarapur:- 27.01.2017, GSS Teghra:-
12.10.2017, Simri
Bakhtiyarpur:- 03.03.2017.</t>
  </si>
  <si>
    <t>DCB</t>
  </si>
  <si>
    <t xml:space="preserve">No. of Bids received </t>
  </si>
  <si>
    <t>Date of Award</t>
  </si>
  <si>
    <t>Awarded through ICB/DCB/
Department /Deposit Work</t>
  </si>
  <si>
    <t>20.03.2015</t>
  </si>
  <si>
    <t>Actual date of Start
of work</t>
  </si>
  <si>
    <t>Original Schedule Date of Completion</t>
  </si>
  <si>
    <t>20.06.2016</t>
  </si>
  <si>
    <t>Capitalization in FY 2018-19</t>
  </si>
  <si>
    <t xml:space="preserve">Approval of Scheme </t>
  </si>
  <si>
    <t>Table 6.3 of MYT Order</t>
  </si>
  <si>
    <t>20.03.2016</t>
  </si>
  <si>
    <t>15.03.2015</t>
  </si>
  <si>
    <t>15.03.2016</t>
  </si>
  <si>
    <t>03.02.2016</t>
  </si>
  <si>
    <t>03.02.2017</t>
  </si>
  <si>
    <t>10.02.2015</t>
  </si>
  <si>
    <t>09.08.2015</t>
  </si>
  <si>
    <t>11.02.2015</t>
  </si>
  <si>
    <t>04.04.2016(Nirmali)
04.04.2016(Triveniganaj)
09.04.2016(Banmankhi)
31.07.2016(Manihari)</t>
  </si>
  <si>
    <t>21.03.2015</t>
  </si>
  <si>
    <t>12.08.2015</t>
  </si>
  <si>
    <t>11.08.2016</t>
  </si>
  <si>
    <t>02.03.2016</t>
  </si>
  <si>
    <t>02.03.2017</t>
  </si>
  <si>
    <t>03.03.2016</t>
  </si>
  <si>
    <t>03.03.2017</t>
  </si>
  <si>
    <t xml:space="preserve"> 02.03.2016 </t>
  </si>
  <si>
    <t>02.12.2016</t>
  </si>
  <si>
    <t>13.02.2014</t>
  </si>
  <si>
    <t>12.02.2015</t>
  </si>
  <si>
    <t>16.03.2016</t>
  </si>
  <si>
    <t>05.02.2016</t>
  </si>
  <si>
    <t>12.03.2015</t>
  </si>
  <si>
    <t>17.02.2016</t>
  </si>
  <si>
    <t>06.01.2015</t>
  </si>
  <si>
    <t>05.04.2016</t>
  </si>
  <si>
    <t>09.02.2015</t>
  </si>
  <si>
    <t>08.02.2016</t>
  </si>
  <si>
    <t>25.08.2015</t>
  </si>
  <si>
    <t>24.11.2016</t>
  </si>
  <si>
    <t>13.08.2015</t>
  </si>
  <si>
    <t>12.08.2016</t>
  </si>
  <si>
    <t>05.01.2018</t>
  </si>
  <si>
    <t>04.01.2018</t>
  </si>
  <si>
    <t>18.12.2017</t>
  </si>
  <si>
    <t>17.12.2018</t>
  </si>
  <si>
    <t>11.12.2017</t>
  </si>
  <si>
    <t>31.10.2018</t>
  </si>
  <si>
    <t>01.09.2016</t>
  </si>
  <si>
    <t>10.06.2015</t>
  </si>
  <si>
    <t>09.06.2016</t>
  </si>
  <si>
    <t>30.09.2016</t>
  </si>
  <si>
    <t>31.01.2015</t>
  </si>
  <si>
    <t>04.06.2016</t>
  </si>
  <si>
    <t>31.12.2015</t>
  </si>
  <si>
    <t>29.01.2015</t>
  </si>
  <si>
    <t>07.03.2016</t>
  </si>
  <si>
    <t>16.02.2015</t>
  </si>
  <si>
    <t>17.11.2015</t>
  </si>
  <si>
    <t>07.07.2016</t>
  </si>
  <si>
    <t>11.02.2016</t>
  </si>
  <si>
    <t>15.01.2019</t>
  </si>
  <si>
    <t>19.11.2017</t>
  </si>
  <si>
    <t>30.07.0214</t>
  </si>
  <si>
    <t>30.10.2015</t>
  </si>
  <si>
    <t>ADB</t>
  </si>
  <si>
    <t>05.04.2019</t>
  </si>
  <si>
    <t>30.06.19</t>
  </si>
  <si>
    <t>12.04.2019</t>
  </si>
  <si>
    <t>Renovation &amp; Up gradation of Protection and Control Systems of 220/132KV Grid Substation at Biharsharif, Fatuha, Bodhgaya, Dehri On Sone, Khagaul and 132/33KV Grid Substation
Kataiya on turnkey basis</t>
  </si>
  <si>
    <t>PSDF</t>
  </si>
  <si>
    <t>DOS-  15.02.2019
Fatuha- 22.07.2017
Bodhgaya- 06.09.2017
Biharsharif- 19.08.2017
Khagaul- 05.07.2018</t>
  </si>
  <si>
    <t>10.05.2019</t>
  </si>
  <si>
    <t>Belaganj &amp; Nawada LDOC 10.07.2019</t>
  </si>
  <si>
    <t>completed</t>
  </si>
  <si>
    <t>Construction of 11 Nos. of line bays at Sherghati -01,Imamganj - 01, Sonenagar-02, Aurangaba-02, Ara-02, Jagdishpur-03 &amp; 1 No. of T/F bay at Sherghati agaisnt NIT
No.-68/PR/BSPTCL/14</t>
  </si>
  <si>
    <t>TOC  issued for  Imamganj - 29.08.2016, Sonenagar-15.09.2016 ,Aurangabad-20.09.2016, Ara-  and LDOC for  Jagdishpur&amp; Sherghati are 15.07.2019</t>
  </si>
  <si>
    <t xml:space="preserve">warsaligang -  29.01.2019   
Ramgarh  -       26.05.2017  
      </t>
  </si>
  <si>
    <t>30.09.2019</t>
  </si>
  <si>
    <t>31.07.2019</t>
  </si>
  <si>
    <t>Construction of 220KV  Lines</t>
  </si>
  <si>
    <t>31.09.2019</t>
  </si>
  <si>
    <t>Construction of 33 kV Line Bays in form of Indoor GIS Panel at 11 nos. of AIS Substation under Patna District of BSPTCL on Turnkey Basis.</t>
  </si>
  <si>
    <t>Re-conductoring of 05 nos. 220KV &amp; 132KV Transmission lines -- 254.99 Ckm</t>
  </si>
  <si>
    <t>30.03.2019</t>
  </si>
  <si>
    <t>19.05.2019</t>
  </si>
  <si>
    <t>Jamui- 06.11.2018
 Banka- 19.02.2019</t>
  </si>
  <si>
    <t>Banka(n)- jamui(N)- 15.09.2018
Jamui(n)- jamui(o) - 21.06.2018
Balance line LDOC- 31.07.2019</t>
  </si>
  <si>
    <t>Construction of 132KV D/C
Sonenagar (New)-Aurangabad Transmission Line.NIT-59/2014,</t>
  </si>
  <si>
    <t>25.02.2019</t>
  </si>
  <si>
    <t>31.12.2019</t>
  </si>
  <si>
    <t>ICB</t>
  </si>
  <si>
    <t>31.10.2016</t>
  </si>
  <si>
    <t>31.01.2017</t>
  </si>
  <si>
    <t>29.10.2016</t>
  </si>
  <si>
    <t>28.10.2017</t>
  </si>
  <si>
    <t>28.10.2016</t>
  </si>
  <si>
    <t>30.01.2014</t>
  </si>
  <si>
    <t>30.12.2016</t>
  </si>
  <si>
    <t>01.12.2016</t>
  </si>
  <si>
    <t>27.03.2017</t>
  </si>
  <si>
    <t>26.09.2017</t>
  </si>
  <si>
    <t>09.03.2015</t>
  </si>
  <si>
    <t>08.12.2015</t>
  </si>
  <si>
    <t>04.02.2016</t>
  </si>
  <si>
    <t>Procurement and Construction of 33KV line bays in form of Indoor VCB panels at 06 nos. of AIS Sub-station under Transmission Circle Bhagalpur against
24/Package D-1/ BSPTCL/ADB/16</t>
  </si>
  <si>
    <t>31.01.2018</t>
  </si>
  <si>
    <t>30.12.2015</t>
  </si>
  <si>
    <t>12.02.2018</t>
  </si>
  <si>
    <t>11.02.2019</t>
  </si>
  <si>
    <t>Construction of 132KV  Lines
and 33KV Lines</t>
  </si>
  <si>
    <t>30.10.2017</t>
  </si>
  <si>
    <t>30.01.2018</t>
  </si>
  <si>
    <t>Supply, Installation, Implementation, Configuration and Integration of ERP system in BSPTCL</t>
  </si>
  <si>
    <t>18.05.2018</t>
  </si>
  <si>
    <t>17.05.2019</t>
  </si>
  <si>
    <t>30.08.2016</t>
  </si>
  <si>
    <t>30.08.2017</t>
  </si>
  <si>
    <t>27.08.2015</t>
  </si>
  <si>
    <t>23.05.2018</t>
  </si>
  <si>
    <t>27.11.2017</t>
  </si>
  <si>
    <t>27.03.2018</t>
  </si>
  <si>
    <t>26.09.2018</t>
  </si>
  <si>
    <t>30.11.2018</t>
  </si>
  <si>
    <t>26.08.2013</t>
  </si>
  <si>
    <t>25.08.2014</t>
  </si>
  <si>
    <t>18.11.2016</t>
  </si>
  <si>
    <t>17.11.2017</t>
  </si>
  <si>
    <t>28.02.2019</t>
  </si>
  <si>
    <t>Construction of 132 KV D/C Transmission Line between 220/132/33 KV Bihta (New) GSS and 132/33KV Upcoming Paliganj GSS NIT No.- 24/PR/BSPTCl/2016</t>
  </si>
  <si>
    <t xml:space="preserve"> Construction of 2x50 MVA, 132/33 KV GSS at Bhabhua </t>
  </si>
  <si>
    <t>21.03.2016</t>
  </si>
  <si>
    <t>28.01.2015</t>
  </si>
  <si>
    <t>27.01.2016</t>
  </si>
  <si>
    <t>132 km double circuit towers single string lines and 132/33 kV GSS (Project Cosr Rs. 123.67 Crore) (Pg. 104 of FY 2015-16 Tariff Order)</t>
  </si>
  <si>
    <t>12th Plan Transmission &amp; Sub-Transmission System Strengthening in Bihar-Phase-III) Total Project cost Rs. 1370.02 Crore (Pg. 112 of FY 2015-16 Tariff Order)</t>
  </si>
  <si>
    <t>Installation of 14 Nos. of GSS through State plan funding (Project Cost Rs. 555.90 Crore) (Pg. 112 of FY 2015-16 Tariff Order)</t>
  </si>
  <si>
    <t>Construction of 17 Nos. 132/33 kV GSS (Project Cost Rs. 668.72 Crore) (Pg. 60 of FY 2015-16 Tariff Order)</t>
  </si>
  <si>
    <t>Work of capacity augmentation of 132/33GSS Forbesganj,Katihar, Kishanganj , and Saharsa NIT No. 315/2013</t>
  </si>
  <si>
    <t>Cap. Augmentation at Gss Chandauti/Jehanabad NIT-30/2015</t>
  </si>
  <si>
    <t>Capacity Augmentation at Sitamarhi &amp; Raxaul NIT-30/2015</t>
  </si>
  <si>
    <t>Capicity Augmentation at Gss Begusarai &amp; Purnea NIT-30/2015</t>
  </si>
  <si>
    <t>R&amp;M Work of 132/33 Kv GSS Saharsha and Katihar NIT No. 47/2013 Pkg-E</t>
  </si>
  <si>
    <t>Construction of Tr Ln Purnea - Saharsha NIT No. 31/2015</t>
  </si>
  <si>
    <t>Construction of 132/33KV GSS
Jhanjharpur</t>
  </si>
  <si>
    <t>Construction of 132/33KV GSS
Siwan-New</t>
  </si>
  <si>
    <t>Construction of Loop In Loop Out arrangement of 132 KV Tx. line Madhepura- Sonebarsa 132 KV S/C Tx.line on D/C Tower at Saharsa Existing (CKM-40KM) under Special Plan of Phase-III
against NIT 38/2014.</t>
  </si>
  <si>
    <t>Construction of 132 KV D/C T/L from Motihari (400 KV) to Motihari (BSPTCL)
NIT 403/PR/BSPTCL/2013 Pkg A</t>
  </si>
  <si>
    <t>(i) construction of 132 KV S/C transmission lines on D/C Tower from 132/33 KV Dhaka GSS to upcoming Pakridayal GSS
(ii) Construction of New 132 KV S/C Transmission line on D/C Tower from 220/132 KV Motipur GSS to upcoming Chakiya GSS
(iii) LILO of 132 KV S/C of Jainagar-Phulparas Transmission Line at upcoming Jhanjharpur GSS
NIT No 82/PR/BSPTCL/2014</t>
  </si>
  <si>
    <t>Earth Filling and Construction Of Boundary wall of Proposed land for 220/132/33KV GSS Supaul (Laukahi)</t>
  </si>
  <si>
    <t>Earth Filling and Construction Of Boundary wall of Proposed land for 220/132/33KV GSS Samastipur</t>
  </si>
  <si>
    <t>Construction of control room building, residential complex and building, boundary wall, internal road, etc. at old GSS (Project Cost Rs. 76.83 Crore) but in State Plan (Pg. 103 of FY 2015-16 Tariff Order)</t>
  </si>
  <si>
    <t>Construction of Bays at GSS Gaihat</t>
  </si>
  <si>
    <t>12th Plan Transmission &amp; Sub-Transmission System Strengthening in Bihar-Phase-II) Total Project cost Rs. 472.53 Crore (Pg. 59 of FY 2015-16 Tariff Order)</t>
  </si>
  <si>
    <t>BRGF Scheme Phase III (N-1) compliance (Total Project cost Rs. 291.84 Crore) (Pg. 107 of FY 2015-16 Tariff Order, Table 6.6)</t>
  </si>
  <si>
    <t xml:space="preserve">Being consultancy charge paid to PGCIL for towards construction of 02 nos. 132 KV bays at 400/220 KV GSS Banka (PG) for evacuation of power from 400/220 KV Banka (PG) </t>
  </si>
  <si>
    <t>Capital expenditure schemes through Internal Resources (Total Project cost Rs. 112.31 Crore, Table 6.6 on Pg. 107 of FY 2015-16 Tariff Order)</t>
  </si>
  <si>
    <t>31.10.2017</t>
  </si>
  <si>
    <t>Capacity Augmentation at GSS Baripahari NIT-30/2015</t>
  </si>
  <si>
    <t>Capicity Augmentation at GSS Dumraon NIT-30/2015</t>
  </si>
  <si>
    <r>
      <rPr>
        <sz val="10"/>
        <rFont val="Times New Roman"/>
        <family val="1"/>
      </rPr>
      <t>Construction of 132/33KV GSS
Pakridayal</t>
    </r>
  </si>
  <si>
    <r>
      <rPr>
        <sz val="10"/>
        <rFont val="Times New Roman"/>
        <family val="1"/>
      </rPr>
      <t>Construction of 132/33 KV,  2 x20MVA Nirmali,  2 x 20 MVA,
2 x 20 MVA Banmankhi,  2 x 20 MVA Manihari and 2 x 10 MVA Triveniganj against NIT 63/2014(Package B)</t>
    </r>
  </si>
  <si>
    <r>
      <rPr>
        <sz val="10"/>
        <rFont val="Times New Roman"/>
        <family val="1"/>
      </rPr>
      <t>R&amp;M of 132/33KV GSS at Kishanganj, Jamalpur and Purnea against  NIT no.
07/PR/BSPTCL/2016</t>
    </r>
  </si>
  <si>
    <r>
      <rPr>
        <sz val="10"/>
        <rFont val="Times New Roman"/>
        <family val="1"/>
      </rPr>
      <t>Second circuit stringing of Existing 03 Nos. of 132 kV Double Circuit Single Strung Transmission Lines under Transmission Circle, Purnea on Turnkey Basis  against NIT No.
76/PR/BSPTCL/2015</t>
    </r>
  </si>
  <si>
    <r>
      <rPr>
        <sz val="10"/>
        <rFont val="Times New Roman"/>
        <family val="1"/>
      </rPr>
      <t>Construction of 132 KV D/C T/L from Motihari (400 KV) to Bettiah
NIT 403/PR/BSPTCL/2013 Pkg B</t>
    </r>
  </si>
  <si>
    <r>
      <rPr>
        <sz val="10"/>
        <rFont val="Times New Roman"/>
        <family val="1"/>
      </rPr>
      <t>Construction of 132 KV D/C T/L from Motihari (400 KV) to Raxaul
NIT 403/PR/BSPTCL/2013 Pkg C</t>
    </r>
  </si>
  <si>
    <r>
      <rPr>
        <sz val="10"/>
        <rFont val="Times New Roman"/>
        <family val="1"/>
      </rPr>
      <t>Construction of 132KV D/C Udakishanganj-Sonebarsa T/L and 132KV D/C Kusheshwarsthan- Sonebarsa T/L against NIT No.
16/PR/BSPTCL/2014</t>
    </r>
  </si>
  <si>
    <r>
      <rPr>
        <sz val="10"/>
        <rFont val="Times New Roman"/>
        <family val="1"/>
      </rPr>
      <t>Udakishanganj-Sonebarsa: 13.06.2016
Kusheshwarsthan- Sonebarsa: 08.01.2018</t>
    </r>
  </si>
  <si>
    <r>
      <rPr>
        <sz val="10"/>
        <rFont val="Times New Roman"/>
        <family val="1"/>
      </rPr>
      <t>Construction of 220KV D/C Transmission line Kishanganj (New) – Kishanganj (PGCIL) &amp;132 KV D/C T.L. Kishanganj (New) – Kishanganj (existing GSS) against NIT No.
58/PR/BSPTCL/2014</t>
    </r>
  </si>
  <si>
    <r>
      <rPr>
        <sz val="10"/>
        <rFont val="Times New Roman"/>
        <family val="1"/>
      </rPr>
      <t>220KV D/C Transmission line Kishanganj (New) – Kishanganj (PGCIL) charged on 5.10.2016 &amp; 28.12.2016 and 132 KV
D/C T.L. Kishanganj (New) – Kishanganj (existing GSS) has been charged 04.01.2017.</t>
    </r>
  </si>
  <si>
    <r>
      <rPr>
        <sz val="10"/>
        <rFont val="Times New Roman"/>
        <family val="1"/>
      </rPr>
      <t>Madhubani- 22.02.2016, Dalsingsarai-26.09.2016, Muzaffarpur-31.07.2015, Ramnagar- 13.01.2016, Hajipur-23.06.2016
Jandaha- 22.10.2017</t>
    </r>
  </si>
  <si>
    <r>
      <rPr>
        <sz val="10"/>
        <rFont val="Times New Roman"/>
        <family val="1"/>
      </rPr>
      <t>Construction of 220 KV Purnea
(PG) – Begusarai  D/C Tx. Line</t>
    </r>
  </si>
  <si>
    <r>
      <rPr>
        <sz val="10"/>
        <rFont val="Times New Roman"/>
        <family val="1"/>
      </rPr>
      <t>RSVY &amp; State
Plan</t>
    </r>
  </si>
  <si>
    <r>
      <rPr>
        <sz val="10"/>
        <rFont val="Times New Roman"/>
        <family val="1"/>
      </rPr>
      <t>132 KV LILO T/l on one of  the CKT of 132 KV Betia--Dhanha to Ramanagar GSS against NIT No.
22/PR/BSPTCL/2015</t>
    </r>
  </si>
  <si>
    <r>
      <rPr>
        <sz val="10"/>
        <rFont val="Times New Roman"/>
        <family val="1"/>
      </rPr>
      <t xml:space="preserve">Construction of  3x50MVA , 132/33KV GSS Raghopur against
</t>
    </r>
    <r>
      <rPr>
        <b/>
        <sz val="10"/>
        <rFont val="Times New Roman"/>
        <family val="1"/>
      </rPr>
      <t>NIT 30/PR/BSPTCL/2017.</t>
    </r>
  </si>
  <si>
    <r>
      <rPr>
        <sz val="10"/>
        <rFont val="Times New Roman"/>
        <family val="1"/>
      </rPr>
      <t>Construction of LILO of one circuit of 132KV Laukahi-Supaul Transmission Line at 132/33 KV
GSS Raghopur  against NIT No. 31/PR/BSPTCL/2017</t>
    </r>
  </si>
  <si>
    <r>
      <rPr>
        <sz val="10"/>
        <rFont val="Times New Roman"/>
        <family val="1"/>
      </rPr>
      <t>Construction of 132KV S/C Transmission line on D/C Tower between 132/33KV GSS Rosera and Hasanpur Sugar Mill along- with 01 no. 132KV line bay at 132/33KV GSS Rosera against
NIT No.-15/PR/BSPTCL/2017</t>
    </r>
  </si>
  <si>
    <r>
      <rPr>
        <sz val="10"/>
        <rFont val="Times New Roman"/>
        <family val="1"/>
      </rPr>
      <t>Construction of 02 nos. 132KV line bays each at 132/33KV GSS SKMCH &amp; Sitamarhi under Special Plan/BRGF, Phase- III,Part-I  against NIT No.
07/PR/BSPTCL/2016</t>
    </r>
  </si>
  <si>
    <r>
      <rPr>
        <sz val="10"/>
        <rFont val="Times New Roman"/>
        <family val="1"/>
      </rPr>
      <t>Construction of New 132 KV S/C Transmission Line on D/C Tower from existing Kuseshwarsthan GSS to Benipur GSS (Line
length-37 Km), construction of New 132 KV S/C Transmission Line on D/C Tower from 220/132 KV Samastipur GSS to Upcoming Shahpurpatori GSS (Line Length- 31 CKM), LILO of 132 KV S/C
of Muzaffarpur –Sitamarhi at Belsand GSS under State Plan on
turnkey basis against NIT No.- 81/PR/BSPTCL/2014</t>
    </r>
  </si>
  <si>
    <r>
      <rPr>
        <sz val="10"/>
        <rFont val="Times New Roman"/>
        <family val="1"/>
      </rPr>
      <t>Construction of 132/33 KV Grid Sub-station, Belsand (2X10MVA), Shahpur Patori (2X20MVA) and Benipur (2X10MVA), NIT-
62/BSPTCL/2014 Pkg-B under state plan on turnkey basis against NIT No.-62/PR/BSPTCL/2014</t>
    </r>
  </si>
  <si>
    <r>
      <rPr>
        <sz val="10"/>
        <rFont val="Times New Roman"/>
        <family val="1"/>
      </rPr>
      <t>Construction of  220 KV &amp; 132 KV D/C Transmission line for evacuation of power from
upcoming Musahari GSS</t>
    </r>
  </si>
  <si>
    <r>
      <rPr>
        <sz val="10"/>
        <rFont val="Times New Roman"/>
        <family val="1"/>
      </rPr>
      <t>Construction of 132KV Transmission lines  connecting the revenue GSS Bakhri, Ballia, Manjhaul, Nirmali, Triveniganj, Banmankhi, Manihari and Piro against NIT No.
35/PR/BSPTCL/2015</t>
    </r>
  </si>
  <si>
    <r>
      <rPr>
        <sz val="10"/>
        <rFont val="Times New Roman"/>
        <family val="1"/>
      </rPr>
      <t>Construction of 220/132/33KV GSS Kishanganj (new) with bay extensions against NIT No.
03/PR/BSPTCL/2014</t>
    </r>
  </si>
  <si>
    <r>
      <rPr>
        <sz val="10"/>
        <rFont val="Times New Roman"/>
        <family val="1"/>
      </rPr>
      <t>Capacity augmentation of 220/132/33 kV &amp; 132/33 kV Grid Substation  Madhepura,
Naugachia,  Vaishali,  Gangwara, Jamui, Ara and Bihta</t>
    </r>
  </si>
  <si>
    <r>
      <rPr>
        <sz val="10"/>
        <rFont val="Times New Roman"/>
        <family val="1"/>
      </rPr>
      <t>Procurement and construction of 33 KV line bays in form of Indoor VCB panels at 10 nos. of AIS
sub-station under transmission circle, Purnea</t>
    </r>
  </si>
  <si>
    <r>
      <rPr>
        <sz val="10"/>
        <rFont val="Times New Roman"/>
        <family val="1"/>
      </rPr>
      <t>Procurement and construction of 33 KV line bays in form of Indoor VCB panels at 21 nos. of AIS
sub-station under transmission circle, Muzaffarpur</t>
    </r>
  </si>
  <si>
    <r>
      <rPr>
        <sz val="10"/>
        <rFont val="Times New Roman"/>
        <family val="1"/>
      </rPr>
      <t>Procurement and construction of 33 KV line bays in form of Indoor VCB panels at 08 nos. of AIS
sub-station under transmission circle, Biharsharif</t>
    </r>
  </si>
  <si>
    <r>
      <rPr>
        <sz val="10"/>
        <rFont val="Times New Roman"/>
        <family val="1"/>
      </rPr>
      <t>Construction of 220 KV Bihta(new) -Sipara(Patna) D/C transmission line ,220 KV Bihta(new)-Bihta(existing) D/c Transmission line (charged at 132 KV ) and 33 Kv down linking lines from Bihta(new) 220/132/33
KV GSS on tunkey basis.</t>
    </r>
  </si>
  <si>
    <r>
      <rPr>
        <sz val="10"/>
        <rFont val="Times New Roman"/>
        <family val="1"/>
      </rPr>
      <t>Second circuit stringing of existing 04 nos of 132KV Double circuit Single strung transmission line:-
1)  132KV Biharsharif- Ekangarsarai- Hulasganj(Except
LILO point to Ekangarsasari)(48.14CKM) 2)132KV BIharsharif- Nawada(48.89CKM) 3)132KV BIharsharif- Sheikhpura(38.78CKM) 4)132KV Jamui-
sheikhpura(51.9CKM</t>
    </r>
  </si>
  <si>
    <r>
      <rPr>
        <sz val="10"/>
        <rFont val="Times New Roman"/>
        <family val="1"/>
      </rPr>
      <t>Construction of 08 nos. 132 KV Line bays  each at -Belaganj 01no. , Hulasganj-01 no., Jehanabad -01 no., Tekari-02 no., Ataula-01 no. ,Chandauti-01 no., Nawada-01 no. under Trans.
Circle, Gaya for 2nd ckt. stringing of existing 132  KV DCSS</t>
    </r>
  </si>
  <si>
    <r>
      <rPr>
        <sz val="10"/>
        <rFont val="Times New Roman"/>
        <family val="1"/>
      </rPr>
      <t>Construction of 132KV S/C Transmission Line for Solar PV Project of M/s Alfa Infraprop Pvt. Ltd. at Bhagaura from 132KV GSS Rafiganj and Construction of 01 no. 132KV line bay at GSS Rafiganj against NIT No.-
02/PR/BSPTCL/17</t>
    </r>
  </si>
  <si>
    <r>
      <rPr>
        <sz val="10"/>
        <rFont val="Times New Roman"/>
        <family val="1"/>
      </rPr>
      <t>Second Circuit Stringing of Existing 03 Nos. of 132 KV Double Circuit Single Strung Transmission Line:
i) GSS Belagunj to tapping point of L-32 &amp; L-33 Trans. Line 2.5
CKM
ii)132 KV Gaya-Tekari and 132 KV Tekari-Goh 51.8 CKM iii)132 KV Jehanabad-Ataula (Karpi)
22.57 CKM Under Transmission Circle Gaya on Turnkey Basis
under State Plan on FIRM  prices against NIT No.- 72/PR/BSPTCL/15</t>
    </r>
  </si>
  <si>
    <r>
      <rPr>
        <sz val="10"/>
        <rFont val="Times New Roman"/>
        <family val="1"/>
      </rPr>
      <t>Construction of 3x50MVA, 132/33KV GSS Ramgarh (Kaimur dist.) and Warislaiganj (Nawada Dist.) on turnkey basis against NIT No.-
84/PR/BSPTCl/15</t>
    </r>
  </si>
  <si>
    <r>
      <rPr>
        <sz val="10"/>
        <rFont val="Times New Roman"/>
        <family val="1"/>
      </rPr>
      <t>Procurement and Construction for Re-conductoring of 06 nos.132KV Transmission lines against 31/Package K-1/
BSPTCL/ADB/16</t>
    </r>
  </si>
  <si>
    <r>
      <rPr>
        <sz val="10"/>
        <rFont val="Times New Roman"/>
        <family val="1"/>
      </rPr>
      <t>Procurement and Construction for Re-conductoring of 06 nos.132KV Transmission lines against 33/Package M-1/
BSPTCL/ADB/16</t>
    </r>
  </si>
  <si>
    <r>
      <rPr>
        <sz val="10"/>
        <rFont val="Times New Roman"/>
        <family val="1"/>
      </rPr>
      <t>i)                     LILO of one ckt.
At north of muthani railway station from 132KV D/C Pusouli (New) – Mohania Trans. Line to proposed 3x50 MV Ramgarh GSS (BSPTCL of route length 20Km.
ii) LILO of 132KV Line Biharsharif – Nawada D/C Trans. Line – Warsaliganj (New) GSS of Route length 40Kms.iii) LILO of
one Ckt. Of 132KV Chhapra – Siwan Transmission Line – Siwan (New) GSS near Darauli of route length 45Kms. Turnkey basis under Under State Plan.</t>
    </r>
  </si>
  <si>
    <r>
      <rPr>
        <sz val="10"/>
        <rFont val="Times New Roman"/>
        <family val="1"/>
      </rPr>
      <t>3X50 MVA,132/33 KV  GSS
Kerpa</t>
    </r>
  </si>
  <si>
    <r>
      <rPr>
        <sz val="10"/>
        <rFont val="Times New Roman"/>
        <family val="1"/>
      </rPr>
      <t>Procurement and Construction of 33KV line bays in form of Indoor VCB panels at 14 nos. of AIS Sub-station under Transmission
Circle DOS</t>
    </r>
  </si>
  <si>
    <r>
      <rPr>
        <sz val="10"/>
        <rFont val="Times New Roman"/>
        <family val="1"/>
      </rPr>
      <t>Construction of LILO line on both circuits of 220 KV Begusarai- Purnea (PG)Transmission line at Khagariya new 220/132/33 KV GSS against NIT 12/PR/BSPTCL/2016 Pkg-A
under state plan.</t>
    </r>
  </si>
  <si>
    <r>
      <rPr>
        <sz val="10"/>
        <rFont val="Times New Roman"/>
        <family val="1"/>
      </rPr>
      <t>construction of   LILO line on both circuits of 132 KV BTPS- Purnea D/C Transmission line at Khagariya new 220/132/33 KV GSS (CKM-10 KM)  against NIT 12/PR/BSPTCL/2016 Pkg-B
under state plan.</t>
    </r>
  </si>
  <si>
    <r>
      <rPr>
        <sz val="10"/>
        <rFont val="Times New Roman"/>
        <family val="1"/>
      </rPr>
      <t>Construction of (2x160 + 2x50) MVA, 220/132/33KV Grid Sub-
Station in KHAGARIA (New) under State Plan in between 220KV D/C Purnea (PG) – Begusarai Transmission Line.</t>
    </r>
  </si>
  <si>
    <r>
      <rPr>
        <sz val="10"/>
        <rFont val="Times New Roman"/>
        <family val="1"/>
      </rPr>
      <t>construction of 132/33 KV 3x50
MVA Jamui and Banka GSS against NIT 86/PR/BSPTCL/2015</t>
    </r>
  </si>
  <si>
    <r>
      <rPr>
        <sz val="10"/>
        <rFont val="Times New Roman"/>
        <family val="1"/>
      </rPr>
      <t>Construction of 132 KV Transmission Lines required for the connectivity of power to upcoming new 132/33 KV Grid Sub Stations at Korha (Distt- Katihar),Nathnagar (Distt.- Bhagalpur) and Jamui(new) on turnkey basis under State Plan
(R.L.=190 CKM) against NIT No.-87/PR/BSPTCL/2015</t>
    </r>
  </si>
  <si>
    <r>
      <rPr>
        <sz val="10"/>
        <rFont val="Times New Roman"/>
        <family val="1"/>
      </rPr>
      <t>Construction of 132KV D/C Ara-
Jagdishpur Transmission Line.</t>
    </r>
  </si>
  <si>
    <r>
      <rPr>
        <sz val="10"/>
        <rFont val="Times New Roman"/>
        <family val="1"/>
      </rPr>
      <t>Work of construction of 06 nos. of 132 KV D/C towers from Ara (PG) to tower loc. No. 1 with ACSR Panther Conductor for connectivity of 2nd circuit of 132 KV D/C Ara (PG)- Jagdishpur
Transmission line on turnkey basis.</t>
    </r>
  </si>
  <si>
    <r>
      <rPr>
        <sz val="10"/>
        <rFont val="Times New Roman"/>
        <family val="1"/>
      </rPr>
      <t>Replacement of 23 nos. 50 MVA
and 01 no 20 MVA transformer by 24 nos. 132/33 KV, 80   MVA
transformer along with associated bay work in existing GSS of Patna</t>
    </r>
  </si>
  <si>
    <r>
      <rPr>
        <sz val="10"/>
        <rFont val="Times New Roman"/>
        <family val="1"/>
      </rPr>
      <t>Construction of (2X160 MVA+2X50 MVA),220/132/33
KV GSS at Bihta(Patna) &amp; associated 220,132 &amp; 33 kv bays extension at remote end on turnkey basis</t>
    </r>
  </si>
  <si>
    <t>Construction of 132/33KV Grid Sub-Station At Piro(Bhojpur) ( 2X20MVA) NIT No.- 61/PR/BSPTCL/2014</t>
  </si>
  <si>
    <t>Construction of associated 132 KV line Bays (No. of Bays-05) for second Circuit Stringing of existing 132 KV double Circuit Single Strung NIT No. 02/PR/BSPTCL/2016/State Plan</t>
  </si>
  <si>
    <t>132/33Kv GSS Rosera NIT No. 94/2014</t>
  </si>
  <si>
    <t>132/33Kv GSS Pupuri NIT No. 94/2014</t>
  </si>
  <si>
    <t>132/33 kV GSS Benipatti NIT No. 94/2014</t>
  </si>
  <si>
    <t>132/33kv GSS Mahnar NIT No. 94/2014</t>
  </si>
  <si>
    <t>Construction of drain along road and expended metalfencing in area of proposed 132 KV line Kv GSS jandaha NIT No. 28/2016</t>
  </si>
  <si>
    <t>01.03.2014</t>
  </si>
  <si>
    <t>30.04.2015</t>
  </si>
  <si>
    <t xml:space="preserve">Construction Of 132 KV bay Extension at remote at GSS samastipur NIT No.- 482/PR/BSPTCL/2013  </t>
  </si>
  <si>
    <t>Construction of 132 kv 2 no Bays each at 132kv GSS DARBGANGA  &amp; Gangwra NIT No.- 98/2014</t>
  </si>
  <si>
    <t>Construction of (2X160+3X50)MVA 220/132/33 kv Grid Sub-Station Muasahri With UG-Station Automation System(SAS)</t>
  </si>
  <si>
    <t>10.06.2016</t>
  </si>
  <si>
    <t>09.12.2016</t>
  </si>
  <si>
    <r>
      <rPr>
        <sz val="10"/>
        <rFont val="Times New Roman"/>
        <family val="1"/>
      </rPr>
      <t>Strengthening of 132 KV &amp; 33 KV main bus and transfer bus by double moose &amp;quad moose
respectively of different GSS of BSPTCL</t>
    </r>
    <r>
      <rPr>
        <sz val="10"/>
        <color theme="1"/>
        <rFont val="Times New Roman"/>
        <family val="1"/>
      </rPr>
      <t xml:space="preserve"> NIT no. 24 /PR/BSPTCL/2015</t>
    </r>
  </si>
  <si>
    <t>27.06.2014</t>
  </si>
  <si>
    <t>26.09.2015</t>
  </si>
  <si>
    <t>22.06.2012</t>
  </si>
  <si>
    <t>21.12.2013</t>
  </si>
  <si>
    <t>IDC Capitalized in FY 2018-19</t>
  </si>
  <si>
    <t>TOTAL</t>
  </si>
  <si>
    <t>Note: Actual Capitalization in respective year is more than the amended project cost due to addition of Entry Tax not considered</t>
  </si>
  <si>
    <t>Capitalized up to 31.03.2018</t>
  </si>
  <si>
    <t>Closing CWIP as on 31.03.2019</t>
  </si>
  <si>
    <t>Capital Expenditure - Deposit Works</t>
  </si>
  <si>
    <t>Capital Expenditure - IRF</t>
  </si>
  <si>
    <t>Other Capital Expenditure - Common Pool</t>
  </si>
  <si>
    <t>07.08.2017</t>
  </si>
  <si>
    <t>25.05.2017</t>
  </si>
  <si>
    <t>30.06.2017</t>
  </si>
  <si>
    <t>20.10.2017</t>
  </si>
  <si>
    <t>24.02.2018</t>
  </si>
  <si>
    <t>Actual Debt Addition FY 2018-19</t>
  </si>
  <si>
    <t>Actual Equity Addition FY 2018-19</t>
  </si>
  <si>
    <t>Rs. 1370.02 Crore</t>
  </si>
  <si>
    <t>CAPEX Approved in Tariff Orders</t>
  </si>
  <si>
    <t>Rs. 668.72 Crore</t>
  </si>
  <si>
    <t>Rs. 555.90 Crore</t>
  </si>
  <si>
    <t>Rs. 123.67 Crore</t>
  </si>
  <si>
    <t>Rs. 76.83 Crore</t>
  </si>
  <si>
    <t>Rs. 472.53 Crore</t>
  </si>
  <si>
    <t>Rs. 291.84 Crore</t>
  </si>
  <si>
    <t>Rs. 112.31 Crore</t>
  </si>
  <si>
    <t>Capitalized up to 31.03.2019</t>
  </si>
  <si>
    <t>Capitalization in FY 2019-20</t>
  </si>
  <si>
    <t>IDC Capitalized in FY 2019-20</t>
  </si>
  <si>
    <t>Actual Debt Addition FY 2019-20</t>
  </si>
  <si>
    <t>Actual Equity Addition FY 2019-20</t>
  </si>
  <si>
    <t>Capitalization in FY 2020-21</t>
  </si>
  <si>
    <t>IDC Capitalized in FY 2020-21</t>
  </si>
  <si>
    <t>Actual Debt Addition FY 2020-21</t>
  </si>
  <si>
    <t>Actual Equity Addition FY 2020-21</t>
  </si>
  <si>
    <t>Construction of 132/33KV (2X50 MVA) GSS at Palasi (Dist. Araria) on turnkey basis. NIT No.-37/PR/BSPTCL/18</t>
  </si>
  <si>
    <t>Construction of 220/132/33 KV (2X160+3x50MVA) GSS at Garaul (Dist. Vaishali) on turnkey basis NIT No 39/PR/BSPTCL/2018.</t>
  </si>
  <si>
    <t>21.01.2019</t>
  </si>
  <si>
    <t>1. Construction of 220kV D/c Pusauli (PG)- Sahpuri LILO Karmnasha (new) Transmission line with single moose (Line length-12 Ckm) on turnkey basis. 2. Construction of 220kV D/c Pusauli (BSPTCL)- Karmnasha (New) Transmission Line with twin moose (Line length - 80 Ckm) on turnkey basis NIT No.-56/PR/BSPTCL/2018</t>
  </si>
  <si>
    <t>Construction of 220 KV D/C Saharsa( New)- Khagaria(New) Transmission line with ACSR Zebra Conductor (Approx Route Length-80KM) under State Plan against NIT No. 57/PR/BSPTCL/2018</t>
  </si>
  <si>
    <t>Construction of 132Kv D/C Karmnasa (new)-Ramgarh Tr Line on single mooze. 2. Construction of 132KV D/c Karmnasa (new)-Karmnasa Tr line on single mooze.NIT No.-55/PR/BSPTCl/2018</t>
  </si>
  <si>
    <t>Construction of following Transmission lines on Turnkey basis: i) 220 KV D/C Muzaffarpur(PG)-Garaul Transmission Line with ACSR Zebra Conductor (Line Length-20 RKM) ii) 132 KV D/C Garaul-MahnarTransmission Line with ACSR Panther Conductor (Line Length- 45 RKM) iii) LILO of both circuit of 132 KV D/C Muzaffarpur-vaishali Transmission Line at Garaul GSS with ACSR Panther Conductor (Line Length- 2x15 RKM) iv) 132 KV D/C Transmission line from GSS Chhapra(New)-Ekma with ACSR Panther Conductor (Line Length - 45 RKM) NIT No- 50/PR/BSPTCL/2018</t>
  </si>
  <si>
    <t>Construction of 220 KV D/C Saharsa(New)- Begusarai Transmission line with ACSR Zebra Conductor (Approx Route Length-100KM) under State Plan against NIT No. 54/PR/BSPTCL/2018.</t>
  </si>
  <si>
    <t>Construction of LILO of 132 KV DCSS Benipatti - Pupari Transmission line at Sitamarhi (new) and LILO of both ckt. of 132 KV Raxaul - Bettiah D/C Transmission line at Raxaul (new) with ACSR Panther Conductor. NIT No.-71/PR/BSPTCL/2018</t>
  </si>
  <si>
    <t>Capacity augmentation of different GSS by Addition /Replacement by 200 MVA Power Transformer alongwith associated bays on Turnkey Basis at GSS Khagaul &amp; Sipara NIT No.-49/PR/BSPTCL2018</t>
  </si>
  <si>
    <t>Construction of (2x50) MVA, 132/33 KV GSS Paliganj (Dist.- Patna) and 02 Nos. 132 KV Line Bay Extension at remote end on turnkey basis NIT No.-03/PR/BSPTCL/2018</t>
  </si>
  <si>
    <t>03.10.2018</t>
  </si>
  <si>
    <t>Construction of 220/132/33 KV (2x200 MVA + 3x50MVA) GSS Karmnasha (new) NIT No.-38/PR/BSPTCL/2018</t>
  </si>
  <si>
    <t>Note: Difference in Debt: Equity amount as compared to total Capitalization for FY 2020-21 is due to Rs. 65.67 scheme which is funded by Grant</t>
  </si>
  <si>
    <t>Schemes considered by Commission in Table no. 6.4 of MYT Tariff Order for FY 2019-20 to FY 2021-22</t>
  </si>
  <si>
    <t>Schemes considered by Commission in Table no. 6.3 of MYT Tariff Order for FY 2019-20 to FY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</si>
</sst>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0" x14ac:knownFonts="1">
    <font>
      <sz val="11"/>
      <color theme="1"/>
      <name val="Calibri"/>
      <family val="2"/>
      <scheme val="minor"/>
    </font>
    <font>
      <sz val="11"/>
      <color theme="1"/>
      <name val="Calibri"/>
      <family val="2"/>
      <scheme val="minor"/>
    </font>
    <font>
      <sz val="10"/>
      <name val="Arial"/>
      <family val="2"/>
    </font>
    <font>
      <b/>
      <sz val="10"/>
      <color theme="1"/>
      <name val="Times New Roman"/>
      <family val="1"/>
    </font>
    <font>
      <b/>
      <sz val="10"/>
      <name val="Times New Roman"/>
      <family val="1"/>
    </font>
    <font>
      <b/>
      <sz val="10"/>
      <color rgb="FF000000"/>
      <name val="Times New Roman"/>
      <family val="1"/>
    </font>
    <font>
      <sz val="10"/>
      <color theme="1"/>
      <name val="Times New Roman"/>
      <family val="1"/>
    </font>
    <font>
      <sz val="10"/>
      <color rgb="FF000000"/>
      <name val="Times New Roman"/>
      <family val="1"/>
    </font>
    <font>
      <sz val="10"/>
      <name val="Times New Roman"/>
      <family val="1"/>
    </font>
    <font>
      <i/>
      <sz val="10"/>
      <color theme="1"/>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0" fontId="2" fillId="0" borderId="0"/>
  </cellStyleXfs>
  <cellXfs count="95">
    <xf numFmtId="0" fontId="0" fillId="0" borderId="0" xfId="0"/>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5" fillId="0" borderId="1" xfId="0" applyFont="1" applyFill="1" applyBorder="1" applyAlignment="1">
      <alignment horizontal="center" vertical="center" wrapText="1"/>
    </xf>
    <xf numFmtId="43" fontId="4" fillId="0" borderId="2" xfId="1" applyFont="1" applyFill="1" applyBorder="1" applyAlignment="1">
      <alignment horizontal="center" vertical="center" wrapText="1"/>
    </xf>
    <xf numFmtId="0" fontId="6" fillId="0" borderId="0" xfId="0" applyFont="1" applyFill="1"/>
    <xf numFmtId="1" fontId="7" fillId="0" borderId="1" xfId="0" applyNumberFormat="1" applyFont="1" applyFill="1" applyBorder="1" applyAlignment="1">
      <alignment horizontal="center" vertical="center" wrapText="1" shrinkToFi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3" fontId="8" fillId="0" borderId="1" xfId="1" applyFont="1" applyFill="1" applyBorder="1" applyAlignment="1">
      <alignment vertical="center" wrapText="1"/>
    </xf>
    <xf numFmtId="43" fontId="8" fillId="0" borderId="2" xfId="1" applyFont="1" applyFill="1" applyBorder="1" applyAlignment="1">
      <alignment horizontal="center" vertical="center" wrapText="1"/>
    </xf>
    <xf numFmtId="43" fontId="6" fillId="0" borderId="1" xfId="1" applyFont="1" applyFill="1" applyBorder="1" applyAlignment="1">
      <alignment horizontal="center" vertical="center" wrapText="1"/>
    </xf>
    <xf numFmtId="43" fontId="6" fillId="0" borderId="1" xfId="0" applyNumberFormat="1" applyFont="1" applyFill="1" applyBorder="1" applyAlignment="1">
      <alignment horizontal="center" vertical="center" wrapText="1"/>
    </xf>
    <xf numFmtId="43" fontId="6" fillId="0" borderId="1" xfId="1" applyFont="1" applyFill="1" applyBorder="1" applyAlignment="1">
      <alignment horizontal="left" vertical="center" wrapText="1"/>
    </xf>
    <xf numFmtId="43" fontId="6" fillId="0" borderId="2" xfId="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0" xfId="0" applyFont="1" applyFill="1" applyBorder="1"/>
    <xf numFmtId="0" fontId="8" fillId="0" borderId="0" xfId="0" applyFont="1" applyFill="1" applyBorder="1"/>
    <xf numFmtId="43" fontId="6" fillId="0" borderId="1" xfId="1" applyFont="1" applyFill="1" applyBorder="1" applyAlignment="1">
      <alignment vertical="center"/>
    </xf>
    <xf numFmtId="0" fontId="6" fillId="0" borderId="1" xfId="0" applyFont="1" applyFill="1" applyBorder="1"/>
    <xf numFmtId="43" fontId="6" fillId="0" borderId="1" xfId="1" applyFont="1" applyFill="1" applyBorder="1"/>
    <xf numFmtId="0" fontId="6" fillId="0" borderId="1" xfId="0" applyFont="1" applyFill="1" applyBorder="1" applyAlignment="1">
      <alignment wrapText="1"/>
    </xf>
    <xf numFmtId="0" fontId="6" fillId="0" borderId="1" xfId="0" applyFont="1" applyFill="1" applyBorder="1" applyAlignment="1">
      <alignment vertical="center"/>
    </xf>
    <xf numFmtId="0" fontId="6" fillId="0" borderId="1"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43" fontId="6" fillId="0" borderId="0" xfId="1" applyFont="1" applyFill="1" applyBorder="1"/>
    <xf numFmtId="43" fontId="7" fillId="0" borderId="1" xfId="0" applyNumberFormat="1" applyFont="1" applyFill="1" applyBorder="1" applyAlignment="1">
      <alignment vertical="center"/>
    </xf>
    <xf numFmtId="1" fontId="7" fillId="0" borderId="1" xfId="0" applyNumberFormat="1" applyFont="1" applyFill="1" applyBorder="1" applyAlignment="1">
      <alignment horizontal="center" vertical="center" shrinkToFit="1"/>
    </xf>
    <xf numFmtId="0" fontId="6" fillId="0" borderId="1" xfId="0" applyFont="1" applyFill="1" applyBorder="1" applyAlignment="1">
      <alignment vertical="top" wrapText="1"/>
    </xf>
    <xf numFmtId="43" fontId="6" fillId="0" borderId="1" xfId="1" applyFont="1" applyFill="1" applyBorder="1" applyAlignment="1">
      <alignment horizontal="center" vertical="center"/>
    </xf>
    <xf numFmtId="0" fontId="8" fillId="0" borderId="1" xfId="0" applyFont="1" applyFill="1" applyBorder="1" applyAlignment="1">
      <alignment vertical="top" wrapText="1"/>
    </xf>
    <xf numFmtId="1" fontId="8" fillId="0" borderId="1" xfId="0" applyNumberFormat="1" applyFont="1" applyFill="1" applyBorder="1" applyAlignment="1">
      <alignment horizontal="center" vertical="center" shrinkToFit="1"/>
    </xf>
    <xf numFmtId="0" fontId="8" fillId="0" borderId="1" xfId="0" applyFont="1" applyFill="1" applyBorder="1" applyAlignment="1">
      <alignment horizontal="center" vertical="center"/>
    </xf>
    <xf numFmtId="43" fontId="8" fillId="0" borderId="1" xfId="1" applyFont="1" applyFill="1" applyBorder="1" applyAlignment="1">
      <alignment horizontal="center" vertical="center"/>
    </xf>
    <xf numFmtId="43" fontId="8" fillId="0" borderId="1" xfId="1" applyFont="1" applyFill="1" applyBorder="1" applyAlignment="1">
      <alignment vertical="center"/>
    </xf>
    <xf numFmtId="1" fontId="7" fillId="0" borderId="1" xfId="0" applyNumberFormat="1" applyFont="1" applyFill="1" applyBorder="1" applyAlignment="1">
      <alignment horizontal="center" vertical="top" shrinkToFit="1"/>
    </xf>
    <xf numFmtId="43" fontId="7" fillId="0" borderId="1" xfId="1" applyFont="1" applyFill="1" applyBorder="1" applyAlignment="1">
      <alignment horizontal="center" vertical="center" shrinkToFit="1"/>
    </xf>
    <xf numFmtId="0" fontId="8" fillId="0" borderId="1" xfId="0" applyFont="1" applyFill="1" applyBorder="1" applyAlignment="1">
      <alignment vertical="center" wrapText="1"/>
    </xf>
    <xf numFmtId="43" fontId="8" fillId="0" borderId="1" xfId="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top" wrapText="1"/>
    </xf>
    <xf numFmtId="43" fontId="6" fillId="0" borderId="1" xfId="1" applyFont="1" applyFill="1" applyBorder="1" applyAlignment="1">
      <alignment wrapText="1"/>
    </xf>
    <xf numFmtId="43" fontId="6" fillId="0" borderId="1" xfId="1" applyFont="1" applyFill="1" applyBorder="1" applyAlignment="1">
      <alignment vertical="center" wrapText="1"/>
    </xf>
    <xf numFmtId="43" fontId="8" fillId="0" borderId="1" xfId="1" applyFont="1" applyFill="1" applyBorder="1" applyAlignment="1">
      <alignment horizontal="left" vertical="center" wrapText="1"/>
    </xf>
    <xf numFmtId="43" fontId="8" fillId="0" borderId="1" xfId="1" applyFont="1" applyFill="1" applyBorder="1" applyAlignment="1">
      <alignment wrapText="1"/>
    </xf>
    <xf numFmtId="0" fontId="9" fillId="0" borderId="0" xfId="0" applyFont="1" applyFill="1" applyBorder="1"/>
    <xf numFmtId="0" fontId="3" fillId="0" borderId="1" xfId="0" applyFont="1" applyFill="1" applyBorder="1"/>
    <xf numFmtId="0" fontId="3" fillId="0" borderId="1" xfId="0" applyFont="1" applyFill="1" applyBorder="1" applyAlignment="1">
      <alignment horizontal="center" vertical="center"/>
    </xf>
    <xf numFmtId="43" fontId="3" fillId="0" borderId="1" xfId="0" applyNumberFormat="1" applyFont="1" applyFill="1" applyBorder="1"/>
    <xf numFmtId="43" fontId="6" fillId="0" borderId="3" xfId="1" applyFont="1" applyFill="1" applyBorder="1" applyAlignment="1">
      <alignment horizontal="center" vertical="center" wrapText="1"/>
    </xf>
    <xf numFmtId="43" fontId="6" fillId="0" borderId="5" xfId="1" applyFont="1" applyFill="1" applyBorder="1" applyAlignment="1">
      <alignment horizontal="center" vertical="center" wrapText="1"/>
    </xf>
    <xf numFmtId="43" fontId="8" fillId="0" borderId="3" xfId="1" applyFont="1" applyFill="1" applyBorder="1" applyAlignment="1">
      <alignment horizontal="center" vertical="center" wrapText="1"/>
    </xf>
    <xf numFmtId="0" fontId="8" fillId="0" borderId="2" xfId="0" applyFont="1" applyFill="1" applyBorder="1" applyAlignment="1">
      <alignment horizontal="center" vertical="center" wrapText="1"/>
    </xf>
    <xf numFmtId="43" fontId="8" fillId="0" borderId="1" xfId="1" applyFont="1" applyFill="1" applyBorder="1" applyAlignment="1">
      <alignment horizontal="center" vertical="center" wrapText="1"/>
    </xf>
    <xf numFmtId="43" fontId="8" fillId="0" borderId="5" xfId="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43" fontId="6" fillId="0" borderId="3" xfId="1" applyFont="1" applyFill="1" applyBorder="1" applyAlignment="1">
      <alignment horizontal="center" vertical="center" wrapText="1"/>
    </xf>
    <xf numFmtId="43" fontId="6" fillId="0" borderId="4" xfId="1" applyFont="1" applyFill="1" applyBorder="1" applyAlignment="1">
      <alignment horizontal="center" vertical="center" wrapText="1"/>
    </xf>
    <xf numFmtId="43" fontId="6" fillId="0" borderId="5" xfId="1" applyFont="1" applyFill="1" applyBorder="1" applyAlignment="1">
      <alignment horizontal="center" vertical="center" wrapText="1"/>
    </xf>
    <xf numFmtId="43" fontId="8" fillId="0" borderId="3" xfId="1" applyFont="1" applyFill="1" applyBorder="1" applyAlignment="1">
      <alignment horizontal="center" vertical="center" wrapText="1"/>
    </xf>
    <xf numFmtId="43" fontId="8" fillId="0" borderId="4" xfId="1" applyFont="1" applyFill="1" applyBorder="1" applyAlignment="1">
      <alignment horizontal="center" vertical="center" wrapText="1"/>
    </xf>
    <xf numFmtId="43" fontId="8" fillId="0" borderId="5" xfId="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43" fontId="8" fillId="0" borderId="1" xfId="1"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3" xfId="0" applyFont="1" applyFill="1" applyBorder="1" applyAlignment="1">
      <alignment horizontal="left" wrapText="1"/>
    </xf>
    <xf numFmtId="0" fontId="6" fillId="0" borderId="5" xfId="0" applyFont="1" applyFill="1" applyBorder="1" applyAlignment="1">
      <alignment horizontal="left"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 xfId="0" applyFont="1" applyFill="1" applyBorder="1" applyAlignment="1">
      <alignment horizontal="left" wrapText="1"/>
    </xf>
    <xf numFmtId="43" fontId="8" fillId="0" borderId="3" xfId="1" applyFont="1" applyFill="1" applyBorder="1" applyAlignment="1">
      <alignment vertical="center" wrapText="1"/>
    </xf>
    <xf numFmtId="43" fontId="6" fillId="0" borderId="1" xfId="0" applyNumberFormat="1" applyFont="1" applyFill="1" applyBorder="1"/>
    <xf numFmtId="43" fontId="6" fillId="0" borderId="0" xfId="0" applyNumberFormat="1" applyFont="1" applyFill="1" applyBorder="1"/>
    <xf numFmtId="17" fontId="6" fillId="0" borderId="1" xfId="0" applyNumberFormat="1" applyFont="1" applyFill="1" applyBorder="1" applyAlignment="1">
      <alignment horizontal="center" vertical="center" wrapText="1"/>
    </xf>
    <xf numFmtId="43" fontId="8" fillId="0" borderId="0" xfId="1" applyFont="1" applyFill="1" applyBorder="1" applyAlignment="1">
      <alignment horizontal="center" vertical="center" wrapText="1"/>
    </xf>
    <xf numFmtId="43" fontId="8" fillId="0" borderId="6" xfId="1" applyFont="1" applyFill="1" applyBorder="1" applyAlignment="1">
      <alignment horizontal="center" vertical="center" wrapText="1"/>
    </xf>
    <xf numFmtId="43" fontId="8" fillId="0" borderId="8" xfId="1" applyFont="1" applyFill="1" applyBorder="1" applyAlignment="1">
      <alignment horizontal="center" vertical="center" wrapText="1"/>
    </xf>
    <xf numFmtId="43" fontId="7" fillId="0" borderId="1" xfId="1" applyFont="1" applyFill="1" applyBorder="1" applyAlignment="1">
      <alignment vertical="center"/>
    </xf>
    <xf numFmtId="43" fontId="6" fillId="0" borderId="1" xfId="1" applyFont="1" applyFill="1" applyBorder="1" applyAlignment="1">
      <alignment horizontal="center" vertical="top"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center"/>
    </xf>
  </cellXfs>
  <cellStyles count="4">
    <cellStyle name="Comma" xfId="1" builtinId="3"/>
    <cellStyle name="Normal" xfId="0" builtinId="0"/>
    <cellStyle name="Normal 2"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12"/>
  <sheetViews>
    <sheetView view="pageBreakPreview" zoomScale="85" zoomScaleNormal="85" zoomScaleSheetLayoutView="85" workbookViewId="0">
      <pane ySplit="1" topLeftCell="A107" activePane="bottomLeft" state="frozen"/>
      <selection pane="bottomLeft" activeCell="O107" sqref="O107"/>
    </sheetView>
  </sheetViews>
  <sheetFormatPr defaultColWidth="30.7109375" defaultRowHeight="12.75" x14ac:dyDescent="0.2"/>
  <cols>
    <col min="1" max="1" width="4.7109375" style="18" customWidth="1"/>
    <col min="2" max="2" width="39.28515625" style="18" customWidth="1"/>
    <col min="3" max="3" width="14.42578125" style="18" customWidth="1"/>
    <col min="4" max="4" width="8.5703125" style="18" customWidth="1"/>
    <col min="5" max="5" width="10.140625" style="18" customWidth="1"/>
    <col min="6" max="6" width="10.7109375" style="18" customWidth="1"/>
    <col min="7" max="7" width="11.28515625" style="18" customWidth="1"/>
    <col min="8" max="8" width="9.140625" style="18" customWidth="1"/>
    <col min="9" max="9" width="9" style="18" customWidth="1"/>
    <col min="10" max="10" width="8.7109375" style="27" customWidth="1"/>
    <col min="11" max="11" width="9.7109375" style="28" customWidth="1"/>
    <col min="12" max="12" width="11" style="18" customWidth="1"/>
    <col min="13" max="13" width="10" style="18" customWidth="1"/>
    <col min="14" max="14" width="8.28515625" style="18" customWidth="1"/>
    <col min="15" max="15" width="10.140625" style="18" customWidth="1"/>
    <col min="16" max="16" width="9.28515625" style="18" customWidth="1"/>
    <col min="17" max="17" width="9.7109375" style="18" customWidth="1"/>
    <col min="18" max="18" width="10.7109375" style="18" customWidth="1"/>
    <col min="19" max="19" width="10.28515625" style="18" customWidth="1"/>
    <col min="20" max="16384" width="30.7109375" style="18"/>
  </cols>
  <sheetData>
    <row r="1" spans="1:19" s="5" customFormat="1" ht="63.75" x14ac:dyDescent="0.2">
      <c r="A1" s="1" t="s">
        <v>14</v>
      </c>
      <c r="B1" s="2" t="s">
        <v>15</v>
      </c>
      <c r="C1" s="3" t="s">
        <v>64</v>
      </c>
      <c r="D1" s="3" t="s">
        <v>62</v>
      </c>
      <c r="E1" s="3" t="s">
        <v>63</v>
      </c>
      <c r="F1" s="3" t="s">
        <v>66</v>
      </c>
      <c r="G1" s="3" t="s">
        <v>67</v>
      </c>
      <c r="H1" s="3" t="s">
        <v>28</v>
      </c>
      <c r="I1" s="4" t="s">
        <v>304</v>
      </c>
      <c r="J1" s="4" t="s">
        <v>21</v>
      </c>
      <c r="K1" s="4" t="s">
        <v>26</v>
      </c>
      <c r="L1" s="4" t="s">
        <v>291</v>
      </c>
      <c r="M1" s="4" t="s">
        <v>69</v>
      </c>
      <c r="N1" s="4" t="s">
        <v>288</v>
      </c>
      <c r="O1" s="4" t="s">
        <v>301</v>
      </c>
      <c r="P1" s="4" t="s">
        <v>302</v>
      </c>
      <c r="Q1" s="4" t="s">
        <v>292</v>
      </c>
      <c r="R1" s="4" t="s">
        <v>27</v>
      </c>
      <c r="S1" s="4" t="s">
        <v>70</v>
      </c>
    </row>
    <row r="2" spans="1:19" s="5" customFormat="1" ht="25.5" x14ac:dyDescent="0.2">
      <c r="A2" s="6">
        <v>1</v>
      </c>
      <c r="B2" s="7" t="s">
        <v>0</v>
      </c>
      <c r="C2" s="8" t="s">
        <v>61</v>
      </c>
      <c r="D2" s="8">
        <v>2</v>
      </c>
      <c r="E2" s="8" t="s">
        <v>65</v>
      </c>
      <c r="F2" s="8" t="s">
        <v>65</v>
      </c>
      <c r="G2" s="8" t="s">
        <v>68</v>
      </c>
      <c r="H2" s="41">
        <v>76.569999999999993</v>
      </c>
      <c r="I2" s="41">
        <v>105.78</v>
      </c>
      <c r="J2" s="55" t="s">
        <v>22</v>
      </c>
      <c r="K2" s="41">
        <v>105.4</v>
      </c>
      <c r="L2" s="56">
        <v>0</v>
      </c>
      <c r="M2" s="29">
        <v>106.79293476000001</v>
      </c>
      <c r="N2" s="15">
        <v>0</v>
      </c>
      <c r="O2" s="29">
        <v>0</v>
      </c>
      <c r="P2" s="29">
        <f>M2</f>
        <v>106.79293476000001</v>
      </c>
      <c r="Q2" s="29">
        <v>0</v>
      </c>
      <c r="R2" s="9" t="s">
        <v>29</v>
      </c>
      <c r="S2" s="9" t="s">
        <v>71</v>
      </c>
    </row>
    <row r="3" spans="1:19" s="5" customFormat="1" ht="25.5" x14ac:dyDescent="0.2">
      <c r="A3" s="6">
        <v>2</v>
      </c>
      <c r="B3" s="7" t="s">
        <v>1</v>
      </c>
      <c r="C3" s="72" t="s">
        <v>61</v>
      </c>
      <c r="D3" s="72">
        <v>2</v>
      </c>
      <c r="E3" s="72" t="s">
        <v>65</v>
      </c>
      <c r="F3" s="72" t="s">
        <v>65</v>
      </c>
      <c r="G3" s="72" t="s">
        <v>72</v>
      </c>
      <c r="H3" s="75">
        <v>79.239999999999995</v>
      </c>
      <c r="I3" s="75">
        <v>79.239999999999995</v>
      </c>
      <c r="J3" s="76" t="s">
        <v>23</v>
      </c>
      <c r="K3" s="66">
        <v>81.69</v>
      </c>
      <c r="L3" s="63">
        <f>19.17+19.97</f>
        <v>39.14</v>
      </c>
      <c r="M3" s="63">
        <v>0</v>
      </c>
      <c r="N3" s="63">
        <v>0</v>
      </c>
      <c r="O3" s="63">
        <v>0</v>
      </c>
      <c r="P3" s="63">
        <f>M3</f>
        <v>0</v>
      </c>
      <c r="Q3" s="66">
        <v>44.260000000000005</v>
      </c>
      <c r="R3" s="9" t="s">
        <v>30</v>
      </c>
      <c r="S3" s="69" t="s">
        <v>71</v>
      </c>
    </row>
    <row r="4" spans="1:19" s="5" customFormat="1" ht="25.5" x14ac:dyDescent="0.2">
      <c r="A4" s="6">
        <v>3</v>
      </c>
      <c r="B4" s="7" t="s">
        <v>2</v>
      </c>
      <c r="C4" s="73"/>
      <c r="D4" s="73"/>
      <c r="E4" s="73"/>
      <c r="F4" s="73"/>
      <c r="G4" s="73"/>
      <c r="H4" s="75"/>
      <c r="I4" s="75"/>
      <c r="J4" s="76"/>
      <c r="K4" s="67"/>
      <c r="L4" s="64"/>
      <c r="M4" s="64"/>
      <c r="N4" s="64"/>
      <c r="O4" s="64"/>
      <c r="P4" s="64"/>
      <c r="Q4" s="67"/>
      <c r="R4" s="9" t="s">
        <v>31</v>
      </c>
      <c r="S4" s="70"/>
    </row>
    <row r="5" spans="1:19" s="5" customFormat="1" ht="25.5" x14ac:dyDescent="0.2">
      <c r="A5" s="6">
        <v>4</v>
      </c>
      <c r="B5" s="7" t="s">
        <v>3</v>
      </c>
      <c r="C5" s="73"/>
      <c r="D5" s="73"/>
      <c r="E5" s="73"/>
      <c r="F5" s="73"/>
      <c r="G5" s="73"/>
      <c r="H5" s="75"/>
      <c r="I5" s="75"/>
      <c r="J5" s="76"/>
      <c r="K5" s="67"/>
      <c r="L5" s="64"/>
      <c r="M5" s="64"/>
      <c r="N5" s="64"/>
      <c r="O5" s="64"/>
      <c r="P5" s="64"/>
      <c r="Q5" s="67"/>
      <c r="R5" s="9" t="s">
        <v>32</v>
      </c>
      <c r="S5" s="70"/>
    </row>
    <row r="6" spans="1:19" s="5" customFormat="1" ht="25.5" x14ac:dyDescent="0.2">
      <c r="A6" s="6">
        <v>5</v>
      </c>
      <c r="B6" s="7" t="s">
        <v>4</v>
      </c>
      <c r="C6" s="74"/>
      <c r="D6" s="74"/>
      <c r="E6" s="74"/>
      <c r="F6" s="74"/>
      <c r="G6" s="74"/>
      <c r="H6" s="75"/>
      <c r="I6" s="75"/>
      <c r="J6" s="76"/>
      <c r="K6" s="68"/>
      <c r="L6" s="65"/>
      <c r="M6" s="65"/>
      <c r="N6" s="65"/>
      <c r="O6" s="65"/>
      <c r="P6" s="65"/>
      <c r="Q6" s="68"/>
      <c r="R6" s="9" t="s">
        <v>33</v>
      </c>
      <c r="S6" s="71"/>
    </row>
    <row r="7" spans="1:19" s="5" customFormat="1" ht="25.5" x14ac:dyDescent="0.2">
      <c r="A7" s="6">
        <v>6</v>
      </c>
      <c r="B7" s="7" t="s">
        <v>5</v>
      </c>
      <c r="C7" s="72" t="s">
        <v>61</v>
      </c>
      <c r="D7" s="72">
        <v>2</v>
      </c>
      <c r="E7" s="72" t="s">
        <v>73</v>
      </c>
      <c r="F7" s="72" t="s">
        <v>73</v>
      </c>
      <c r="G7" s="72" t="s">
        <v>74</v>
      </c>
      <c r="H7" s="75">
        <v>41.3</v>
      </c>
      <c r="I7" s="75">
        <v>41.3</v>
      </c>
      <c r="J7" s="76" t="s">
        <v>23</v>
      </c>
      <c r="K7" s="66">
        <v>44.21</v>
      </c>
      <c r="L7" s="11">
        <v>12.48</v>
      </c>
      <c r="M7" s="11">
        <v>1.56</v>
      </c>
      <c r="N7" s="63">
        <v>0</v>
      </c>
      <c r="O7" s="63">
        <v>0</v>
      </c>
      <c r="P7" s="83">
        <f>M7</f>
        <v>1.56</v>
      </c>
      <c r="Q7" s="63">
        <v>0</v>
      </c>
      <c r="R7" s="9" t="s">
        <v>34</v>
      </c>
      <c r="S7" s="69" t="s">
        <v>71</v>
      </c>
    </row>
    <row r="8" spans="1:19" s="5" customFormat="1" ht="25.5" x14ac:dyDescent="0.2">
      <c r="A8" s="6">
        <v>7</v>
      </c>
      <c r="B8" s="7" t="s">
        <v>206</v>
      </c>
      <c r="C8" s="73"/>
      <c r="D8" s="73"/>
      <c r="E8" s="73"/>
      <c r="F8" s="73"/>
      <c r="G8" s="73"/>
      <c r="H8" s="75"/>
      <c r="I8" s="75"/>
      <c r="J8" s="76"/>
      <c r="K8" s="67"/>
      <c r="L8" s="11">
        <v>0</v>
      </c>
      <c r="M8" s="11">
        <v>12.544494499999999</v>
      </c>
      <c r="N8" s="64"/>
      <c r="O8" s="64"/>
      <c r="P8" s="83">
        <f>M8</f>
        <v>12.544494499999999</v>
      </c>
      <c r="Q8" s="64"/>
      <c r="R8" s="9" t="s">
        <v>35</v>
      </c>
      <c r="S8" s="70"/>
    </row>
    <row r="9" spans="1:19" s="5" customFormat="1" ht="25.5" x14ac:dyDescent="0.2">
      <c r="A9" s="6">
        <v>8</v>
      </c>
      <c r="B9" s="10" t="s">
        <v>222</v>
      </c>
      <c r="C9" s="74"/>
      <c r="D9" s="74"/>
      <c r="E9" s="74"/>
      <c r="F9" s="74"/>
      <c r="G9" s="74"/>
      <c r="H9" s="75"/>
      <c r="I9" s="75"/>
      <c r="J9" s="76"/>
      <c r="K9" s="67"/>
      <c r="L9" s="11">
        <v>0</v>
      </c>
      <c r="M9" s="11">
        <v>14.019494600000002</v>
      </c>
      <c r="N9" s="65"/>
      <c r="O9" s="65"/>
      <c r="P9" s="83">
        <f>M9</f>
        <v>14.019494600000002</v>
      </c>
      <c r="Q9" s="65"/>
      <c r="R9" s="9" t="s">
        <v>36</v>
      </c>
      <c r="S9" s="71"/>
    </row>
    <row r="10" spans="1:19" s="5" customFormat="1" ht="30.75" customHeight="1" x14ac:dyDescent="0.2">
      <c r="A10" s="6">
        <v>9</v>
      </c>
      <c r="B10" s="7" t="s">
        <v>207</v>
      </c>
      <c r="C10" s="9" t="s">
        <v>61</v>
      </c>
      <c r="D10" s="9">
        <v>2</v>
      </c>
      <c r="E10" s="9" t="s">
        <v>75</v>
      </c>
      <c r="F10" s="9" t="s">
        <v>75</v>
      </c>
      <c r="G10" s="9" t="s">
        <v>76</v>
      </c>
      <c r="H10" s="41">
        <v>23.51</v>
      </c>
      <c r="I10" s="12">
        <f>H10</f>
        <v>23.51</v>
      </c>
      <c r="J10" s="55" t="s">
        <v>23</v>
      </c>
      <c r="K10" s="12">
        <v>25.53</v>
      </c>
      <c r="L10" s="13">
        <v>0</v>
      </c>
      <c r="M10" s="13">
        <v>0</v>
      </c>
      <c r="N10" s="15">
        <v>0</v>
      </c>
      <c r="O10" s="15">
        <v>0</v>
      </c>
      <c r="P10" s="15">
        <v>0</v>
      </c>
      <c r="Q10" s="13">
        <v>23.77</v>
      </c>
      <c r="R10" s="9" t="s">
        <v>37</v>
      </c>
      <c r="S10" s="9" t="s">
        <v>71</v>
      </c>
    </row>
    <row r="11" spans="1:19" s="5" customFormat="1" ht="63.75" x14ac:dyDescent="0.2">
      <c r="A11" s="6">
        <v>10</v>
      </c>
      <c r="B11" s="7" t="s">
        <v>208</v>
      </c>
      <c r="C11" s="9" t="s">
        <v>61</v>
      </c>
      <c r="D11" s="9">
        <v>2</v>
      </c>
      <c r="E11" s="10" t="s">
        <v>77</v>
      </c>
      <c r="F11" s="10" t="s">
        <v>77</v>
      </c>
      <c r="G11" s="9" t="s">
        <v>78</v>
      </c>
      <c r="H11" s="41">
        <v>10.65</v>
      </c>
      <c r="I11" s="41">
        <v>17.52</v>
      </c>
      <c r="J11" s="55" t="s">
        <v>22</v>
      </c>
      <c r="K11" s="41">
        <v>15.21</v>
      </c>
      <c r="L11" s="13">
        <v>0</v>
      </c>
      <c r="M11" s="13">
        <v>0</v>
      </c>
      <c r="N11" s="15">
        <v>0</v>
      </c>
      <c r="O11" s="13">
        <v>0</v>
      </c>
      <c r="P11" s="13">
        <v>0</v>
      </c>
      <c r="Q11" s="13">
        <v>13.96</v>
      </c>
      <c r="R11" s="9" t="s">
        <v>38</v>
      </c>
      <c r="S11" s="9" t="s">
        <v>71</v>
      </c>
    </row>
    <row r="12" spans="1:19" s="5" customFormat="1" ht="102" x14ac:dyDescent="0.2">
      <c r="A12" s="6">
        <v>11</v>
      </c>
      <c r="B12" s="10" t="s">
        <v>223</v>
      </c>
      <c r="C12" s="9" t="s">
        <v>61</v>
      </c>
      <c r="D12" s="9">
        <v>3</v>
      </c>
      <c r="E12" s="10" t="s">
        <v>79</v>
      </c>
      <c r="F12" s="10" t="s">
        <v>79</v>
      </c>
      <c r="G12" s="10" t="s">
        <v>80</v>
      </c>
      <c r="H12" s="41">
        <v>73.239999999999995</v>
      </c>
      <c r="I12" s="41">
        <v>79.040000000000006</v>
      </c>
      <c r="J12" s="55" t="s">
        <v>23</v>
      </c>
      <c r="K12" s="13">
        <v>78.88</v>
      </c>
      <c r="L12" s="13">
        <v>0</v>
      </c>
      <c r="M12" s="13">
        <v>0</v>
      </c>
      <c r="N12" s="15">
        <v>0</v>
      </c>
      <c r="O12" s="13">
        <v>0</v>
      </c>
      <c r="P12" s="13">
        <v>0</v>
      </c>
      <c r="Q12" s="13">
        <v>83.28</v>
      </c>
      <c r="R12" s="9" t="s">
        <v>39</v>
      </c>
      <c r="S12" s="9" t="s">
        <v>71</v>
      </c>
    </row>
    <row r="13" spans="1:19" s="5" customFormat="1" ht="76.5" x14ac:dyDescent="0.2">
      <c r="A13" s="6">
        <v>12</v>
      </c>
      <c r="B13" s="7" t="s">
        <v>16</v>
      </c>
      <c r="C13" s="9" t="s">
        <v>61</v>
      </c>
      <c r="D13" s="8">
        <v>2</v>
      </c>
      <c r="E13" s="9" t="s">
        <v>81</v>
      </c>
      <c r="F13" s="9" t="s">
        <v>81</v>
      </c>
      <c r="G13" s="9" t="s">
        <v>72</v>
      </c>
      <c r="H13" s="41">
        <v>80.599999999999994</v>
      </c>
      <c r="I13" s="41">
        <v>67.03</v>
      </c>
      <c r="J13" s="55" t="s">
        <v>23</v>
      </c>
      <c r="K13" s="13">
        <v>63.84</v>
      </c>
      <c r="L13" s="13">
        <f>23.76+19.63</f>
        <v>43.39</v>
      </c>
      <c r="M13" s="13">
        <f>21.68+0.76</f>
        <v>22.44</v>
      </c>
      <c r="N13" s="15">
        <v>0</v>
      </c>
      <c r="O13" s="13">
        <v>0</v>
      </c>
      <c r="P13" s="13">
        <f>M13</f>
        <v>22.44</v>
      </c>
      <c r="Q13" s="13">
        <v>0</v>
      </c>
      <c r="R13" s="8" t="s">
        <v>60</v>
      </c>
      <c r="S13" s="9" t="s">
        <v>71</v>
      </c>
    </row>
    <row r="14" spans="1:19" s="5" customFormat="1" ht="63.75" x14ac:dyDescent="0.2">
      <c r="A14" s="6">
        <v>13</v>
      </c>
      <c r="B14" s="7" t="s">
        <v>17</v>
      </c>
      <c r="C14" s="9" t="s">
        <v>61</v>
      </c>
      <c r="D14" s="9">
        <v>2</v>
      </c>
      <c r="E14" s="7" t="s">
        <v>82</v>
      </c>
      <c r="F14" s="8" t="s">
        <v>82</v>
      </c>
      <c r="G14" s="8" t="s">
        <v>83</v>
      </c>
      <c r="H14" s="41">
        <v>91.91</v>
      </c>
      <c r="I14" s="41">
        <v>105.07</v>
      </c>
      <c r="J14" s="55" t="s">
        <v>23</v>
      </c>
      <c r="K14" s="13">
        <v>105.07</v>
      </c>
      <c r="L14" s="13">
        <v>0</v>
      </c>
      <c r="M14" s="13">
        <v>0</v>
      </c>
      <c r="N14" s="15">
        <v>0</v>
      </c>
      <c r="O14" s="13">
        <v>0</v>
      </c>
      <c r="P14" s="13">
        <v>0</v>
      </c>
      <c r="Q14" s="13">
        <v>104.7</v>
      </c>
      <c r="R14" s="9" t="s">
        <v>40</v>
      </c>
      <c r="S14" s="9" t="s">
        <v>71</v>
      </c>
    </row>
    <row r="15" spans="1:19" s="5" customFormat="1" ht="38.25" x14ac:dyDescent="0.2">
      <c r="A15" s="6">
        <v>14</v>
      </c>
      <c r="B15" s="10" t="s">
        <v>224</v>
      </c>
      <c r="C15" s="9" t="s">
        <v>61</v>
      </c>
      <c r="D15" s="9">
        <v>2</v>
      </c>
      <c r="E15" s="9" t="s">
        <v>84</v>
      </c>
      <c r="F15" s="9" t="s">
        <v>84</v>
      </c>
      <c r="G15" s="9" t="s">
        <v>85</v>
      </c>
      <c r="H15" s="41">
        <v>26.19</v>
      </c>
      <c r="I15" s="12">
        <v>34.28</v>
      </c>
      <c r="J15" s="55" t="s">
        <v>23</v>
      </c>
      <c r="K15" s="13">
        <v>30.97</v>
      </c>
      <c r="L15" s="13">
        <v>0</v>
      </c>
      <c r="M15" s="13">
        <v>0</v>
      </c>
      <c r="N15" s="15">
        <v>0</v>
      </c>
      <c r="O15" s="13">
        <v>0</v>
      </c>
      <c r="P15" s="13">
        <v>0</v>
      </c>
      <c r="Q15" s="13">
        <v>31.02</v>
      </c>
      <c r="R15" s="86">
        <v>43435</v>
      </c>
      <c r="S15" s="9" t="s">
        <v>71</v>
      </c>
    </row>
    <row r="16" spans="1:19" s="5" customFormat="1" ht="51" x14ac:dyDescent="0.2">
      <c r="A16" s="6">
        <v>15</v>
      </c>
      <c r="B16" s="7" t="s">
        <v>18</v>
      </c>
      <c r="C16" s="9" t="s">
        <v>61</v>
      </c>
      <c r="D16" s="8">
        <v>3</v>
      </c>
      <c r="E16" s="8" t="s">
        <v>86</v>
      </c>
      <c r="F16" s="8" t="s">
        <v>86</v>
      </c>
      <c r="G16" s="8" t="s">
        <v>87</v>
      </c>
      <c r="H16" s="41">
        <v>26.49</v>
      </c>
      <c r="I16" s="12">
        <v>57.04</v>
      </c>
      <c r="J16" s="55" t="s">
        <v>23</v>
      </c>
      <c r="K16" s="13">
        <v>26.49</v>
      </c>
      <c r="L16" s="13">
        <v>0</v>
      </c>
      <c r="M16" s="13">
        <v>0</v>
      </c>
      <c r="N16" s="15">
        <v>0</v>
      </c>
      <c r="O16" s="13">
        <v>0</v>
      </c>
      <c r="P16" s="13">
        <v>0</v>
      </c>
      <c r="Q16" s="13">
        <v>13.75</v>
      </c>
      <c r="R16" s="9" t="s">
        <v>41</v>
      </c>
      <c r="S16" s="9" t="s">
        <v>71</v>
      </c>
    </row>
    <row r="17" spans="1:19" s="5" customFormat="1" ht="51" x14ac:dyDescent="0.2">
      <c r="A17" s="6">
        <v>16</v>
      </c>
      <c r="B17" s="10" t="s">
        <v>283</v>
      </c>
      <c r="C17" s="9" t="s">
        <v>61</v>
      </c>
      <c r="D17" s="10"/>
      <c r="E17" s="10"/>
      <c r="F17" s="10"/>
      <c r="G17" s="10"/>
      <c r="H17" s="41">
        <v>61.57</v>
      </c>
      <c r="I17" s="12">
        <v>67.17</v>
      </c>
      <c r="J17" s="55" t="s">
        <v>23</v>
      </c>
      <c r="K17" s="13">
        <v>67.17</v>
      </c>
      <c r="L17" s="13">
        <v>0</v>
      </c>
      <c r="M17" s="13">
        <v>0</v>
      </c>
      <c r="N17" s="13">
        <v>0</v>
      </c>
      <c r="O17" s="13">
        <v>0</v>
      </c>
      <c r="P17" s="13">
        <v>0</v>
      </c>
      <c r="Q17" s="13">
        <v>56.8</v>
      </c>
      <c r="R17" s="9" t="s">
        <v>48</v>
      </c>
      <c r="S17" s="9" t="s">
        <v>71</v>
      </c>
    </row>
    <row r="18" spans="1:19" s="5" customFormat="1" ht="63.75" x14ac:dyDescent="0.2">
      <c r="A18" s="6">
        <v>17</v>
      </c>
      <c r="B18" s="10" t="s">
        <v>225</v>
      </c>
      <c r="C18" s="9" t="s">
        <v>61</v>
      </c>
      <c r="D18" s="9">
        <v>4</v>
      </c>
      <c r="E18" s="8" t="s">
        <v>88</v>
      </c>
      <c r="F18" s="8" t="s">
        <v>88</v>
      </c>
      <c r="G18" s="8" t="s">
        <v>89</v>
      </c>
      <c r="H18" s="56">
        <v>16.690000000000001</v>
      </c>
      <c r="I18" s="56">
        <v>16.690000000000001</v>
      </c>
      <c r="J18" s="55" t="s">
        <v>23</v>
      </c>
      <c r="K18" s="13">
        <v>16.690000000000001</v>
      </c>
      <c r="L18" s="13">
        <v>0</v>
      </c>
      <c r="M18" s="13">
        <v>0</v>
      </c>
      <c r="N18" s="13">
        <v>0</v>
      </c>
      <c r="O18" s="13">
        <v>0</v>
      </c>
      <c r="P18" s="13">
        <v>0</v>
      </c>
      <c r="Q18" s="13">
        <v>14.91</v>
      </c>
      <c r="R18" s="9" t="s">
        <v>296</v>
      </c>
      <c r="S18" s="9" t="s">
        <v>71</v>
      </c>
    </row>
    <row r="19" spans="1:19" s="5" customFormat="1" ht="38.25" x14ac:dyDescent="0.2">
      <c r="A19" s="6">
        <v>18</v>
      </c>
      <c r="B19" s="7" t="s">
        <v>209</v>
      </c>
      <c r="C19" s="9" t="s">
        <v>61</v>
      </c>
      <c r="D19" s="9">
        <v>2</v>
      </c>
      <c r="E19" s="9" t="s">
        <v>90</v>
      </c>
      <c r="F19" s="9" t="s">
        <v>90</v>
      </c>
      <c r="G19" s="9" t="s">
        <v>91</v>
      </c>
      <c r="H19" s="41">
        <v>8.5399999999999991</v>
      </c>
      <c r="I19" s="12">
        <f>H19</f>
        <v>8.5399999999999991</v>
      </c>
      <c r="J19" s="55" t="s">
        <v>22</v>
      </c>
      <c r="K19" s="13">
        <v>8.5399999999999991</v>
      </c>
      <c r="L19" s="13">
        <v>6.7</v>
      </c>
      <c r="M19" s="13">
        <v>0</v>
      </c>
      <c r="N19" s="63">
        <v>0</v>
      </c>
      <c r="O19" s="52">
        <v>0</v>
      </c>
      <c r="P19" s="52">
        <v>0</v>
      </c>
      <c r="Q19" s="13">
        <v>1.79</v>
      </c>
      <c r="R19" s="9" t="s">
        <v>297</v>
      </c>
      <c r="S19" s="9" t="s">
        <v>71</v>
      </c>
    </row>
    <row r="20" spans="1:19" s="5" customFormat="1" ht="38.25" x14ac:dyDescent="0.2">
      <c r="A20" s="6">
        <v>19</v>
      </c>
      <c r="B20" s="10" t="s">
        <v>226</v>
      </c>
      <c r="C20" s="9" t="s">
        <v>61</v>
      </c>
      <c r="D20" s="9">
        <v>2</v>
      </c>
      <c r="E20" s="9" t="s">
        <v>90</v>
      </c>
      <c r="F20" s="9" t="s">
        <v>90</v>
      </c>
      <c r="G20" s="9" t="s">
        <v>91</v>
      </c>
      <c r="H20" s="41">
        <v>18.690000000000001</v>
      </c>
      <c r="I20" s="41">
        <v>18.690000000000001</v>
      </c>
      <c r="J20" s="55" t="s">
        <v>22</v>
      </c>
      <c r="K20" s="13">
        <v>18.829999999999998</v>
      </c>
      <c r="L20" s="13">
        <v>0</v>
      </c>
      <c r="M20" s="13">
        <v>0</v>
      </c>
      <c r="N20" s="65"/>
      <c r="O20" s="53">
        <v>0</v>
      </c>
      <c r="P20" s="53">
        <v>0</v>
      </c>
      <c r="Q20" s="13">
        <v>18.41</v>
      </c>
      <c r="R20" s="9" t="s">
        <v>298</v>
      </c>
      <c r="S20" s="9" t="s">
        <v>71</v>
      </c>
    </row>
    <row r="21" spans="1:19" s="5" customFormat="1" ht="38.25" x14ac:dyDescent="0.2">
      <c r="A21" s="6">
        <v>20</v>
      </c>
      <c r="B21" s="10" t="s">
        <v>227</v>
      </c>
      <c r="C21" s="9" t="s">
        <v>61</v>
      </c>
      <c r="D21" s="9">
        <v>2</v>
      </c>
      <c r="E21" s="9" t="s">
        <v>90</v>
      </c>
      <c r="F21" s="9" t="s">
        <v>90</v>
      </c>
      <c r="G21" s="9" t="s">
        <v>92</v>
      </c>
      <c r="H21" s="41">
        <v>27.42</v>
      </c>
      <c r="I21" s="12">
        <f>H21</f>
        <v>27.42</v>
      </c>
      <c r="J21" s="55" t="s">
        <v>22</v>
      </c>
      <c r="K21" s="13">
        <v>28.16</v>
      </c>
      <c r="L21" s="13">
        <v>0</v>
      </c>
      <c r="M21" s="13">
        <v>0</v>
      </c>
      <c r="N21" s="15">
        <v>0</v>
      </c>
      <c r="O21" s="13">
        <v>0</v>
      </c>
      <c r="P21" s="13">
        <v>0</v>
      </c>
      <c r="Q21" s="13">
        <v>29.83</v>
      </c>
      <c r="R21" s="9" t="s">
        <v>219</v>
      </c>
      <c r="S21" s="9" t="s">
        <v>71</v>
      </c>
    </row>
    <row r="22" spans="1:19" s="5" customFormat="1" ht="38.25" x14ac:dyDescent="0.2">
      <c r="A22" s="6">
        <v>21</v>
      </c>
      <c r="B22" s="7" t="s">
        <v>6</v>
      </c>
      <c r="C22" s="9" t="s">
        <v>61</v>
      </c>
      <c r="D22" s="9">
        <v>2</v>
      </c>
      <c r="E22" s="9" t="s">
        <v>90</v>
      </c>
      <c r="F22" s="9" t="s">
        <v>90</v>
      </c>
      <c r="G22" s="8" t="s">
        <v>93</v>
      </c>
      <c r="H22" s="41">
        <v>7.02</v>
      </c>
      <c r="I22" s="12">
        <v>7.02</v>
      </c>
      <c r="J22" s="55" t="s">
        <v>22</v>
      </c>
      <c r="K22" s="13">
        <v>7.02</v>
      </c>
      <c r="L22" s="13">
        <v>0</v>
      </c>
      <c r="M22" s="13">
        <v>0</v>
      </c>
      <c r="N22" s="15">
        <v>0</v>
      </c>
      <c r="O22" s="13">
        <v>0</v>
      </c>
      <c r="P22" s="13">
        <v>0</v>
      </c>
      <c r="Q22" s="13">
        <v>7.02</v>
      </c>
      <c r="R22" s="9" t="s">
        <v>299</v>
      </c>
      <c r="S22" s="9" t="s">
        <v>71</v>
      </c>
    </row>
    <row r="23" spans="1:19" s="5" customFormat="1" ht="114.75" x14ac:dyDescent="0.2">
      <c r="A23" s="6">
        <v>22</v>
      </c>
      <c r="B23" s="7" t="s">
        <v>210</v>
      </c>
      <c r="C23" s="9" t="s">
        <v>61</v>
      </c>
      <c r="D23" s="9">
        <v>2</v>
      </c>
      <c r="E23" s="9" t="s">
        <v>94</v>
      </c>
      <c r="F23" s="9" t="s">
        <v>94</v>
      </c>
      <c r="G23" s="9" t="s">
        <v>95</v>
      </c>
      <c r="H23" s="41">
        <v>48.16</v>
      </c>
      <c r="I23" s="12">
        <f>H23</f>
        <v>48.16</v>
      </c>
      <c r="J23" s="55" t="s">
        <v>23</v>
      </c>
      <c r="K23" s="13">
        <v>48.16</v>
      </c>
      <c r="L23" s="13">
        <v>0</v>
      </c>
      <c r="M23" s="13">
        <v>0</v>
      </c>
      <c r="N23" s="13">
        <v>0</v>
      </c>
      <c r="O23" s="13">
        <v>0</v>
      </c>
      <c r="P23" s="13">
        <v>0</v>
      </c>
      <c r="Q23" s="13">
        <v>50.05</v>
      </c>
      <c r="R23" s="9" t="s">
        <v>300</v>
      </c>
      <c r="S23" s="9" t="s">
        <v>71</v>
      </c>
    </row>
    <row r="24" spans="1:19" s="5" customFormat="1" ht="76.5" x14ac:dyDescent="0.2">
      <c r="A24" s="6">
        <v>23</v>
      </c>
      <c r="B24" s="10" t="s">
        <v>228</v>
      </c>
      <c r="C24" s="9" t="s">
        <v>61</v>
      </c>
      <c r="D24" s="9">
        <v>2</v>
      </c>
      <c r="E24" s="9" t="s">
        <v>96</v>
      </c>
      <c r="F24" s="9" t="s">
        <v>96</v>
      </c>
      <c r="G24" s="9" t="s">
        <v>97</v>
      </c>
      <c r="H24" s="41">
        <v>85.26</v>
      </c>
      <c r="I24" s="41">
        <v>114.7</v>
      </c>
      <c r="J24" s="55" t="s">
        <v>22</v>
      </c>
      <c r="K24" s="13">
        <v>114.7</v>
      </c>
      <c r="L24" s="13">
        <v>66.42</v>
      </c>
      <c r="M24" s="13">
        <v>0</v>
      </c>
      <c r="N24" s="15">
        <v>0</v>
      </c>
      <c r="O24" s="13">
        <v>0</v>
      </c>
      <c r="P24" s="13">
        <v>0</v>
      </c>
      <c r="Q24" s="13">
        <v>48.709999999999994</v>
      </c>
      <c r="R24" s="9" t="s">
        <v>229</v>
      </c>
      <c r="S24" s="9" t="s">
        <v>71</v>
      </c>
    </row>
    <row r="25" spans="1:19" s="5" customFormat="1" ht="216.75" x14ac:dyDescent="0.2">
      <c r="A25" s="6">
        <v>24</v>
      </c>
      <c r="B25" s="10" t="s">
        <v>230</v>
      </c>
      <c r="C25" s="10"/>
      <c r="D25" s="10"/>
      <c r="E25" s="10"/>
      <c r="F25" s="10"/>
      <c r="G25" s="10"/>
      <c r="H25" s="41">
        <v>17.489999999999998</v>
      </c>
      <c r="I25" s="12">
        <v>25.92</v>
      </c>
      <c r="J25" s="55" t="s">
        <v>22</v>
      </c>
      <c r="K25" s="13">
        <v>25.92</v>
      </c>
      <c r="L25" s="13">
        <v>0</v>
      </c>
      <c r="M25" s="13">
        <v>0</v>
      </c>
      <c r="N25" s="15">
        <v>0</v>
      </c>
      <c r="O25" s="13">
        <v>0</v>
      </c>
      <c r="P25" s="13">
        <v>0</v>
      </c>
      <c r="Q25" s="13">
        <v>25.87</v>
      </c>
      <c r="R25" s="9" t="s">
        <v>231</v>
      </c>
      <c r="S25" s="9" t="s">
        <v>71</v>
      </c>
    </row>
    <row r="26" spans="1:19" s="5" customFormat="1" ht="153" x14ac:dyDescent="0.2">
      <c r="A26" s="6">
        <v>25</v>
      </c>
      <c r="B26" s="7" t="s">
        <v>7</v>
      </c>
      <c r="C26" s="9" t="s">
        <v>61</v>
      </c>
      <c r="D26" s="9">
        <v>2</v>
      </c>
      <c r="E26" s="8" t="s">
        <v>98</v>
      </c>
      <c r="F26" s="8" t="s">
        <v>98</v>
      </c>
      <c r="G26" s="8" t="s">
        <v>99</v>
      </c>
      <c r="H26" s="41">
        <v>10.8</v>
      </c>
      <c r="I26" s="12">
        <v>12.67</v>
      </c>
      <c r="J26" s="55" t="s">
        <v>22</v>
      </c>
      <c r="K26" s="13">
        <v>12.67</v>
      </c>
      <c r="L26" s="56">
        <v>11.62</v>
      </c>
      <c r="M26" s="13">
        <v>0</v>
      </c>
      <c r="N26" s="15">
        <v>0</v>
      </c>
      <c r="O26" s="13">
        <v>0</v>
      </c>
      <c r="P26" s="13">
        <v>0</v>
      </c>
      <c r="Q26" s="13">
        <v>0</v>
      </c>
      <c r="R26" s="9" t="s">
        <v>232</v>
      </c>
      <c r="S26" s="9" t="s">
        <v>71</v>
      </c>
    </row>
    <row r="27" spans="1:19" s="5" customFormat="1" ht="38.25" x14ac:dyDescent="0.2">
      <c r="A27" s="6">
        <v>26</v>
      </c>
      <c r="B27" s="7" t="s">
        <v>8</v>
      </c>
      <c r="C27" s="8" t="s">
        <v>61</v>
      </c>
      <c r="D27" s="8">
        <v>5</v>
      </c>
      <c r="E27" s="9" t="s">
        <v>81</v>
      </c>
      <c r="F27" s="9" t="s">
        <v>81</v>
      </c>
      <c r="G27" s="9" t="s">
        <v>72</v>
      </c>
      <c r="H27" s="41">
        <v>110.8</v>
      </c>
      <c r="I27" s="12">
        <v>129.79</v>
      </c>
      <c r="J27" s="55" t="s">
        <v>22</v>
      </c>
      <c r="K27" s="13">
        <v>129.79</v>
      </c>
      <c r="L27" s="13">
        <v>0</v>
      </c>
      <c r="M27" s="13">
        <v>136.87</v>
      </c>
      <c r="N27" s="15">
        <v>0</v>
      </c>
      <c r="O27" s="13">
        <v>0</v>
      </c>
      <c r="P27" s="13">
        <f>M27</f>
        <v>136.87</v>
      </c>
      <c r="Q27" s="13">
        <v>0</v>
      </c>
      <c r="R27" s="9" t="s">
        <v>42</v>
      </c>
      <c r="S27" s="9" t="s">
        <v>71</v>
      </c>
    </row>
    <row r="28" spans="1:19" s="5" customFormat="1" ht="38.25" x14ac:dyDescent="0.2">
      <c r="A28" s="6">
        <v>27</v>
      </c>
      <c r="B28" s="7" t="s">
        <v>9</v>
      </c>
      <c r="C28" s="8" t="s">
        <v>61</v>
      </c>
      <c r="D28" s="8">
        <v>4</v>
      </c>
      <c r="E28" s="9" t="s">
        <v>81</v>
      </c>
      <c r="F28" s="9" t="s">
        <v>81</v>
      </c>
      <c r="G28" s="9" t="s">
        <v>72</v>
      </c>
      <c r="H28" s="41">
        <v>94.6</v>
      </c>
      <c r="I28" s="12">
        <v>103.95</v>
      </c>
      <c r="J28" s="55" t="s">
        <v>22</v>
      </c>
      <c r="K28" s="13">
        <v>104.01</v>
      </c>
      <c r="L28" s="13">
        <v>0</v>
      </c>
      <c r="M28" s="13">
        <v>107.77</v>
      </c>
      <c r="N28" s="15">
        <v>0</v>
      </c>
      <c r="O28" s="13">
        <v>0</v>
      </c>
      <c r="P28" s="13">
        <f>M28</f>
        <v>107.77</v>
      </c>
      <c r="Q28" s="13">
        <v>0</v>
      </c>
      <c r="R28" s="9" t="s">
        <v>43</v>
      </c>
      <c r="S28" s="9" t="s">
        <v>71</v>
      </c>
    </row>
    <row r="29" spans="1:19" s="5" customFormat="1" ht="38.25" x14ac:dyDescent="0.2">
      <c r="A29" s="6">
        <v>28</v>
      </c>
      <c r="B29" s="10" t="s">
        <v>233</v>
      </c>
      <c r="C29" s="8" t="s">
        <v>61</v>
      </c>
      <c r="D29" s="8">
        <v>2</v>
      </c>
      <c r="E29" s="9" t="s">
        <v>100</v>
      </c>
      <c r="F29" s="9" t="s">
        <v>100</v>
      </c>
      <c r="G29" s="9" t="s">
        <v>101</v>
      </c>
      <c r="H29" s="13">
        <v>97.2</v>
      </c>
      <c r="I29" s="16">
        <v>125.26</v>
      </c>
      <c r="J29" s="17" t="s">
        <v>234</v>
      </c>
      <c r="K29" s="13">
        <v>122.36</v>
      </c>
      <c r="L29" s="13">
        <v>0</v>
      </c>
      <c r="M29" s="13">
        <v>0</v>
      </c>
      <c r="N29" s="15">
        <v>0</v>
      </c>
      <c r="O29" s="13">
        <v>0</v>
      </c>
      <c r="P29" s="13">
        <v>0</v>
      </c>
      <c r="Q29" s="13">
        <v>119.72</v>
      </c>
      <c r="R29" s="9" t="s">
        <v>44</v>
      </c>
      <c r="S29" s="9" t="s">
        <v>71</v>
      </c>
    </row>
    <row r="30" spans="1:19" s="5" customFormat="1" ht="51" x14ac:dyDescent="0.2">
      <c r="A30" s="6">
        <v>29</v>
      </c>
      <c r="B30" s="10" t="s">
        <v>235</v>
      </c>
      <c r="C30" s="8" t="s">
        <v>61</v>
      </c>
      <c r="D30" s="8">
        <v>2</v>
      </c>
      <c r="E30" s="9" t="s">
        <v>102</v>
      </c>
      <c r="F30" s="9" t="s">
        <v>102</v>
      </c>
      <c r="G30" s="9" t="s">
        <v>103</v>
      </c>
      <c r="H30" s="13">
        <v>29.37</v>
      </c>
      <c r="I30" s="16">
        <v>35.24</v>
      </c>
      <c r="J30" s="55" t="s">
        <v>22</v>
      </c>
      <c r="K30" s="13">
        <v>35.24</v>
      </c>
      <c r="L30" s="13">
        <v>0</v>
      </c>
      <c r="M30" s="13">
        <v>0</v>
      </c>
      <c r="N30" s="15">
        <v>0</v>
      </c>
      <c r="O30" s="13">
        <v>0</v>
      </c>
      <c r="P30" s="13">
        <v>0</v>
      </c>
      <c r="Q30" s="13">
        <v>16</v>
      </c>
      <c r="R30" s="9" t="s">
        <v>45</v>
      </c>
      <c r="S30" s="9" t="s">
        <v>71</v>
      </c>
    </row>
    <row r="31" spans="1:19" s="5" customFormat="1" ht="38.25" x14ac:dyDescent="0.2">
      <c r="A31" s="6">
        <v>30</v>
      </c>
      <c r="B31" s="10" t="s">
        <v>236</v>
      </c>
      <c r="C31" s="8" t="s">
        <v>61</v>
      </c>
      <c r="D31" s="8">
        <v>6</v>
      </c>
      <c r="E31" s="9" t="s">
        <v>104</v>
      </c>
      <c r="F31" s="9" t="s">
        <v>104</v>
      </c>
      <c r="G31" s="9" t="s">
        <v>105</v>
      </c>
      <c r="H31" s="13">
        <v>32.299999999999997</v>
      </c>
      <c r="I31" s="13">
        <v>32.299999999999997</v>
      </c>
      <c r="J31" s="55" t="s">
        <v>23</v>
      </c>
      <c r="K31" s="13">
        <v>32.299999999999997</v>
      </c>
      <c r="L31" s="13">
        <v>0</v>
      </c>
      <c r="M31" s="13">
        <v>0</v>
      </c>
      <c r="N31" s="15">
        <v>0</v>
      </c>
      <c r="O31" s="13">
        <v>0</v>
      </c>
      <c r="P31" s="13">
        <v>0</v>
      </c>
      <c r="Q31" s="13">
        <v>29.2</v>
      </c>
      <c r="R31" s="9" t="s">
        <v>46</v>
      </c>
      <c r="S31" s="9" t="s">
        <v>71</v>
      </c>
    </row>
    <row r="32" spans="1:19" s="5" customFormat="1" ht="51" x14ac:dyDescent="0.2">
      <c r="A32" s="6">
        <v>31</v>
      </c>
      <c r="B32" s="10" t="s">
        <v>237</v>
      </c>
      <c r="C32" s="8" t="s">
        <v>61</v>
      </c>
      <c r="D32" s="8">
        <v>3</v>
      </c>
      <c r="E32" s="9" t="s">
        <v>106</v>
      </c>
      <c r="F32" s="9" t="s">
        <v>106</v>
      </c>
      <c r="G32" s="9" t="s">
        <v>107</v>
      </c>
      <c r="H32" s="13">
        <v>14.94</v>
      </c>
      <c r="I32" s="16">
        <v>15.28</v>
      </c>
      <c r="J32" s="55" t="s">
        <v>23</v>
      </c>
      <c r="K32" s="13">
        <v>15.28</v>
      </c>
      <c r="L32" s="13">
        <v>0</v>
      </c>
      <c r="M32" s="13">
        <v>14.67</v>
      </c>
      <c r="N32" s="15">
        <v>0</v>
      </c>
      <c r="O32" s="13">
        <v>0</v>
      </c>
      <c r="P32" s="13">
        <f>M32</f>
        <v>14.67</v>
      </c>
      <c r="Q32" s="13">
        <v>0</v>
      </c>
      <c r="R32" s="9" t="s">
        <v>47</v>
      </c>
      <c r="S32" s="9" t="s">
        <v>71</v>
      </c>
    </row>
    <row r="33" spans="1:19" s="5" customFormat="1" ht="63.75" x14ac:dyDescent="0.2">
      <c r="A33" s="6">
        <v>32</v>
      </c>
      <c r="B33" s="10" t="s">
        <v>238</v>
      </c>
      <c r="C33" s="8" t="s">
        <v>61</v>
      </c>
      <c r="D33" s="8">
        <v>2</v>
      </c>
      <c r="E33" s="9" t="s">
        <v>108</v>
      </c>
      <c r="F33" s="9" t="s">
        <v>108</v>
      </c>
      <c r="G33" s="9" t="s">
        <v>109</v>
      </c>
      <c r="H33" s="41">
        <v>10.42</v>
      </c>
      <c r="I33" s="12">
        <v>12.43</v>
      </c>
      <c r="J33" s="55" t="s">
        <v>24</v>
      </c>
      <c r="K33" s="13">
        <v>12.42</v>
      </c>
      <c r="L33" s="9"/>
      <c r="M33" s="13">
        <v>11.23</v>
      </c>
      <c r="N33" s="15">
        <v>0</v>
      </c>
      <c r="O33" s="13">
        <v>0</v>
      </c>
      <c r="P33" s="13">
        <f>M33</f>
        <v>11.23</v>
      </c>
      <c r="Q33" s="13">
        <v>0</v>
      </c>
      <c r="R33" s="9" t="s">
        <v>48</v>
      </c>
      <c r="S33" s="9" t="s">
        <v>71</v>
      </c>
    </row>
    <row r="34" spans="1:19" s="5" customFormat="1" ht="63.75" x14ac:dyDescent="0.2">
      <c r="A34" s="6">
        <v>33</v>
      </c>
      <c r="B34" s="7" t="s">
        <v>19</v>
      </c>
      <c r="C34" s="8" t="s">
        <v>61</v>
      </c>
      <c r="D34" s="8">
        <v>3</v>
      </c>
      <c r="E34" s="8" t="s">
        <v>84</v>
      </c>
      <c r="F34" s="8" t="s">
        <v>84</v>
      </c>
      <c r="G34" s="8" t="s">
        <v>110</v>
      </c>
      <c r="H34" s="41">
        <v>11.41</v>
      </c>
      <c r="I34" s="12">
        <v>12.58</v>
      </c>
      <c r="J34" s="55" t="s">
        <v>25</v>
      </c>
      <c r="K34" s="13">
        <v>16.760000000000002</v>
      </c>
      <c r="L34" s="14">
        <v>9.75</v>
      </c>
      <c r="M34" s="13">
        <f>2.91+1.6</f>
        <v>4.51</v>
      </c>
      <c r="N34" s="15">
        <v>0</v>
      </c>
      <c r="O34" s="13">
        <v>0</v>
      </c>
      <c r="P34" s="13">
        <f>M34</f>
        <v>4.51</v>
      </c>
      <c r="Q34" s="13">
        <v>2.5000000000000018</v>
      </c>
      <c r="R34" s="9" t="s">
        <v>43</v>
      </c>
      <c r="S34" s="9" t="s">
        <v>71</v>
      </c>
    </row>
    <row r="35" spans="1:19" s="5" customFormat="1" ht="63.75" x14ac:dyDescent="0.2">
      <c r="A35" s="6">
        <v>34</v>
      </c>
      <c r="B35" s="10" t="s">
        <v>239</v>
      </c>
      <c r="C35" s="8" t="s">
        <v>61</v>
      </c>
      <c r="D35" s="8">
        <v>2</v>
      </c>
      <c r="E35" s="9" t="s">
        <v>111</v>
      </c>
      <c r="F35" s="9" t="s">
        <v>111</v>
      </c>
      <c r="G35" s="9" t="s">
        <v>112</v>
      </c>
      <c r="H35" s="41">
        <v>7.02</v>
      </c>
      <c r="I35" s="12">
        <v>7.44</v>
      </c>
      <c r="J35" s="55" t="s">
        <v>22</v>
      </c>
      <c r="K35" s="13">
        <v>7.02</v>
      </c>
      <c r="L35" s="13">
        <v>0</v>
      </c>
      <c r="M35" s="13">
        <v>0</v>
      </c>
      <c r="N35" s="15">
        <v>0</v>
      </c>
      <c r="O35" s="13">
        <v>0</v>
      </c>
      <c r="P35" s="13">
        <v>0</v>
      </c>
      <c r="Q35" s="13">
        <v>6.75</v>
      </c>
      <c r="R35" s="9" t="s">
        <v>49</v>
      </c>
      <c r="S35" s="9" t="s">
        <v>71</v>
      </c>
    </row>
    <row r="36" spans="1:19" s="5" customFormat="1" ht="140.25" x14ac:dyDescent="0.2">
      <c r="A36" s="6">
        <v>35</v>
      </c>
      <c r="B36" s="10" t="s">
        <v>240</v>
      </c>
      <c r="C36" s="8" t="s">
        <v>61</v>
      </c>
      <c r="D36" s="8">
        <v>2</v>
      </c>
      <c r="E36" s="9" t="s">
        <v>81</v>
      </c>
      <c r="F36" s="9" t="s">
        <v>81</v>
      </c>
      <c r="G36" s="9" t="s">
        <v>113</v>
      </c>
      <c r="H36" s="41">
        <v>28.46</v>
      </c>
      <c r="I36" s="12">
        <v>39.18</v>
      </c>
      <c r="J36" s="55" t="s">
        <v>23</v>
      </c>
      <c r="K36" s="13">
        <v>39.28</v>
      </c>
      <c r="L36" s="13">
        <v>6.17</v>
      </c>
      <c r="M36" s="13">
        <f>16.57+1.25</f>
        <v>17.82</v>
      </c>
      <c r="N36" s="13">
        <v>0</v>
      </c>
      <c r="O36" s="13">
        <v>0</v>
      </c>
      <c r="P36" s="13">
        <f>M36</f>
        <v>17.82</v>
      </c>
      <c r="Q36" s="13">
        <v>15.479999999999997</v>
      </c>
      <c r="R36" s="9" t="s">
        <v>50</v>
      </c>
      <c r="S36" s="9" t="s">
        <v>71</v>
      </c>
    </row>
    <row r="37" spans="1:19" s="5" customFormat="1" ht="76.5" x14ac:dyDescent="0.2">
      <c r="A37" s="6">
        <v>36</v>
      </c>
      <c r="B37" s="10" t="s">
        <v>241</v>
      </c>
      <c r="C37" s="8" t="s">
        <v>61</v>
      </c>
      <c r="D37" s="8">
        <v>2</v>
      </c>
      <c r="E37" s="9" t="s">
        <v>81</v>
      </c>
      <c r="F37" s="9" t="s">
        <v>81</v>
      </c>
      <c r="G37" s="9" t="s">
        <v>72</v>
      </c>
      <c r="H37" s="41">
        <v>55.51</v>
      </c>
      <c r="I37" s="41">
        <v>55.51</v>
      </c>
      <c r="J37" s="55" t="s">
        <v>23</v>
      </c>
      <c r="K37" s="13">
        <v>58.1</v>
      </c>
      <c r="L37" s="13">
        <v>0</v>
      </c>
      <c r="M37" s="13">
        <f>38.53-0.02</f>
        <v>38.51</v>
      </c>
      <c r="N37" s="13">
        <v>0</v>
      </c>
      <c r="O37" s="13">
        <v>0</v>
      </c>
      <c r="P37" s="13">
        <f>M37</f>
        <v>38.51</v>
      </c>
      <c r="Q37" s="13">
        <v>4.57</v>
      </c>
      <c r="R37" s="9" t="s">
        <v>51</v>
      </c>
      <c r="S37" s="9" t="s">
        <v>71</v>
      </c>
    </row>
    <row r="38" spans="1:19" s="5" customFormat="1" ht="38.25" x14ac:dyDescent="0.2">
      <c r="A38" s="6">
        <v>37</v>
      </c>
      <c r="B38" s="7" t="s">
        <v>10</v>
      </c>
      <c r="C38" s="8" t="s">
        <v>61</v>
      </c>
      <c r="D38" s="7"/>
      <c r="E38" s="8" t="s">
        <v>114</v>
      </c>
      <c r="F38" s="8" t="s">
        <v>114</v>
      </c>
      <c r="G38" s="8" t="s">
        <v>115</v>
      </c>
      <c r="H38" s="41">
        <v>73.95</v>
      </c>
      <c r="I38" s="12">
        <v>85.07</v>
      </c>
      <c r="J38" s="55" t="s">
        <v>22</v>
      </c>
      <c r="K38" s="13">
        <v>85.07</v>
      </c>
      <c r="L38" s="13">
        <v>76.290000000000006</v>
      </c>
      <c r="M38" s="13">
        <v>0</v>
      </c>
      <c r="N38" s="15">
        <v>0</v>
      </c>
      <c r="O38" s="13">
        <v>0</v>
      </c>
      <c r="P38" s="13">
        <v>0</v>
      </c>
      <c r="Q38" s="13">
        <v>2.3900000000000006</v>
      </c>
      <c r="R38" s="9" t="s">
        <v>53</v>
      </c>
      <c r="S38" s="9" t="s">
        <v>71</v>
      </c>
    </row>
    <row r="39" spans="1:19" s="5" customFormat="1" ht="51" x14ac:dyDescent="0.2">
      <c r="A39" s="6">
        <v>38</v>
      </c>
      <c r="B39" s="7" t="s">
        <v>11</v>
      </c>
      <c r="C39" s="8" t="s">
        <v>61</v>
      </c>
      <c r="D39" s="7"/>
      <c r="E39" s="8" t="s">
        <v>284</v>
      </c>
      <c r="F39" s="8" t="s">
        <v>284</v>
      </c>
      <c r="G39" s="8" t="s">
        <v>285</v>
      </c>
      <c r="H39" s="41">
        <v>148.21</v>
      </c>
      <c r="I39" s="12">
        <v>193.14</v>
      </c>
      <c r="J39" s="55" t="s">
        <v>22</v>
      </c>
      <c r="K39" s="13">
        <v>193.14</v>
      </c>
      <c r="L39" s="13">
        <f>81.19+48.65</f>
        <v>129.84</v>
      </c>
      <c r="M39" s="13">
        <v>0</v>
      </c>
      <c r="N39" s="15">
        <v>0</v>
      </c>
      <c r="O39" s="13">
        <v>0</v>
      </c>
      <c r="P39" s="13">
        <v>0</v>
      </c>
      <c r="Q39" s="13">
        <v>0</v>
      </c>
      <c r="R39" s="9" t="s">
        <v>54</v>
      </c>
      <c r="S39" s="9" t="s">
        <v>71</v>
      </c>
    </row>
    <row r="40" spans="1:19" s="5" customFormat="1" ht="76.5" x14ac:dyDescent="0.2">
      <c r="A40" s="6">
        <v>39</v>
      </c>
      <c r="B40" s="7" t="s">
        <v>59</v>
      </c>
      <c r="C40" s="8" t="s">
        <v>61</v>
      </c>
      <c r="D40" s="7"/>
      <c r="E40" s="8" t="s">
        <v>81</v>
      </c>
      <c r="F40" s="8" t="s">
        <v>81</v>
      </c>
      <c r="G40" s="8" t="s">
        <v>68</v>
      </c>
      <c r="H40" s="41">
        <v>126.24</v>
      </c>
      <c r="I40" s="12">
        <v>126.24</v>
      </c>
      <c r="J40" s="55" t="s">
        <v>22</v>
      </c>
      <c r="K40" s="13">
        <v>106.38</v>
      </c>
      <c r="L40" s="13">
        <v>0</v>
      </c>
      <c r="M40" s="13">
        <v>0</v>
      </c>
      <c r="N40" s="15">
        <v>0</v>
      </c>
      <c r="O40" s="13">
        <v>0</v>
      </c>
      <c r="P40" s="13">
        <v>0</v>
      </c>
      <c r="Q40" s="13">
        <v>98.09</v>
      </c>
      <c r="R40" s="9" t="s">
        <v>55</v>
      </c>
      <c r="S40" s="9" t="s">
        <v>71</v>
      </c>
    </row>
    <row r="41" spans="1:19" s="5" customFormat="1" ht="38.25" x14ac:dyDescent="0.2">
      <c r="A41" s="6">
        <v>40</v>
      </c>
      <c r="B41" s="10" t="s">
        <v>242</v>
      </c>
      <c r="C41" s="8" t="s">
        <v>61</v>
      </c>
      <c r="D41" s="10"/>
      <c r="E41" s="9" t="s">
        <v>117</v>
      </c>
      <c r="F41" s="9" t="s">
        <v>117</v>
      </c>
      <c r="G41" s="9" t="s">
        <v>118</v>
      </c>
      <c r="H41" s="41">
        <v>88.72</v>
      </c>
      <c r="I41" s="12">
        <v>123.09</v>
      </c>
      <c r="J41" s="55" t="s">
        <v>22</v>
      </c>
      <c r="K41" s="13">
        <v>123.09</v>
      </c>
      <c r="L41" s="13">
        <v>0</v>
      </c>
      <c r="M41" s="13">
        <v>0</v>
      </c>
      <c r="N41" s="46">
        <v>0</v>
      </c>
      <c r="O41" s="13">
        <v>0</v>
      </c>
      <c r="P41" s="13">
        <v>0</v>
      </c>
      <c r="Q41" s="13">
        <v>112.46</v>
      </c>
      <c r="R41" s="9" t="s">
        <v>56</v>
      </c>
      <c r="S41" s="9" t="s">
        <v>71</v>
      </c>
    </row>
    <row r="42" spans="1:19" s="5" customFormat="1" ht="25.5" x14ac:dyDescent="0.2">
      <c r="A42" s="6">
        <v>41</v>
      </c>
      <c r="B42" s="7" t="s">
        <v>12</v>
      </c>
      <c r="C42" s="8" t="s">
        <v>61</v>
      </c>
      <c r="D42" s="7"/>
      <c r="E42" s="8" t="s">
        <v>119</v>
      </c>
      <c r="F42" s="8" t="s">
        <v>119</v>
      </c>
      <c r="G42" s="8" t="s">
        <v>120</v>
      </c>
      <c r="H42" s="41">
        <v>69.540000000000006</v>
      </c>
      <c r="I42" s="12">
        <v>75.42</v>
      </c>
      <c r="J42" s="55" t="s">
        <v>22</v>
      </c>
      <c r="K42" s="13">
        <v>77.59</v>
      </c>
      <c r="L42" s="9">
        <v>70.64</v>
      </c>
      <c r="M42" s="13">
        <v>0</v>
      </c>
      <c r="N42" s="15">
        <v>0</v>
      </c>
      <c r="O42" s="13">
        <v>0</v>
      </c>
      <c r="P42" s="13">
        <v>0</v>
      </c>
      <c r="Q42" s="13">
        <v>0</v>
      </c>
      <c r="R42" s="9" t="s">
        <v>57</v>
      </c>
      <c r="S42" s="9" t="s">
        <v>71</v>
      </c>
    </row>
    <row r="43" spans="1:19" s="5" customFormat="1" ht="38.25" x14ac:dyDescent="0.2">
      <c r="A43" s="6">
        <v>42</v>
      </c>
      <c r="B43" s="7" t="s">
        <v>13</v>
      </c>
      <c r="C43" s="8" t="s">
        <v>61</v>
      </c>
      <c r="D43" s="7"/>
      <c r="E43" s="8" t="s">
        <v>81</v>
      </c>
      <c r="F43" s="8" t="s">
        <v>81</v>
      </c>
      <c r="G43" s="8" t="s">
        <v>121</v>
      </c>
      <c r="H43" s="41">
        <v>60.31</v>
      </c>
      <c r="I43" s="12">
        <v>67.23</v>
      </c>
      <c r="J43" s="55" t="s">
        <v>22</v>
      </c>
      <c r="K43" s="13">
        <v>67.02</v>
      </c>
      <c r="L43" s="13">
        <v>0</v>
      </c>
      <c r="M43" s="13">
        <v>61.21</v>
      </c>
      <c r="N43" s="15">
        <v>0</v>
      </c>
      <c r="O43" s="13">
        <v>0</v>
      </c>
      <c r="P43" s="13">
        <f>M43</f>
        <v>61.21</v>
      </c>
      <c r="Q43" s="13">
        <v>0</v>
      </c>
      <c r="R43" s="9" t="s">
        <v>58</v>
      </c>
      <c r="S43" s="9" t="s">
        <v>71</v>
      </c>
    </row>
    <row r="44" spans="1:19" s="5" customFormat="1" ht="38.25" x14ac:dyDescent="0.2">
      <c r="A44" s="6">
        <v>43</v>
      </c>
      <c r="B44" s="7" t="s">
        <v>20</v>
      </c>
      <c r="C44" s="8" t="s">
        <v>61</v>
      </c>
      <c r="D44" s="8">
        <v>3</v>
      </c>
      <c r="E44" s="8" t="s">
        <v>79</v>
      </c>
      <c r="F44" s="8" t="s">
        <v>79</v>
      </c>
      <c r="G44" s="8" t="s">
        <v>122</v>
      </c>
      <c r="H44" s="41">
        <v>54.4</v>
      </c>
      <c r="I44" s="12">
        <v>64.239999999999995</v>
      </c>
      <c r="J44" s="55" t="s">
        <v>23</v>
      </c>
      <c r="K44" s="13">
        <v>57.63</v>
      </c>
      <c r="L44" s="13">
        <v>0</v>
      </c>
      <c r="M44" s="13">
        <v>0</v>
      </c>
      <c r="N44" s="13">
        <v>0</v>
      </c>
      <c r="O44" s="13">
        <v>0</v>
      </c>
      <c r="P44" s="13">
        <v>0</v>
      </c>
      <c r="Q44" s="13">
        <v>60.24</v>
      </c>
      <c r="R44" s="9" t="s">
        <v>123</v>
      </c>
      <c r="S44" s="9" t="s">
        <v>71</v>
      </c>
    </row>
    <row r="45" spans="1:19" s="5" customFormat="1" ht="63.75" x14ac:dyDescent="0.2">
      <c r="A45" s="6">
        <v>44</v>
      </c>
      <c r="B45" s="10" t="s">
        <v>243</v>
      </c>
      <c r="C45" s="8" t="s">
        <v>61</v>
      </c>
      <c r="D45" s="8">
        <v>2</v>
      </c>
      <c r="E45" s="10" t="s">
        <v>82</v>
      </c>
      <c r="F45" s="10" t="s">
        <v>82</v>
      </c>
      <c r="G45" s="10" t="s">
        <v>103</v>
      </c>
      <c r="H45" s="41">
        <v>86.97</v>
      </c>
      <c r="I45" s="12">
        <v>103.74</v>
      </c>
      <c r="J45" s="55" t="s">
        <v>23</v>
      </c>
      <c r="K45" s="13">
        <v>97.45</v>
      </c>
      <c r="L45" s="9">
        <v>8.75</v>
      </c>
      <c r="M45" s="13">
        <v>93.49</v>
      </c>
      <c r="N45" s="15">
        <v>0</v>
      </c>
      <c r="O45" s="13">
        <v>0</v>
      </c>
      <c r="P45" s="13">
        <f>M45</f>
        <v>93.49</v>
      </c>
      <c r="Q45" s="13">
        <v>2.0000000000010232E-2</v>
      </c>
      <c r="R45" s="9" t="s">
        <v>124</v>
      </c>
      <c r="S45" s="9" t="s">
        <v>71</v>
      </c>
    </row>
    <row r="46" spans="1:19" s="5" customFormat="1" ht="293.25" x14ac:dyDescent="0.2">
      <c r="A46" s="6">
        <v>45</v>
      </c>
      <c r="B46" s="10" t="s">
        <v>244</v>
      </c>
      <c r="C46" s="9" t="s">
        <v>61</v>
      </c>
      <c r="D46" s="9">
        <v>3</v>
      </c>
      <c r="E46" s="9" t="s">
        <v>125</v>
      </c>
      <c r="F46" s="9" t="s">
        <v>125</v>
      </c>
      <c r="G46" s="9" t="s">
        <v>126</v>
      </c>
      <c r="H46" s="41">
        <v>84.46</v>
      </c>
      <c r="I46" s="12">
        <v>89.51</v>
      </c>
      <c r="J46" s="55" t="s">
        <v>22</v>
      </c>
      <c r="K46" s="13">
        <v>89.51</v>
      </c>
      <c r="L46" s="13">
        <v>76.260000000000005</v>
      </c>
      <c r="M46" s="13">
        <v>3.77</v>
      </c>
      <c r="N46" s="15">
        <v>0</v>
      </c>
      <c r="O46" s="13">
        <v>0</v>
      </c>
      <c r="P46" s="13">
        <f>M46</f>
        <v>3.77</v>
      </c>
      <c r="Q46" s="13">
        <v>0</v>
      </c>
      <c r="R46" s="8" t="s">
        <v>52</v>
      </c>
      <c r="S46" s="9" t="s">
        <v>71</v>
      </c>
    </row>
    <row r="47" spans="1:19" x14ac:dyDescent="0.2">
      <c r="N47" s="28"/>
    </row>
    <row r="48" spans="1:19" x14ac:dyDescent="0.2">
      <c r="N48" s="28"/>
    </row>
    <row r="49" spans="1:19" ht="51" x14ac:dyDescent="0.2">
      <c r="A49" s="30">
        <v>46</v>
      </c>
      <c r="B49" s="31" t="s">
        <v>245</v>
      </c>
      <c r="C49" s="42" t="s">
        <v>153</v>
      </c>
      <c r="D49" s="42">
        <v>2</v>
      </c>
      <c r="E49" s="42" t="s">
        <v>154</v>
      </c>
      <c r="F49" s="42" t="s">
        <v>154</v>
      </c>
      <c r="G49" s="42" t="s">
        <v>155</v>
      </c>
      <c r="H49" s="41">
        <v>48.13</v>
      </c>
      <c r="I49" s="41">
        <v>48.13</v>
      </c>
      <c r="J49" s="8" t="s">
        <v>127</v>
      </c>
      <c r="K49" s="42">
        <v>48.65</v>
      </c>
      <c r="L49" s="20">
        <v>0</v>
      </c>
      <c r="M49" s="20">
        <v>0</v>
      </c>
      <c r="N49" s="44">
        <v>0</v>
      </c>
      <c r="O49" s="20">
        <v>0</v>
      </c>
      <c r="P49" s="20">
        <v>0</v>
      </c>
      <c r="Q49" s="20">
        <v>44.34</v>
      </c>
      <c r="R49" s="42" t="s">
        <v>128</v>
      </c>
      <c r="S49" s="9" t="s">
        <v>71</v>
      </c>
    </row>
    <row r="50" spans="1:19" ht="38.25" x14ac:dyDescent="0.2">
      <c r="A50" s="30">
        <v>47</v>
      </c>
      <c r="B50" s="31" t="s">
        <v>246</v>
      </c>
      <c r="C50" s="42" t="s">
        <v>153</v>
      </c>
      <c r="D50" s="42">
        <v>3</v>
      </c>
      <c r="E50" s="42" t="s">
        <v>156</v>
      </c>
      <c r="F50" s="42" t="s">
        <v>156</v>
      </c>
      <c r="G50" s="42" t="s">
        <v>157</v>
      </c>
      <c r="H50" s="41">
        <v>28.28</v>
      </c>
      <c r="I50" s="32">
        <v>28.28</v>
      </c>
      <c r="J50" s="8" t="s">
        <v>127</v>
      </c>
      <c r="K50" s="42">
        <v>34.57</v>
      </c>
      <c r="L50" s="20">
        <v>0</v>
      </c>
      <c r="M50" s="20">
        <v>0</v>
      </c>
      <c r="N50" s="44">
        <v>0</v>
      </c>
      <c r="O50" s="20">
        <v>0</v>
      </c>
      <c r="P50" s="20">
        <v>0</v>
      </c>
      <c r="Q50" s="20">
        <v>32.78</v>
      </c>
      <c r="R50" s="42" t="s">
        <v>129</v>
      </c>
      <c r="S50" s="9" t="s">
        <v>71</v>
      </c>
    </row>
    <row r="51" spans="1:19" ht="51" x14ac:dyDescent="0.2">
      <c r="A51" s="30">
        <v>48</v>
      </c>
      <c r="B51" s="31" t="s">
        <v>247</v>
      </c>
      <c r="C51" s="42" t="s">
        <v>153</v>
      </c>
      <c r="D51" s="42">
        <v>1</v>
      </c>
      <c r="E51" s="42" t="s">
        <v>154</v>
      </c>
      <c r="F51" s="42" t="s">
        <v>154</v>
      </c>
      <c r="G51" s="42" t="s">
        <v>155</v>
      </c>
      <c r="H51" s="41">
        <v>59.09</v>
      </c>
      <c r="I51" s="20">
        <v>59.09</v>
      </c>
      <c r="J51" s="8" t="s">
        <v>127</v>
      </c>
      <c r="K51" s="42">
        <v>76.95</v>
      </c>
      <c r="L51" s="20">
        <v>0</v>
      </c>
      <c r="M51" s="20">
        <v>0</v>
      </c>
      <c r="N51" s="44">
        <v>0</v>
      </c>
      <c r="O51" s="20">
        <v>0</v>
      </c>
      <c r="P51" s="20">
        <v>0</v>
      </c>
      <c r="Q51" s="20">
        <v>72.12</v>
      </c>
      <c r="R51" s="42" t="s">
        <v>129</v>
      </c>
      <c r="S51" s="9" t="s">
        <v>71</v>
      </c>
    </row>
    <row r="52" spans="1:19" ht="38.25" x14ac:dyDescent="0.2">
      <c r="A52" s="30">
        <v>49</v>
      </c>
      <c r="B52" s="31" t="s">
        <v>248</v>
      </c>
      <c r="C52" s="42" t="s">
        <v>153</v>
      </c>
      <c r="D52" s="42">
        <v>2</v>
      </c>
      <c r="E52" s="42" t="s">
        <v>156</v>
      </c>
      <c r="F52" s="42" t="s">
        <v>156</v>
      </c>
      <c r="G52" s="42" t="s">
        <v>158</v>
      </c>
      <c r="H52" s="41">
        <v>25.2</v>
      </c>
      <c r="I52" s="20">
        <v>25.2</v>
      </c>
      <c r="J52" s="8" t="s">
        <v>127</v>
      </c>
      <c r="K52" s="42">
        <v>35.65</v>
      </c>
      <c r="L52" s="20">
        <v>0</v>
      </c>
      <c r="M52" s="20">
        <v>0</v>
      </c>
      <c r="N52" s="44">
        <v>0</v>
      </c>
      <c r="O52" s="20">
        <v>0</v>
      </c>
      <c r="P52" s="20">
        <v>0</v>
      </c>
      <c r="Q52" s="20">
        <v>31.82</v>
      </c>
      <c r="R52" s="42" t="s">
        <v>129</v>
      </c>
      <c r="S52" s="9" t="s">
        <v>71</v>
      </c>
    </row>
    <row r="53" spans="1:19" ht="76.5" x14ac:dyDescent="0.2">
      <c r="A53" s="30">
        <v>50</v>
      </c>
      <c r="B53" s="31" t="s">
        <v>249</v>
      </c>
      <c r="C53" s="42" t="s">
        <v>61</v>
      </c>
      <c r="D53" s="42">
        <v>2</v>
      </c>
      <c r="E53" s="42" t="s">
        <v>159</v>
      </c>
      <c r="F53" s="42" t="s">
        <v>159</v>
      </c>
      <c r="G53" s="42" t="s">
        <v>117</v>
      </c>
      <c r="H53" s="41">
        <v>72.03</v>
      </c>
      <c r="I53" s="20">
        <v>72.03</v>
      </c>
      <c r="J53" s="8" t="s">
        <v>23</v>
      </c>
      <c r="K53" s="42">
        <v>72.03</v>
      </c>
      <c r="L53" s="20">
        <v>0</v>
      </c>
      <c r="M53" s="20">
        <v>0</v>
      </c>
      <c r="N53" s="22">
        <v>0</v>
      </c>
      <c r="O53" s="20">
        <v>0</v>
      </c>
      <c r="P53" s="20">
        <v>0</v>
      </c>
      <c r="Q53" s="20">
        <v>75.8</v>
      </c>
      <c r="R53" s="42" t="s">
        <v>130</v>
      </c>
      <c r="S53" s="9" t="s">
        <v>71</v>
      </c>
    </row>
    <row r="54" spans="1:19" ht="114.75" x14ac:dyDescent="0.2">
      <c r="A54" s="30">
        <v>51</v>
      </c>
      <c r="B54" s="31" t="s">
        <v>131</v>
      </c>
      <c r="C54" s="42" t="s">
        <v>61</v>
      </c>
      <c r="D54" s="42">
        <v>4</v>
      </c>
      <c r="E54" s="42" t="s">
        <v>116</v>
      </c>
      <c r="F54" s="42" t="s">
        <v>116</v>
      </c>
      <c r="G54" s="42" t="s">
        <v>160</v>
      </c>
      <c r="H54" s="41">
        <v>69.66</v>
      </c>
      <c r="I54" s="32">
        <v>69.66</v>
      </c>
      <c r="J54" s="8" t="s">
        <v>132</v>
      </c>
      <c r="K54" s="42">
        <v>65.67</v>
      </c>
      <c r="L54" s="20">
        <v>0</v>
      </c>
      <c r="M54" s="20">
        <v>0</v>
      </c>
      <c r="N54" s="44">
        <v>0</v>
      </c>
      <c r="O54" s="20">
        <v>0</v>
      </c>
      <c r="P54" s="20">
        <v>0</v>
      </c>
      <c r="Q54" s="20">
        <v>57.09</v>
      </c>
      <c r="R54" s="43" t="s">
        <v>133</v>
      </c>
      <c r="S54" s="9" t="s">
        <v>71</v>
      </c>
    </row>
    <row r="55" spans="1:19" ht="127.5" x14ac:dyDescent="0.2">
      <c r="A55" s="30">
        <v>52</v>
      </c>
      <c r="B55" s="31" t="s">
        <v>250</v>
      </c>
      <c r="C55" s="42" t="s">
        <v>61</v>
      </c>
      <c r="D55" s="42">
        <v>4</v>
      </c>
      <c r="E55" s="42" t="s">
        <v>84</v>
      </c>
      <c r="F55" s="42" t="s">
        <v>84</v>
      </c>
      <c r="G55" s="42" t="s">
        <v>161</v>
      </c>
      <c r="H55" s="41">
        <v>20.34</v>
      </c>
      <c r="I55" s="20">
        <v>20.34</v>
      </c>
      <c r="J55" s="8" t="s">
        <v>23</v>
      </c>
      <c r="K55" s="42">
        <v>20.34</v>
      </c>
      <c r="L55" s="20">
        <v>0</v>
      </c>
      <c r="M55" s="20">
        <v>0</v>
      </c>
      <c r="N55" s="44">
        <v>0</v>
      </c>
      <c r="O55" s="20">
        <v>0</v>
      </c>
      <c r="P55" s="20">
        <v>0</v>
      </c>
      <c r="Q55" s="20">
        <v>21.1</v>
      </c>
      <c r="R55" s="42" t="s">
        <v>134</v>
      </c>
      <c r="S55" s="9" t="s">
        <v>71</v>
      </c>
    </row>
    <row r="56" spans="1:19" ht="76.5" x14ac:dyDescent="0.2">
      <c r="A56" s="30">
        <v>53</v>
      </c>
      <c r="B56" s="31" t="s">
        <v>251</v>
      </c>
      <c r="C56" s="42" t="s">
        <v>61</v>
      </c>
      <c r="D56" s="42">
        <v>2</v>
      </c>
      <c r="E56" s="42" t="s">
        <v>84</v>
      </c>
      <c r="F56" s="42" t="s">
        <v>84</v>
      </c>
      <c r="G56" s="42" t="s">
        <v>110</v>
      </c>
      <c r="H56" s="41">
        <v>12.59</v>
      </c>
      <c r="I56" s="20">
        <v>12.59</v>
      </c>
      <c r="J56" s="8" t="s">
        <v>23</v>
      </c>
      <c r="K56" s="42">
        <v>12.59</v>
      </c>
      <c r="L56" s="20">
        <v>0</v>
      </c>
      <c r="M56" s="20">
        <f>3.32+1.47+1.47+1.53+0.94</f>
        <v>8.73</v>
      </c>
      <c r="N56" s="44">
        <v>0</v>
      </c>
      <c r="O56" s="20">
        <v>0</v>
      </c>
      <c r="P56" s="20">
        <f>M56</f>
        <v>8.73</v>
      </c>
      <c r="Q56" s="20">
        <v>2.9299999999999997</v>
      </c>
      <c r="R56" s="9" t="s">
        <v>135</v>
      </c>
      <c r="S56" s="9" t="s">
        <v>71</v>
      </c>
    </row>
    <row r="57" spans="1:19" ht="76.5" x14ac:dyDescent="0.2">
      <c r="A57" s="30">
        <v>54</v>
      </c>
      <c r="B57" s="31" t="s">
        <v>252</v>
      </c>
      <c r="C57" s="42" t="s">
        <v>61</v>
      </c>
      <c r="D57" s="42">
        <v>2</v>
      </c>
      <c r="E57" s="42" t="s">
        <v>162</v>
      </c>
      <c r="F57" s="42" t="s">
        <v>162</v>
      </c>
      <c r="G57" s="42" t="s">
        <v>163</v>
      </c>
      <c r="H57" s="41">
        <v>9.74</v>
      </c>
      <c r="I57" s="32">
        <v>9.74</v>
      </c>
      <c r="J57" s="8" t="s">
        <v>23</v>
      </c>
      <c r="K57" s="42">
        <v>9.74</v>
      </c>
      <c r="L57" s="20">
        <v>0</v>
      </c>
      <c r="M57" s="20">
        <v>10.25</v>
      </c>
      <c r="N57" s="22">
        <v>0</v>
      </c>
      <c r="O57" s="20">
        <v>0</v>
      </c>
      <c r="P57" s="20">
        <f>M57</f>
        <v>10.25</v>
      </c>
      <c r="Q57" s="20">
        <v>0</v>
      </c>
      <c r="R57" s="42" t="s">
        <v>136</v>
      </c>
      <c r="S57" s="9" t="s">
        <v>71</v>
      </c>
    </row>
    <row r="58" spans="1:19" ht="140.25" x14ac:dyDescent="0.2">
      <c r="A58" s="30">
        <v>55</v>
      </c>
      <c r="B58" s="33" t="s">
        <v>137</v>
      </c>
      <c r="C58" s="42" t="s">
        <v>61</v>
      </c>
      <c r="D58" s="42">
        <v>2</v>
      </c>
      <c r="E58" s="42" t="s">
        <v>164</v>
      </c>
      <c r="F58" s="42" t="s">
        <v>164</v>
      </c>
      <c r="G58" s="42" t="s">
        <v>165</v>
      </c>
      <c r="H58" s="41">
        <v>20.83</v>
      </c>
      <c r="I58" s="20">
        <v>11.42</v>
      </c>
      <c r="J58" s="8" t="s">
        <v>22</v>
      </c>
      <c r="K58" s="42">
        <v>24.34</v>
      </c>
      <c r="L58" s="22">
        <v>0</v>
      </c>
      <c r="M58" s="22">
        <v>0</v>
      </c>
      <c r="N58" s="44">
        <v>0</v>
      </c>
      <c r="O58" s="22">
        <v>0</v>
      </c>
      <c r="P58" s="22">
        <v>0</v>
      </c>
      <c r="Q58" s="20">
        <v>20.5</v>
      </c>
      <c r="R58" s="9" t="s">
        <v>138</v>
      </c>
      <c r="S58" s="9" t="s">
        <v>71</v>
      </c>
    </row>
    <row r="59" spans="1:19" ht="153" x14ac:dyDescent="0.2">
      <c r="A59" s="30">
        <v>56</v>
      </c>
      <c r="B59" s="31" t="s">
        <v>253</v>
      </c>
      <c r="C59" s="42" t="s">
        <v>61</v>
      </c>
      <c r="D59" s="42">
        <v>4</v>
      </c>
      <c r="E59" s="42" t="s">
        <v>84</v>
      </c>
      <c r="F59" s="42" t="s">
        <v>84</v>
      </c>
      <c r="G59" s="42" t="s">
        <v>161</v>
      </c>
      <c r="H59" s="41">
        <v>7.41</v>
      </c>
      <c r="I59" s="20">
        <v>7.41</v>
      </c>
      <c r="J59" s="8" t="s">
        <v>23</v>
      </c>
      <c r="K59" s="42">
        <v>7.93</v>
      </c>
      <c r="L59" s="20">
        <v>0</v>
      </c>
      <c r="M59" s="20">
        <v>7.93</v>
      </c>
      <c r="N59" s="22">
        <v>0</v>
      </c>
      <c r="O59" s="20">
        <v>0</v>
      </c>
      <c r="P59" s="20">
        <f>M59</f>
        <v>7.93</v>
      </c>
      <c r="Q59" s="20">
        <v>0</v>
      </c>
      <c r="R59" s="42" t="s">
        <v>136</v>
      </c>
      <c r="S59" s="9" t="s">
        <v>71</v>
      </c>
    </row>
    <row r="60" spans="1:19" ht="76.5" x14ac:dyDescent="0.2">
      <c r="A60" s="30">
        <v>57</v>
      </c>
      <c r="B60" s="31" t="s">
        <v>254</v>
      </c>
      <c r="C60" s="42" t="s">
        <v>61</v>
      </c>
      <c r="D60" s="42">
        <v>4</v>
      </c>
      <c r="E60" s="42" t="s">
        <v>166</v>
      </c>
      <c r="F60" s="42" t="s">
        <v>166</v>
      </c>
      <c r="G60" s="42" t="s">
        <v>76</v>
      </c>
      <c r="H60" s="41">
        <v>64.959999999999994</v>
      </c>
      <c r="I60" s="20">
        <v>64.97</v>
      </c>
      <c r="J60" s="8" t="s">
        <v>23</v>
      </c>
      <c r="K60" s="42">
        <v>65.37</v>
      </c>
      <c r="L60" s="20">
        <v>0</v>
      </c>
      <c r="M60" s="20">
        <f>28.02+32.96+0.01</f>
        <v>60.99</v>
      </c>
      <c r="N60" s="44">
        <v>0</v>
      </c>
      <c r="O60" s="20">
        <v>0</v>
      </c>
      <c r="P60" s="20">
        <f>M60</f>
        <v>60.99</v>
      </c>
      <c r="Q60" s="20">
        <v>0</v>
      </c>
      <c r="R60" s="9" t="s">
        <v>139</v>
      </c>
      <c r="S60" s="9" t="s">
        <v>71</v>
      </c>
    </row>
    <row r="61" spans="1:19" s="19" customFormat="1" ht="63.75" x14ac:dyDescent="0.2">
      <c r="A61" s="34">
        <v>58</v>
      </c>
      <c r="B61" s="33" t="s">
        <v>167</v>
      </c>
      <c r="C61" s="35" t="s">
        <v>153</v>
      </c>
      <c r="D61" s="35">
        <v>3</v>
      </c>
      <c r="E61" s="35" t="s">
        <v>156</v>
      </c>
      <c r="F61" s="35" t="s">
        <v>156</v>
      </c>
      <c r="G61" s="36" t="s">
        <v>157</v>
      </c>
      <c r="H61" s="41">
        <v>18.91</v>
      </c>
      <c r="I61" s="37">
        <v>18.91</v>
      </c>
      <c r="J61" s="8" t="s">
        <v>127</v>
      </c>
      <c r="K61" s="35">
        <v>23.38</v>
      </c>
      <c r="L61" s="20">
        <v>0</v>
      </c>
      <c r="M61" s="20">
        <v>0</v>
      </c>
      <c r="N61" s="47">
        <v>0</v>
      </c>
      <c r="O61" s="20">
        <v>0</v>
      </c>
      <c r="P61" s="20">
        <v>0</v>
      </c>
      <c r="Q61" s="20">
        <v>21.59</v>
      </c>
      <c r="R61" s="35" t="s">
        <v>45</v>
      </c>
      <c r="S61" s="9" t="s">
        <v>71</v>
      </c>
    </row>
    <row r="62" spans="1:19" ht="51" x14ac:dyDescent="0.2">
      <c r="A62" s="30">
        <v>59</v>
      </c>
      <c r="B62" s="31" t="s">
        <v>255</v>
      </c>
      <c r="C62" s="35" t="s">
        <v>153</v>
      </c>
      <c r="D62" s="35">
        <v>3</v>
      </c>
      <c r="E62" s="42" t="s">
        <v>154</v>
      </c>
      <c r="F62" s="42" t="s">
        <v>154</v>
      </c>
      <c r="G62" s="42" t="s">
        <v>168</v>
      </c>
      <c r="H62" s="41">
        <v>44</v>
      </c>
      <c r="I62" s="20">
        <v>44</v>
      </c>
      <c r="J62" s="8" t="s">
        <v>127</v>
      </c>
      <c r="K62" s="42">
        <v>44.39</v>
      </c>
      <c r="L62" s="20">
        <v>0</v>
      </c>
      <c r="M62" s="20">
        <v>35.840000000000003</v>
      </c>
      <c r="N62" s="45">
        <v>4.5599999999999996</v>
      </c>
      <c r="O62" s="20">
        <f>SUM(M62:N62)*86%</f>
        <v>34.744000000000007</v>
      </c>
      <c r="P62" s="20">
        <f>SUM(M62:N62)*14%</f>
        <v>5.6560000000000015</v>
      </c>
      <c r="Q62" s="20">
        <v>1.2699999999999987</v>
      </c>
      <c r="R62" s="42" t="s">
        <v>45</v>
      </c>
      <c r="S62" s="9" t="s">
        <v>71</v>
      </c>
    </row>
    <row r="63" spans="1:19" ht="51" x14ac:dyDescent="0.2">
      <c r="A63" s="30">
        <v>60</v>
      </c>
      <c r="B63" s="31" t="s">
        <v>256</v>
      </c>
      <c r="C63" s="35" t="s">
        <v>153</v>
      </c>
      <c r="D63" s="35">
        <v>3</v>
      </c>
      <c r="E63" s="42" t="s">
        <v>154</v>
      </c>
      <c r="F63" s="42" t="s">
        <v>154</v>
      </c>
      <c r="G63" s="42" t="s">
        <v>168</v>
      </c>
      <c r="H63" s="41">
        <v>40.86</v>
      </c>
      <c r="I63" s="41">
        <v>40.86</v>
      </c>
      <c r="J63" s="8" t="s">
        <v>127</v>
      </c>
      <c r="K63" s="42">
        <v>41.32</v>
      </c>
      <c r="L63" s="22">
        <v>0</v>
      </c>
      <c r="M63" s="20">
        <v>36.299999999999997</v>
      </c>
      <c r="N63" s="45">
        <v>3.9359999999999999</v>
      </c>
      <c r="O63" s="20">
        <f>SUM(M63:N63)*86%</f>
        <v>34.602959999999996</v>
      </c>
      <c r="P63" s="20">
        <f>SUM(M63:N63)*14%</f>
        <v>5.6330400000000003</v>
      </c>
      <c r="Q63" s="20">
        <v>0</v>
      </c>
      <c r="R63" s="42" t="s">
        <v>45</v>
      </c>
      <c r="S63" s="9" t="s">
        <v>71</v>
      </c>
    </row>
    <row r="64" spans="1:19" ht="153" x14ac:dyDescent="0.2">
      <c r="A64" s="30">
        <v>61</v>
      </c>
      <c r="B64" s="31" t="s">
        <v>257</v>
      </c>
      <c r="C64" s="42" t="s">
        <v>61</v>
      </c>
      <c r="D64" s="42">
        <v>3</v>
      </c>
      <c r="E64" s="42" t="s">
        <v>169</v>
      </c>
      <c r="F64" s="42" t="s">
        <v>169</v>
      </c>
      <c r="G64" s="42" t="s">
        <v>160</v>
      </c>
      <c r="H64" s="41">
        <v>56.17</v>
      </c>
      <c r="I64" s="20">
        <v>56.17</v>
      </c>
      <c r="J64" s="8" t="s">
        <v>23</v>
      </c>
      <c r="K64" s="42">
        <v>36.909999999999997</v>
      </c>
      <c r="L64" s="20">
        <v>10.14</v>
      </c>
      <c r="M64" s="20">
        <f>26.24+0.37</f>
        <v>26.61</v>
      </c>
      <c r="N64" s="44">
        <v>0</v>
      </c>
      <c r="O64" s="20">
        <v>0</v>
      </c>
      <c r="P64" s="20">
        <f>M64</f>
        <v>26.61</v>
      </c>
      <c r="Q64" s="20">
        <v>0</v>
      </c>
      <c r="R64" s="42" t="s">
        <v>136</v>
      </c>
      <c r="S64" s="9" t="s">
        <v>71</v>
      </c>
    </row>
    <row r="65" spans="1:19" ht="25.5" x14ac:dyDescent="0.2">
      <c r="A65" s="38">
        <v>62</v>
      </c>
      <c r="B65" s="31" t="s">
        <v>258</v>
      </c>
      <c r="C65" s="42" t="s">
        <v>61</v>
      </c>
      <c r="D65" s="42">
        <v>6</v>
      </c>
      <c r="E65" s="42" t="s">
        <v>170</v>
      </c>
      <c r="F65" s="42" t="s">
        <v>170</v>
      </c>
      <c r="G65" s="32" t="s">
        <v>171</v>
      </c>
      <c r="H65" s="41">
        <v>31.69</v>
      </c>
      <c r="I65" s="20">
        <v>31.69</v>
      </c>
      <c r="J65" s="8" t="s">
        <v>23</v>
      </c>
      <c r="K65" s="42">
        <v>31.69</v>
      </c>
      <c r="L65" s="20">
        <v>0</v>
      </c>
      <c r="M65" s="20">
        <v>0</v>
      </c>
      <c r="N65" s="44">
        <v>0</v>
      </c>
      <c r="O65" s="20">
        <v>0</v>
      </c>
      <c r="P65" s="20">
        <v>0</v>
      </c>
      <c r="Q65" s="20">
        <v>15.95</v>
      </c>
      <c r="R65" s="42" t="s">
        <v>140</v>
      </c>
      <c r="S65" s="9" t="s">
        <v>71</v>
      </c>
    </row>
    <row r="66" spans="1:19" ht="25.5" x14ac:dyDescent="0.2">
      <c r="A66" s="38">
        <v>63</v>
      </c>
      <c r="B66" s="33" t="s">
        <v>172</v>
      </c>
      <c r="C66" s="42" t="s">
        <v>153</v>
      </c>
      <c r="D66" s="42">
        <v>2</v>
      </c>
      <c r="E66" s="35" t="s">
        <v>286</v>
      </c>
      <c r="F66" s="35" t="s">
        <v>286</v>
      </c>
      <c r="G66" s="35" t="s">
        <v>287</v>
      </c>
      <c r="H66" s="41">
        <v>58.23</v>
      </c>
      <c r="I66" s="20">
        <v>58.23</v>
      </c>
      <c r="J66" s="8" t="s">
        <v>127</v>
      </c>
      <c r="K66" s="35">
        <v>81.09</v>
      </c>
      <c r="L66" s="22">
        <v>0</v>
      </c>
      <c r="M66" s="22">
        <v>0</v>
      </c>
      <c r="N66" s="44">
        <v>0</v>
      </c>
      <c r="O66" s="22">
        <v>0</v>
      </c>
      <c r="P66" s="22">
        <v>0</v>
      </c>
      <c r="Q66" s="84">
        <v>39.49</v>
      </c>
      <c r="R66" s="42" t="s">
        <v>141</v>
      </c>
      <c r="S66" s="9" t="s">
        <v>71</v>
      </c>
    </row>
    <row r="67" spans="1:19" ht="25.5" x14ac:dyDescent="0.2">
      <c r="A67" s="38">
        <v>64</v>
      </c>
      <c r="B67" s="33" t="s">
        <v>142</v>
      </c>
      <c r="C67" s="42" t="s">
        <v>153</v>
      </c>
      <c r="D67" s="42">
        <v>2</v>
      </c>
      <c r="E67" s="35" t="s">
        <v>286</v>
      </c>
      <c r="F67" s="35" t="s">
        <v>286</v>
      </c>
      <c r="G67" s="35" t="s">
        <v>287</v>
      </c>
      <c r="H67" s="41">
        <v>41.52</v>
      </c>
      <c r="I67" s="20">
        <v>41.52</v>
      </c>
      <c r="J67" s="8" t="s">
        <v>127</v>
      </c>
      <c r="K67" s="35">
        <v>41.52</v>
      </c>
      <c r="L67" s="22">
        <v>0</v>
      </c>
      <c r="M67" s="22">
        <v>0</v>
      </c>
      <c r="N67" s="44">
        <v>0</v>
      </c>
      <c r="O67" s="22">
        <v>0</v>
      </c>
      <c r="P67" s="22">
        <v>0</v>
      </c>
      <c r="Q67" s="84">
        <v>22.22</v>
      </c>
      <c r="R67" s="42" t="s">
        <v>143</v>
      </c>
      <c r="S67" s="9" t="s">
        <v>71</v>
      </c>
    </row>
    <row r="68" spans="1:19" ht="51" x14ac:dyDescent="0.2">
      <c r="A68" s="30">
        <v>65</v>
      </c>
      <c r="B68" s="31" t="s">
        <v>259</v>
      </c>
      <c r="C68" s="42" t="s">
        <v>153</v>
      </c>
      <c r="D68" s="42">
        <v>1</v>
      </c>
      <c r="E68" s="42" t="s">
        <v>154</v>
      </c>
      <c r="F68" s="42" t="s">
        <v>154</v>
      </c>
      <c r="G68" s="42" t="s">
        <v>173</v>
      </c>
      <c r="H68" s="41">
        <v>33.020000000000003</v>
      </c>
      <c r="I68" s="20">
        <v>33.020000000000003</v>
      </c>
      <c r="J68" s="8" t="s">
        <v>127</v>
      </c>
      <c r="K68" s="35">
        <v>46.84</v>
      </c>
      <c r="L68" s="20">
        <v>0</v>
      </c>
      <c r="M68" s="20">
        <v>0</v>
      </c>
      <c r="N68" s="44">
        <v>0</v>
      </c>
      <c r="O68" s="20">
        <v>0</v>
      </c>
      <c r="P68" s="20">
        <v>0</v>
      </c>
      <c r="Q68" s="20">
        <v>40.700000000000003</v>
      </c>
      <c r="R68" s="42" t="s">
        <v>45</v>
      </c>
      <c r="S68" s="9" t="s">
        <v>71</v>
      </c>
    </row>
    <row r="69" spans="1:19" ht="51" x14ac:dyDescent="0.2">
      <c r="A69" s="38">
        <v>66</v>
      </c>
      <c r="B69" s="33" t="s">
        <v>144</v>
      </c>
      <c r="C69" s="42" t="s">
        <v>153</v>
      </c>
      <c r="D69" s="42">
        <v>2</v>
      </c>
      <c r="E69" s="42" t="s">
        <v>154</v>
      </c>
      <c r="F69" s="42" t="s">
        <v>154</v>
      </c>
      <c r="G69" s="42" t="s">
        <v>174</v>
      </c>
      <c r="H69" s="41">
        <v>66.790000000000006</v>
      </c>
      <c r="I69" s="20">
        <v>66.790000000000006</v>
      </c>
      <c r="J69" s="8" t="s">
        <v>127</v>
      </c>
      <c r="K69" s="35">
        <v>75.459999999999994</v>
      </c>
      <c r="L69" s="20">
        <v>0</v>
      </c>
      <c r="M69" s="20">
        <v>0</v>
      </c>
      <c r="N69" s="44">
        <v>0</v>
      </c>
      <c r="O69" s="20">
        <v>0</v>
      </c>
      <c r="P69" s="20">
        <v>0</v>
      </c>
      <c r="Q69" s="20">
        <v>70.5</v>
      </c>
      <c r="R69" s="42" t="s">
        <v>45</v>
      </c>
      <c r="S69" s="9" t="s">
        <v>71</v>
      </c>
    </row>
    <row r="70" spans="1:19" ht="25.5" x14ac:dyDescent="0.2">
      <c r="A70" s="38">
        <v>67</v>
      </c>
      <c r="B70" s="33" t="s">
        <v>145</v>
      </c>
      <c r="C70" s="42" t="s">
        <v>153</v>
      </c>
      <c r="D70" s="42">
        <v>2</v>
      </c>
      <c r="E70" s="42" t="s">
        <v>154</v>
      </c>
      <c r="F70" s="42" t="s">
        <v>154</v>
      </c>
      <c r="G70" s="42" t="s">
        <v>174</v>
      </c>
      <c r="H70" s="41">
        <v>35.450000000000003</v>
      </c>
      <c r="I70" s="41">
        <v>35.450000000000003</v>
      </c>
      <c r="J70" s="8" t="s">
        <v>127</v>
      </c>
      <c r="K70" s="42">
        <v>35.549999999999997</v>
      </c>
      <c r="L70" s="20">
        <v>0</v>
      </c>
      <c r="M70" s="20">
        <v>33.979999999999997</v>
      </c>
      <c r="N70" s="45">
        <v>4.6860000000000008</v>
      </c>
      <c r="O70" s="20">
        <f>SUM(M70:N70)*86%</f>
        <v>33.252759999999995</v>
      </c>
      <c r="P70" s="20">
        <f>SUM(M70:N70)*14%</f>
        <v>5.4132400000000001</v>
      </c>
      <c r="Q70" s="20">
        <v>0</v>
      </c>
      <c r="R70" s="42" t="s">
        <v>146</v>
      </c>
      <c r="S70" s="9" t="s">
        <v>71</v>
      </c>
    </row>
    <row r="71" spans="1:19" ht="38.25" x14ac:dyDescent="0.2">
      <c r="A71" s="38">
        <v>68</v>
      </c>
      <c r="B71" s="33" t="s">
        <v>175</v>
      </c>
      <c r="C71" s="42" t="s">
        <v>153</v>
      </c>
      <c r="D71" s="42">
        <v>1</v>
      </c>
      <c r="E71" s="42" t="s">
        <v>176</v>
      </c>
      <c r="F71" s="42" t="s">
        <v>176</v>
      </c>
      <c r="G71" s="42" t="s">
        <v>177</v>
      </c>
      <c r="H71" s="41">
        <v>21.5</v>
      </c>
      <c r="I71" s="41">
        <v>21.5</v>
      </c>
      <c r="J71" s="8" t="s">
        <v>127</v>
      </c>
      <c r="K71" s="42">
        <v>21.5</v>
      </c>
      <c r="L71" s="20">
        <v>0</v>
      </c>
      <c r="M71" s="20">
        <v>0</v>
      </c>
      <c r="N71" s="44">
        <v>0</v>
      </c>
      <c r="O71" s="20">
        <v>0</v>
      </c>
      <c r="P71" s="20">
        <v>0</v>
      </c>
      <c r="Q71" s="20">
        <v>7.41</v>
      </c>
      <c r="R71" s="42" t="s">
        <v>55</v>
      </c>
      <c r="S71" s="9" t="s">
        <v>71</v>
      </c>
    </row>
    <row r="72" spans="1:19" ht="63.75" x14ac:dyDescent="0.2">
      <c r="A72" s="30">
        <v>69</v>
      </c>
      <c r="B72" s="31" t="s">
        <v>260</v>
      </c>
      <c r="C72" s="42" t="s">
        <v>61</v>
      </c>
      <c r="D72" s="42">
        <v>3</v>
      </c>
      <c r="E72" s="42" t="s">
        <v>178</v>
      </c>
      <c r="F72" s="42" t="s">
        <v>178</v>
      </c>
      <c r="G72" s="42" t="s">
        <v>179</v>
      </c>
      <c r="H72" s="39">
        <v>8.86</v>
      </c>
      <c r="I72" s="20">
        <v>9.6300000000000008</v>
      </c>
      <c r="J72" s="8" t="s">
        <v>23</v>
      </c>
      <c r="K72" s="42">
        <v>9.14</v>
      </c>
      <c r="L72" s="20">
        <v>0</v>
      </c>
      <c r="M72" s="20">
        <v>0</v>
      </c>
      <c r="N72" s="44">
        <v>0</v>
      </c>
      <c r="O72" s="20">
        <v>0</v>
      </c>
      <c r="P72" s="20">
        <v>0</v>
      </c>
      <c r="Q72" s="20">
        <v>9.0299999999999994</v>
      </c>
      <c r="R72" s="42" t="s">
        <v>147</v>
      </c>
      <c r="S72" s="9" t="s">
        <v>71</v>
      </c>
    </row>
    <row r="73" spans="1:19" ht="63.75" x14ac:dyDescent="0.2">
      <c r="A73" s="38">
        <v>70</v>
      </c>
      <c r="B73" s="31" t="s">
        <v>261</v>
      </c>
      <c r="C73" s="42" t="s">
        <v>61</v>
      </c>
      <c r="D73" s="42">
        <v>3</v>
      </c>
      <c r="E73" s="42" t="s">
        <v>178</v>
      </c>
      <c r="F73" s="42" t="s">
        <v>178</v>
      </c>
      <c r="G73" s="42" t="s">
        <v>179</v>
      </c>
      <c r="H73" s="39">
        <v>11.62</v>
      </c>
      <c r="I73" s="39">
        <v>11.62</v>
      </c>
      <c r="J73" s="8" t="s">
        <v>23</v>
      </c>
      <c r="K73" s="42">
        <v>10.25</v>
      </c>
      <c r="L73" s="20">
        <v>0</v>
      </c>
      <c r="M73" s="20">
        <v>0</v>
      </c>
      <c r="N73" s="44">
        <v>0</v>
      </c>
      <c r="O73" s="20">
        <v>0</v>
      </c>
      <c r="P73" s="20">
        <v>0</v>
      </c>
      <c r="Q73" s="20">
        <v>8</v>
      </c>
      <c r="R73" s="42" t="s">
        <v>45</v>
      </c>
      <c r="S73" s="9" t="s">
        <v>71</v>
      </c>
    </row>
    <row r="74" spans="1:19" ht="63.75" x14ac:dyDescent="0.2">
      <c r="A74" s="38">
        <v>71</v>
      </c>
      <c r="B74" s="31" t="s">
        <v>262</v>
      </c>
      <c r="C74" s="42" t="s">
        <v>61</v>
      </c>
      <c r="D74" s="42">
        <v>3</v>
      </c>
      <c r="E74" s="42" t="s">
        <v>180</v>
      </c>
      <c r="F74" s="42" t="s">
        <v>181</v>
      </c>
      <c r="G74" s="42" t="s">
        <v>182</v>
      </c>
      <c r="H74" s="39">
        <v>70</v>
      </c>
      <c r="I74" s="20">
        <v>70</v>
      </c>
      <c r="J74" s="8" t="s">
        <v>23</v>
      </c>
      <c r="K74" s="42">
        <v>70</v>
      </c>
      <c r="L74" s="20">
        <v>0</v>
      </c>
      <c r="M74" s="20">
        <v>0</v>
      </c>
      <c r="N74" s="44">
        <v>0</v>
      </c>
      <c r="O74" s="20">
        <v>0</v>
      </c>
      <c r="P74" s="20">
        <v>0</v>
      </c>
      <c r="Q74" s="20">
        <v>21.2</v>
      </c>
      <c r="R74" s="42" t="s">
        <v>140</v>
      </c>
      <c r="S74" s="9" t="s">
        <v>71</v>
      </c>
    </row>
    <row r="75" spans="1:19" ht="38.25" x14ac:dyDescent="0.2">
      <c r="A75" s="38">
        <v>72</v>
      </c>
      <c r="B75" s="31" t="s">
        <v>263</v>
      </c>
      <c r="C75" s="42" t="s">
        <v>61</v>
      </c>
      <c r="D75" s="42">
        <v>3</v>
      </c>
      <c r="E75" s="42" t="s">
        <v>116</v>
      </c>
      <c r="F75" s="42" t="s">
        <v>116</v>
      </c>
      <c r="G75" s="42" t="s">
        <v>160</v>
      </c>
      <c r="H75" s="39">
        <v>52.29</v>
      </c>
      <c r="I75" s="39">
        <v>52.29</v>
      </c>
      <c r="J75" s="8" t="s">
        <v>23</v>
      </c>
      <c r="K75" s="42">
        <v>54.25</v>
      </c>
      <c r="L75" s="20">
        <v>0</v>
      </c>
      <c r="M75" s="20">
        <v>48.7</v>
      </c>
      <c r="N75" s="44">
        <v>0</v>
      </c>
      <c r="O75" s="20">
        <v>0</v>
      </c>
      <c r="P75" s="20">
        <f>M75</f>
        <v>48.7</v>
      </c>
      <c r="Q75" s="20">
        <v>0.18999999999999773</v>
      </c>
      <c r="R75" s="9" t="s">
        <v>148</v>
      </c>
      <c r="S75" s="9" t="s">
        <v>71</v>
      </c>
    </row>
    <row r="76" spans="1:19" ht="127.5" x14ac:dyDescent="0.2">
      <c r="A76" s="30">
        <v>73</v>
      </c>
      <c r="B76" s="31" t="s">
        <v>264</v>
      </c>
      <c r="C76" s="42" t="s">
        <v>61</v>
      </c>
      <c r="D76" s="42">
        <v>3</v>
      </c>
      <c r="E76" s="42" t="s">
        <v>169</v>
      </c>
      <c r="F76" s="42" t="s">
        <v>169</v>
      </c>
      <c r="G76" s="42" t="s">
        <v>160</v>
      </c>
      <c r="H76" s="39">
        <v>63.1</v>
      </c>
      <c r="I76" s="20">
        <v>63.1</v>
      </c>
      <c r="J76" s="8" t="s">
        <v>23</v>
      </c>
      <c r="K76" s="42">
        <v>69.55</v>
      </c>
      <c r="L76" s="20">
        <v>0</v>
      </c>
      <c r="M76" s="20">
        <v>41.74</v>
      </c>
      <c r="N76" s="44">
        <v>0</v>
      </c>
      <c r="O76" s="20">
        <v>0</v>
      </c>
      <c r="P76" s="20">
        <f>M76</f>
        <v>41.74</v>
      </c>
      <c r="Q76" s="20">
        <v>0</v>
      </c>
      <c r="R76" s="9" t="s">
        <v>149</v>
      </c>
      <c r="S76" s="9" t="s">
        <v>71</v>
      </c>
    </row>
    <row r="77" spans="1:19" ht="38.25" x14ac:dyDescent="0.2">
      <c r="A77" s="38">
        <v>74</v>
      </c>
      <c r="B77" s="33" t="s">
        <v>150</v>
      </c>
      <c r="C77" s="42" t="s">
        <v>61</v>
      </c>
      <c r="D77" s="42">
        <v>2</v>
      </c>
      <c r="E77" s="42" t="s">
        <v>81</v>
      </c>
      <c r="F77" s="42" t="s">
        <v>81</v>
      </c>
      <c r="G77" s="42" t="s">
        <v>72</v>
      </c>
      <c r="H77" s="41">
        <v>15.9</v>
      </c>
      <c r="I77" s="20">
        <v>15.89</v>
      </c>
      <c r="J77" s="9" t="s">
        <v>22</v>
      </c>
      <c r="K77" s="42">
        <v>15.9</v>
      </c>
      <c r="L77" s="20">
        <v>0</v>
      </c>
      <c r="M77" s="20">
        <v>0</v>
      </c>
      <c r="N77" s="22">
        <v>0</v>
      </c>
      <c r="O77" s="20">
        <v>0</v>
      </c>
      <c r="P77" s="20">
        <v>0</v>
      </c>
      <c r="Q77" s="20">
        <v>13.58</v>
      </c>
      <c r="R77" s="42" t="s">
        <v>141</v>
      </c>
      <c r="S77" s="9" t="s">
        <v>71</v>
      </c>
    </row>
    <row r="78" spans="1:19" ht="25.5" x14ac:dyDescent="0.2">
      <c r="A78" s="38">
        <v>75</v>
      </c>
      <c r="B78" s="31" t="s">
        <v>265</v>
      </c>
      <c r="C78" s="42" t="s">
        <v>61</v>
      </c>
      <c r="D78" s="42">
        <v>2</v>
      </c>
      <c r="E78" s="42" t="s">
        <v>81</v>
      </c>
      <c r="F78" s="42" t="s">
        <v>81</v>
      </c>
      <c r="G78" s="42" t="s">
        <v>72</v>
      </c>
      <c r="H78" s="41">
        <v>21.16</v>
      </c>
      <c r="I78" s="41">
        <v>21.16</v>
      </c>
      <c r="J78" s="9" t="s">
        <v>22</v>
      </c>
      <c r="K78" s="42">
        <v>21.07</v>
      </c>
      <c r="L78" s="20">
        <v>0</v>
      </c>
      <c r="M78" s="20">
        <v>0</v>
      </c>
      <c r="N78" s="22">
        <v>0</v>
      </c>
      <c r="O78" s="20">
        <v>0</v>
      </c>
      <c r="P78" s="20">
        <v>0</v>
      </c>
      <c r="Q78" s="20"/>
      <c r="R78" s="42" t="s">
        <v>151</v>
      </c>
      <c r="S78" s="9" t="s">
        <v>71</v>
      </c>
    </row>
    <row r="79" spans="1:19" ht="63.75" x14ac:dyDescent="0.2">
      <c r="A79" s="38">
        <v>76</v>
      </c>
      <c r="B79" s="31" t="s">
        <v>266</v>
      </c>
      <c r="C79" s="42" t="s">
        <v>61</v>
      </c>
      <c r="D79" s="42">
        <v>3</v>
      </c>
      <c r="E79" s="42" t="s">
        <v>183</v>
      </c>
      <c r="F79" s="42" t="s">
        <v>183</v>
      </c>
      <c r="G79" s="42" t="s">
        <v>184</v>
      </c>
      <c r="H79" s="39">
        <v>1.46</v>
      </c>
      <c r="I79" s="39">
        <v>1.46</v>
      </c>
      <c r="J79" s="9" t="s">
        <v>22</v>
      </c>
      <c r="K79" s="42">
        <v>1.46</v>
      </c>
      <c r="L79" s="20">
        <v>0</v>
      </c>
      <c r="M79" s="20">
        <v>0</v>
      </c>
      <c r="N79" s="22">
        <v>0</v>
      </c>
      <c r="O79" s="20">
        <v>0</v>
      </c>
      <c r="P79" s="20">
        <v>0</v>
      </c>
      <c r="Q79" s="20"/>
      <c r="R79" s="42" t="s">
        <v>141</v>
      </c>
      <c r="S79" s="9" t="s">
        <v>71</v>
      </c>
    </row>
    <row r="80" spans="1:19" ht="63.75" x14ac:dyDescent="0.2">
      <c r="A80" s="30">
        <v>77</v>
      </c>
      <c r="B80" s="31" t="s">
        <v>267</v>
      </c>
      <c r="C80" s="42" t="s">
        <v>61</v>
      </c>
      <c r="D80" s="42">
        <v>2</v>
      </c>
      <c r="E80" s="42" t="s">
        <v>49</v>
      </c>
      <c r="F80" s="42" t="s">
        <v>49</v>
      </c>
      <c r="G80" s="42" t="s">
        <v>185</v>
      </c>
      <c r="H80" s="39">
        <v>107.62</v>
      </c>
      <c r="I80" s="20">
        <v>107.62</v>
      </c>
      <c r="J80" s="8" t="s">
        <v>23</v>
      </c>
      <c r="K80" s="42">
        <v>106.5</v>
      </c>
      <c r="L80" s="20">
        <v>0</v>
      </c>
      <c r="M80" s="20">
        <v>0</v>
      </c>
      <c r="N80" s="44">
        <v>0</v>
      </c>
      <c r="O80" s="20">
        <v>0</v>
      </c>
      <c r="P80" s="20">
        <v>0</v>
      </c>
      <c r="Q80" s="20">
        <v>86.16</v>
      </c>
      <c r="R80" s="42" t="s">
        <v>45</v>
      </c>
      <c r="S80" s="9" t="s">
        <v>71</v>
      </c>
    </row>
    <row r="81" spans="1:19" ht="63.75" x14ac:dyDescent="0.2">
      <c r="A81" s="38">
        <v>78</v>
      </c>
      <c r="B81" s="31" t="s">
        <v>268</v>
      </c>
      <c r="C81" s="42" t="s">
        <v>61</v>
      </c>
      <c r="D81" s="42">
        <v>4</v>
      </c>
      <c r="E81" s="42" t="s">
        <v>186</v>
      </c>
      <c r="F81" s="42" t="s">
        <v>186</v>
      </c>
      <c r="G81" s="42" t="s">
        <v>187</v>
      </c>
      <c r="H81" s="39">
        <v>59.15</v>
      </c>
      <c r="I81" s="39">
        <v>59.15</v>
      </c>
      <c r="J81" s="8" t="s">
        <v>23</v>
      </c>
      <c r="K81" s="42">
        <v>63.91</v>
      </c>
      <c r="L81" s="20">
        <v>0</v>
      </c>
      <c r="M81" s="20">
        <v>0</v>
      </c>
      <c r="N81" s="44">
        <v>0</v>
      </c>
      <c r="O81" s="20">
        <v>0</v>
      </c>
      <c r="P81" s="20">
        <v>0</v>
      </c>
      <c r="Q81" s="20">
        <v>24.44</v>
      </c>
      <c r="R81" s="42" t="s">
        <v>130</v>
      </c>
      <c r="S81" s="9" t="s">
        <v>71</v>
      </c>
    </row>
    <row r="82" spans="1:19" ht="51" x14ac:dyDescent="0.2">
      <c r="A82" s="38">
        <v>79</v>
      </c>
      <c r="B82" s="31" t="s">
        <v>191</v>
      </c>
      <c r="C82" s="42" t="s">
        <v>61</v>
      </c>
      <c r="D82" s="42">
        <v>4</v>
      </c>
      <c r="E82" s="42" t="s">
        <v>188</v>
      </c>
      <c r="F82" s="42" t="s">
        <v>189</v>
      </c>
      <c r="G82" s="42" t="s">
        <v>190</v>
      </c>
      <c r="H82" s="39">
        <v>19.399999999999999</v>
      </c>
      <c r="I82" s="20">
        <v>19.399999999999999</v>
      </c>
      <c r="J82" s="8" t="s">
        <v>23</v>
      </c>
      <c r="K82" s="42">
        <v>19.399999999999999</v>
      </c>
      <c r="L82" s="20">
        <v>0</v>
      </c>
      <c r="M82" s="20">
        <v>0</v>
      </c>
      <c r="N82" s="44">
        <v>0</v>
      </c>
      <c r="O82" s="20">
        <v>0</v>
      </c>
      <c r="P82" s="20">
        <v>0</v>
      </c>
      <c r="Q82" s="20">
        <v>13.1</v>
      </c>
      <c r="R82" s="42" t="s">
        <v>152</v>
      </c>
      <c r="S82" s="9" t="s">
        <v>71</v>
      </c>
    </row>
    <row r="83" spans="1:19" x14ac:dyDescent="0.2">
      <c r="N83" s="28"/>
    </row>
    <row r="84" spans="1:19" x14ac:dyDescent="0.2">
      <c r="N84" s="28"/>
    </row>
    <row r="85" spans="1:19" ht="25.5" x14ac:dyDescent="0.2">
      <c r="A85" s="59">
        <v>80</v>
      </c>
      <c r="B85" s="40" t="s">
        <v>220</v>
      </c>
      <c r="C85" s="40"/>
      <c r="D85" s="21"/>
      <c r="E85" s="21"/>
      <c r="F85" s="21"/>
      <c r="G85" s="21"/>
      <c r="H85" s="21"/>
      <c r="I85" s="69" t="s">
        <v>303</v>
      </c>
      <c r="J85" s="58" t="s">
        <v>22</v>
      </c>
      <c r="K85" s="22"/>
      <c r="L85" s="21"/>
      <c r="M85" s="29">
        <v>5.6079505000000003</v>
      </c>
      <c r="N85" s="22"/>
      <c r="O85" s="29">
        <v>0</v>
      </c>
      <c r="P85" s="29">
        <f>M85</f>
        <v>5.6079505000000003</v>
      </c>
      <c r="Q85" s="29"/>
      <c r="R85" s="21"/>
      <c r="S85" s="60" t="s">
        <v>197</v>
      </c>
    </row>
    <row r="86" spans="1:19" ht="25.5" x14ac:dyDescent="0.2">
      <c r="A86" s="59"/>
      <c r="B86" s="40" t="s">
        <v>221</v>
      </c>
      <c r="C86" s="40"/>
      <c r="D86" s="21"/>
      <c r="E86" s="21"/>
      <c r="F86" s="21"/>
      <c r="G86" s="21"/>
      <c r="H86" s="21"/>
      <c r="I86" s="70"/>
      <c r="J86" s="58" t="s">
        <v>22</v>
      </c>
      <c r="K86" s="22"/>
      <c r="L86" s="21"/>
      <c r="M86" s="29">
        <v>7.5365092000000002</v>
      </c>
      <c r="N86" s="22"/>
      <c r="O86" s="29">
        <v>0</v>
      </c>
      <c r="P86" s="29">
        <f t="shared" ref="P86:P90" si="0">M86</f>
        <v>7.5365092000000002</v>
      </c>
      <c r="Q86" s="29"/>
      <c r="R86" s="21"/>
      <c r="S86" s="61"/>
    </row>
    <row r="87" spans="1:19" ht="25.5" x14ac:dyDescent="0.2">
      <c r="A87" s="59"/>
      <c r="B87" s="40" t="s">
        <v>203</v>
      </c>
      <c r="C87" s="40"/>
      <c r="D87" s="21"/>
      <c r="E87" s="21"/>
      <c r="F87" s="21"/>
      <c r="G87" s="21"/>
      <c r="H87" s="21"/>
      <c r="I87" s="70"/>
      <c r="J87" s="58" t="s">
        <v>22</v>
      </c>
      <c r="K87" s="22"/>
      <c r="L87" s="21"/>
      <c r="M87" s="29">
        <v>2.7222393999999999</v>
      </c>
      <c r="N87" s="22"/>
      <c r="O87" s="29">
        <v>0</v>
      </c>
      <c r="P87" s="29">
        <f t="shared" si="0"/>
        <v>2.7222393999999999</v>
      </c>
      <c r="Q87" s="29"/>
      <c r="R87" s="21"/>
      <c r="S87" s="61"/>
    </row>
    <row r="88" spans="1:19" ht="25.5" x14ac:dyDescent="0.2">
      <c r="A88" s="59"/>
      <c r="B88" s="40" t="s">
        <v>202</v>
      </c>
      <c r="C88" s="40"/>
      <c r="D88" s="21"/>
      <c r="E88" s="21"/>
      <c r="F88" s="21"/>
      <c r="G88" s="21"/>
      <c r="H88" s="21"/>
      <c r="I88" s="70"/>
      <c r="J88" s="58" t="s">
        <v>22</v>
      </c>
      <c r="K88" s="22"/>
      <c r="L88" s="21"/>
      <c r="M88" s="29">
        <v>16.5666099</v>
      </c>
      <c r="N88" s="22"/>
      <c r="O88" s="29">
        <v>0</v>
      </c>
      <c r="P88" s="29">
        <f t="shared" si="0"/>
        <v>16.5666099</v>
      </c>
      <c r="Q88" s="29"/>
      <c r="R88" s="21"/>
      <c r="S88" s="61"/>
    </row>
    <row r="89" spans="1:19" ht="25.5" x14ac:dyDescent="0.2">
      <c r="A89" s="59"/>
      <c r="B89" s="40" t="s">
        <v>201</v>
      </c>
      <c r="C89" s="40"/>
      <c r="D89" s="21"/>
      <c r="E89" s="21"/>
      <c r="F89" s="21"/>
      <c r="G89" s="21"/>
      <c r="H89" s="21"/>
      <c r="I89" s="71"/>
      <c r="J89" s="58" t="s">
        <v>22</v>
      </c>
      <c r="K89" s="22"/>
      <c r="L89" s="21"/>
      <c r="M89" s="29">
        <v>10.619356399999999</v>
      </c>
      <c r="N89" s="22"/>
      <c r="O89" s="29">
        <v>0</v>
      </c>
      <c r="P89" s="29">
        <f t="shared" si="0"/>
        <v>10.619356399999999</v>
      </c>
      <c r="Q89" s="29"/>
      <c r="R89" s="21"/>
      <c r="S89" s="62"/>
    </row>
    <row r="90" spans="1:19" ht="89.25" x14ac:dyDescent="0.2">
      <c r="A90" s="42">
        <v>81</v>
      </c>
      <c r="B90" s="40" t="s">
        <v>192</v>
      </c>
      <c r="C90" s="42" t="s">
        <v>61</v>
      </c>
      <c r="D90" s="42">
        <v>3</v>
      </c>
      <c r="E90" s="42" t="s">
        <v>81</v>
      </c>
      <c r="F90" s="42" t="s">
        <v>81</v>
      </c>
      <c r="G90" s="42" t="s">
        <v>193</v>
      </c>
      <c r="H90" s="20">
        <v>25.05</v>
      </c>
      <c r="I90" s="13" t="s">
        <v>305</v>
      </c>
      <c r="J90" s="58" t="s">
        <v>23</v>
      </c>
      <c r="K90" s="22"/>
      <c r="L90" s="20">
        <v>0</v>
      </c>
      <c r="M90" s="20">
        <v>25.92</v>
      </c>
      <c r="N90" s="22"/>
      <c r="O90" s="29">
        <v>0</v>
      </c>
      <c r="P90" s="29">
        <f t="shared" si="0"/>
        <v>25.92</v>
      </c>
      <c r="Q90" s="20"/>
      <c r="R90" s="21"/>
      <c r="S90" s="23" t="s">
        <v>199</v>
      </c>
    </row>
    <row r="91" spans="1:19" ht="114.75" x14ac:dyDescent="0.2">
      <c r="A91" s="42">
        <v>82</v>
      </c>
      <c r="B91" s="40" t="s">
        <v>269</v>
      </c>
      <c r="C91" s="42" t="s">
        <v>61</v>
      </c>
      <c r="D91" s="42">
        <v>2</v>
      </c>
      <c r="E91" s="42" t="s">
        <v>194</v>
      </c>
      <c r="F91" s="42" t="s">
        <v>194</v>
      </c>
      <c r="G91" s="42" t="s">
        <v>195</v>
      </c>
      <c r="H91" s="20">
        <v>19.170000000000002</v>
      </c>
      <c r="I91" s="13" t="s">
        <v>306</v>
      </c>
      <c r="J91" s="58" t="s">
        <v>23</v>
      </c>
      <c r="K91" s="22"/>
      <c r="L91" s="21"/>
      <c r="M91" s="20">
        <v>21.13</v>
      </c>
      <c r="N91" s="22"/>
      <c r="O91" s="29">
        <v>0</v>
      </c>
      <c r="P91" s="29">
        <f t="shared" ref="P91" si="1">M91</f>
        <v>21.13</v>
      </c>
      <c r="Q91" s="20"/>
      <c r="R91" s="21"/>
      <c r="S91" s="23" t="s">
        <v>198</v>
      </c>
    </row>
    <row r="92" spans="1:19" ht="114.75" x14ac:dyDescent="0.2">
      <c r="A92" s="42">
        <v>83</v>
      </c>
      <c r="B92" s="40" t="s">
        <v>270</v>
      </c>
      <c r="C92" s="42" t="s">
        <v>61</v>
      </c>
      <c r="D92" s="42">
        <v>3</v>
      </c>
      <c r="E92" s="42" t="s">
        <v>84</v>
      </c>
      <c r="F92" s="42" t="s">
        <v>84</v>
      </c>
      <c r="G92" s="42" t="s">
        <v>110</v>
      </c>
      <c r="H92" s="20">
        <v>8.4</v>
      </c>
      <c r="I92" s="13" t="s">
        <v>307</v>
      </c>
      <c r="J92" s="58" t="s">
        <v>23</v>
      </c>
      <c r="K92" s="22"/>
      <c r="L92" s="21"/>
      <c r="M92" s="20">
        <v>7.78</v>
      </c>
      <c r="N92" s="22"/>
      <c r="O92" s="29">
        <v>0</v>
      </c>
      <c r="P92" s="29">
        <f t="shared" ref="P92" si="2">M92</f>
        <v>7.78</v>
      </c>
      <c r="Q92" s="20"/>
      <c r="R92" s="21"/>
      <c r="S92" s="23" t="s">
        <v>196</v>
      </c>
    </row>
    <row r="93" spans="1:19" ht="38.25" x14ac:dyDescent="0.2">
      <c r="A93" s="42">
        <v>84</v>
      </c>
      <c r="B93" s="40" t="s">
        <v>200</v>
      </c>
      <c r="C93" s="21"/>
      <c r="D93" s="21"/>
      <c r="E93" s="21"/>
      <c r="F93" s="21"/>
      <c r="G93" s="21"/>
      <c r="H93" s="21"/>
      <c r="I93" s="69" t="s">
        <v>303</v>
      </c>
      <c r="J93" s="58" t="s">
        <v>22</v>
      </c>
      <c r="K93" s="22"/>
      <c r="L93" s="20">
        <v>31.67</v>
      </c>
      <c r="M93" s="20">
        <v>0.56999999999999995</v>
      </c>
      <c r="N93" s="22"/>
      <c r="O93" s="29">
        <v>0</v>
      </c>
      <c r="P93" s="29">
        <f t="shared" ref="P93" si="3">M93</f>
        <v>0.56999999999999995</v>
      </c>
      <c r="Q93" s="20"/>
      <c r="R93" s="21"/>
      <c r="S93" s="60" t="s">
        <v>197</v>
      </c>
    </row>
    <row r="94" spans="1:19" ht="25.5" x14ac:dyDescent="0.2">
      <c r="A94" s="42">
        <v>85</v>
      </c>
      <c r="B94" s="40" t="s">
        <v>204</v>
      </c>
      <c r="C94" s="21"/>
      <c r="D94" s="21"/>
      <c r="E94" s="21"/>
      <c r="F94" s="21"/>
      <c r="G94" s="21"/>
      <c r="H94" s="21"/>
      <c r="I94" s="71"/>
      <c r="J94" s="58" t="s">
        <v>22</v>
      </c>
      <c r="K94" s="22"/>
      <c r="L94" s="20">
        <v>0</v>
      </c>
      <c r="M94" s="20">
        <v>11.33</v>
      </c>
      <c r="N94" s="22"/>
      <c r="O94" s="29">
        <v>0</v>
      </c>
      <c r="P94" s="29">
        <f t="shared" ref="P94" si="4">M94</f>
        <v>11.33</v>
      </c>
      <c r="Q94" s="20"/>
      <c r="R94" s="21"/>
      <c r="S94" s="62"/>
    </row>
    <row r="95" spans="1:19" ht="89.25" x14ac:dyDescent="0.2">
      <c r="A95" s="42">
        <v>86</v>
      </c>
      <c r="B95" s="25" t="s">
        <v>205</v>
      </c>
      <c r="C95" s="21"/>
      <c r="D95" s="21"/>
      <c r="E95" s="21"/>
      <c r="F95" s="21"/>
      <c r="G95" s="21"/>
      <c r="H95" s="21"/>
      <c r="I95" s="9" t="s">
        <v>305</v>
      </c>
      <c r="J95" s="58" t="s">
        <v>23</v>
      </c>
      <c r="K95" s="22"/>
      <c r="L95" s="20">
        <v>0.65</v>
      </c>
      <c r="M95" s="20">
        <v>0.08</v>
      </c>
      <c r="N95" s="22"/>
      <c r="O95" s="29">
        <v>0</v>
      </c>
      <c r="P95" s="29">
        <f t="shared" ref="P95" si="5">M95</f>
        <v>0.08</v>
      </c>
      <c r="Q95" s="20"/>
      <c r="R95" s="21"/>
      <c r="S95" s="23" t="s">
        <v>199</v>
      </c>
    </row>
    <row r="96" spans="1:19" ht="45" customHeight="1" x14ac:dyDescent="0.2">
      <c r="A96" s="59">
        <v>87</v>
      </c>
      <c r="B96" s="40" t="s">
        <v>211</v>
      </c>
      <c r="C96" s="21"/>
      <c r="D96" s="21"/>
      <c r="E96" s="21"/>
      <c r="F96" s="21"/>
      <c r="G96" s="21"/>
      <c r="H96" s="21"/>
      <c r="I96" s="69" t="s">
        <v>303</v>
      </c>
      <c r="J96" s="58" t="s">
        <v>22</v>
      </c>
      <c r="K96" s="22"/>
      <c r="L96" s="20">
        <v>0</v>
      </c>
      <c r="M96" s="20">
        <v>9.1199999999999992</v>
      </c>
      <c r="N96" s="22"/>
      <c r="O96" s="29">
        <v>0</v>
      </c>
      <c r="P96" s="29">
        <f t="shared" ref="P96:P107" si="6">M96</f>
        <v>9.1199999999999992</v>
      </c>
      <c r="Q96" s="20"/>
      <c r="R96" s="21"/>
      <c r="S96" s="77" t="s">
        <v>197</v>
      </c>
    </row>
    <row r="97" spans="1:19" ht="45" customHeight="1" x14ac:dyDescent="0.2">
      <c r="A97" s="59"/>
      <c r="B97" s="40" t="s">
        <v>212</v>
      </c>
      <c r="C97" s="21"/>
      <c r="D97" s="21"/>
      <c r="E97" s="21"/>
      <c r="F97" s="21"/>
      <c r="G97" s="21"/>
      <c r="H97" s="21"/>
      <c r="I97" s="71"/>
      <c r="J97" s="58" t="s">
        <v>22</v>
      </c>
      <c r="K97" s="22"/>
      <c r="L97" s="20">
        <v>0</v>
      </c>
      <c r="M97" s="20">
        <v>8.84</v>
      </c>
      <c r="N97" s="22"/>
      <c r="O97" s="29">
        <v>0</v>
      </c>
      <c r="P97" s="29">
        <f t="shared" si="6"/>
        <v>8.84</v>
      </c>
      <c r="Q97" s="20"/>
      <c r="R97" s="21"/>
      <c r="S97" s="78"/>
    </row>
    <row r="98" spans="1:19" ht="23.25" customHeight="1" x14ac:dyDescent="0.2">
      <c r="A98" s="79">
        <v>88</v>
      </c>
      <c r="B98" s="40" t="s">
        <v>271</v>
      </c>
      <c r="C98" s="21"/>
      <c r="D98" s="21"/>
      <c r="E98" s="21"/>
      <c r="F98" s="21"/>
      <c r="G98" s="21"/>
      <c r="H98" s="21"/>
      <c r="I98" s="69" t="s">
        <v>305</v>
      </c>
      <c r="J98" s="58" t="s">
        <v>23</v>
      </c>
      <c r="K98" s="22"/>
      <c r="L98" s="20">
        <v>0</v>
      </c>
      <c r="M98" s="29">
        <v>21.469850999999998</v>
      </c>
      <c r="N98" s="22"/>
      <c r="O98" s="29">
        <v>0</v>
      </c>
      <c r="P98" s="29">
        <f t="shared" si="6"/>
        <v>21.469850999999998</v>
      </c>
      <c r="Q98" s="29"/>
      <c r="R98" s="21"/>
      <c r="S98" s="77" t="s">
        <v>199</v>
      </c>
    </row>
    <row r="99" spans="1:19" ht="23.25" customHeight="1" x14ac:dyDescent="0.2">
      <c r="A99" s="80"/>
      <c r="B99" s="40" t="s">
        <v>272</v>
      </c>
      <c r="C99" s="21"/>
      <c r="D99" s="21"/>
      <c r="E99" s="21"/>
      <c r="F99" s="21"/>
      <c r="G99" s="21"/>
      <c r="H99" s="21"/>
      <c r="I99" s="70"/>
      <c r="J99" s="58" t="s">
        <v>23</v>
      </c>
      <c r="K99" s="22"/>
      <c r="L99" s="20">
        <v>0</v>
      </c>
      <c r="M99" s="29">
        <v>21.8245632</v>
      </c>
      <c r="N99" s="22"/>
      <c r="O99" s="29">
        <v>0</v>
      </c>
      <c r="P99" s="29">
        <f t="shared" si="6"/>
        <v>21.8245632</v>
      </c>
      <c r="Q99" s="29"/>
      <c r="R99" s="21"/>
      <c r="S99" s="82"/>
    </row>
    <row r="100" spans="1:19" ht="23.25" customHeight="1" x14ac:dyDescent="0.2">
      <c r="A100" s="80"/>
      <c r="B100" s="40" t="s">
        <v>273</v>
      </c>
      <c r="C100" s="21"/>
      <c r="D100" s="21"/>
      <c r="E100" s="21"/>
      <c r="F100" s="21"/>
      <c r="G100" s="21"/>
      <c r="H100" s="21"/>
      <c r="I100" s="70"/>
      <c r="J100" s="58" t="s">
        <v>23</v>
      </c>
      <c r="K100" s="22"/>
      <c r="L100" s="20">
        <v>0</v>
      </c>
      <c r="M100" s="29">
        <v>26.1587806</v>
      </c>
      <c r="N100" s="22"/>
      <c r="O100" s="29">
        <v>0</v>
      </c>
      <c r="P100" s="29">
        <f t="shared" si="6"/>
        <v>26.1587806</v>
      </c>
      <c r="Q100" s="29"/>
      <c r="R100" s="21"/>
      <c r="S100" s="82"/>
    </row>
    <row r="101" spans="1:19" ht="23.25" customHeight="1" x14ac:dyDescent="0.2">
      <c r="A101" s="81"/>
      <c r="B101" s="40" t="s">
        <v>274</v>
      </c>
      <c r="C101" s="21"/>
      <c r="D101" s="21"/>
      <c r="E101" s="21"/>
      <c r="F101" s="21"/>
      <c r="G101" s="21"/>
      <c r="H101" s="21"/>
      <c r="I101" s="71"/>
      <c r="J101" s="58" t="s">
        <v>23</v>
      </c>
      <c r="K101" s="22"/>
      <c r="L101" s="20">
        <v>0</v>
      </c>
      <c r="M101" s="29">
        <v>19.4251787</v>
      </c>
      <c r="N101" s="22"/>
      <c r="O101" s="29">
        <v>0</v>
      </c>
      <c r="P101" s="29">
        <f t="shared" si="6"/>
        <v>19.4251787</v>
      </c>
      <c r="Q101" s="29"/>
      <c r="R101" s="21"/>
      <c r="S101" s="78"/>
    </row>
    <row r="102" spans="1:19" s="26" customFormat="1" ht="280.5" x14ac:dyDescent="0.25">
      <c r="A102" s="42">
        <v>89</v>
      </c>
      <c r="B102" s="40" t="s">
        <v>275</v>
      </c>
      <c r="C102" s="24"/>
      <c r="D102" s="24"/>
      <c r="E102" s="24"/>
      <c r="F102" s="24"/>
      <c r="G102" s="24"/>
      <c r="H102" s="24"/>
      <c r="I102" s="9" t="s">
        <v>308</v>
      </c>
      <c r="J102" s="58" t="s">
        <v>23</v>
      </c>
      <c r="K102" s="20"/>
      <c r="L102" s="20">
        <v>0</v>
      </c>
      <c r="M102" s="20">
        <v>0.27</v>
      </c>
      <c r="N102" s="20"/>
      <c r="O102" s="29">
        <v>0</v>
      </c>
      <c r="P102" s="29">
        <f t="shared" si="6"/>
        <v>0.27</v>
      </c>
      <c r="Q102" s="20"/>
      <c r="R102" s="24"/>
      <c r="S102" s="25" t="s">
        <v>213</v>
      </c>
    </row>
    <row r="103" spans="1:19" ht="204" x14ac:dyDescent="0.2">
      <c r="A103" s="42">
        <v>90</v>
      </c>
      <c r="B103" s="40" t="s">
        <v>278</v>
      </c>
      <c r="C103" s="8" t="s">
        <v>61</v>
      </c>
      <c r="D103" s="8">
        <v>3</v>
      </c>
      <c r="E103" s="42" t="s">
        <v>276</v>
      </c>
      <c r="F103" s="42" t="s">
        <v>276</v>
      </c>
      <c r="G103" s="42" t="s">
        <v>277</v>
      </c>
      <c r="H103" s="20">
        <v>74.69</v>
      </c>
      <c r="I103" s="9" t="s">
        <v>303</v>
      </c>
      <c r="J103" s="58" t="s">
        <v>22</v>
      </c>
      <c r="K103" s="22"/>
      <c r="L103" s="20">
        <v>0</v>
      </c>
      <c r="M103" s="20">
        <v>1.77</v>
      </c>
      <c r="N103" s="22"/>
      <c r="O103" s="29">
        <v>0</v>
      </c>
      <c r="P103" s="29">
        <f t="shared" si="6"/>
        <v>1.77</v>
      </c>
      <c r="Q103" s="20"/>
      <c r="R103" s="21"/>
      <c r="S103" s="23" t="s">
        <v>197</v>
      </c>
    </row>
    <row r="104" spans="1:19" ht="38.25" x14ac:dyDescent="0.2">
      <c r="A104" s="42">
        <v>91</v>
      </c>
      <c r="B104" s="40" t="s">
        <v>279</v>
      </c>
      <c r="C104" s="8"/>
      <c r="D104" s="8"/>
      <c r="E104" s="42"/>
      <c r="F104" s="42"/>
      <c r="G104" s="42"/>
      <c r="H104" s="20"/>
      <c r="I104" s="69" t="s">
        <v>309</v>
      </c>
      <c r="J104" s="58"/>
      <c r="K104" s="22"/>
      <c r="L104" s="20"/>
      <c r="M104" s="20">
        <v>6.03</v>
      </c>
      <c r="N104" s="22"/>
      <c r="O104" s="29">
        <v>0</v>
      </c>
      <c r="P104" s="29">
        <f t="shared" si="6"/>
        <v>6.03</v>
      </c>
      <c r="Q104" s="20"/>
      <c r="R104" s="21"/>
      <c r="S104" s="60" t="s">
        <v>215</v>
      </c>
    </row>
    <row r="105" spans="1:19" ht="38.25" x14ac:dyDescent="0.2">
      <c r="A105" s="42">
        <v>92</v>
      </c>
      <c r="B105" s="40" t="s">
        <v>280</v>
      </c>
      <c r="C105" s="8" t="s">
        <v>61</v>
      </c>
      <c r="D105" s="8"/>
      <c r="E105" s="42" t="s">
        <v>114</v>
      </c>
      <c r="F105" s="42" t="s">
        <v>114</v>
      </c>
      <c r="G105" s="42" t="s">
        <v>115</v>
      </c>
      <c r="H105" s="20">
        <v>73.959999999999994</v>
      </c>
      <c r="I105" s="71"/>
      <c r="J105" s="58" t="s">
        <v>22</v>
      </c>
      <c r="K105" s="22"/>
      <c r="L105" s="20">
        <v>76.290000000000006</v>
      </c>
      <c r="M105" s="20">
        <v>2.39</v>
      </c>
      <c r="N105" s="22"/>
      <c r="O105" s="29">
        <v>0</v>
      </c>
      <c r="P105" s="29">
        <f t="shared" si="6"/>
        <v>2.39</v>
      </c>
      <c r="Q105" s="20"/>
      <c r="R105" s="21"/>
      <c r="S105" s="62"/>
    </row>
    <row r="106" spans="1:19" ht="165.75" x14ac:dyDescent="0.2">
      <c r="A106" s="42">
        <v>93</v>
      </c>
      <c r="B106" s="40" t="s">
        <v>214</v>
      </c>
      <c r="C106" s="8" t="s">
        <v>61</v>
      </c>
      <c r="D106" s="8">
        <v>2</v>
      </c>
      <c r="E106" s="42" t="s">
        <v>281</v>
      </c>
      <c r="F106" s="42" t="s">
        <v>281</v>
      </c>
      <c r="G106" s="42" t="s">
        <v>282</v>
      </c>
      <c r="H106" s="20">
        <v>4.33</v>
      </c>
      <c r="I106" s="9" t="s">
        <v>310</v>
      </c>
      <c r="J106" s="58" t="s">
        <v>22</v>
      </c>
      <c r="K106" s="22"/>
      <c r="L106" s="20">
        <v>0</v>
      </c>
      <c r="M106" s="20">
        <v>4.3600000000000003</v>
      </c>
      <c r="N106" s="22"/>
      <c r="O106" s="29">
        <v>0</v>
      </c>
      <c r="P106" s="29">
        <f t="shared" si="6"/>
        <v>4.3600000000000003</v>
      </c>
      <c r="Q106" s="20"/>
      <c r="R106" s="21"/>
      <c r="S106" s="23" t="s">
        <v>216</v>
      </c>
    </row>
    <row r="107" spans="1:19" ht="191.25" x14ac:dyDescent="0.2">
      <c r="A107" s="42">
        <v>94</v>
      </c>
      <c r="B107" s="40" t="s">
        <v>217</v>
      </c>
      <c r="C107" s="21"/>
      <c r="D107" s="21"/>
      <c r="E107" s="21"/>
      <c r="F107" s="21"/>
      <c r="G107" s="21"/>
      <c r="H107" s="21"/>
      <c r="I107" s="9" t="s">
        <v>311</v>
      </c>
      <c r="J107" s="58" t="s">
        <v>24</v>
      </c>
      <c r="K107" s="22"/>
      <c r="L107" s="20">
        <v>3.68</v>
      </c>
      <c r="M107" s="20">
        <v>4.28</v>
      </c>
      <c r="N107" s="22"/>
      <c r="O107" s="29">
        <v>0</v>
      </c>
      <c r="P107" s="29">
        <f t="shared" si="6"/>
        <v>4.28</v>
      </c>
      <c r="Q107" s="20"/>
      <c r="R107" s="21"/>
      <c r="S107" s="10" t="s">
        <v>218</v>
      </c>
    </row>
    <row r="108" spans="1:19" x14ac:dyDescent="0.2">
      <c r="A108" s="58"/>
      <c r="B108" s="40" t="s">
        <v>293</v>
      </c>
      <c r="C108" s="21"/>
      <c r="D108" s="21"/>
      <c r="E108" s="21"/>
      <c r="F108" s="21"/>
      <c r="G108" s="21"/>
      <c r="H108" s="21"/>
      <c r="I108" s="23"/>
      <c r="J108" s="58"/>
      <c r="K108" s="22"/>
      <c r="L108" s="20"/>
      <c r="M108" s="20"/>
      <c r="N108" s="22"/>
      <c r="O108" s="20"/>
      <c r="P108" s="20"/>
      <c r="Q108" s="20">
        <v>121.82</v>
      </c>
      <c r="R108" s="21"/>
      <c r="S108" s="10"/>
    </row>
    <row r="109" spans="1:19" x14ac:dyDescent="0.2">
      <c r="A109" s="58"/>
      <c r="B109" s="40" t="s">
        <v>294</v>
      </c>
      <c r="C109" s="21"/>
      <c r="D109" s="21"/>
      <c r="E109" s="21"/>
      <c r="F109" s="21"/>
      <c r="G109" s="21"/>
      <c r="H109" s="21"/>
      <c r="I109" s="23"/>
      <c r="J109" s="58"/>
      <c r="K109" s="22"/>
      <c r="L109" s="20"/>
      <c r="M109" s="20"/>
      <c r="N109" s="22"/>
      <c r="O109" s="20"/>
      <c r="P109" s="20"/>
      <c r="Q109" s="20">
        <v>39.450000000000003</v>
      </c>
      <c r="R109" s="21"/>
      <c r="S109" s="10"/>
    </row>
    <row r="110" spans="1:19" x14ac:dyDescent="0.2">
      <c r="A110" s="58"/>
      <c r="B110" s="40" t="s">
        <v>295</v>
      </c>
      <c r="C110" s="21"/>
      <c r="D110" s="21"/>
      <c r="E110" s="21"/>
      <c r="F110" s="21"/>
      <c r="G110" s="21"/>
      <c r="H110" s="21"/>
      <c r="I110" s="23"/>
      <c r="J110" s="58"/>
      <c r="K110" s="22"/>
      <c r="L110" s="20"/>
      <c r="M110" s="20"/>
      <c r="N110" s="22"/>
      <c r="O110" s="20"/>
      <c r="P110" s="20"/>
      <c r="Q110" s="20">
        <v>531.83000000000015</v>
      </c>
      <c r="R110" s="21"/>
      <c r="S110" s="10"/>
    </row>
    <row r="111" spans="1:19" x14ac:dyDescent="0.2">
      <c r="A111" s="49"/>
      <c r="B111" s="49" t="s">
        <v>289</v>
      </c>
      <c r="C111" s="49"/>
      <c r="D111" s="49"/>
      <c r="E111" s="49"/>
      <c r="F111" s="49"/>
      <c r="G111" s="49"/>
      <c r="H111" s="51">
        <f>SUM(H2:H110)</f>
        <v>3638.7300000000005</v>
      </c>
      <c r="I111" s="51">
        <f>SUM(I2:I110)</f>
        <v>3761.7499999999995</v>
      </c>
      <c r="J111" s="50"/>
      <c r="K111" s="51">
        <f>SUM(K2:K110)</f>
        <v>3789.5000000000009</v>
      </c>
      <c r="L111" s="51">
        <f>SUM(L2:L110)</f>
        <v>679.87999999999977</v>
      </c>
      <c r="M111" s="51">
        <f>SUM(M2:M110)</f>
        <v>1194.0779627599998</v>
      </c>
      <c r="N111" s="51">
        <f>SUM(N2:N110)</f>
        <v>13.181999999999999</v>
      </c>
      <c r="O111" s="51">
        <f>SUM(O2:O110)</f>
        <v>102.59971999999999</v>
      </c>
      <c r="P111" s="51">
        <f>SUM(P2:P110)</f>
        <v>1104.6602427600001</v>
      </c>
      <c r="Q111" s="51">
        <f>SUM(Q2:Q110)</f>
        <v>2481.96</v>
      </c>
      <c r="R111" s="49"/>
      <c r="S111" s="49"/>
    </row>
    <row r="112" spans="1:19" x14ac:dyDescent="0.2">
      <c r="B112" s="48" t="s">
        <v>290</v>
      </c>
      <c r="L112" s="85"/>
    </row>
  </sheetData>
  <mergeCells count="43">
    <mergeCell ref="I85:I89"/>
    <mergeCell ref="I93:I94"/>
    <mergeCell ref="I96:I97"/>
    <mergeCell ref="I98:I101"/>
    <mergeCell ref="I104:I105"/>
    <mergeCell ref="Q7:Q9"/>
    <mergeCell ref="O3:O6"/>
    <mergeCell ref="O7:O9"/>
    <mergeCell ref="S93:S94"/>
    <mergeCell ref="S96:S97"/>
    <mergeCell ref="A98:A101"/>
    <mergeCell ref="S98:S101"/>
    <mergeCell ref="S104:S105"/>
    <mergeCell ref="S7:S9"/>
    <mergeCell ref="C7:C9"/>
    <mergeCell ref="D7:D9"/>
    <mergeCell ref="E7:E9"/>
    <mergeCell ref="F7:F9"/>
    <mergeCell ref="G7:G9"/>
    <mergeCell ref="K7:K9"/>
    <mergeCell ref="J7:J9"/>
    <mergeCell ref="H7:H9"/>
    <mergeCell ref="I7:I9"/>
    <mergeCell ref="F3:F6"/>
    <mergeCell ref="E3:E6"/>
    <mergeCell ref="P3:P6"/>
    <mergeCell ref="J3:J6"/>
    <mergeCell ref="H3:H6"/>
    <mergeCell ref="K3:K6"/>
    <mergeCell ref="I3:I6"/>
    <mergeCell ref="Q3:Q6"/>
    <mergeCell ref="A85:A89"/>
    <mergeCell ref="S85:S89"/>
    <mergeCell ref="A96:A97"/>
    <mergeCell ref="N3:N6"/>
    <mergeCell ref="N7:N9"/>
    <mergeCell ref="N19:N20"/>
    <mergeCell ref="S3:S6"/>
    <mergeCell ref="L3:L6"/>
    <mergeCell ref="M3:M6"/>
    <mergeCell ref="C3:C6"/>
    <mergeCell ref="D3:D6"/>
    <mergeCell ref="G3:G6"/>
  </mergeCells>
  <pageMargins left="0" right="0" top="0" bottom="0" header="0.31496062992125984" footer="0.31496062992125984"/>
  <pageSetup scale="64" fitToHeight="18"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39E21-602D-48F6-BBDC-AF0BB0F98314}">
  <dimension ref="A1:T100"/>
  <sheetViews>
    <sheetView showGridLines="0" tabSelected="1" view="pageBreakPreview" zoomScale="80" zoomScaleNormal="80" zoomScaleSheetLayoutView="80" workbookViewId="0">
      <pane xSplit="1" ySplit="1" topLeftCell="B93" activePane="bottomRight" state="frozen"/>
      <selection pane="topRight" activeCell="B1" sqref="B1"/>
      <selection pane="bottomLeft" activeCell="A2" sqref="A2"/>
      <selection pane="bottomRight" activeCell="A84" sqref="A84:T84"/>
    </sheetView>
  </sheetViews>
  <sheetFormatPr defaultColWidth="30.7109375" defaultRowHeight="12.75" x14ac:dyDescent="0.2"/>
  <cols>
    <col min="1" max="1" width="4.7109375" style="18" customWidth="1"/>
    <col min="2" max="2" width="39.28515625" style="18" customWidth="1"/>
    <col min="3" max="3" width="14.42578125" style="18" customWidth="1"/>
    <col min="4" max="4" width="8.5703125" style="18" customWidth="1"/>
    <col min="5" max="5" width="10.140625" style="18" customWidth="1"/>
    <col min="6" max="6" width="10.7109375" style="18" customWidth="1"/>
    <col min="7" max="7" width="11.28515625" style="18" customWidth="1"/>
    <col min="8" max="8" width="9.85546875" style="18" bestFit="1" customWidth="1"/>
    <col min="9" max="9" width="10.85546875" style="18" customWidth="1"/>
    <col min="10" max="10" width="8.7109375" style="27" customWidth="1"/>
    <col min="11" max="11" width="9.7109375" style="28" customWidth="1"/>
    <col min="12" max="12" width="11" style="18" customWidth="1"/>
    <col min="13" max="13" width="10" style="18" customWidth="1"/>
    <col min="14" max="14" width="8.28515625" style="18" customWidth="1"/>
    <col min="15" max="15" width="10.140625" style="18" customWidth="1"/>
    <col min="16" max="18" width="10.5703125" style="18" customWidth="1"/>
    <col min="19" max="19" width="9.7109375" style="18" customWidth="1"/>
    <col min="20" max="20" width="10.7109375" style="18" customWidth="1"/>
    <col min="21" max="16384" width="30.7109375" style="18"/>
  </cols>
  <sheetData>
    <row r="1" spans="1:20" s="5" customFormat="1" ht="63.75" x14ac:dyDescent="0.2">
      <c r="A1" s="1" t="s">
        <v>14</v>
      </c>
      <c r="B1" s="2" t="s">
        <v>15</v>
      </c>
      <c r="C1" s="3" t="s">
        <v>64</v>
      </c>
      <c r="D1" s="3" t="s">
        <v>62</v>
      </c>
      <c r="E1" s="3" t="s">
        <v>63</v>
      </c>
      <c r="F1" s="3" t="s">
        <v>66</v>
      </c>
      <c r="G1" s="3" t="s">
        <v>67</v>
      </c>
      <c r="H1" s="3" t="s">
        <v>28</v>
      </c>
      <c r="I1" s="4" t="s">
        <v>304</v>
      </c>
      <c r="J1" s="4" t="s">
        <v>21</v>
      </c>
      <c r="K1" s="4" t="s">
        <v>26</v>
      </c>
      <c r="L1" s="4" t="s">
        <v>312</v>
      </c>
      <c r="M1" s="4" t="s">
        <v>313</v>
      </c>
      <c r="N1" s="4" t="s">
        <v>314</v>
      </c>
      <c r="O1" s="4" t="s">
        <v>315</v>
      </c>
      <c r="P1" s="4" t="s">
        <v>316</v>
      </c>
      <c r="Q1" s="4" t="s">
        <v>317</v>
      </c>
      <c r="R1" s="4" t="s">
        <v>318</v>
      </c>
      <c r="S1" s="4" t="s">
        <v>319</v>
      </c>
      <c r="T1" s="4" t="s">
        <v>320</v>
      </c>
    </row>
    <row r="2" spans="1:20" s="5" customFormat="1" x14ac:dyDescent="0.2">
      <c r="A2" s="92" t="s">
        <v>336</v>
      </c>
      <c r="B2" s="93"/>
      <c r="C2" s="93"/>
      <c r="D2" s="93"/>
      <c r="E2" s="93"/>
      <c r="F2" s="93"/>
      <c r="G2" s="93"/>
      <c r="H2" s="93"/>
      <c r="I2" s="93"/>
      <c r="J2" s="93"/>
      <c r="K2" s="93"/>
      <c r="L2" s="93"/>
      <c r="M2" s="93"/>
      <c r="N2" s="93"/>
      <c r="O2" s="93"/>
      <c r="P2" s="93"/>
      <c r="Q2" s="93"/>
      <c r="R2" s="93"/>
      <c r="S2" s="93"/>
      <c r="T2" s="93"/>
    </row>
    <row r="3" spans="1:20" s="5" customFormat="1" ht="25.5" x14ac:dyDescent="0.2">
      <c r="A3" s="6">
        <v>1</v>
      </c>
      <c r="B3" s="7" t="s">
        <v>0</v>
      </c>
      <c r="C3" s="8" t="s">
        <v>61</v>
      </c>
      <c r="D3" s="8">
        <v>2</v>
      </c>
      <c r="E3" s="8" t="s">
        <v>65</v>
      </c>
      <c r="F3" s="8" t="s">
        <v>65</v>
      </c>
      <c r="G3" s="8" t="s">
        <v>68</v>
      </c>
      <c r="H3" s="56">
        <v>76.569999999999993</v>
      </c>
      <c r="I3" s="56">
        <v>105.78</v>
      </c>
      <c r="J3" s="55" t="s">
        <v>22</v>
      </c>
      <c r="K3" s="56">
        <v>105.4</v>
      </c>
      <c r="L3" s="56">
        <f>SUM('F5(6)_1'!L2:N2)</f>
        <v>106.79293476000001</v>
      </c>
      <c r="M3" s="29">
        <v>0</v>
      </c>
      <c r="N3" s="15">
        <v>0</v>
      </c>
      <c r="O3" s="29">
        <v>0</v>
      </c>
      <c r="P3" s="29">
        <f>M3</f>
        <v>0</v>
      </c>
      <c r="Q3" s="29">
        <v>0</v>
      </c>
      <c r="R3" s="29">
        <v>0</v>
      </c>
      <c r="S3" s="90">
        <v>0</v>
      </c>
      <c r="T3" s="13"/>
    </row>
    <row r="4" spans="1:20" s="5" customFormat="1" ht="25.5" x14ac:dyDescent="0.2">
      <c r="A4" s="6">
        <v>2</v>
      </c>
      <c r="B4" s="7" t="s">
        <v>1</v>
      </c>
      <c r="C4" s="72" t="s">
        <v>61</v>
      </c>
      <c r="D4" s="72">
        <v>2</v>
      </c>
      <c r="E4" s="72" t="s">
        <v>65</v>
      </c>
      <c r="F4" s="72" t="s">
        <v>65</v>
      </c>
      <c r="G4" s="72" t="s">
        <v>72</v>
      </c>
      <c r="H4" s="66">
        <v>79.239999999999995</v>
      </c>
      <c r="I4" s="75">
        <v>79.239999999999995</v>
      </c>
      <c r="J4" s="76" t="s">
        <v>23</v>
      </c>
      <c r="K4" s="66">
        <v>81.69</v>
      </c>
      <c r="L4" s="66">
        <f>SUM('F5(6)_1'!L3:N3)</f>
        <v>39.14</v>
      </c>
      <c r="M4" s="45">
        <v>21.28</v>
      </c>
      <c r="N4" s="63">
        <v>0</v>
      </c>
      <c r="O4" s="63">
        <v>0</v>
      </c>
      <c r="P4" s="63">
        <f>M4+M5</f>
        <v>42.56</v>
      </c>
      <c r="Q4" s="63">
        <v>0</v>
      </c>
      <c r="R4" s="63">
        <v>0</v>
      </c>
      <c r="S4" s="63">
        <v>0</v>
      </c>
      <c r="T4" s="63">
        <v>0</v>
      </c>
    </row>
    <row r="5" spans="1:20" s="5" customFormat="1" ht="25.5" x14ac:dyDescent="0.2">
      <c r="A5" s="6">
        <v>3</v>
      </c>
      <c r="B5" s="7" t="s">
        <v>2</v>
      </c>
      <c r="C5" s="73"/>
      <c r="D5" s="73"/>
      <c r="E5" s="73"/>
      <c r="F5" s="73"/>
      <c r="G5" s="73"/>
      <c r="H5" s="67"/>
      <c r="I5" s="75"/>
      <c r="J5" s="76"/>
      <c r="K5" s="67"/>
      <c r="L5" s="67"/>
      <c r="M5" s="45">
        <v>21.28</v>
      </c>
      <c r="N5" s="64"/>
      <c r="O5" s="64"/>
      <c r="P5" s="64"/>
      <c r="Q5" s="64"/>
      <c r="R5" s="64"/>
      <c r="S5" s="64"/>
      <c r="T5" s="64"/>
    </row>
    <row r="6" spans="1:20" s="5" customFormat="1" ht="25.5" x14ac:dyDescent="0.2">
      <c r="A6" s="6">
        <v>4</v>
      </c>
      <c r="B6" s="7" t="s">
        <v>3</v>
      </c>
      <c r="C6" s="73"/>
      <c r="D6" s="73"/>
      <c r="E6" s="73"/>
      <c r="F6" s="73"/>
      <c r="G6" s="73"/>
      <c r="H6" s="67"/>
      <c r="I6" s="75"/>
      <c r="J6" s="76"/>
      <c r="K6" s="67"/>
      <c r="L6" s="67"/>
      <c r="M6" s="45">
        <v>0</v>
      </c>
      <c r="N6" s="64"/>
      <c r="O6" s="64"/>
      <c r="P6" s="64"/>
      <c r="Q6" s="64"/>
      <c r="R6" s="64"/>
      <c r="S6" s="64"/>
      <c r="T6" s="64"/>
    </row>
    <row r="7" spans="1:20" s="5" customFormat="1" ht="25.5" x14ac:dyDescent="0.2">
      <c r="A7" s="6">
        <v>5</v>
      </c>
      <c r="B7" s="7" t="s">
        <v>4</v>
      </c>
      <c r="C7" s="74"/>
      <c r="D7" s="74"/>
      <c r="E7" s="74"/>
      <c r="F7" s="74"/>
      <c r="G7" s="74"/>
      <c r="H7" s="68"/>
      <c r="I7" s="75"/>
      <c r="J7" s="76"/>
      <c r="K7" s="68"/>
      <c r="L7" s="68"/>
      <c r="M7" s="45">
        <v>0</v>
      </c>
      <c r="N7" s="65"/>
      <c r="O7" s="65"/>
      <c r="P7" s="65"/>
      <c r="Q7" s="65"/>
      <c r="R7" s="65"/>
      <c r="S7" s="65"/>
      <c r="T7" s="65"/>
    </row>
    <row r="8" spans="1:20" s="5" customFormat="1" ht="25.5" x14ac:dyDescent="0.2">
      <c r="A8" s="6">
        <v>6</v>
      </c>
      <c r="B8" s="7" t="s">
        <v>5</v>
      </c>
      <c r="C8" s="72" t="s">
        <v>61</v>
      </c>
      <c r="D8" s="72">
        <v>2</v>
      </c>
      <c r="E8" s="72" t="s">
        <v>73</v>
      </c>
      <c r="F8" s="72" t="s">
        <v>73</v>
      </c>
      <c r="G8" s="72" t="s">
        <v>74</v>
      </c>
      <c r="H8" s="66">
        <v>41.3</v>
      </c>
      <c r="I8" s="75">
        <v>41.3</v>
      </c>
      <c r="J8" s="76" t="s">
        <v>23</v>
      </c>
      <c r="K8" s="66">
        <v>44.21</v>
      </c>
      <c r="L8" s="56">
        <f>SUM('F5(6)_1'!L7:N7)</f>
        <v>14.040000000000001</v>
      </c>
      <c r="M8" s="11">
        <v>0</v>
      </c>
      <c r="N8" s="63">
        <v>0</v>
      </c>
      <c r="O8" s="63">
        <v>0</v>
      </c>
      <c r="P8" s="83">
        <f>M8</f>
        <v>0</v>
      </c>
      <c r="Q8" s="63">
        <v>0</v>
      </c>
      <c r="R8" s="63">
        <v>0</v>
      </c>
      <c r="S8" s="63">
        <v>0</v>
      </c>
      <c r="T8" s="63">
        <v>0</v>
      </c>
    </row>
    <row r="9" spans="1:20" s="5" customFormat="1" ht="25.5" x14ac:dyDescent="0.2">
      <c r="A9" s="6">
        <v>7</v>
      </c>
      <c r="B9" s="7" t="s">
        <v>206</v>
      </c>
      <c r="C9" s="73"/>
      <c r="D9" s="73"/>
      <c r="E9" s="73"/>
      <c r="F9" s="73"/>
      <c r="G9" s="73"/>
      <c r="H9" s="67"/>
      <c r="I9" s="75"/>
      <c r="J9" s="76"/>
      <c r="K9" s="67"/>
      <c r="L9" s="56">
        <f>SUM('F5(6)_1'!L8:N8)</f>
        <v>12.544494499999999</v>
      </c>
      <c r="M9" s="11">
        <v>0</v>
      </c>
      <c r="N9" s="64"/>
      <c r="O9" s="64"/>
      <c r="P9" s="83">
        <f>M9</f>
        <v>0</v>
      </c>
      <c r="Q9" s="64"/>
      <c r="R9" s="64"/>
      <c r="S9" s="64"/>
      <c r="T9" s="64"/>
    </row>
    <row r="10" spans="1:20" s="5" customFormat="1" ht="25.5" x14ac:dyDescent="0.2">
      <c r="A10" s="6">
        <v>8</v>
      </c>
      <c r="B10" s="10" t="s">
        <v>222</v>
      </c>
      <c r="C10" s="74"/>
      <c r="D10" s="74"/>
      <c r="E10" s="74"/>
      <c r="F10" s="74"/>
      <c r="G10" s="74"/>
      <c r="H10" s="68"/>
      <c r="I10" s="75"/>
      <c r="J10" s="76"/>
      <c r="K10" s="68"/>
      <c r="L10" s="56">
        <f>SUM('F5(6)_1'!L9:N9)</f>
        <v>14.019494600000002</v>
      </c>
      <c r="M10" s="11">
        <v>0</v>
      </c>
      <c r="N10" s="65"/>
      <c r="O10" s="65"/>
      <c r="P10" s="83">
        <f>M10</f>
        <v>0</v>
      </c>
      <c r="Q10" s="65"/>
      <c r="R10" s="65"/>
      <c r="S10" s="65"/>
      <c r="T10" s="65"/>
    </row>
    <row r="11" spans="1:20" s="5" customFormat="1" ht="30.75" customHeight="1" x14ac:dyDescent="0.2">
      <c r="A11" s="6">
        <v>9</v>
      </c>
      <c r="B11" s="7" t="s">
        <v>207</v>
      </c>
      <c r="C11" s="9" t="s">
        <v>61</v>
      </c>
      <c r="D11" s="9">
        <v>2</v>
      </c>
      <c r="E11" s="9" t="s">
        <v>75</v>
      </c>
      <c r="F11" s="9" t="s">
        <v>75</v>
      </c>
      <c r="G11" s="9" t="s">
        <v>76</v>
      </c>
      <c r="H11" s="56">
        <v>23.51</v>
      </c>
      <c r="I11" s="12">
        <f>H11</f>
        <v>23.51</v>
      </c>
      <c r="J11" s="55" t="s">
        <v>23</v>
      </c>
      <c r="K11" s="12">
        <v>25.53</v>
      </c>
      <c r="L11" s="56">
        <f>SUM('F5(6)_1'!L10:N10)</f>
        <v>0</v>
      </c>
      <c r="M11" s="13">
        <v>25.53</v>
      </c>
      <c r="N11" s="15">
        <v>0</v>
      </c>
      <c r="O11" s="15">
        <v>0</v>
      </c>
      <c r="P11" s="83">
        <f>M11</f>
        <v>25.53</v>
      </c>
      <c r="Q11" s="83">
        <v>0</v>
      </c>
      <c r="R11" s="83">
        <v>0</v>
      </c>
      <c r="S11" s="90">
        <v>0</v>
      </c>
      <c r="T11" s="13">
        <v>0</v>
      </c>
    </row>
    <row r="12" spans="1:20" s="5" customFormat="1" ht="63.75" x14ac:dyDescent="0.2">
      <c r="A12" s="6">
        <v>10</v>
      </c>
      <c r="B12" s="7" t="s">
        <v>208</v>
      </c>
      <c r="C12" s="9" t="s">
        <v>61</v>
      </c>
      <c r="D12" s="9">
        <v>2</v>
      </c>
      <c r="E12" s="10" t="s">
        <v>77</v>
      </c>
      <c r="F12" s="10" t="s">
        <v>77</v>
      </c>
      <c r="G12" s="9" t="s">
        <v>78</v>
      </c>
      <c r="H12" s="56">
        <v>10.65</v>
      </c>
      <c r="I12" s="56">
        <v>17.52</v>
      </c>
      <c r="J12" s="55" t="s">
        <v>22</v>
      </c>
      <c r="K12" s="56">
        <v>15.21</v>
      </c>
      <c r="L12" s="56">
        <f>SUM('F5(6)_1'!L11:N11)</f>
        <v>0</v>
      </c>
      <c r="M12" s="13">
        <v>0</v>
      </c>
      <c r="N12" s="15">
        <v>0</v>
      </c>
      <c r="O12" s="13">
        <v>0</v>
      </c>
      <c r="P12" s="83">
        <f>M12</f>
        <v>0</v>
      </c>
      <c r="Q12" s="83">
        <f>K12</f>
        <v>15.21</v>
      </c>
      <c r="R12" s="83">
        <v>0</v>
      </c>
      <c r="S12" s="90">
        <v>0</v>
      </c>
      <c r="T12" s="13">
        <f>Q12</f>
        <v>15.21</v>
      </c>
    </row>
    <row r="13" spans="1:20" s="5" customFormat="1" ht="102" x14ac:dyDescent="0.2">
      <c r="A13" s="6">
        <v>11</v>
      </c>
      <c r="B13" s="10" t="s">
        <v>223</v>
      </c>
      <c r="C13" s="9" t="s">
        <v>61</v>
      </c>
      <c r="D13" s="9">
        <v>3</v>
      </c>
      <c r="E13" s="10" t="s">
        <v>79</v>
      </c>
      <c r="F13" s="10" t="s">
        <v>79</v>
      </c>
      <c r="G13" s="10" t="s">
        <v>80</v>
      </c>
      <c r="H13" s="56">
        <v>73.239999999999995</v>
      </c>
      <c r="I13" s="56">
        <v>79.040000000000006</v>
      </c>
      <c r="J13" s="55" t="s">
        <v>23</v>
      </c>
      <c r="K13" s="13">
        <v>78.88</v>
      </c>
      <c r="L13" s="56">
        <f>SUM('F5(6)_1'!L12:N12)</f>
        <v>0</v>
      </c>
      <c r="M13" s="13">
        <f>78.88+4.53</f>
        <v>83.41</v>
      </c>
      <c r="N13" s="15">
        <v>0</v>
      </c>
      <c r="O13" s="13">
        <v>0</v>
      </c>
      <c r="P13" s="13">
        <f>M13</f>
        <v>83.41</v>
      </c>
      <c r="Q13" s="13">
        <v>0</v>
      </c>
      <c r="R13" s="13">
        <v>0</v>
      </c>
      <c r="S13" s="90">
        <v>0</v>
      </c>
      <c r="T13" s="13">
        <v>0</v>
      </c>
    </row>
    <row r="14" spans="1:20" s="5" customFormat="1" ht="38.25" x14ac:dyDescent="0.2">
      <c r="A14" s="6">
        <v>12</v>
      </c>
      <c r="B14" s="7" t="s">
        <v>16</v>
      </c>
      <c r="C14" s="9" t="s">
        <v>61</v>
      </c>
      <c r="D14" s="8">
        <v>2</v>
      </c>
      <c r="E14" s="9" t="s">
        <v>81</v>
      </c>
      <c r="F14" s="9" t="s">
        <v>81</v>
      </c>
      <c r="G14" s="9" t="s">
        <v>72</v>
      </c>
      <c r="H14" s="56">
        <v>80.599999999999994</v>
      </c>
      <c r="I14" s="56">
        <v>67.03</v>
      </c>
      <c r="J14" s="55" t="s">
        <v>23</v>
      </c>
      <c r="K14" s="13">
        <v>63.84</v>
      </c>
      <c r="L14" s="56">
        <f>SUM('F5(6)_1'!L13:N13)</f>
        <v>65.83</v>
      </c>
      <c r="M14" s="13">
        <v>0</v>
      </c>
      <c r="N14" s="15">
        <v>0</v>
      </c>
      <c r="O14" s="13">
        <v>0</v>
      </c>
      <c r="P14" s="13">
        <f>M14</f>
        <v>0</v>
      </c>
      <c r="Q14" s="13">
        <v>0</v>
      </c>
      <c r="R14" s="13">
        <v>0</v>
      </c>
      <c r="S14" s="90">
        <v>0</v>
      </c>
      <c r="T14" s="56">
        <v>0</v>
      </c>
    </row>
    <row r="15" spans="1:20" s="5" customFormat="1" ht="38.25" x14ac:dyDescent="0.2">
      <c r="A15" s="6">
        <v>13</v>
      </c>
      <c r="B15" s="7" t="s">
        <v>17</v>
      </c>
      <c r="C15" s="9" t="s">
        <v>61</v>
      </c>
      <c r="D15" s="9">
        <v>2</v>
      </c>
      <c r="E15" s="7" t="s">
        <v>82</v>
      </c>
      <c r="F15" s="8" t="s">
        <v>82</v>
      </c>
      <c r="G15" s="8" t="s">
        <v>83</v>
      </c>
      <c r="H15" s="56">
        <v>91.91</v>
      </c>
      <c r="I15" s="56">
        <v>105.07</v>
      </c>
      <c r="J15" s="55" t="s">
        <v>23</v>
      </c>
      <c r="K15" s="13">
        <v>105.07</v>
      </c>
      <c r="L15" s="56">
        <f>SUM('F5(6)_1'!L14:N14)</f>
        <v>0</v>
      </c>
      <c r="M15" s="13">
        <f>K15+3.78</f>
        <v>108.85</v>
      </c>
      <c r="N15" s="15"/>
      <c r="O15" s="13">
        <v>0</v>
      </c>
      <c r="P15" s="13">
        <f>M15</f>
        <v>108.85</v>
      </c>
      <c r="Q15" s="13">
        <v>0</v>
      </c>
      <c r="R15" s="13">
        <v>0</v>
      </c>
      <c r="S15" s="90">
        <v>0</v>
      </c>
      <c r="T15" s="13">
        <v>0</v>
      </c>
    </row>
    <row r="16" spans="1:20" s="5" customFormat="1" ht="38.25" x14ac:dyDescent="0.2">
      <c r="A16" s="6">
        <v>14</v>
      </c>
      <c r="B16" s="10" t="s">
        <v>224</v>
      </c>
      <c r="C16" s="9" t="s">
        <v>61</v>
      </c>
      <c r="D16" s="9">
        <v>2</v>
      </c>
      <c r="E16" s="9" t="s">
        <v>84</v>
      </c>
      <c r="F16" s="9" t="s">
        <v>84</v>
      </c>
      <c r="G16" s="9" t="s">
        <v>85</v>
      </c>
      <c r="H16" s="56">
        <v>26.19</v>
      </c>
      <c r="I16" s="12">
        <v>34.28</v>
      </c>
      <c r="J16" s="55" t="s">
        <v>23</v>
      </c>
      <c r="K16" s="13">
        <v>30.97</v>
      </c>
      <c r="L16" s="56">
        <f>SUM('F5(6)_1'!L15:N15)</f>
        <v>0</v>
      </c>
      <c r="M16" s="13">
        <f>K16+1.52</f>
        <v>32.49</v>
      </c>
      <c r="N16" s="15"/>
      <c r="O16" s="13">
        <v>0</v>
      </c>
      <c r="P16" s="13">
        <f>M16</f>
        <v>32.49</v>
      </c>
      <c r="Q16" s="13">
        <v>0</v>
      </c>
      <c r="R16" s="13">
        <v>0</v>
      </c>
      <c r="S16" s="90">
        <v>0</v>
      </c>
      <c r="T16" s="13">
        <v>0</v>
      </c>
    </row>
    <row r="17" spans="1:20" s="5" customFormat="1" ht="51" x14ac:dyDescent="0.2">
      <c r="A17" s="6">
        <v>15</v>
      </c>
      <c r="B17" s="7" t="s">
        <v>18</v>
      </c>
      <c r="C17" s="9" t="s">
        <v>61</v>
      </c>
      <c r="D17" s="8">
        <v>3</v>
      </c>
      <c r="E17" s="8" t="s">
        <v>86</v>
      </c>
      <c r="F17" s="8" t="s">
        <v>86</v>
      </c>
      <c r="G17" s="8" t="s">
        <v>87</v>
      </c>
      <c r="H17" s="56">
        <v>26.49</v>
      </c>
      <c r="I17" s="12">
        <v>57.04</v>
      </c>
      <c r="J17" s="55" t="s">
        <v>23</v>
      </c>
      <c r="K17" s="13">
        <v>26.49</v>
      </c>
      <c r="L17" s="56">
        <f>SUM('F5(6)_1'!L16:N16)</f>
        <v>0</v>
      </c>
      <c r="M17" s="13">
        <v>0</v>
      </c>
      <c r="N17" s="15">
        <v>0</v>
      </c>
      <c r="O17" s="13">
        <v>0</v>
      </c>
      <c r="P17" s="13">
        <v>0</v>
      </c>
      <c r="Q17" s="13">
        <f>K17</f>
        <v>26.49</v>
      </c>
      <c r="R17" s="13">
        <v>0</v>
      </c>
      <c r="S17" s="90">
        <v>0</v>
      </c>
      <c r="T17" s="13">
        <f>Q17</f>
        <v>26.49</v>
      </c>
    </row>
    <row r="18" spans="1:20" s="5" customFormat="1" ht="51" x14ac:dyDescent="0.2">
      <c r="A18" s="6">
        <v>16</v>
      </c>
      <c r="B18" s="10" t="s">
        <v>283</v>
      </c>
      <c r="C18" s="9" t="s">
        <v>61</v>
      </c>
      <c r="D18" s="10"/>
      <c r="E18" s="10"/>
      <c r="F18" s="10"/>
      <c r="G18" s="10"/>
      <c r="H18" s="56">
        <v>61.57</v>
      </c>
      <c r="I18" s="12">
        <v>67.17</v>
      </c>
      <c r="J18" s="55" t="s">
        <v>23</v>
      </c>
      <c r="K18" s="13">
        <v>67.17</v>
      </c>
      <c r="L18" s="56">
        <f>SUM('F5(6)_1'!L17:N17)</f>
        <v>0</v>
      </c>
      <c r="M18" s="13">
        <v>0</v>
      </c>
      <c r="N18" s="13">
        <v>0</v>
      </c>
      <c r="O18" s="13">
        <v>0</v>
      </c>
      <c r="P18" s="13">
        <v>0</v>
      </c>
      <c r="Q18" s="13">
        <f>K18</f>
        <v>67.17</v>
      </c>
      <c r="R18" s="13">
        <v>0</v>
      </c>
      <c r="S18" s="90">
        <v>0</v>
      </c>
      <c r="T18" s="13">
        <f>Q18</f>
        <v>67.17</v>
      </c>
    </row>
    <row r="19" spans="1:20" s="5" customFormat="1" ht="63.75" x14ac:dyDescent="0.2">
      <c r="A19" s="6">
        <v>17</v>
      </c>
      <c r="B19" s="10" t="s">
        <v>225</v>
      </c>
      <c r="C19" s="9" t="s">
        <v>61</v>
      </c>
      <c r="D19" s="9">
        <v>4</v>
      </c>
      <c r="E19" s="8" t="s">
        <v>88</v>
      </c>
      <c r="F19" s="8" t="s">
        <v>88</v>
      </c>
      <c r="G19" s="8" t="s">
        <v>89</v>
      </c>
      <c r="H19" s="56">
        <v>16.690000000000001</v>
      </c>
      <c r="I19" s="56">
        <v>16.690000000000001</v>
      </c>
      <c r="J19" s="55" t="s">
        <v>23</v>
      </c>
      <c r="K19" s="13">
        <v>16.690000000000001</v>
      </c>
      <c r="L19" s="56">
        <f>SUM('F5(6)_1'!L18:N18)</f>
        <v>0</v>
      </c>
      <c r="M19" s="13">
        <v>0</v>
      </c>
      <c r="N19" s="13">
        <v>0</v>
      </c>
      <c r="O19" s="13">
        <v>0</v>
      </c>
      <c r="P19" s="13">
        <v>0</v>
      </c>
      <c r="Q19" s="13">
        <f>K19</f>
        <v>16.690000000000001</v>
      </c>
      <c r="R19" s="13">
        <v>0</v>
      </c>
      <c r="S19" s="90">
        <v>0</v>
      </c>
      <c r="T19" s="13">
        <f>Q19</f>
        <v>16.690000000000001</v>
      </c>
    </row>
    <row r="20" spans="1:20" s="5" customFormat="1" ht="38.25" x14ac:dyDescent="0.2">
      <c r="A20" s="6">
        <v>18</v>
      </c>
      <c r="B20" s="7" t="s">
        <v>209</v>
      </c>
      <c r="C20" s="9" t="s">
        <v>61</v>
      </c>
      <c r="D20" s="9">
        <v>2</v>
      </c>
      <c r="E20" s="9" t="s">
        <v>90</v>
      </c>
      <c r="F20" s="9" t="s">
        <v>90</v>
      </c>
      <c r="G20" s="9" t="s">
        <v>91</v>
      </c>
      <c r="H20" s="56">
        <v>8.5399999999999991</v>
      </c>
      <c r="I20" s="12">
        <f>H20</f>
        <v>8.5399999999999991</v>
      </c>
      <c r="J20" s="55" t="s">
        <v>22</v>
      </c>
      <c r="K20" s="13">
        <v>8.5399999999999991</v>
      </c>
      <c r="L20" s="56">
        <f>SUM('F5(6)_1'!L19:N19)</f>
        <v>6.7</v>
      </c>
      <c r="M20" s="13">
        <v>0</v>
      </c>
      <c r="N20" s="63">
        <v>0</v>
      </c>
      <c r="O20" s="52">
        <v>0</v>
      </c>
      <c r="P20" s="52">
        <v>0</v>
      </c>
      <c r="Q20" s="52">
        <v>0</v>
      </c>
      <c r="R20" s="52">
        <v>0</v>
      </c>
      <c r="S20" s="90">
        <v>0</v>
      </c>
      <c r="T20" s="13">
        <v>0</v>
      </c>
    </row>
    <row r="21" spans="1:20" s="5" customFormat="1" ht="38.25" x14ac:dyDescent="0.2">
      <c r="A21" s="6">
        <v>19</v>
      </c>
      <c r="B21" s="10" t="s">
        <v>226</v>
      </c>
      <c r="C21" s="9" t="s">
        <v>61</v>
      </c>
      <c r="D21" s="9">
        <v>2</v>
      </c>
      <c r="E21" s="9" t="s">
        <v>90</v>
      </c>
      <c r="F21" s="9" t="s">
        <v>90</v>
      </c>
      <c r="G21" s="9" t="s">
        <v>91</v>
      </c>
      <c r="H21" s="56">
        <v>18.690000000000001</v>
      </c>
      <c r="I21" s="56">
        <v>18.690000000000001</v>
      </c>
      <c r="J21" s="55" t="s">
        <v>22</v>
      </c>
      <c r="K21" s="13">
        <v>18.829999999999998</v>
      </c>
      <c r="L21" s="56">
        <f>SUM('F5(6)_1'!L20:N20)</f>
        <v>0</v>
      </c>
      <c r="M21" s="13">
        <v>0</v>
      </c>
      <c r="N21" s="65"/>
      <c r="O21" s="53">
        <v>0</v>
      </c>
      <c r="P21" s="53">
        <v>0</v>
      </c>
      <c r="Q21" s="53">
        <v>0</v>
      </c>
      <c r="R21" s="53">
        <v>0</v>
      </c>
      <c r="S21" s="90">
        <v>0</v>
      </c>
      <c r="T21" s="13">
        <v>0</v>
      </c>
    </row>
    <row r="22" spans="1:20" s="5" customFormat="1" ht="38.25" x14ac:dyDescent="0.2">
      <c r="A22" s="6">
        <v>20</v>
      </c>
      <c r="B22" s="10" t="s">
        <v>227</v>
      </c>
      <c r="C22" s="9" t="s">
        <v>61</v>
      </c>
      <c r="D22" s="9">
        <v>2</v>
      </c>
      <c r="E22" s="9" t="s">
        <v>90</v>
      </c>
      <c r="F22" s="9" t="s">
        <v>90</v>
      </c>
      <c r="G22" s="9" t="s">
        <v>92</v>
      </c>
      <c r="H22" s="56">
        <v>27.42</v>
      </c>
      <c r="I22" s="12">
        <f>H22</f>
        <v>27.42</v>
      </c>
      <c r="J22" s="55" t="s">
        <v>22</v>
      </c>
      <c r="K22" s="13">
        <v>28.16</v>
      </c>
      <c r="L22" s="56">
        <f>SUM('F5(6)_1'!L21:N21)</f>
        <v>0</v>
      </c>
      <c r="M22" s="13">
        <v>0</v>
      </c>
      <c r="N22" s="15">
        <v>0</v>
      </c>
      <c r="O22" s="13">
        <v>0</v>
      </c>
      <c r="P22" s="13">
        <v>0</v>
      </c>
      <c r="Q22" s="13">
        <v>0</v>
      </c>
      <c r="R22" s="13">
        <v>0</v>
      </c>
      <c r="S22" s="90">
        <v>0</v>
      </c>
      <c r="T22" s="13">
        <v>0</v>
      </c>
    </row>
    <row r="23" spans="1:20" s="5" customFormat="1" ht="51" customHeight="1" x14ac:dyDescent="0.2">
      <c r="A23" s="6">
        <v>21</v>
      </c>
      <c r="B23" s="7" t="s">
        <v>6</v>
      </c>
      <c r="C23" s="9" t="s">
        <v>61</v>
      </c>
      <c r="D23" s="9">
        <v>2</v>
      </c>
      <c r="E23" s="9" t="s">
        <v>90</v>
      </c>
      <c r="F23" s="9" t="s">
        <v>90</v>
      </c>
      <c r="G23" s="8" t="s">
        <v>93</v>
      </c>
      <c r="H23" s="56">
        <v>7.02</v>
      </c>
      <c r="I23" s="12">
        <v>7.02</v>
      </c>
      <c r="J23" s="55" t="s">
        <v>22</v>
      </c>
      <c r="K23" s="13">
        <v>7.02</v>
      </c>
      <c r="L23" s="56">
        <f>SUM('F5(6)_1'!L22:N22)</f>
        <v>0</v>
      </c>
      <c r="M23" s="13">
        <f>K23</f>
        <v>7.02</v>
      </c>
      <c r="N23" s="15"/>
      <c r="O23" s="13">
        <v>0</v>
      </c>
      <c r="P23" s="13">
        <f>M23</f>
        <v>7.02</v>
      </c>
      <c r="Q23" s="13">
        <v>0</v>
      </c>
      <c r="R23" s="13">
        <v>0</v>
      </c>
      <c r="S23" s="90">
        <v>0</v>
      </c>
      <c r="T23" s="13">
        <v>0</v>
      </c>
    </row>
    <row r="24" spans="1:20" s="5" customFormat="1" ht="114.75" x14ac:dyDescent="0.2">
      <c r="A24" s="6">
        <v>22</v>
      </c>
      <c r="B24" s="7" t="s">
        <v>210</v>
      </c>
      <c r="C24" s="9" t="s">
        <v>61</v>
      </c>
      <c r="D24" s="9">
        <v>2</v>
      </c>
      <c r="E24" s="9" t="s">
        <v>94</v>
      </c>
      <c r="F24" s="9" t="s">
        <v>94</v>
      </c>
      <c r="G24" s="9" t="s">
        <v>95</v>
      </c>
      <c r="H24" s="56">
        <v>48.16</v>
      </c>
      <c r="I24" s="12">
        <f>H24</f>
        <v>48.16</v>
      </c>
      <c r="J24" s="55" t="s">
        <v>23</v>
      </c>
      <c r="K24" s="13">
        <v>48.16</v>
      </c>
      <c r="L24" s="56">
        <f>SUM('F5(6)_1'!L23:N23)</f>
        <v>0</v>
      </c>
      <c r="M24" s="13">
        <f>K24+1.89</f>
        <v>50.05</v>
      </c>
      <c r="N24" s="13">
        <v>0</v>
      </c>
      <c r="O24" s="13">
        <v>0</v>
      </c>
      <c r="P24" s="13">
        <f>M24</f>
        <v>50.05</v>
      </c>
      <c r="Q24" s="13">
        <v>0</v>
      </c>
      <c r="R24" s="13">
        <v>0</v>
      </c>
      <c r="S24" s="90">
        <v>0</v>
      </c>
      <c r="T24" s="13">
        <v>0</v>
      </c>
    </row>
    <row r="25" spans="1:20" s="5" customFormat="1" ht="63.75" x14ac:dyDescent="0.2">
      <c r="A25" s="6">
        <v>23</v>
      </c>
      <c r="B25" s="10" t="s">
        <v>228</v>
      </c>
      <c r="C25" s="9" t="s">
        <v>61</v>
      </c>
      <c r="D25" s="9">
        <v>2</v>
      </c>
      <c r="E25" s="9" t="s">
        <v>96</v>
      </c>
      <c r="F25" s="9" t="s">
        <v>96</v>
      </c>
      <c r="G25" s="9" t="s">
        <v>97</v>
      </c>
      <c r="H25" s="56">
        <v>85.26</v>
      </c>
      <c r="I25" s="56">
        <v>114.7</v>
      </c>
      <c r="J25" s="55" t="s">
        <v>22</v>
      </c>
      <c r="K25" s="13">
        <v>114.7</v>
      </c>
      <c r="L25" s="56">
        <f>SUM('F5(6)_1'!L24:N24)</f>
        <v>66.42</v>
      </c>
      <c r="M25" s="13">
        <v>0</v>
      </c>
      <c r="N25" s="15">
        <v>0</v>
      </c>
      <c r="O25" s="13">
        <v>0</v>
      </c>
      <c r="P25" s="13">
        <f>M25</f>
        <v>0</v>
      </c>
      <c r="Q25" s="13">
        <v>0</v>
      </c>
      <c r="R25" s="13">
        <v>0</v>
      </c>
      <c r="S25" s="90">
        <v>0</v>
      </c>
      <c r="T25" s="13">
        <v>0</v>
      </c>
    </row>
    <row r="26" spans="1:20" s="5" customFormat="1" ht="63.75" x14ac:dyDescent="0.2">
      <c r="A26" s="6">
        <v>24</v>
      </c>
      <c r="B26" s="10" t="s">
        <v>230</v>
      </c>
      <c r="C26" s="10"/>
      <c r="D26" s="10"/>
      <c r="E26" s="10"/>
      <c r="F26" s="10"/>
      <c r="G26" s="10"/>
      <c r="H26" s="56">
        <v>17.489999999999998</v>
      </c>
      <c r="I26" s="12">
        <v>25.92</v>
      </c>
      <c r="J26" s="55" t="s">
        <v>22</v>
      </c>
      <c r="K26" s="13">
        <v>25.92</v>
      </c>
      <c r="L26" s="56">
        <f>SUM('F5(6)_1'!L25:N25)</f>
        <v>0</v>
      </c>
      <c r="M26" s="13">
        <v>0</v>
      </c>
      <c r="N26" s="15">
        <v>0</v>
      </c>
      <c r="O26" s="13">
        <v>0</v>
      </c>
      <c r="P26" s="13">
        <f>M26</f>
        <v>0</v>
      </c>
      <c r="Q26" s="13">
        <v>0</v>
      </c>
      <c r="R26" s="13">
        <v>0</v>
      </c>
      <c r="S26" s="90">
        <v>0</v>
      </c>
      <c r="T26" s="13">
        <v>0</v>
      </c>
    </row>
    <row r="27" spans="1:20" s="5" customFormat="1" ht="51" x14ac:dyDescent="0.2">
      <c r="A27" s="6">
        <v>25</v>
      </c>
      <c r="B27" s="7" t="s">
        <v>7</v>
      </c>
      <c r="C27" s="9" t="s">
        <v>61</v>
      </c>
      <c r="D27" s="9">
        <v>2</v>
      </c>
      <c r="E27" s="8" t="s">
        <v>98</v>
      </c>
      <c r="F27" s="8" t="s">
        <v>98</v>
      </c>
      <c r="G27" s="8" t="s">
        <v>99</v>
      </c>
      <c r="H27" s="56">
        <v>10.8</v>
      </c>
      <c r="I27" s="12">
        <v>12.67</v>
      </c>
      <c r="J27" s="55" t="s">
        <v>22</v>
      </c>
      <c r="K27" s="13">
        <v>12.67</v>
      </c>
      <c r="L27" s="56">
        <f>SUM('F5(6)_1'!L26:N26)</f>
        <v>11.62</v>
      </c>
      <c r="M27" s="13">
        <v>0</v>
      </c>
      <c r="N27" s="15">
        <v>0</v>
      </c>
      <c r="O27" s="13">
        <v>0</v>
      </c>
      <c r="P27" s="13">
        <f>M27</f>
        <v>0</v>
      </c>
      <c r="Q27" s="13">
        <v>0</v>
      </c>
      <c r="R27" s="13">
        <v>0</v>
      </c>
      <c r="S27" s="90">
        <v>0</v>
      </c>
      <c r="T27" s="13">
        <v>0</v>
      </c>
    </row>
    <row r="28" spans="1:20" s="5" customFormat="1" ht="38.25" x14ac:dyDescent="0.2">
      <c r="A28" s="6">
        <v>26</v>
      </c>
      <c r="B28" s="7" t="s">
        <v>8</v>
      </c>
      <c r="C28" s="8" t="s">
        <v>61</v>
      </c>
      <c r="D28" s="8">
        <v>5</v>
      </c>
      <c r="E28" s="9" t="s">
        <v>81</v>
      </c>
      <c r="F28" s="9" t="s">
        <v>81</v>
      </c>
      <c r="G28" s="9" t="s">
        <v>72</v>
      </c>
      <c r="H28" s="56">
        <v>110.8</v>
      </c>
      <c r="I28" s="12">
        <v>129.79</v>
      </c>
      <c r="J28" s="55" t="s">
        <v>22</v>
      </c>
      <c r="K28" s="13">
        <v>129.79</v>
      </c>
      <c r="L28" s="56">
        <f>SUM('F5(6)_1'!L27:N27)</f>
        <v>136.87</v>
      </c>
      <c r="M28" s="13">
        <v>0</v>
      </c>
      <c r="N28" s="15">
        <v>0</v>
      </c>
      <c r="O28" s="13">
        <v>0</v>
      </c>
      <c r="P28" s="13">
        <f>M28</f>
        <v>0</v>
      </c>
      <c r="Q28" s="13">
        <v>0</v>
      </c>
      <c r="R28" s="13">
        <v>0</v>
      </c>
      <c r="S28" s="90">
        <v>0</v>
      </c>
      <c r="T28" s="13">
        <v>0</v>
      </c>
    </row>
    <row r="29" spans="1:20" s="5" customFormat="1" ht="38.25" x14ac:dyDescent="0.2">
      <c r="A29" s="6">
        <v>27</v>
      </c>
      <c r="B29" s="7" t="s">
        <v>9</v>
      </c>
      <c r="C29" s="8" t="s">
        <v>61</v>
      </c>
      <c r="D29" s="8">
        <v>4</v>
      </c>
      <c r="E29" s="9" t="s">
        <v>81</v>
      </c>
      <c r="F29" s="9" t="s">
        <v>81</v>
      </c>
      <c r="G29" s="9" t="s">
        <v>72</v>
      </c>
      <c r="H29" s="56">
        <v>94.6</v>
      </c>
      <c r="I29" s="12">
        <v>103.95</v>
      </c>
      <c r="J29" s="55" t="s">
        <v>22</v>
      </c>
      <c r="K29" s="13">
        <v>104.01</v>
      </c>
      <c r="L29" s="56">
        <f>SUM('F5(6)_1'!L28:N28)</f>
        <v>107.77</v>
      </c>
      <c r="M29" s="13">
        <v>0</v>
      </c>
      <c r="N29" s="15">
        <v>0</v>
      </c>
      <c r="O29" s="13">
        <v>0</v>
      </c>
      <c r="P29" s="13">
        <f>M29</f>
        <v>0</v>
      </c>
      <c r="Q29" s="13">
        <v>0</v>
      </c>
      <c r="R29" s="13">
        <v>0</v>
      </c>
      <c r="S29" s="90">
        <v>0</v>
      </c>
      <c r="T29" s="13">
        <v>0</v>
      </c>
    </row>
    <row r="30" spans="1:20" s="5" customFormat="1" ht="38.25" x14ac:dyDescent="0.2">
      <c r="A30" s="6">
        <v>28</v>
      </c>
      <c r="B30" s="10" t="s">
        <v>233</v>
      </c>
      <c r="C30" s="8" t="s">
        <v>61</v>
      </c>
      <c r="D30" s="8">
        <v>2</v>
      </c>
      <c r="E30" s="9" t="s">
        <v>100</v>
      </c>
      <c r="F30" s="9" t="s">
        <v>100</v>
      </c>
      <c r="G30" s="9" t="s">
        <v>101</v>
      </c>
      <c r="H30" s="13">
        <v>97.2</v>
      </c>
      <c r="I30" s="16">
        <v>125.26</v>
      </c>
      <c r="J30" s="17" t="s">
        <v>234</v>
      </c>
      <c r="K30" s="13">
        <v>122.36</v>
      </c>
      <c r="L30" s="56">
        <f>SUM('F5(6)_1'!L29:N29)</f>
        <v>0</v>
      </c>
      <c r="M30" s="13">
        <f>K30</f>
        <v>122.36</v>
      </c>
      <c r="N30" s="15">
        <v>0</v>
      </c>
      <c r="O30" s="13">
        <v>0</v>
      </c>
      <c r="P30" s="13">
        <f>M30</f>
        <v>122.36</v>
      </c>
      <c r="Q30" s="13">
        <v>0</v>
      </c>
      <c r="R30" s="13">
        <v>0</v>
      </c>
      <c r="S30" s="90">
        <v>0</v>
      </c>
      <c r="T30" s="13">
        <v>0</v>
      </c>
    </row>
    <row r="31" spans="1:20" s="5" customFormat="1" ht="51" x14ac:dyDescent="0.2">
      <c r="A31" s="6">
        <v>29</v>
      </c>
      <c r="B31" s="10" t="s">
        <v>235</v>
      </c>
      <c r="C31" s="8" t="s">
        <v>61</v>
      </c>
      <c r="D31" s="8">
        <v>2</v>
      </c>
      <c r="E31" s="9" t="s">
        <v>102</v>
      </c>
      <c r="F31" s="9" t="s">
        <v>102</v>
      </c>
      <c r="G31" s="9" t="s">
        <v>103</v>
      </c>
      <c r="H31" s="13">
        <v>29.37</v>
      </c>
      <c r="I31" s="16">
        <v>35.24</v>
      </c>
      <c r="J31" s="55" t="s">
        <v>22</v>
      </c>
      <c r="K31" s="13">
        <v>35.24</v>
      </c>
      <c r="L31" s="56">
        <f>SUM('F5(6)_1'!L30:N30)</f>
        <v>0</v>
      </c>
      <c r="M31" s="13">
        <v>0</v>
      </c>
      <c r="N31" s="15">
        <v>0</v>
      </c>
      <c r="O31" s="13">
        <v>0</v>
      </c>
      <c r="P31" s="13">
        <f>M31</f>
        <v>0</v>
      </c>
      <c r="Q31" s="13">
        <f>K31</f>
        <v>35.24</v>
      </c>
      <c r="R31" s="13">
        <v>0</v>
      </c>
      <c r="S31" s="90">
        <v>0</v>
      </c>
      <c r="T31" s="13">
        <f>Q31</f>
        <v>35.24</v>
      </c>
    </row>
    <row r="32" spans="1:20" s="5" customFormat="1" ht="38.25" x14ac:dyDescent="0.2">
      <c r="A32" s="6">
        <v>30</v>
      </c>
      <c r="B32" s="10" t="s">
        <v>236</v>
      </c>
      <c r="C32" s="8" t="s">
        <v>61</v>
      </c>
      <c r="D32" s="8">
        <v>6</v>
      </c>
      <c r="E32" s="9" t="s">
        <v>104</v>
      </c>
      <c r="F32" s="9" t="s">
        <v>104</v>
      </c>
      <c r="G32" s="9" t="s">
        <v>105</v>
      </c>
      <c r="H32" s="13">
        <v>32.299999999999997</v>
      </c>
      <c r="I32" s="13">
        <v>32.299999999999997</v>
      </c>
      <c r="J32" s="55" t="s">
        <v>23</v>
      </c>
      <c r="K32" s="13">
        <v>32.299999999999997</v>
      </c>
      <c r="L32" s="56">
        <f>SUM('F5(6)_1'!L31:N31)</f>
        <v>0</v>
      </c>
      <c r="M32" s="13">
        <f>K32</f>
        <v>32.299999999999997</v>
      </c>
      <c r="N32" s="15">
        <v>0</v>
      </c>
      <c r="O32" s="13">
        <v>0</v>
      </c>
      <c r="P32" s="13">
        <f>M32</f>
        <v>32.299999999999997</v>
      </c>
      <c r="Q32" s="13">
        <v>0</v>
      </c>
      <c r="R32" s="13">
        <v>0</v>
      </c>
      <c r="S32" s="90">
        <v>0</v>
      </c>
      <c r="T32" s="13">
        <v>0</v>
      </c>
    </row>
    <row r="33" spans="1:20" s="5" customFormat="1" ht="51" x14ac:dyDescent="0.2">
      <c r="A33" s="6">
        <v>31</v>
      </c>
      <c r="B33" s="10" t="s">
        <v>237</v>
      </c>
      <c r="C33" s="8" t="s">
        <v>61</v>
      </c>
      <c r="D33" s="8">
        <v>3</v>
      </c>
      <c r="E33" s="9" t="s">
        <v>106</v>
      </c>
      <c r="F33" s="9" t="s">
        <v>106</v>
      </c>
      <c r="G33" s="9" t="s">
        <v>107</v>
      </c>
      <c r="H33" s="13">
        <v>14.94</v>
      </c>
      <c r="I33" s="16">
        <v>15.28</v>
      </c>
      <c r="J33" s="55" t="s">
        <v>23</v>
      </c>
      <c r="K33" s="13">
        <v>15.28</v>
      </c>
      <c r="L33" s="56">
        <f>SUM('F5(6)_1'!L32:N32)</f>
        <v>14.67</v>
      </c>
      <c r="M33" s="13">
        <v>0</v>
      </c>
      <c r="N33" s="15">
        <v>0</v>
      </c>
      <c r="O33" s="13">
        <v>0</v>
      </c>
      <c r="P33" s="13">
        <f>M33</f>
        <v>0</v>
      </c>
      <c r="Q33" s="13">
        <v>0</v>
      </c>
      <c r="R33" s="13">
        <v>0</v>
      </c>
      <c r="S33" s="90">
        <v>0</v>
      </c>
      <c r="T33" s="13">
        <v>0</v>
      </c>
    </row>
    <row r="34" spans="1:20" s="5" customFormat="1" ht="63.75" x14ac:dyDescent="0.2">
      <c r="A34" s="6">
        <v>32</v>
      </c>
      <c r="B34" s="10" t="s">
        <v>238</v>
      </c>
      <c r="C34" s="8" t="s">
        <v>61</v>
      </c>
      <c r="D34" s="8">
        <v>2</v>
      </c>
      <c r="E34" s="9" t="s">
        <v>108</v>
      </c>
      <c r="F34" s="9" t="s">
        <v>108</v>
      </c>
      <c r="G34" s="9" t="s">
        <v>109</v>
      </c>
      <c r="H34" s="56">
        <v>10.42</v>
      </c>
      <c r="I34" s="12">
        <v>12.43</v>
      </c>
      <c r="J34" s="55" t="s">
        <v>24</v>
      </c>
      <c r="K34" s="13">
        <v>12.42</v>
      </c>
      <c r="L34" s="56">
        <f>SUM('F5(6)_1'!L33:N33)</f>
        <v>11.23</v>
      </c>
      <c r="M34" s="13">
        <v>0</v>
      </c>
      <c r="N34" s="15">
        <v>0</v>
      </c>
      <c r="O34" s="13">
        <v>0</v>
      </c>
      <c r="P34" s="13">
        <f>M34</f>
        <v>0</v>
      </c>
      <c r="Q34" s="13">
        <v>0</v>
      </c>
      <c r="R34" s="13">
        <v>0</v>
      </c>
      <c r="S34" s="90">
        <v>0</v>
      </c>
      <c r="T34" s="13">
        <v>0</v>
      </c>
    </row>
    <row r="35" spans="1:20" s="5" customFormat="1" ht="63.75" x14ac:dyDescent="0.2">
      <c r="A35" s="6">
        <v>33</v>
      </c>
      <c r="B35" s="7" t="s">
        <v>19</v>
      </c>
      <c r="C35" s="8" t="s">
        <v>61</v>
      </c>
      <c r="D35" s="8">
        <v>3</v>
      </c>
      <c r="E35" s="8" t="s">
        <v>84</v>
      </c>
      <c r="F35" s="8" t="s">
        <v>84</v>
      </c>
      <c r="G35" s="8" t="s">
        <v>110</v>
      </c>
      <c r="H35" s="56">
        <v>11.41</v>
      </c>
      <c r="I35" s="12">
        <v>12.58</v>
      </c>
      <c r="J35" s="55" t="s">
        <v>25</v>
      </c>
      <c r="K35" s="13">
        <v>16.760000000000002</v>
      </c>
      <c r="L35" s="56">
        <f>SUM('F5(6)_1'!L34:N34)</f>
        <v>14.26</v>
      </c>
      <c r="M35" s="13">
        <v>0</v>
      </c>
      <c r="N35" s="15">
        <v>0</v>
      </c>
      <c r="O35" s="13">
        <v>0</v>
      </c>
      <c r="P35" s="13">
        <f>M35</f>
        <v>0</v>
      </c>
      <c r="Q35" s="13">
        <v>0</v>
      </c>
      <c r="R35" s="13">
        <v>0</v>
      </c>
      <c r="S35" s="90">
        <v>0</v>
      </c>
      <c r="T35" s="13">
        <v>0</v>
      </c>
    </row>
    <row r="36" spans="1:20" s="5" customFormat="1" ht="63.75" x14ac:dyDescent="0.2">
      <c r="A36" s="6">
        <v>34</v>
      </c>
      <c r="B36" s="10" t="s">
        <v>239</v>
      </c>
      <c r="C36" s="8" t="s">
        <v>61</v>
      </c>
      <c r="D36" s="8">
        <v>2</v>
      </c>
      <c r="E36" s="9" t="s">
        <v>111</v>
      </c>
      <c r="F36" s="9" t="s">
        <v>111</v>
      </c>
      <c r="G36" s="9" t="s">
        <v>112</v>
      </c>
      <c r="H36" s="56">
        <v>7.02</v>
      </c>
      <c r="I36" s="12">
        <v>7.44</v>
      </c>
      <c r="J36" s="55" t="s">
        <v>22</v>
      </c>
      <c r="K36" s="13">
        <v>7.02</v>
      </c>
      <c r="L36" s="56">
        <f>SUM('F5(6)_1'!L35:N35)</f>
        <v>0</v>
      </c>
      <c r="M36" s="13">
        <f>K36</f>
        <v>7.02</v>
      </c>
      <c r="N36" s="15"/>
      <c r="O36" s="13">
        <v>0</v>
      </c>
      <c r="P36" s="13">
        <f>M36</f>
        <v>7.02</v>
      </c>
      <c r="Q36" s="13">
        <v>0</v>
      </c>
      <c r="R36" s="13">
        <v>0</v>
      </c>
      <c r="S36" s="90">
        <v>0</v>
      </c>
      <c r="T36" s="13">
        <v>0</v>
      </c>
    </row>
    <row r="37" spans="1:20" s="5" customFormat="1" ht="140.25" x14ac:dyDescent="0.2">
      <c r="A37" s="6">
        <v>35</v>
      </c>
      <c r="B37" s="10" t="s">
        <v>240</v>
      </c>
      <c r="C37" s="8" t="s">
        <v>61</v>
      </c>
      <c r="D37" s="8">
        <v>2</v>
      </c>
      <c r="E37" s="9" t="s">
        <v>81</v>
      </c>
      <c r="F37" s="9" t="s">
        <v>81</v>
      </c>
      <c r="G37" s="9" t="s">
        <v>113</v>
      </c>
      <c r="H37" s="56">
        <v>28.46</v>
      </c>
      <c r="I37" s="12">
        <v>39.18</v>
      </c>
      <c r="J37" s="55" t="s">
        <v>23</v>
      </c>
      <c r="K37" s="13">
        <v>39.28</v>
      </c>
      <c r="L37" s="56">
        <f>SUM('F5(6)_1'!L36:N36)</f>
        <v>23.990000000000002</v>
      </c>
      <c r="M37" s="13">
        <v>16.97</v>
      </c>
      <c r="N37" s="13"/>
      <c r="O37" s="13">
        <v>0</v>
      </c>
      <c r="P37" s="13">
        <f>M37</f>
        <v>16.97</v>
      </c>
      <c r="Q37" s="13">
        <v>0</v>
      </c>
      <c r="R37" s="13">
        <v>0</v>
      </c>
      <c r="S37" s="90">
        <v>0</v>
      </c>
      <c r="T37" s="13">
        <v>0</v>
      </c>
    </row>
    <row r="38" spans="1:20" s="5" customFormat="1" ht="76.5" x14ac:dyDescent="0.2">
      <c r="A38" s="6">
        <v>36</v>
      </c>
      <c r="B38" s="10" t="s">
        <v>241</v>
      </c>
      <c r="C38" s="8" t="s">
        <v>61</v>
      </c>
      <c r="D38" s="8">
        <v>2</v>
      </c>
      <c r="E38" s="9" t="s">
        <v>81</v>
      </c>
      <c r="F38" s="9" t="s">
        <v>81</v>
      </c>
      <c r="G38" s="9" t="s">
        <v>72</v>
      </c>
      <c r="H38" s="56">
        <v>55.51</v>
      </c>
      <c r="I38" s="56">
        <v>55.51</v>
      </c>
      <c r="J38" s="55" t="s">
        <v>23</v>
      </c>
      <c r="K38" s="13">
        <v>58.1</v>
      </c>
      <c r="L38" s="56">
        <f>SUM('F5(6)_1'!L37:N37)</f>
        <v>38.51</v>
      </c>
      <c r="M38" s="13">
        <f>K38-L38</f>
        <v>19.590000000000003</v>
      </c>
      <c r="N38" s="13"/>
      <c r="O38" s="13">
        <v>0</v>
      </c>
      <c r="P38" s="13">
        <f>M38</f>
        <v>19.590000000000003</v>
      </c>
      <c r="Q38" s="13">
        <v>0</v>
      </c>
      <c r="R38" s="13">
        <v>0</v>
      </c>
      <c r="S38" s="90">
        <v>0</v>
      </c>
      <c r="T38" s="13">
        <v>0</v>
      </c>
    </row>
    <row r="39" spans="1:20" s="5" customFormat="1" ht="38.25" x14ac:dyDescent="0.2">
      <c r="A39" s="6">
        <v>37</v>
      </c>
      <c r="B39" s="7" t="s">
        <v>10</v>
      </c>
      <c r="C39" s="8" t="s">
        <v>61</v>
      </c>
      <c r="D39" s="7"/>
      <c r="E39" s="8" t="s">
        <v>114</v>
      </c>
      <c r="F39" s="8" t="s">
        <v>114</v>
      </c>
      <c r="G39" s="8" t="s">
        <v>115</v>
      </c>
      <c r="H39" s="56">
        <v>73.95</v>
      </c>
      <c r="I39" s="12">
        <v>85.07</v>
      </c>
      <c r="J39" s="55" t="s">
        <v>22</v>
      </c>
      <c r="K39" s="13">
        <v>85.07</v>
      </c>
      <c r="L39" s="56">
        <f>SUM('F5(6)_1'!L38:N38)</f>
        <v>76.290000000000006</v>
      </c>
      <c r="M39" s="13">
        <v>0</v>
      </c>
      <c r="N39" s="15">
        <v>0</v>
      </c>
      <c r="O39" s="13">
        <v>0</v>
      </c>
      <c r="P39" s="13">
        <f>M39</f>
        <v>0</v>
      </c>
      <c r="Q39" s="13">
        <v>0</v>
      </c>
      <c r="R39" s="13">
        <v>0</v>
      </c>
      <c r="S39" s="90">
        <v>0</v>
      </c>
      <c r="T39" s="13">
        <v>0</v>
      </c>
    </row>
    <row r="40" spans="1:20" s="5" customFormat="1" ht="51" x14ac:dyDescent="0.2">
      <c r="A40" s="6">
        <v>38</v>
      </c>
      <c r="B40" s="7" t="s">
        <v>11</v>
      </c>
      <c r="C40" s="8" t="s">
        <v>61</v>
      </c>
      <c r="D40" s="7"/>
      <c r="E40" s="8" t="s">
        <v>284</v>
      </c>
      <c r="F40" s="8" t="s">
        <v>284</v>
      </c>
      <c r="G40" s="8" t="s">
        <v>285</v>
      </c>
      <c r="H40" s="56">
        <v>148.21</v>
      </c>
      <c r="I40" s="12">
        <v>193.14</v>
      </c>
      <c r="J40" s="55" t="s">
        <v>22</v>
      </c>
      <c r="K40" s="13">
        <v>193.14</v>
      </c>
      <c r="L40" s="56">
        <f>SUM('F5(6)_1'!L39:N39)</f>
        <v>129.84</v>
      </c>
      <c r="M40" s="13">
        <v>111.95</v>
      </c>
      <c r="N40" s="15"/>
      <c r="O40" s="13">
        <v>0</v>
      </c>
      <c r="P40" s="13">
        <f>M40</f>
        <v>111.95</v>
      </c>
      <c r="Q40" s="13">
        <v>0</v>
      </c>
      <c r="R40" s="13">
        <v>0</v>
      </c>
      <c r="S40" s="90">
        <v>0</v>
      </c>
      <c r="T40" s="13">
        <v>0</v>
      </c>
    </row>
    <row r="41" spans="1:20" s="5" customFormat="1" ht="76.5" x14ac:dyDescent="0.2">
      <c r="A41" s="6">
        <v>39</v>
      </c>
      <c r="B41" s="7" t="s">
        <v>59</v>
      </c>
      <c r="C41" s="8" t="s">
        <v>61</v>
      </c>
      <c r="D41" s="7"/>
      <c r="E41" s="8" t="s">
        <v>81</v>
      </c>
      <c r="F41" s="8" t="s">
        <v>81</v>
      </c>
      <c r="G41" s="8" t="s">
        <v>68</v>
      </c>
      <c r="H41" s="56">
        <v>126.24</v>
      </c>
      <c r="I41" s="12">
        <v>126.24</v>
      </c>
      <c r="J41" s="55" t="s">
        <v>22</v>
      </c>
      <c r="K41" s="13">
        <v>106.38</v>
      </c>
      <c r="L41" s="56">
        <f>SUM('F5(6)_1'!L40:N40)</f>
        <v>0</v>
      </c>
      <c r="M41" s="13">
        <v>0</v>
      </c>
      <c r="N41" s="15">
        <v>0</v>
      </c>
      <c r="O41" s="13">
        <v>0</v>
      </c>
      <c r="P41" s="13">
        <f>M41</f>
        <v>0</v>
      </c>
      <c r="Q41" s="13">
        <f>K41</f>
        <v>106.38</v>
      </c>
      <c r="R41" s="13">
        <v>0</v>
      </c>
      <c r="S41" s="90">
        <v>0</v>
      </c>
      <c r="T41" s="13">
        <f>Q41</f>
        <v>106.38</v>
      </c>
    </row>
    <row r="42" spans="1:20" s="5" customFormat="1" ht="38.25" x14ac:dyDescent="0.2">
      <c r="A42" s="6">
        <v>40</v>
      </c>
      <c r="B42" s="10" t="s">
        <v>242</v>
      </c>
      <c r="C42" s="8" t="s">
        <v>61</v>
      </c>
      <c r="D42" s="10"/>
      <c r="E42" s="9" t="s">
        <v>117</v>
      </c>
      <c r="F42" s="9" t="s">
        <v>117</v>
      </c>
      <c r="G42" s="9" t="s">
        <v>118</v>
      </c>
      <c r="H42" s="56">
        <v>88.72</v>
      </c>
      <c r="I42" s="12">
        <v>123.09</v>
      </c>
      <c r="J42" s="55" t="s">
        <v>22</v>
      </c>
      <c r="K42" s="13">
        <v>123.09</v>
      </c>
      <c r="L42" s="56">
        <f>SUM('F5(6)_1'!L41:N41)</f>
        <v>0</v>
      </c>
      <c r="M42" s="13">
        <v>35.83</v>
      </c>
      <c r="N42" s="46">
        <v>0</v>
      </c>
      <c r="O42" s="13">
        <v>0</v>
      </c>
      <c r="P42" s="13">
        <f>M42</f>
        <v>35.83</v>
      </c>
      <c r="Q42" s="13">
        <v>0</v>
      </c>
      <c r="R42" s="13">
        <v>0</v>
      </c>
      <c r="S42" s="90">
        <v>0</v>
      </c>
      <c r="T42" s="13">
        <v>0</v>
      </c>
    </row>
    <row r="43" spans="1:20" s="5" customFormat="1" ht="25.5" x14ac:dyDescent="0.2">
      <c r="A43" s="6">
        <v>41</v>
      </c>
      <c r="B43" s="7" t="s">
        <v>12</v>
      </c>
      <c r="C43" s="8" t="s">
        <v>61</v>
      </c>
      <c r="D43" s="7"/>
      <c r="E43" s="8" t="s">
        <v>119</v>
      </c>
      <c r="F43" s="8" t="s">
        <v>119</v>
      </c>
      <c r="G43" s="8" t="s">
        <v>120</v>
      </c>
      <c r="H43" s="56">
        <v>69.540000000000006</v>
      </c>
      <c r="I43" s="12">
        <v>75.42</v>
      </c>
      <c r="J43" s="55" t="s">
        <v>22</v>
      </c>
      <c r="K43" s="13">
        <v>77.59</v>
      </c>
      <c r="L43" s="56">
        <f>SUM('F5(6)_1'!L42:N42)</f>
        <v>70.64</v>
      </c>
      <c r="M43" s="13">
        <v>0</v>
      </c>
      <c r="N43" s="15">
        <v>0</v>
      </c>
      <c r="O43" s="13">
        <v>0</v>
      </c>
      <c r="P43" s="13">
        <f>M43</f>
        <v>0</v>
      </c>
      <c r="Q43" s="13">
        <v>0</v>
      </c>
      <c r="R43" s="13">
        <v>0</v>
      </c>
      <c r="S43" s="90">
        <v>0</v>
      </c>
      <c r="T43" s="13">
        <v>0</v>
      </c>
    </row>
    <row r="44" spans="1:20" s="5" customFormat="1" ht="38.25" x14ac:dyDescent="0.2">
      <c r="A44" s="6">
        <v>42</v>
      </c>
      <c r="B44" s="7" t="s">
        <v>13</v>
      </c>
      <c r="C44" s="8" t="s">
        <v>61</v>
      </c>
      <c r="D44" s="7"/>
      <c r="E44" s="8" t="s">
        <v>81</v>
      </c>
      <c r="F44" s="8" t="s">
        <v>81</v>
      </c>
      <c r="G44" s="8" t="s">
        <v>121</v>
      </c>
      <c r="H44" s="56">
        <v>60.31</v>
      </c>
      <c r="I44" s="12">
        <v>67.23</v>
      </c>
      <c r="J44" s="55" t="s">
        <v>22</v>
      </c>
      <c r="K44" s="13">
        <v>67.02</v>
      </c>
      <c r="L44" s="56">
        <f>SUM('F5(6)_1'!L43:N43)</f>
        <v>61.21</v>
      </c>
      <c r="M44" s="13">
        <v>0</v>
      </c>
      <c r="N44" s="15">
        <v>0</v>
      </c>
      <c r="O44" s="13">
        <v>0</v>
      </c>
      <c r="P44" s="13">
        <f>M44</f>
        <v>0</v>
      </c>
      <c r="Q44" s="13">
        <v>0</v>
      </c>
      <c r="R44" s="13">
        <v>0</v>
      </c>
      <c r="S44" s="90">
        <v>0</v>
      </c>
      <c r="T44" s="13">
        <v>0</v>
      </c>
    </row>
    <row r="45" spans="1:20" s="5" customFormat="1" ht="38.25" x14ac:dyDescent="0.2">
      <c r="A45" s="6">
        <v>43</v>
      </c>
      <c r="B45" s="7" t="s">
        <v>20</v>
      </c>
      <c r="C45" s="8" t="s">
        <v>61</v>
      </c>
      <c r="D45" s="8">
        <v>3</v>
      </c>
      <c r="E45" s="8" t="s">
        <v>79</v>
      </c>
      <c r="F45" s="8" t="s">
        <v>79</v>
      </c>
      <c r="G45" s="8" t="s">
        <v>122</v>
      </c>
      <c r="H45" s="56">
        <v>54.4</v>
      </c>
      <c r="I45" s="12">
        <v>64.239999999999995</v>
      </c>
      <c r="J45" s="55" t="s">
        <v>23</v>
      </c>
      <c r="K45" s="13">
        <v>57.63</v>
      </c>
      <c r="L45" s="56">
        <f>SUM('F5(6)_1'!L44:N44)</f>
        <v>0</v>
      </c>
      <c r="M45" s="13">
        <v>16.600000000000001</v>
      </c>
      <c r="N45" s="13"/>
      <c r="O45" s="13">
        <v>0</v>
      </c>
      <c r="P45" s="13">
        <f>M45</f>
        <v>16.600000000000001</v>
      </c>
      <c r="Q45" s="13">
        <v>0</v>
      </c>
      <c r="R45" s="13">
        <v>0</v>
      </c>
      <c r="S45" s="90">
        <v>0</v>
      </c>
      <c r="T45" s="13">
        <v>0</v>
      </c>
    </row>
    <row r="46" spans="1:20" s="5" customFormat="1" ht="63.75" x14ac:dyDescent="0.2">
      <c r="A46" s="6">
        <v>44</v>
      </c>
      <c r="B46" s="10" t="s">
        <v>243</v>
      </c>
      <c r="C46" s="8" t="s">
        <v>61</v>
      </c>
      <c r="D46" s="8">
        <v>2</v>
      </c>
      <c r="E46" s="10" t="s">
        <v>82</v>
      </c>
      <c r="F46" s="10" t="s">
        <v>82</v>
      </c>
      <c r="G46" s="10" t="s">
        <v>103</v>
      </c>
      <c r="H46" s="56">
        <v>86.97</v>
      </c>
      <c r="I46" s="12">
        <v>103.74</v>
      </c>
      <c r="J46" s="55" t="s">
        <v>23</v>
      </c>
      <c r="K46" s="13">
        <v>97.45</v>
      </c>
      <c r="L46" s="56">
        <f>SUM('F5(6)_1'!L45:N45)</f>
        <v>102.24</v>
      </c>
      <c r="M46" s="13">
        <v>0</v>
      </c>
      <c r="N46" s="15">
        <v>0</v>
      </c>
      <c r="O46" s="13">
        <v>0</v>
      </c>
      <c r="P46" s="13">
        <f>M46</f>
        <v>0</v>
      </c>
      <c r="Q46" s="13">
        <v>0</v>
      </c>
      <c r="R46" s="13">
        <v>0</v>
      </c>
      <c r="S46" s="90">
        <v>0</v>
      </c>
      <c r="T46" s="13">
        <v>0</v>
      </c>
    </row>
    <row r="47" spans="1:20" s="5" customFormat="1" ht="38.25" x14ac:dyDescent="0.2">
      <c r="A47" s="6">
        <v>45</v>
      </c>
      <c r="B47" s="10" t="s">
        <v>244</v>
      </c>
      <c r="C47" s="9" t="s">
        <v>61</v>
      </c>
      <c r="D47" s="9">
        <v>3</v>
      </c>
      <c r="E47" s="9" t="s">
        <v>125</v>
      </c>
      <c r="F47" s="9" t="s">
        <v>125</v>
      </c>
      <c r="G47" s="9" t="s">
        <v>126</v>
      </c>
      <c r="H47" s="56">
        <v>84.46</v>
      </c>
      <c r="I47" s="12">
        <v>89.51</v>
      </c>
      <c r="J47" s="55" t="s">
        <v>22</v>
      </c>
      <c r="K47" s="13">
        <v>89.51</v>
      </c>
      <c r="L47" s="54">
        <f>SUM('F5(6)_1'!L46:N46)</f>
        <v>80.03</v>
      </c>
      <c r="M47" s="13">
        <v>0</v>
      </c>
      <c r="N47" s="15">
        <v>0</v>
      </c>
      <c r="O47" s="13">
        <v>0</v>
      </c>
      <c r="P47" s="13">
        <f>M47</f>
        <v>0</v>
      </c>
      <c r="Q47" s="13">
        <v>0</v>
      </c>
      <c r="R47" s="13">
        <v>0</v>
      </c>
      <c r="S47" s="90">
        <v>0</v>
      </c>
      <c r="T47" s="56">
        <v>0</v>
      </c>
    </row>
    <row r="48" spans="1:20" x14ac:dyDescent="0.2">
      <c r="L48" s="88"/>
      <c r="N48" s="28"/>
      <c r="S48" s="28"/>
      <c r="T48" s="28"/>
    </row>
    <row r="49" spans="1:20" x14ac:dyDescent="0.2">
      <c r="L49" s="89"/>
      <c r="N49" s="28"/>
      <c r="S49" s="28"/>
      <c r="T49" s="28"/>
    </row>
    <row r="50" spans="1:20" ht="51" x14ac:dyDescent="0.2">
      <c r="A50" s="30">
        <v>46</v>
      </c>
      <c r="B50" s="31" t="s">
        <v>245</v>
      </c>
      <c r="C50" s="58" t="s">
        <v>153</v>
      </c>
      <c r="D50" s="58">
        <v>2</v>
      </c>
      <c r="E50" s="58" t="s">
        <v>154</v>
      </c>
      <c r="F50" s="58" t="s">
        <v>154</v>
      </c>
      <c r="G50" s="58" t="s">
        <v>155</v>
      </c>
      <c r="H50" s="56">
        <v>48.13</v>
      </c>
      <c r="I50" s="56">
        <v>48.13</v>
      </c>
      <c r="J50" s="8" t="s">
        <v>127</v>
      </c>
      <c r="K50" s="58">
        <v>48.65</v>
      </c>
      <c r="L50" s="57">
        <f>SUM('F5(6)_1'!L49:N49)</f>
        <v>0</v>
      </c>
      <c r="M50" s="20">
        <f>K50</f>
        <v>48.65</v>
      </c>
      <c r="N50" s="45">
        <v>7.1</v>
      </c>
      <c r="O50" s="20">
        <f>SUM(M50:N50)*86%</f>
        <v>47.945</v>
      </c>
      <c r="P50" s="20">
        <f>SUM(M50:N50)*14%</f>
        <v>7.8050000000000006</v>
      </c>
      <c r="Q50" s="20">
        <v>0</v>
      </c>
      <c r="R50" s="20">
        <v>0</v>
      </c>
      <c r="S50" s="90">
        <v>0</v>
      </c>
      <c r="T50" s="32">
        <v>0</v>
      </c>
    </row>
    <row r="51" spans="1:20" ht="51" customHeight="1" x14ac:dyDescent="0.2">
      <c r="A51" s="30">
        <v>47</v>
      </c>
      <c r="B51" s="31" t="s">
        <v>246</v>
      </c>
      <c r="C51" s="58" t="s">
        <v>153</v>
      </c>
      <c r="D51" s="58">
        <v>3</v>
      </c>
      <c r="E51" s="58" t="s">
        <v>156</v>
      </c>
      <c r="F51" s="58" t="s">
        <v>156</v>
      </c>
      <c r="G51" s="58" t="s">
        <v>157</v>
      </c>
      <c r="H51" s="56">
        <v>28.28</v>
      </c>
      <c r="I51" s="32">
        <v>28.28</v>
      </c>
      <c r="J51" s="8" t="s">
        <v>127</v>
      </c>
      <c r="K51" s="58">
        <v>34.57</v>
      </c>
      <c r="L51" s="56">
        <f>SUM('F5(6)_1'!L50:N50)</f>
        <v>0</v>
      </c>
      <c r="M51" s="20">
        <v>35.15</v>
      </c>
      <c r="N51" s="45">
        <v>5.13</v>
      </c>
      <c r="O51" s="20">
        <f>SUM(M51:N51)*86%</f>
        <v>34.640799999999999</v>
      </c>
      <c r="P51" s="20">
        <f>SUM(M51:N51)*14%</f>
        <v>5.6392000000000007</v>
      </c>
      <c r="Q51" s="20">
        <v>0</v>
      </c>
      <c r="R51" s="20">
        <v>0</v>
      </c>
      <c r="S51" s="90">
        <v>0</v>
      </c>
      <c r="T51" s="32">
        <v>0</v>
      </c>
    </row>
    <row r="52" spans="1:20" ht="63.75" customHeight="1" x14ac:dyDescent="0.2">
      <c r="A52" s="30">
        <v>48</v>
      </c>
      <c r="B52" s="31" t="s">
        <v>247</v>
      </c>
      <c r="C52" s="58" t="s">
        <v>153</v>
      </c>
      <c r="D52" s="58">
        <v>1</v>
      </c>
      <c r="E52" s="58" t="s">
        <v>154</v>
      </c>
      <c r="F52" s="58" t="s">
        <v>154</v>
      </c>
      <c r="G52" s="58" t="s">
        <v>155</v>
      </c>
      <c r="H52" s="56">
        <v>59.09</v>
      </c>
      <c r="I52" s="20">
        <v>59.09</v>
      </c>
      <c r="J52" s="8" t="s">
        <v>127</v>
      </c>
      <c r="K52" s="58">
        <v>76.95</v>
      </c>
      <c r="L52" s="56">
        <f>SUM('F5(6)_1'!L51:N51)</f>
        <v>0</v>
      </c>
      <c r="M52" s="20">
        <v>79.150000000000006</v>
      </c>
      <c r="N52" s="45">
        <v>11.56</v>
      </c>
      <c r="O52" s="20">
        <f>SUM(M52:N52)*86%</f>
        <v>78.010600000000011</v>
      </c>
      <c r="P52" s="20">
        <f>SUM(M52:N52)*14%</f>
        <v>12.699400000000002</v>
      </c>
      <c r="Q52" s="20">
        <v>0</v>
      </c>
      <c r="R52" s="20">
        <v>0</v>
      </c>
      <c r="S52" s="90">
        <v>0</v>
      </c>
      <c r="T52" s="32">
        <v>0</v>
      </c>
    </row>
    <row r="53" spans="1:20" ht="63.75" customHeight="1" x14ac:dyDescent="0.2">
      <c r="A53" s="30">
        <v>49</v>
      </c>
      <c r="B53" s="31" t="s">
        <v>248</v>
      </c>
      <c r="C53" s="58" t="s">
        <v>153</v>
      </c>
      <c r="D53" s="58">
        <v>2</v>
      </c>
      <c r="E53" s="58" t="s">
        <v>156</v>
      </c>
      <c r="F53" s="58" t="s">
        <v>156</v>
      </c>
      <c r="G53" s="58" t="s">
        <v>158</v>
      </c>
      <c r="H53" s="56">
        <v>25.2</v>
      </c>
      <c r="I53" s="20">
        <v>25.2</v>
      </c>
      <c r="J53" s="8" t="s">
        <v>127</v>
      </c>
      <c r="K53" s="58">
        <v>35.65</v>
      </c>
      <c r="L53" s="56">
        <f>SUM('F5(6)_1'!L52:N52)</f>
        <v>0</v>
      </c>
      <c r="M53" s="20">
        <v>37.53</v>
      </c>
      <c r="N53" s="13">
        <v>5.48</v>
      </c>
      <c r="O53" s="20">
        <f>SUM(M53:N53)*86%</f>
        <v>36.988600000000005</v>
      </c>
      <c r="P53" s="20">
        <f>SUM(M53:N53)*14%</f>
        <v>6.0214000000000016</v>
      </c>
      <c r="Q53" s="20">
        <v>0</v>
      </c>
      <c r="R53" s="20">
        <v>0</v>
      </c>
      <c r="S53" s="90">
        <v>0</v>
      </c>
      <c r="T53" s="32">
        <v>0</v>
      </c>
    </row>
    <row r="54" spans="1:20" ht="76.5" x14ac:dyDescent="0.2">
      <c r="A54" s="30">
        <v>50</v>
      </c>
      <c r="B54" s="31" t="s">
        <v>249</v>
      </c>
      <c r="C54" s="58" t="s">
        <v>61</v>
      </c>
      <c r="D54" s="58">
        <v>2</v>
      </c>
      <c r="E54" s="58" t="s">
        <v>159</v>
      </c>
      <c r="F54" s="58" t="s">
        <v>159</v>
      </c>
      <c r="G54" s="58" t="s">
        <v>117</v>
      </c>
      <c r="H54" s="56">
        <v>72.03</v>
      </c>
      <c r="I54" s="20">
        <v>72.03</v>
      </c>
      <c r="J54" s="8" t="s">
        <v>23</v>
      </c>
      <c r="K54" s="58">
        <v>72.03</v>
      </c>
      <c r="L54" s="56">
        <f>SUM('F5(6)_1'!L53:N53)</f>
        <v>0</v>
      </c>
      <c r="M54" s="20">
        <v>75.8</v>
      </c>
      <c r="N54" s="22">
        <v>0</v>
      </c>
      <c r="O54" s="20">
        <v>0</v>
      </c>
      <c r="P54" s="20">
        <f>M54</f>
        <v>75.8</v>
      </c>
      <c r="Q54" s="20">
        <v>0</v>
      </c>
      <c r="R54" s="20">
        <v>0</v>
      </c>
      <c r="S54" s="90">
        <v>0</v>
      </c>
      <c r="T54" s="32">
        <v>0</v>
      </c>
    </row>
    <row r="55" spans="1:20" ht="63.75" x14ac:dyDescent="0.2">
      <c r="A55" s="30">
        <v>51</v>
      </c>
      <c r="B55" s="31" t="s">
        <v>131</v>
      </c>
      <c r="C55" s="58" t="s">
        <v>61</v>
      </c>
      <c r="D55" s="58">
        <v>4</v>
      </c>
      <c r="E55" s="58" t="s">
        <v>116</v>
      </c>
      <c r="F55" s="58" t="s">
        <v>116</v>
      </c>
      <c r="G55" s="58" t="s">
        <v>160</v>
      </c>
      <c r="H55" s="56">
        <v>69.66</v>
      </c>
      <c r="I55" s="32">
        <v>69.66</v>
      </c>
      <c r="J55" s="8" t="s">
        <v>132</v>
      </c>
      <c r="K55" s="58">
        <v>65.67</v>
      </c>
      <c r="L55" s="56">
        <f>SUM('F5(6)_1'!L54:N54)</f>
        <v>0</v>
      </c>
      <c r="M55" s="20">
        <v>0</v>
      </c>
      <c r="N55" s="44">
        <v>0</v>
      </c>
      <c r="O55" s="20">
        <v>0</v>
      </c>
      <c r="P55" s="20">
        <v>0</v>
      </c>
      <c r="Q55" s="20">
        <f>K55</f>
        <v>65.67</v>
      </c>
      <c r="R55" s="20">
        <v>0</v>
      </c>
      <c r="S55" s="90">
        <v>0</v>
      </c>
      <c r="T55" s="91">
        <v>0</v>
      </c>
    </row>
    <row r="56" spans="1:20" ht="127.5" x14ac:dyDescent="0.2">
      <c r="A56" s="30">
        <v>52</v>
      </c>
      <c r="B56" s="31" t="s">
        <v>250</v>
      </c>
      <c r="C56" s="58" t="s">
        <v>61</v>
      </c>
      <c r="D56" s="58">
        <v>4</v>
      </c>
      <c r="E56" s="58" t="s">
        <v>84</v>
      </c>
      <c r="F56" s="58" t="s">
        <v>84</v>
      </c>
      <c r="G56" s="58" t="s">
        <v>161</v>
      </c>
      <c r="H56" s="56">
        <v>20.34</v>
      </c>
      <c r="I56" s="20">
        <v>20.34</v>
      </c>
      <c r="J56" s="8" t="s">
        <v>23</v>
      </c>
      <c r="K56" s="58">
        <v>20.34</v>
      </c>
      <c r="L56" s="56">
        <f>SUM('F5(6)_1'!L55:N55)</f>
        <v>0</v>
      </c>
      <c r="M56" s="20">
        <v>21.58</v>
      </c>
      <c r="N56" s="44"/>
      <c r="O56" s="20">
        <v>0</v>
      </c>
      <c r="P56" s="20">
        <f>M56</f>
        <v>21.58</v>
      </c>
      <c r="Q56" s="20">
        <v>0</v>
      </c>
      <c r="R56" s="20">
        <v>0</v>
      </c>
      <c r="S56" s="90">
        <v>0</v>
      </c>
      <c r="T56" s="32">
        <v>0</v>
      </c>
    </row>
    <row r="57" spans="1:20" ht="76.5" x14ac:dyDescent="0.2">
      <c r="A57" s="30">
        <v>53</v>
      </c>
      <c r="B57" s="31" t="s">
        <v>251</v>
      </c>
      <c r="C57" s="58" t="s">
        <v>61</v>
      </c>
      <c r="D57" s="58">
        <v>2</v>
      </c>
      <c r="E57" s="58" t="s">
        <v>84</v>
      </c>
      <c r="F57" s="58" t="s">
        <v>84</v>
      </c>
      <c r="G57" s="58" t="s">
        <v>110</v>
      </c>
      <c r="H57" s="56">
        <v>12.59</v>
      </c>
      <c r="I57" s="20">
        <v>12.59</v>
      </c>
      <c r="J57" s="8" t="s">
        <v>23</v>
      </c>
      <c r="K57" s="58">
        <v>12.59</v>
      </c>
      <c r="L57" s="56">
        <f>SUM('F5(6)_1'!L56:N56)</f>
        <v>8.73</v>
      </c>
      <c r="M57" s="20">
        <v>12.59</v>
      </c>
      <c r="N57" s="44">
        <v>0</v>
      </c>
      <c r="O57" s="20">
        <v>0</v>
      </c>
      <c r="P57" s="20">
        <f>M57</f>
        <v>12.59</v>
      </c>
      <c r="Q57" s="20">
        <v>0</v>
      </c>
      <c r="R57" s="20">
        <v>0</v>
      </c>
      <c r="S57" s="90">
        <v>0</v>
      </c>
      <c r="T57" s="13">
        <v>0</v>
      </c>
    </row>
    <row r="58" spans="1:20" ht="76.5" x14ac:dyDescent="0.2">
      <c r="A58" s="30">
        <v>54</v>
      </c>
      <c r="B58" s="31" t="s">
        <v>252</v>
      </c>
      <c r="C58" s="58" t="s">
        <v>61</v>
      </c>
      <c r="D58" s="58">
        <v>2</v>
      </c>
      <c r="E58" s="58" t="s">
        <v>162</v>
      </c>
      <c r="F58" s="58" t="s">
        <v>162</v>
      </c>
      <c r="G58" s="58" t="s">
        <v>163</v>
      </c>
      <c r="H58" s="56">
        <v>9.74</v>
      </c>
      <c r="I58" s="32">
        <v>9.74</v>
      </c>
      <c r="J58" s="8" t="s">
        <v>23</v>
      </c>
      <c r="K58" s="58">
        <v>9.74</v>
      </c>
      <c r="L58" s="56">
        <f>SUM('F5(6)_1'!L57:N57)</f>
        <v>10.25</v>
      </c>
      <c r="M58" s="20">
        <v>0</v>
      </c>
      <c r="N58" s="22">
        <v>0</v>
      </c>
      <c r="O58" s="20">
        <v>0</v>
      </c>
      <c r="P58" s="20">
        <f>M58</f>
        <v>0</v>
      </c>
      <c r="Q58" s="20">
        <v>0</v>
      </c>
      <c r="R58" s="20">
        <v>0</v>
      </c>
      <c r="S58" s="90">
        <v>0</v>
      </c>
      <c r="T58" s="32">
        <v>0</v>
      </c>
    </row>
    <row r="59" spans="1:20" ht="63.75" x14ac:dyDescent="0.2">
      <c r="A59" s="30">
        <v>55</v>
      </c>
      <c r="B59" s="33" t="s">
        <v>137</v>
      </c>
      <c r="C59" s="58" t="s">
        <v>61</v>
      </c>
      <c r="D59" s="58">
        <v>2</v>
      </c>
      <c r="E59" s="58" t="s">
        <v>164</v>
      </c>
      <c r="F59" s="58" t="s">
        <v>164</v>
      </c>
      <c r="G59" s="58" t="s">
        <v>165</v>
      </c>
      <c r="H59" s="56">
        <v>20.83</v>
      </c>
      <c r="I59" s="20">
        <v>11.42</v>
      </c>
      <c r="J59" s="8" t="s">
        <v>22</v>
      </c>
      <c r="K59" s="58">
        <v>24.34</v>
      </c>
      <c r="L59" s="56">
        <f>SUM('F5(6)_1'!L58:N58)</f>
        <v>0</v>
      </c>
      <c r="M59" s="20">
        <v>21.62</v>
      </c>
      <c r="N59" s="44">
        <v>0</v>
      </c>
      <c r="O59" s="22">
        <v>0</v>
      </c>
      <c r="P59" s="22">
        <f>M59</f>
        <v>21.62</v>
      </c>
      <c r="Q59" s="22">
        <v>0</v>
      </c>
      <c r="R59" s="22">
        <v>0</v>
      </c>
      <c r="S59" s="90">
        <v>0</v>
      </c>
      <c r="T59" s="13">
        <v>0</v>
      </c>
    </row>
    <row r="60" spans="1:20" ht="153" x14ac:dyDescent="0.2">
      <c r="A60" s="30">
        <v>56</v>
      </c>
      <c r="B60" s="31" t="s">
        <v>253</v>
      </c>
      <c r="C60" s="58" t="s">
        <v>61</v>
      </c>
      <c r="D60" s="58">
        <v>4</v>
      </c>
      <c r="E60" s="58" t="s">
        <v>84</v>
      </c>
      <c r="F60" s="58" t="s">
        <v>84</v>
      </c>
      <c r="G60" s="58" t="s">
        <v>161</v>
      </c>
      <c r="H60" s="56">
        <v>7.41</v>
      </c>
      <c r="I60" s="20">
        <v>7.41</v>
      </c>
      <c r="J60" s="8" t="s">
        <v>23</v>
      </c>
      <c r="K60" s="58">
        <v>7.93</v>
      </c>
      <c r="L60" s="56">
        <f>SUM('F5(6)_1'!L59:N59)</f>
        <v>7.93</v>
      </c>
      <c r="M60" s="20">
        <v>0</v>
      </c>
      <c r="N60" s="22">
        <v>0</v>
      </c>
      <c r="O60" s="20">
        <v>0</v>
      </c>
      <c r="P60" s="20">
        <f>M60</f>
        <v>0</v>
      </c>
      <c r="Q60" s="20">
        <v>0</v>
      </c>
      <c r="R60" s="20">
        <v>0</v>
      </c>
      <c r="S60" s="90">
        <v>0</v>
      </c>
      <c r="T60" s="32">
        <v>0</v>
      </c>
    </row>
    <row r="61" spans="1:20" ht="63.75" customHeight="1" x14ac:dyDescent="0.2">
      <c r="A61" s="30">
        <v>57</v>
      </c>
      <c r="B61" s="31" t="s">
        <v>254</v>
      </c>
      <c r="C61" s="58" t="s">
        <v>61</v>
      </c>
      <c r="D61" s="58">
        <v>4</v>
      </c>
      <c r="E61" s="58" t="s">
        <v>166</v>
      </c>
      <c r="F61" s="58" t="s">
        <v>166</v>
      </c>
      <c r="G61" s="58" t="s">
        <v>76</v>
      </c>
      <c r="H61" s="56">
        <v>64.959999999999994</v>
      </c>
      <c r="I61" s="20">
        <v>64.97</v>
      </c>
      <c r="J61" s="8" t="s">
        <v>23</v>
      </c>
      <c r="K61" s="58">
        <v>65.37</v>
      </c>
      <c r="L61" s="56">
        <f>SUM('F5(6)_1'!L60:N60)</f>
        <v>60.99</v>
      </c>
      <c r="M61" s="20">
        <v>4.38</v>
      </c>
      <c r="N61" s="44"/>
      <c r="O61" s="20">
        <v>0</v>
      </c>
      <c r="P61" s="20">
        <f>M61</f>
        <v>4.38</v>
      </c>
      <c r="Q61" s="20">
        <v>0</v>
      </c>
      <c r="R61" s="20">
        <v>0</v>
      </c>
      <c r="S61" s="90">
        <v>0</v>
      </c>
      <c r="T61" s="13">
        <v>0</v>
      </c>
    </row>
    <row r="62" spans="1:20" s="19" customFormat="1" ht="63.75" x14ac:dyDescent="0.2">
      <c r="A62" s="34">
        <v>58</v>
      </c>
      <c r="B62" s="33" t="s">
        <v>167</v>
      </c>
      <c r="C62" s="35" t="s">
        <v>153</v>
      </c>
      <c r="D62" s="35">
        <v>3</v>
      </c>
      <c r="E62" s="35" t="s">
        <v>156</v>
      </c>
      <c r="F62" s="35" t="s">
        <v>156</v>
      </c>
      <c r="G62" s="36" t="s">
        <v>157</v>
      </c>
      <c r="H62" s="56">
        <v>18.91</v>
      </c>
      <c r="I62" s="37">
        <v>18.91</v>
      </c>
      <c r="J62" s="8" t="s">
        <v>127</v>
      </c>
      <c r="K62" s="35">
        <v>23.38</v>
      </c>
      <c r="L62" s="56">
        <f>SUM('F5(6)_1'!L61:N61)</f>
        <v>0</v>
      </c>
      <c r="M62" s="20">
        <f>K62</f>
        <v>23.38</v>
      </c>
      <c r="N62" s="11">
        <v>3.41</v>
      </c>
      <c r="O62" s="20">
        <f>SUM(M62:N62)*86%</f>
        <v>23.039400000000001</v>
      </c>
      <c r="P62" s="20">
        <f>SUM(M62:N62)*14%</f>
        <v>3.7506000000000004</v>
      </c>
      <c r="Q62" s="20">
        <v>0</v>
      </c>
      <c r="R62" s="20">
        <v>0</v>
      </c>
      <c r="S62" s="90">
        <v>0</v>
      </c>
      <c r="T62" s="36">
        <v>0</v>
      </c>
    </row>
    <row r="63" spans="1:20" ht="51" x14ac:dyDescent="0.2">
      <c r="A63" s="30">
        <v>59</v>
      </c>
      <c r="B63" s="31" t="s">
        <v>255</v>
      </c>
      <c r="C63" s="35" t="s">
        <v>153</v>
      </c>
      <c r="D63" s="35">
        <v>3</v>
      </c>
      <c r="E63" s="58" t="s">
        <v>154</v>
      </c>
      <c r="F63" s="58" t="s">
        <v>154</v>
      </c>
      <c r="G63" s="58" t="s">
        <v>168</v>
      </c>
      <c r="H63" s="56">
        <v>44</v>
      </c>
      <c r="I63" s="20">
        <v>44</v>
      </c>
      <c r="J63" s="8" t="s">
        <v>127</v>
      </c>
      <c r="K63" s="58">
        <v>44.39</v>
      </c>
      <c r="L63" s="56">
        <f>SUM('F5(6)_1'!L62:N62)</f>
        <v>40.400000000000006</v>
      </c>
      <c r="M63" s="20">
        <v>9.06</v>
      </c>
      <c r="N63" s="45">
        <v>1.32</v>
      </c>
      <c r="O63" s="20">
        <f>SUM(M63:N63)*86%</f>
        <v>8.9268000000000001</v>
      </c>
      <c r="P63" s="20">
        <f>SUM(M63:N63)*14%</f>
        <v>1.4532000000000003</v>
      </c>
      <c r="Q63" s="20">
        <v>0</v>
      </c>
      <c r="R63" s="20">
        <v>0</v>
      </c>
      <c r="S63" s="90">
        <v>0</v>
      </c>
      <c r="T63" s="32">
        <v>0</v>
      </c>
    </row>
    <row r="64" spans="1:20" ht="51" x14ac:dyDescent="0.2">
      <c r="A64" s="30">
        <v>60</v>
      </c>
      <c r="B64" s="31" t="s">
        <v>256</v>
      </c>
      <c r="C64" s="35" t="s">
        <v>153</v>
      </c>
      <c r="D64" s="35">
        <v>3</v>
      </c>
      <c r="E64" s="58" t="s">
        <v>154</v>
      </c>
      <c r="F64" s="58" t="s">
        <v>154</v>
      </c>
      <c r="G64" s="58" t="s">
        <v>168</v>
      </c>
      <c r="H64" s="56">
        <v>40.86</v>
      </c>
      <c r="I64" s="56">
        <v>40.86</v>
      </c>
      <c r="J64" s="8" t="s">
        <v>127</v>
      </c>
      <c r="K64" s="58">
        <v>41.32</v>
      </c>
      <c r="L64" s="56">
        <f>SUM('F5(6)_1'!L63:N63)</f>
        <v>40.235999999999997</v>
      </c>
      <c r="M64" s="20">
        <v>7.88</v>
      </c>
      <c r="N64" s="45">
        <v>1.1499999999999999</v>
      </c>
      <c r="O64" s="20">
        <f>SUM(M64:N64)*86%</f>
        <v>7.7657999999999996</v>
      </c>
      <c r="P64" s="20">
        <f>SUM(M64:N64)*14%</f>
        <v>1.2642</v>
      </c>
      <c r="Q64" s="20">
        <v>0</v>
      </c>
      <c r="R64" s="20">
        <v>0</v>
      </c>
      <c r="S64" s="90">
        <v>0</v>
      </c>
      <c r="T64" s="32">
        <v>0</v>
      </c>
    </row>
    <row r="65" spans="1:20" ht="153" x14ac:dyDescent="0.2">
      <c r="A65" s="30">
        <v>61</v>
      </c>
      <c r="B65" s="31" t="s">
        <v>257</v>
      </c>
      <c r="C65" s="58" t="s">
        <v>61</v>
      </c>
      <c r="D65" s="58">
        <v>3</v>
      </c>
      <c r="E65" s="58" t="s">
        <v>169</v>
      </c>
      <c r="F65" s="58" t="s">
        <v>169</v>
      </c>
      <c r="G65" s="58" t="s">
        <v>160</v>
      </c>
      <c r="H65" s="56">
        <v>56.17</v>
      </c>
      <c r="I65" s="20">
        <v>56.17</v>
      </c>
      <c r="J65" s="8" t="s">
        <v>23</v>
      </c>
      <c r="K65" s="58">
        <v>36.909999999999997</v>
      </c>
      <c r="L65" s="56">
        <f>SUM('F5(6)_1'!L64:N64)</f>
        <v>36.75</v>
      </c>
      <c r="M65" s="20">
        <v>10.45</v>
      </c>
      <c r="N65" s="44"/>
      <c r="O65" s="20">
        <v>0</v>
      </c>
      <c r="P65" s="20">
        <f>M65</f>
        <v>10.45</v>
      </c>
      <c r="Q65" s="20">
        <v>0</v>
      </c>
      <c r="R65" s="20">
        <v>0</v>
      </c>
      <c r="S65" s="90">
        <v>0</v>
      </c>
      <c r="T65" s="32">
        <v>0</v>
      </c>
    </row>
    <row r="66" spans="1:20" ht="25.5" x14ac:dyDescent="0.2">
      <c r="A66" s="38">
        <v>62</v>
      </c>
      <c r="B66" s="31" t="s">
        <v>258</v>
      </c>
      <c r="C66" s="58" t="s">
        <v>61</v>
      </c>
      <c r="D66" s="58">
        <v>6</v>
      </c>
      <c r="E66" s="58" t="s">
        <v>170</v>
      </c>
      <c r="F66" s="58" t="s">
        <v>170</v>
      </c>
      <c r="G66" s="32" t="s">
        <v>171</v>
      </c>
      <c r="H66" s="56">
        <v>31.69</v>
      </c>
      <c r="I66" s="20">
        <v>31.69</v>
      </c>
      <c r="J66" s="8" t="s">
        <v>23</v>
      </c>
      <c r="K66" s="58">
        <v>31.69</v>
      </c>
      <c r="L66" s="56">
        <f>SUM('F5(6)_1'!L65:N65)</f>
        <v>0</v>
      </c>
      <c r="M66" s="20">
        <v>0</v>
      </c>
      <c r="N66" s="44"/>
      <c r="O66" s="20">
        <v>0</v>
      </c>
      <c r="P66" s="20">
        <v>0</v>
      </c>
      <c r="Q66" s="20">
        <f>K66</f>
        <v>31.69</v>
      </c>
      <c r="R66" s="20">
        <v>0</v>
      </c>
      <c r="S66" s="90">
        <v>0</v>
      </c>
      <c r="T66" s="32">
        <f>Q66</f>
        <v>31.69</v>
      </c>
    </row>
    <row r="67" spans="1:20" ht="25.5" x14ac:dyDescent="0.2">
      <c r="A67" s="38">
        <v>63</v>
      </c>
      <c r="B67" s="33" t="s">
        <v>172</v>
      </c>
      <c r="C67" s="58" t="s">
        <v>153</v>
      </c>
      <c r="D67" s="58">
        <v>2</v>
      </c>
      <c r="E67" s="35" t="s">
        <v>286</v>
      </c>
      <c r="F67" s="35" t="s">
        <v>286</v>
      </c>
      <c r="G67" s="35" t="s">
        <v>287</v>
      </c>
      <c r="H67" s="56">
        <v>58.23</v>
      </c>
      <c r="I67" s="20">
        <v>58.23</v>
      </c>
      <c r="J67" s="8" t="s">
        <v>127</v>
      </c>
      <c r="K67" s="35">
        <v>81.09</v>
      </c>
      <c r="L67" s="56">
        <f>SUM('F5(6)_1'!L66:N66)</f>
        <v>0</v>
      </c>
      <c r="M67" s="22"/>
      <c r="N67" s="44"/>
      <c r="O67" s="20">
        <f>SUM(M67:N67)*86%</f>
        <v>0</v>
      </c>
      <c r="P67" s="20">
        <f>SUM(M67:N67)*14%</f>
        <v>0</v>
      </c>
      <c r="Q67" s="20">
        <f>K67-0.03</f>
        <v>81.06</v>
      </c>
      <c r="R67" s="20">
        <v>11.84</v>
      </c>
      <c r="S67" s="90">
        <f>SUM(Q67:R67)*86%</f>
        <v>79.894000000000005</v>
      </c>
      <c r="T67" s="90">
        <f>SUM(Q67:R67)*14%</f>
        <v>13.006000000000002</v>
      </c>
    </row>
    <row r="68" spans="1:20" x14ac:dyDescent="0.2">
      <c r="A68" s="38">
        <v>64</v>
      </c>
      <c r="B68" s="33" t="s">
        <v>142</v>
      </c>
      <c r="C68" s="58" t="s">
        <v>153</v>
      </c>
      <c r="D68" s="58">
        <v>2</v>
      </c>
      <c r="E68" s="35" t="s">
        <v>286</v>
      </c>
      <c r="F68" s="35" t="s">
        <v>286</v>
      </c>
      <c r="G68" s="35" t="s">
        <v>287</v>
      </c>
      <c r="H68" s="56">
        <v>41.52</v>
      </c>
      <c r="I68" s="20">
        <v>41.52</v>
      </c>
      <c r="J68" s="8" t="s">
        <v>127</v>
      </c>
      <c r="K68" s="35">
        <v>41.52</v>
      </c>
      <c r="L68" s="56">
        <f>SUM('F5(6)_1'!L67:N67)</f>
        <v>0</v>
      </c>
      <c r="M68" s="22"/>
      <c r="N68" s="44"/>
      <c r="O68" s="20">
        <f>SUM(M68:N68)*86%</f>
        <v>0</v>
      </c>
      <c r="P68" s="20">
        <f>SUM(M68:N68)*14%</f>
        <v>0</v>
      </c>
      <c r="Q68" s="20">
        <f>K68</f>
        <v>41.52</v>
      </c>
      <c r="R68" s="20">
        <v>6.06</v>
      </c>
      <c r="S68" s="90">
        <f>SUM(Q68:R68)*86%</f>
        <v>40.918800000000005</v>
      </c>
      <c r="T68" s="90">
        <f>SUM(Q68:R68)*14%</f>
        <v>6.6612000000000018</v>
      </c>
    </row>
    <row r="69" spans="1:20" ht="51" x14ac:dyDescent="0.2">
      <c r="A69" s="30">
        <v>65</v>
      </c>
      <c r="B69" s="31" t="s">
        <v>259</v>
      </c>
      <c r="C69" s="58" t="s">
        <v>153</v>
      </c>
      <c r="D69" s="58">
        <v>1</v>
      </c>
      <c r="E69" s="58" t="s">
        <v>154</v>
      </c>
      <c r="F69" s="58" t="s">
        <v>154</v>
      </c>
      <c r="G69" s="58" t="s">
        <v>173</v>
      </c>
      <c r="H69" s="56">
        <v>33.020000000000003</v>
      </c>
      <c r="I69" s="20">
        <v>33.020000000000003</v>
      </c>
      <c r="J69" s="8" t="s">
        <v>127</v>
      </c>
      <c r="K69" s="35">
        <v>46.84</v>
      </c>
      <c r="L69" s="56">
        <f>SUM('F5(6)_1'!L68:N68)</f>
        <v>0</v>
      </c>
      <c r="M69" s="20">
        <v>46.84</v>
      </c>
      <c r="N69" s="45">
        <v>6.84</v>
      </c>
      <c r="O69" s="20">
        <f>SUM(M69:N69)*86%</f>
        <v>46.164800000000007</v>
      </c>
      <c r="P69" s="20">
        <f>SUM(M69:N69)*14%</f>
        <v>7.5152000000000019</v>
      </c>
      <c r="Q69" s="20">
        <v>0</v>
      </c>
      <c r="R69" s="20">
        <v>0</v>
      </c>
      <c r="S69" s="90">
        <v>0</v>
      </c>
      <c r="T69" s="32">
        <v>0</v>
      </c>
    </row>
    <row r="70" spans="1:20" ht="51" x14ac:dyDescent="0.2">
      <c r="A70" s="38">
        <v>66</v>
      </c>
      <c r="B70" s="33" t="s">
        <v>144</v>
      </c>
      <c r="C70" s="58" t="s">
        <v>153</v>
      </c>
      <c r="D70" s="58">
        <v>2</v>
      </c>
      <c r="E70" s="58" t="s">
        <v>154</v>
      </c>
      <c r="F70" s="58" t="s">
        <v>154</v>
      </c>
      <c r="G70" s="58" t="s">
        <v>174</v>
      </c>
      <c r="H70" s="56">
        <v>66.790000000000006</v>
      </c>
      <c r="I70" s="20">
        <v>66.790000000000006</v>
      </c>
      <c r="J70" s="8" t="s">
        <v>127</v>
      </c>
      <c r="K70" s="35">
        <v>75.459999999999994</v>
      </c>
      <c r="L70" s="56">
        <f>SUM('F5(6)_1'!L69:N69)</f>
        <v>0</v>
      </c>
      <c r="M70" s="20">
        <f>K70</f>
        <v>75.459999999999994</v>
      </c>
      <c r="N70" s="45">
        <v>11.02</v>
      </c>
      <c r="O70" s="20">
        <f>SUM(M70:N70)*86%</f>
        <v>74.372799999999984</v>
      </c>
      <c r="P70" s="20">
        <f>SUM(M70:N70)*14%</f>
        <v>12.107199999999999</v>
      </c>
      <c r="Q70" s="20">
        <v>0</v>
      </c>
      <c r="R70" s="20">
        <v>0</v>
      </c>
      <c r="S70" s="90">
        <v>0</v>
      </c>
      <c r="T70" s="32">
        <v>0</v>
      </c>
    </row>
    <row r="71" spans="1:20" ht="25.5" x14ac:dyDescent="0.2">
      <c r="A71" s="38">
        <v>67</v>
      </c>
      <c r="B71" s="33" t="s">
        <v>145</v>
      </c>
      <c r="C71" s="58" t="s">
        <v>153</v>
      </c>
      <c r="D71" s="58">
        <v>2</v>
      </c>
      <c r="E71" s="58" t="s">
        <v>154</v>
      </c>
      <c r="F71" s="58" t="s">
        <v>154</v>
      </c>
      <c r="G71" s="58" t="s">
        <v>174</v>
      </c>
      <c r="H71" s="56">
        <v>35.450000000000003</v>
      </c>
      <c r="I71" s="56">
        <v>35.450000000000003</v>
      </c>
      <c r="J71" s="8" t="s">
        <v>127</v>
      </c>
      <c r="K71" s="58">
        <v>35.549999999999997</v>
      </c>
      <c r="L71" s="56">
        <f>SUM('F5(6)_1'!L70:N70)</f>
        <v>38.665999999999997</v>
      </c>
      <c r="M71" s="20">
        <v>1.57</v>
      </c>
      <c r="N71" s="45">
        <v>0.23</v>
      </c>
      <c r="O71" s="20">
        <f>SUM(M71:N71)*86%</f>
        <v>1.548</v>
      </c>
      <c r="P71" s="20">
        <f>SUM(M71:N71)*14%</f>
        <v>0.25200000000000006</v>
      </c>
      <c r="Q71" s="20">
        <v>0</v>
      </c>
      <c r="R71" s="20">
        <v>0</v>
      </c>
      <c r="S71" s="90">
        <v>0</v>
      </c>
      <c r="T71" s="32">
        <v>0</v>
      </c>
    </row>
    <row r="72" spans="1:20" ht="38.25" x14ac:dyDescent="0.2">
      <c r="A72" s="38">
        <v>68</v>
      </c>
      <c r="B72" s="33" t="s">
        <v>175</v>
      </c>
      <c r="C72" s="58" t="s">
        <v>153</v>
      </c>
      <c r="D72" s="58">
        <v>1</v>
      </c>
      <c r="E72" s="58" t="s">
        <v>176</v>
      </c>
      <c r="F72" s="58" t="s">
        <v>176</v>
      </c>
      <c r="G72" s="58" t="s">
        <v>177</v>
      </c>
      <c r="H72" s="56">
        <v>21.5</v>
      </c>
      <c r="I72" s="56">
        <v>21.5</v>
      </c>
      <c r="J72" s="8" t="s">
        <v>127</v>
      </c>
      <c r="K72" s="58">
        <v>21.5</v>
      </c>
      <c r="L72" s="56">
        <f>SUM('F5(6)_1'!L71:N71)</f>
        <v>0</v>
      </c>
      <c r="M72" s="20">
        <v>0</v>
      </c>
      <c r="N72" s="44">
        <v>0</v>
      </c>
      <c r="O72" s="20">
        <f>SUM(M72:N72)*86%</f>
        <v>0</v>
      </c>
      <c r="P72" s="20">
        <f>SUM(M72:N72)*14%</f>
        <v>0</v>
      </c>
      <c r="Q72" s="20">
        <f>K72</f>
        <v>21.5</v>
      </c>
      <c r="R72" s="20">
        <v>3.14</v>
      </c>
      <c r="S72" s="90">
        <f>SUM(Q72:R72)*86%</f>
        <v>21.1904</v>
      </c>
      <c r="T72" s="90">
        <f>SUM(Q72:R72)*14%</f>
        <v>3.4496000000000002</v>
      </c>
    </row>
    <row r="73" spans="1:20" ht="63.75" x14ac:dyDescent="0.2">
      <c r="A73" s="30">
        <v>69</v>
      </c>
      <c r="B73" s="31" t="s">
        <v>260</v>
      </c>
      <c r="C73" s="58" t="s">
        <v>61</v>
      </c>
      <c r="D73" s="58">
        <v>3</v>
      </c>
      <c r="E73" s="58" t="s">
        <v>178</v>
      </c>
      <c r="F73" s="58" t="s">
        <v>178</v>
      </c>
      <c r="G73" s="58" t="s">
        <v>179</v>
      </c>
      <c r="H73" s="39">
        <v>8.86</v>
      </c>
      <c r="I73" s="20">
        <v>9.6300000000000008</v>
      </c>
      <c r="J73" s="8" t="s">
        <v>23</v>
      </c>
      <c r="K73" s="58">
        <v>9.14</v>
      </c>
      <c r="L73" s="56">
        <f>SUM('F5(6)_1'!L72:N72)</f>
        <v>0</v>
      </c>
      <c r="M73" s="20">
        <v>9.33</v>
      </c>
      <c r="N73" s="44">
        <v>0</v>
      </c>
      <c r="O73" s="20">
        <v>0</v>
      </c>
      <c r="P73" s="20">
        <f>M73</f>
        <v>9.33</v>
      </c>
      <c r="Q73" s="20">
        <v>0</v>
      </c>
      <c r="R73" s="20">
        <v>0</v>
      </c>
      <c r="S73" s="90">
        <v>0</v>
      </c>
      <c r="T73" s="32">
        <v>0</v>
      </c>
    </row>
    <row r="74" spans="1:20" ht="63.75" x14ac:dyDescent="0.2">
      <c r="A74" s="38">
        <v>70</v>
      </c>
      <c r="B74" s="31" t="s">
        <v>261</v>
      </c>
      <c r="C74" s="58" t="s">
        <v>61</v>
      </c>
      <c r="D74" s="58">
        <v>3</v>
      </c>
      <c r="E74" s="58" t="s">
        <v>178</v>
      </c>
      <c r="F74" s="58" t="s">
        <v>178</v>
      </c>
      <c r="G74" s="58" t="s">
        <v>179</v>
      </c>
      <c r="H74" s="39">
        <v>11.62</v>
      </c>
      <c r="I74" s="39">
        <v>11.62</v>
      </c>
      <c r="J74" s="8" t="s">
        <v>23</v>
      </c>
      <c r="K74" s="58">
        <v>10.25</v>
      </c>
      <c r="L74" s="56">
        <f>SUM('F5(6)_1'!L73:N73)</f>
        <v>0</v>
      </c>
      <c r="M74" s="20">
        <v>10.25</v>
      </c>
      <c r="N74" s="44">
        <v>0</v>
      </c>
      <c r="O74" s="20">
        <v>0</v>
      </c>
      <c r="P74" s="20">
        <f>M74</f>
        <v>10.25</v>
      </c>
      <c r="Q74" s="20">
        <v>0</v>
      </c>
      <c r="R74" s="20">
        <v>0</v>
      </c>
      <c r="S74" s="90">
        <v>0</v>
      </c>
      <c r="T74" s="32">
        <v>0</v>
      </c>
    </row>
    <row r="75" spans="1:20" ht="63.75" x14ac:dyDescent="0.2">
      <c r="A75" s="38">
        <v>71</v>
      </c>
      <c r="B75" s="31" t="s">
        <v>262</v>
      </c>
      <c r="C75" s="58" t="s">
        <v>61</v>
      </c>
      <c r="D75" s="58">
        <v>3</v>
      </c>
      <c r="E75" s="58" t="s">
        <v>180</v>
      </c>
      <c r="F75" s="58" t="s">
        <v>181</v>
      </c>
      <c r="G75" s="58" t="s">
        <v>182</v>
      </c>
      <c r="H75" s="39">
        <v>70</v>
      </c>
      <c r="I75" s="20">
        <v>70</v>
      </c>
      <c r="J75" s="8" t="s">
        <v>23</v>
      </c>
      <c r="K75" s="58">
        <v>70</v>
      </c>
      <c r="L75" s="56">
        <f>SUM('F5(6)_1'!L74:N74)</f>
        <v>0</v>
      </c>
      <c r="M75" s="20">
        <v>0</v>
      </c>
      <c r="N75" s="44">
        <v>0</v>
      </c>
      <c r="O75" s="20">
        <v>0</v>
      </c>
      <c r="P75" s="20">
        <f>M75</f>
        <v>0</v>
      </c>
      <c r="Q75" s="20">
        <f>K75</f>
        <v>70</v>
      </c>
      <c r="R75" s="20">
        <v>0</v>
      </c>
      <c r="S75" s="90">
        <v>0</v>
      </c>
      <c r="T75" s="32">
        <f>Q75</f>
        <v>70</v>
      </c>
    </row>
    <row r="76" spans="1:20" ht="38.25" x14ac:dyDescent="0.2">
      <c r="A76" s="38">
        <v>72</v>
      </c>
      <c r="B76" s="31" t="s">
        <v>263</v>
      </c>
      <c r="C76" s="58" t="s">
        <v>61</v>
      </c>
      <c r="D76" s="58">
        <v>3</v>
      </c>
      <c r="E76" s="58" t="s">
        <v>116</v>
      </c>
      <c r="F76" s="58" t="s">
        <v>116</v>
      </c>
      <c r="G76" s="58" t="s">
        <v>160</v>
      </c>
      <c r="H76" s="39">
        <v>52.29</v>
      </c>
      <c r="I76" s="39">
        <v>52.29</v>
      </c>
      <c r="J76" s="8" t="s">
        <v>23</v>
      </c>
      <c r="K76" s="58">
        <v>54.25</v>
      </c>
      <c r="L76" s="56">
        <f>SUM('F5(6)_1'!L75:N75)</f>
        <v>48.7</v>
      </c>
      <c r="M76" s="20">
        <v>5.55</v>
      </c>
      <c r="N76" s="44"/>
      <c r="O76" s="20">
        <v>0</v>
      </c>
      <c r="P76" s="20">
        <f>M76</f>
        <v>5.55</v>
      </c>
      <c r="Q76" s="20">
        <v>0</v>
      </c>
      <c r="R76" s="20">
        <v>0</v>
      </c>
      <c r="S76" s="90">
        <v>0</v>
      </c>
      <c r="T76" s="13">
        <v>0</v>
      </c>
    </row>
    <row r="77" spans="1:20" ht="102" x14ac:dyDescent="0.2">
      <c r="A77" s="30">
        <v>73</v>
      </c>
      <c r="B77" s="31" t="s">
        <v>264</v>
      </c>
      <c r="C77" s="58" t="s">
        <v>61</v>
      </c>
      <c r="D77" s="58">
        <v>3</v>
      </c>
      <c r="E77" s="58" t="s">
        <v>169</v>
      </c>
      <c r="F77" s="58" t="s">
        <v>169</v>
      </c>
      <c r="G77" s="58" t="s">
        <v>160</v>
      </c>
      <c r="H77" s="39">
        <v>63.1</v>
      </c>
      <c r="I77" s="20">
        <v>63.1</v>
      </c>
      <c r="J77" s="8" t="s">
        <v>23</v>
      </c>
      <c r="K77" s="58">
        <v>69.55</v>
      </c>
      <c r="L77" s="56">
        <f>SUM('F5(6)_1'!L76:N76)</f>
        <v>41.74</v>
      </c>
      <c r="M77" s="20">
        <v>0</v>
      </c>
      <c r="N77" s="44">
        <v>0</v>
      </c>
      <c r="O77" s="20">
        <v>0</v>
      </c>
      <c r="P77" s="20">
        <f>M77</f>
        <v>0</v>
      </c>
      <c r="Q77" s="20">
        <v>64.63</v>
      </c>
      <c r="R77" s="20">
        <v>0</v>
      </c>
      <c r="S77" s="90">
        <v>0</v>
      </c>
      <c r="T77" s="32">
        <f>Q77</f>
        <v>64.63</v>
      </c>
    </row>
    <row r="78" spans="1:20" ht="38.25" x14ac:dyDescent="0.2">
      <c r="A78" s="38">
        <v>74</v>
      </c>
      <c r="B78" s="33" t="s">
        <v>150</v>
      </c>
      <c r="C78" s="58" t="s">
        <v>61</v>
      </c>
      <c r="D78" s="58">
        <v>2</v>
      </c>
      <c r="E78" s="58" t="s">
        <v>81</v>
      </c>
      <c r="F78" s="58" t="s">
        <v>81</v>
      </c>
      <c r="G78" s="58" t="s">
        <v>72</v>
      </c>
      <c r="H78" s="56">
        <v>15.9</v>
      </c>
      <c r="I78" s="20">
        <v>15.89</v>
      </c>
      <c r="J78" s="9" t="s">
        <v>22</v>
      </c>
      <c r="K78" s="58">
        <v>15.9</v>
      </c>
      <c r="L78" s="56">
        <f>SUM('F5(6)_1'!L77:N77)</f>
        <v>0</v>
      </c>
      <c r="M78" s="20">
        <v>0</v>
      </c>
      <c r="N78" s="22">
        <v>0</v>
      </c>
      <c r="O78" s="20">
        <v>0</v>
      </c>
      <c r="P78" s="20">
        <f>M78</f>
        <v>0</v>
      </c>
      <c r="Q78" s="20">
        <f>K78</f>
        <v>15.9</v>
      </c>
      <c r="R78" s="20">
        <v>0</v>
      </c>
      <c r="S78" s="90">
        <v>0</v>
      </c>
      <c r="T78" s="32">
        <f>Q78</f>
        <v>15.9</v>
      </c>
    </row>
    <row r="79" spans="1:20" ht="25.5" x14ac:dyDescent="0.2">
      <c r="A79" s="38">
        <v>75</v>
      </c>
      <c r="B79" s="31" t="s">
        <v>265</v>
      </c>
      <c r="C79" s="58" t="s">
        <v>61</v>
      </c>
      <c r="D79" s="58">
        <v>2</v>
      </c>
      <c r="E79" s="58" t="s">
        <v>81</v>
      </c>
      <c r="F79" s="58" t="s">
        <v>81</v>
      </c>
      <c r="G79" s="58" t="s">
        <v>72</v>
      </c>
      <c r="H79" s="56">
        <v>21.16</v>
      </c>
      <c r="I79" s="56">
        <v>21.16</v>
      </c>
      <c r="J79" s="9" t="s">
        <v>22</v>
      </c>
      <c r="K79" s="58">
        <v>21.07</v>
      </c>
      <c r="L79" s="56">
        <f>SUM('F5(6)_1'!L78:N78)</f>
        <v>0</v>
      </c>
      <c r="M79" s="20">
        <f>K79</f>
        <v>21.07</v>
      </c>
      <c r="N79" s="22">
        <v>0</v>
      </c>
      <c r="O79" s="20">
        <v>0</v>
      </c>
      <c r="P79" s="20">
        <f>M79</f>
        <v>21.07</v>
      </c>
      <c r="Q79" s="20">
        <v>0</v>
      </c>
      <c r="R79" s="20">
        <v>0</v>
      </c>
      <c r="S79" s="20">
        <v>0</v>
      </c>
      <c r="T79" s="32">
        <v>0</v>
      </c>
    </row>
    <row r="80" spans="1:20" ht="63.75" x14ac:dyDescent="0.2">
      <c r="A80" s="38">
        <v>76</v>
      </c>
      <c r="B80" s="31" t="s">
        <v>266</v>
      </c>
      <c r="C80" s="58" t="s">
        <v>61</v>
      </c>
      <c r="D80" s="58">
        <v>3</v>
      </c>
      <c r="E80" s="58" t="s">
        <v>183</v>
      </c>
      <c r="F80" s="58" t="s">
        <v>183</v>
      </c>
      <c r="G80" s="58" t="s">
        <v>184</v>
      </c>
      <c r="H80" s="39">
        <v>1.46</v>
      </c>
      <c r="I80" s="39">
        <v>1.46</v>
      </c>
      <c r="J80" s="9" t="s">
        <v>22</v>
      </c>
      <c r="K80" s="58">
        <v>1.46</v>
      </c>
      <c r="L80" s="56">
        <f>SUM('F5(6)_1'!L79:N79)</f>
        <v>0</v>
      </c>
      <c r="M80" s="20">
        <v>1.46</v>
      </c>
      <c r="N80" s="22">
        <v>0</v>
      </c>
      <c r="O80" s="20">
        <v>0</v>
      </c>
      <c r="P80" s="20">
        <f>M80</f>
        <v>1.46</v>
      </c>
      <c r="Q80" s="20">
        <v>0</v>
      </c>
      <c r="R80" s="20">
        <v>0</v>
      </c>
      <c r="S80" s="20">
        <v>0</v>
      </c>
      <c r="T80" s="32">
        <v>0</v>
      </c>
    </row>
    <row r="81" spans="1:20" ht="63.75" x14ac:dyDescent="0.2">
      <c r="A81" s="30">
        <v>77</v>
      </c>
      <c r="B81" s="31" t="s">
        <v>267</v>
      </c>
      <c r="C81" s="58" t="s">
        <v>61</v>
      </c>
      <c r="D81" s="58">
        <v>2</v>
      </c>
      <c r="E81" s="58" t="s">
        <v>49</v>
      </c>
      <c r="F81" s="58" t="s">
        <v>49</v>
      </c>
      <c r="G81" s="58" t="s">
        <v>185</v>
      </c>
      <c r="H81" s="39">
        <v>107.62</v>
      </c>
      <c r="I81" s="20">
        <v>107.62</v>
      </c>
      <c r="J81" s="8" t="s">
        <v>23</v>
      </c>
      <c r="K81" s="58">
        <v>106.5</v>
      </c>
      <c r="L81" s="56">
        <f>SUM('F5(6)_1'!L80:N80)</f>
        <v>0</v>
      </c>
      <c r="M81" s="20">
        <v>0</v>
      </c>
      <c r="N81" s="44"/>
      <c r="O81" s="20">
        <v>0</v>
      </c>
      <c r="P81" s="20">
        <f>M81</f>
        <v>0</v>
      </c>
      <c r="Q81" s="20">
        <v>109.61</v>
      </c>
      <c r="R81" s="20">
        <v>0</v>
      </c>
      <c r="S81" s="20">
        <v>0</v>
      </c>
      <c r="T81" s="32">
        <f>Q81</f>
        <v>109.61</v>
      </c>
    </row>
    <row r="82" spans="1:20" ht="63.75" x14ac:dyDescent="0.2">
      <c r="A82" s="38">
        <v>78</v>
      </c>
      <c r="B82" s="31" t="s">
        <v>268</v>
      </c>
      <c r="C82" s="58" t="s">
        <v>61</v>
      </c>
      <c r="D82" s="58">
        <v>4</v>
      </c>
      <c r="E82" s="58" t="s">
        <v>186</v>
      </c>
      <c r="F82" s="58" t="s">
        <v>186</v>
      </c>
      <c r="G82" s="58" t="s">
        <v>187</v>
      </c>
      <c r="H82" s="39">
        <v>59.15</v>
      </c>
      <c r="I82" s="39">
        <v>59.15</v>
      </c>
      <c r="J82" s="8" t="s">
        <v>23</v>
      </c>
      <c r="K82" s="58">
        <v>63.91</v>
      </c>
      <c r="L82" s="56">
        <f>SUM('F5(6)_1'!L81:N81)</f>
        <v>0</v>
      </c>
      <c r="M82" s="20">
        <v>62.56</v>
      </c>
      <c r="N82" s="44"/>
      <c r="O82" s="20">
        <v>0</v>
      </c>
      <c r="P82" s="20">
        <f>M82</f>
        <v>62.56</v>
      </c>
      <c r="Q82" s="20">
        <v>0</v>
      </c>
      <c r="R82" s="20">
        <v>0</v>
      </c>
      <c r="S82" s="20">
        <v>0</v>
      </c>
      <c r="T82" s="32">
        <v>0</v>
      </c>
    </row>
    <row r="83" spans="1:20" ht="51" x14ac:dyDescent="0.2">
      <c r="A83" s="38">
        <v>79</v>
      </c>
      <c r="B83" s="31" t="s">
        <v>191</v>
      </c>
      <c r="C83" s="58" t="s">
        <v>61</v>
      </c>
      <c r="D83" s="58">
        <v>4</v>
      </c>
      <c r="E83" s="58" t="s">
        <v>188</v>
      </c>
      <c r="F83" s="58" t="s">
        <v>189</v>
      </c>
      <c r="G83" s="58" t="s">
        <v>190</v>
      </c>
      <c r="H83" s="39">
        <v>19.399999999999999</v>
      </c>
      <c r="I83" s="20">
        <v>19.399999999999999</v>
      </c>
      <c r="J83" s="8" t="s">
        <v>23</v>
      </c>
      <c r="K83" s="58">
        <v>19.399999999999999</v>
      </c>
      <c r="L83" s="56">
        <f>SUM('F5(6)_1'!L82:N82)</f>
        <v>0</v>
      </c>
      <c r="M83" s="20">
        <v>0</v>
      </c>
      <c r="N83" s="44"/>
      <c r="O83" s="20">
        <v>0</v>
      </c>
      <c r="P83" s="20">
        <f>M83</f>
        <v>0</v>
      </c>
      <c r="Q83" s="20">
        <f>K83</f>
        <v>19.399999999999999</v>
      </c>
      <c r="R83" s="20">
        <v>0</v>
      </c>
      <c r="S83" s="20">
        <v>0</v>
      </c>
      <c r="T83" s="32">
        <f>Q83</f>
        <v>19.399999999999999</v>
      </c>
    </row>
    <row r="84" spans="1:20" x14ac:dyDescent="0.2">
      <c r="A84" s="94" t="s">
        <v>335</v>
      </c>
      <c r="B84" s="94"/>
      <c r="C84" s="94"/>
      <c r="D84" s="94"/>
      <c r="E84" s="94"/>
      <c r="F84" s="94"/>
      <c r="G84" s="94"/>
      <c r="H84" s="94"/>
      <c r="I84" s="94"/>
      <c r="J84" s="94"/>
      <c r="K84" s="94"/>
      <c r="L84" s="94"/>
      <c r="M84" s="94"/>
      <c r="N84" s="94"/>
      <c r="O84" s="94"/>
      <c r="P84" s="94"/>
      <c r="Q84" s="94"/>
      <c r="R84" s="94"/>
      <c r="S84" s="94"/>
      <c r="T84" s="94"/>
    </row>
    <row r="85" spans="1:20" ht="38.25" x14ac:dyDescent="0.2">
      <c r="A85" s="58">
        <v>3</v>
      </c>
      <c r="B85" s="23" t="s">
        <v>321</v>
      </c>
      <c r="C85" s="58" t="s">
        <v>61</v>
      </c>
      <c r="D85" s="21"/>
      <c r="E85" s="24" t="s">
        <v>323</v>
      </c>
      <c r="F85" s="24" t="s">
        <v>323</v>
      </c>
      <c r="G85" s="21"/>
      <c r="H85" s="20">
        <v>39.799999999999997</v>
      </c>
      <c r="I85" s="20">
        <v>39.799999999999997</v>
      </c>
      <c r="J85" s="8" t="s">
        <v>23</v>
      </c>
      <c r="K85" s="20">
        <v>35.99</v>
      </c>
      <c r="L85" s="56">
        <v>0</v>
      </c>
      <c r="M85" s="20">
        <v>0</v>
      </c>
      <c r="N85" s="20">
        <v>0</v>
      </c>
      <c r="O85" s="20">
        <v>0</v>
      </c>
      <c r="P85" s="20">
        <v>0</v>
      </c>
      <c r="Q85" s="20">
        <f>K85</f>
        <v>35.99</v>
      </c>
      <c r="R85" s="20">
        <v>2.62</v>
      </c>
      <c r="S85" s="20">
        <f>SUM(Q85:R85)*80%</f>
        <v>30.888000000000002</v>
      </c>
      <c r="T85" s="20">
        <f>SUM(Q85:R85)*20%</f>
        <v>7.7220000000000004</v>
      </c>
    </row>
    <row r="86" spans="1:20" ht="38.25" x14ac:dyDescent="0.2">
      <c r="A86" s="58">
        <v>4</v>
      </c>
      <c r="B86" s="23" t="s">
        <v>322</v>
      </c>
      <c r="C86" s="58" t="s">
        <v>61</v>
      </c>
      <c r="D86" s="21"/>
      <c r="E86" s="24" t="s">
        <v>323</v>
      </c>
      <c r="F86" s="24" t="s">
        <v>323</v>
      </c>
      <c r="G86" s="21"/>
      <c r="H86" s="20">
        <v>98.27</v>
      </c>
      <c r="I86" s="20">
        <v>98.27</v>
      </c>
      <c r="J86" s="8" t="s">
        <v>23</v>
      </c>
      <c r="K86" s="20">
        <v>86.6</v>
      </c>
      <c r="L86" s="56">
        <v>0</v>
      </c>
      <c r="M86" s="20">
        <v>0</v>
      </c>
      <c r="N86" s="20">
        <v>0</v>
      </c>
      <c r="O86" s="20">
        <v>0</v>
      </c>
      <c r="P86" s="20">
        <v>0</v>
      </c>
      <c r="Q86" s="20">
        <f>K86</f>
        <v>86.6</v>
      </c>
      <c r="R86" s="20">
        <v>6.79</v>
      </c>
      <c r="S86" s="20">
        <f t="shared" ref="S86:S95" si="0">SUM(Q86:R86)*80%</f>
        <v>74.712000000000003</v>
      </c>
      <c r="T86" s="20">
        <f t="shared" ref="T86:T95" si="1">SUM(Q86:R86)*20%</f>
        <v>18.678000000000001</v>
      </c>
    </row>
    <row r="87" spans="1:20" ht="102" x14ac:dyDescent="0.2">
      <c r="A87" s="58">
        <v>13</v>
      </c>
      <c r="B87" s="23" t="s">
        <v>324</v>
      </c>
      <c r="C87" s="58" t="s">
        <v>61</v>
      </c>
      <c r="D87" s="21"/>
      <c r="E87" s="24" t="s">
        <v>323</v>
      </c>
      <c r="F87" s="24" t="s">
        <v>323</v>
      </c>
      <c r="G87" s="21"/>
      <c r="H87" s="20">
        <v>87.86</v>
      </c>
      <c r="I87" s="20">
        <v>87.86</v>
      </c>
      <c r="J87" s="8" t="s">
        <v>23</v>
      </c>
      <c r="K87" s="20">
        <v>75.22</v>
      </c>
      <c r="L87" s="56">
        <v>0</v>
      </c>
      <c r="M87" s="20">
        <v>0</v>
      </c>
      <c r="N87" s="20">
        <v>0</v>
      </c>
      <c r="O87" s="20">
        <v>0</v>
      </c>
      <c r="P87" s="20">
        <v>0</v>
      </c>
      <c r="Q87" s="20">
        <f>K87</f>
        <v>75.22</v>
      </c>
      <c r="R87" s="20">
        <v>6</v>
      </c>
      <c r="S87" s="20">
        <f t="shared" si="0"/>
        <v>64.975999999999999</v>
      </c>
      <c r="T87" s="20">
        <f t="shared" si="1"/>
        <v>16.244</v>
      </c>
    </row>
    <row r="88" spans="1:20" ht="63.75" x14ac:dyDescent="0.2">
      <c r="A88" s="58">
        <v>14</v>
      </c>
      <c r="B88" s="23" t="s">
        <v>325</v>
      </c>
      <c r="C88" s="58" t="s">
        <v>61</v>
      </c>
      <c r="D88" s="21"/>
      <c r="E88" s="24" t="s">
        <v>323</v>
      </c>
      <c r="F88" s="24" t="s">
        <v>323</v>
      </c>
      <c r="G88" s="21"/>
      <c r="H88" s="20">
        <v>114</v>
      </c>
      <c r="I88" s="20">
        <v>114</v>
      </c>
      <c r="J88" s="8" t="s">
        <v>23</v>
      </c>
      <c r="K88" s="20">
        <v>93.37</v>
      </c>
      <c r="L88" s="56"/>
      <c r="M88" s="21"/>
      <c r="N88" s="22"/>
      <c r="O88" s="21"/>
      <c r="P88" s="21"/>
      <c r="Q88" s="24">
        <f>K88</f>
        <v>93.37</v>
      </c>
      <c r="R88" s="20">
        <v>6.8</v>
      </c>
      <c r="S88" s="20">
        <f t="shared" si="0"/>
        <v>80.13600000000001</v>
      </c>
      <c r="T88" s="20">
        <f t="shared" si="1"/>
        <v>20.034000000000002</v>
      </c>
    </row>
    <row r="89" spans="1:20" ht="63.75" x14ac:dyDescent="0.2">
      <c r="A89" s="58">
        <v>19</v>
      </c>
      <c r="B89" s="23" t="s">
        <v>326</v>
      </c>
      <c r="C89" s="58" t="s">
        <v>61</v>
      </c>
      <c r="D89" s="21"/>
      <c r="E89" s="24" t="s">
        <v>323</v>
      </c>
      <c r="F89" s="24" t="s">
        <v>323</v>
      </c>
      <c r="G89" s="21"/>
      <c r="H89" s="20">
        <v>40.18</v>
      </c>
      <c r="I89" s="20">
        <v>40.18</v>
      </c>
      <c r="J89" s="8" t="s">
        <v>23</v>
      </c>
      <c r="K89" s="20">
        <v>34.74</v>
      </c>
      <c r="L89" s="56"/>
      <c r="M89" s="21"/>
      <c r="N89" s="22"/>
      <c r="O89" s="21"/>
      <c r="P89" s="21"/>
      <c r="Q89" s="20">
        <f>K89</f>
        <v>34.74</v>
      </c>
      <c r="R89" s="20">
        <v>2.63</v>
      </c>
      <c r="S89" s="20">
        <f t="shared" si="0"/>
        <v>29.896000000000004</v>
      </c>
      <c r="T89" s="20">
        <f t="shared" si="1"/>
        <v>7.4740000000000011</v>
      </c>
    </row>
    <row r="90" spans="1:20" ht="165.75" x14ac:dyDescent="0.2">
      <c r="A90" s="58">
        <v>22</v>
      </c>
      <c r="B90" s="23" t="s">
        <v>327</v>
      </c>
      <c r="C90" s="58" t="s">
        <v>61</v>
      </c>
      <c r="D90" s="21"/>
      <c r="E90" s="24" t="s">
        <v>323</v>
      </c>
      <c r="F90" s="24" t="s">
        <v>323</v>
      </c>
      <c r="G90" s="21"/>
      <c r="H90" s="20">
        <v>103.14</v>
      </c>
      <c r="I90" s="20">
        <v>103.14</v>
      </c>
      <c r="J90" s="8" t="s">
        <v>23</v>
      </c>
      <c r="K90" s="20">
        <v>86.24</v>
      </c>
      <c r="L90" s="56"/>
      <c r="M90" s="21"/>
      <c r="N90" s="22"/>
      <c r="O90" s="21"/>
      <c r="P90" s="21"/>
      <c r="Q90" s="20">
        <f>K90</f>
        <v>86.24</v>
      </c>
      <c r="R90" s="20">
        <v>6.86</v>
      </c>
      <c r="S90" s="20">
        <f t="shared" si="0"/>
        <v>74.48</v>
      </c>
      <c r="T90" s="20">
        <f t="shared" si="1"/>
        <v>18.62</v>
      </c>
    </row>
    <row r="91" spans="1:20" ht="51" x14ac:dyDescent="0.2">
      <c r="A91" s="58">
        <v>26</v>
      </c>
      <c r="B91" s="23" t="s">
        <v>328</v>
      </c>
      <c r="C91" s="58" t="s">
        <v>61</v>
      </c>
      <c r="D91" s="21"/>
      <c r="E91" s="24" t="s">
        <v>323</v>
      </c>
      <c r="F91" s="24" t="s">
        <v>323</v>
      </c>
      <c r="G91" s="21"/>
      <c r="H91" s="24">
        <v>165.64</v>
      </c>
      <c r="I91" s="24">
        <v>165.64</v>
      </c>
      <c r="J91" s="8" t="s">
        <v>23</v>
      </c>
      <c r="K91" s="20">
        <v>132.38999999999999</v>
      </c>
      <c r="L91" s="56"/>
      <c r="M91" s="21"/>
      <c r="N91" s="22"/>
      <c r="O91" s="21"/>
      <c r="P91" s="21"/>
      <c r="Q91" s="24">
        <f>K91</f>
        <v>132.38999999999999</v>
      </c>
      <c r="R91" s="20">
        <v>8.5299999999999994</v>
      </c>
      <c r="S91" s="20">
        <f t="shared" si="0"/>
        <v>112.73599999999999</v>
      </c>
      <c r="T91" s="20">
        <f t="shared" si="1"/>
        <v>28.183999999999997</v>
      </c>
    </row>
    <row r="92" spans="1:20" ht="76.5" x14ac:dyDescent="0.2">
      <c r="A92" s="58">
        <v>33</v>
      </c>
      <c r="B92" s="23" t="s">
        <v>329</v>
      </c>
      <c r="C92" s="58" t="s">
        <v>61</v>
      </c>
      <c r="D92" s="21"/>
      <c r="E92" s="24" t="s">
        <v>323</v>
      </c>
      <c r="F92" s="24" t="s">
        <v>323</v>
      </c>
      <c r="G92" s="21"/>
      <c r="H92" s="20">
        <v>52.8</v>
      </c>
      <c r="I92" s="20">
        <v>52.8</v>
      </c>
      <c r="J92" s="8" t="s">
        <v>23</v>
      </c>
      <c r="K92" s="20">
        <v>47.26</v>
      </c>
      <c r="L92" s="56"/>
      <c r="M92" s="21"/>
      <c r="N92" s="22"/>
      <c r="O92" s="21"/>
      <c r="P92" s="21"/>
      <c r="Q92" s="24">
        <f>K92</f>
        <v>47.26</v>
      </c>
      <c r="R92" s="20">
        <v>3.04</v>
      </c>
      <c r="S92" s="20">
        <f t="shared" si="0"/>
        <v>40.24</v>
      </c>
      <c r="T92" s="20">
        <f t="shared" si="1"/>
        <v>10.06</v>
      </c>
    </row>
    <row r="93" spans="1:20" ht="63.75" x14ac:dyDescent="0.2">
      <c r="A93" s="58">
        <v>47</v>
      </c>
      <c r="B93" s="23" t="s">
        <v>330</v>
      </c>
      <c r="C93" s="58" t="s">
        <v>61</v>
      </c>
      <c r="D93" s="21"/>
      <c r="E93" s="24" t="s">
        <v>323</v>
      </c>
      <c r="F93" s="24" t="s">
        <v>323</v>
      </c>
      <c r="G93" s="21"/>
      <c r="H93" s="20">
        <v>65.459999999999994</v>
      </c>
      <c r="I93" s="20">
        <v>65.459999999999994</v>
      </c>
      <c r="J93" s="8" t="s">
        <v>23</v>
      </c>
      <c r="K93" s="20">
        <v>65.41</v>
      </c>
      <c r="L93" s="56"/>
      <c r="M93" s="21"/>
      <c r="N93" s="22"/>
      <c r="O93" s="21"/>
      <c r="P93" s="21"/>
      <c r="Q93" s="24">
        <f>K93</f>
        <v>65.41</v>
      </c>
      <c r="R93" s="20">
        <v>4.21</v>
      </c>
      <c r="S93" s="20">
        <f t="shared" si="0"/>
        <v>55.695999999999998</v>
      </c>
      <c r="T93" s="20">
        <f t="shared" si="1"/>
        <v>13.923999999999999</v>
      </c>
    </row>
    <row r="94" spans="1:20" ht="51" x14ac:dyDescent="0.2">
      <c r="A94" s="58">
        <v>50</v>
      </c>
      <c r="B94" s="23" t="s">
        <v>331</v>
      </c>
      <c r="C94" s="58" t="s">
        <v>61</v>
      </c>
      <c r="D94" s="21"/>
      <c r="E94" s="24" t="s">
        <v>332</v>
      </c>
      <c r="F94" s="24" t="s">
        <v>332</v>
      </c>
      <c r="G94" s="21"/>
      <c r="H94" s="24">
        <v>24.74</v>
      </c>
      <c r="I94" s="20">
        <v>24.74</v>
      </c>
      <c r="J94" s="8" t="s">
        <v>23</v>
      </c>
      <c r="K94" s="20">
        <v>24.74</v>
      </c>
      <c r="L94" s="56"/>
      <c r="M94" s="21"/>
      <c r="N94" s="22"/>
      <c r="O94" s="21"/>
      <c r="P94" s="21"/>
      <c r="Q94" s="20">
        <v>24.74</v>
      </c>
      <c r="R94" s="20">
        <v>1.94</v>
      </c>
      <c r="S94" s="20">
        <f t="shared" si="0"/>
        <v>21.344000000000001</v>
      </c>
      <c r="T94" s="20">
        <f t="shared" si="1"/>
        <v>5.3360000000000003</v>
      </c>
    </row>
    <row r="95" spans="1:20" ht="38.25" x14ac:dyDescent="0.2">
      <c r="A95" s="58">
        <v>52</v>
      </c>
      <c r="B95" s="23" t="s">
        <v>333</v>
      </c>
      <c r="C95" s="58" t="s">
        <v>61</v>
      </c>
      <c r="D95" s="21"/>
      <c r="E95" s="24" t="s">
        <v>323</v>
      </c>
      <c r="F95" s="24" t="s">
        <v>323</v>
      </c>
      <c r="G95" s="21"/>
      <c r="H95" s="20">
        <v>95.86</v>
      </c>
      <c r="I95" s="20">
        <v>95.86</v>
      </c>
      <c r="J95" s="8" t="s">
        <v>23</v>
      </c>
      <c r="K95" s="20">
        <v>86.67</v>
      </c>
      <c r="L95" s="56"/>
      <c r="M95" s="21"/>
      <c r="N95" s="22"/>
      <c r="O95" s="21"/>
      <c r="P95" s="21"/>
      <c r="Q95" s="20">
        <v>86.67</v>
      </c>
      <c r="R95" s="20">
        <v>6.79</v>
      </c>
      <c r="S95" s="20">
        <f t="shared" si="0"/>
        <v>74.768000000000015</v>
      </c>
      <c r="T95" s="20">
        <f t="shared" si="1"/>
        <v>18.692000000000004</v>
      </c>
    </row>
    <row r="96" spans="1:20" x14ac:dyDescent="0.2">
      <c r="L96" s="87"/>
      <c r="N96" s="28"/>
    </row>
    <row r="97" spans="1:20" x14ac:dyDescent="0.2">
      <c r="L97" s="87"/>
      <c r="N97" s="28"/>
    </row>
    <row r="98" spans="1:20" x14ac:dyDescent="0.2">
      <c r="A98" s="49"/>
      <c r="B98" s="49" t="s">
        <v>289</v>
      </c>
      <c r="C98" s="49"/>
      <c r="D98" s="49"/>
      <c r="E98" s="49"/>
      <c r="F98" s="49"/>
      <c r="G98" s="49"/>
      <c r="H98" s="51">
        <f>SUM(H3:H97)</f>
        <v>4320.8799999999992</v>
      </c>
      <c r="I98" s="51">
        <f>SUM(I3:I97)</f>
        <v>4649.5000000000009</v>
      </c>
      <c r="J98" s="50"/>
      <c r="K98" s="51">
        <f>SUM(K3:K97)</f>
        <v>4558.13</v>
      </c>
      <c r="L98" s="51">
        <f>SUM(L3:L97)</f>
        <v>1539.0489238600003</v>
      </c>
      <c r="M98" s="51">
        <f>SUM(M3:M97)</f>
        <v>1333.8400000000001</v>
      </c>
      <c r="N98" s="51">
        <f>SUM(N3:N97)</f>
        <v>53.239999999999988</v>
      </c>
      <c r="O98" s="51">
        <f>SUM(O3:O97)</f>
        <v>359.40260000000006</v>
      </c>
      <c r="P98" s="51">
        <f>SUM(P3:P97)</f>
        <v>1027.6774000000003</v>
      </c>
      <c r="Q98" s="51">
        <f>SUM(Q3:Q97)</f>
        <v>1556.7900000000002</v>
      </c>
      <c r="R98" s="51">
        <f>SUM(R3:R97)</f>
        <v>77.25</v>
      </c>
      <c r="S98" s="51">
        <f>SUM(S3:S97)</f>
        <v>801.87520000000018</v>
      </c>
      <c r="T98" s="51">
        <f>SUM(T3:T97)</f>
        <v>766.49479999999994</v>
      </c>
    </row>
    <row r="99" spans="1:20" x14ac:dyDescent="0.2">
      <c r="B99" s="48" t="s">
        <v>290</v>
      </c>
      <c r="L99" s="85"/>
      <c r="S99" s="85"/>
      <c r="T99" s="85"/>
    </row>
    <row r="100" spans="1:20" x14ac:dyDescent="0.2">
      <c r="B100" s="48" t="s">
        <v>334</v>
      </c>
    </row>
  </sheetData>
  <mergeCells count="35">
    <mergeCell ref="H4:H7"/>
    <mergeCell ref="R8:R10"/>
    <mergeCell ref="T8:T10"/>
    <mergeCell ref="A2:T2"/>
    <mergeCell ref="A84:T84"/>
    <mergeCell ref="Q4:Q7"/>
    <mergeCell ref="R4:R7"/>
    <mergeCell ref="T4:T7"/>
    <mergeCell ref="Q8:Q10"/>
    <mergeCell ref="N20:N21"/>
    <mergeCell ref="I8:I10"/>
    <mergeCell ref="J8:J10"/>
    <mergeCell ref="K8:K10"/>
    <mergeCell ref="N8:N10"/>
    <mergeCell ref="O8:O10"/>
    <mergeCell ref="S8:S10"/>
    <mergeCell ref="O4:O7"/>
    <mergeCell ref="P4:P7"/>
    <mergeCell ref="S4:S7"/>
    <mergeCell ref="C8:C10"/>
    <mergeCell ref="D8:D10"/>
    <mergeCell ref="E8:E10"/>
    <mergeCell ref="F8:F10"/>
    <mergeCell ref="G8:G10"/>
    <mergeCell ref="H8:H10"/>
    <mergeCell ref="I4:I7"/>
    <mergeCell ref="J4:J7"/>
    <mergeCell ref="K4:K7"/>
    <mergeCell ref="L4:L7"/>
    <mergeCell ref="N4:N7"/>
    <mergeCell ref="C4:C7"/>
    <mergeCell ref="D4:D7"/>
    <mergeCell ref="E4:E7"/>
    <mergeCell ref="F4:F7"/>
    <mergeCell ref="G4:G7"/>
  </mergeCells>
  <pageMargins left="0.7" right="0.7" top="0.75" bottom="0.75" header="0.3" footer="0.3"/>
  <pageSetup scale="3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F5(6)_1</vt:lpstr>
      <vt:lpstr>F5(6)_2</vt:lpstr>
      <vt:lpstr>'F5(6)_1'!Print_Area</vt:lpstr>
      <vt:lpstr>'F5(6)_2'!Print_Area</vt:lpstr>
      <vt:lpstr>'F5(6)_1'!Print_Titles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RAVI</dc:creator>
  <cp:lastModifiedBy>ABPS</cp:lastModifiedBy>
  <cp:lastPrinted>2019-12-28T08:11:17Z</cp:lastPrinted>
  <dcterms:created xsi:type="dcterms:W3CDTF">2019-06-06T13:03:39Z</dcterms:created>
  <dcterms:modified xsi:type="dcterms:W3CDTF">2019-12-30T00:50:32Z</dcterms:modified>
</cp:coreProperties>
</file>