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mc:AlternateContent xmlns:mc="http://schemas.openxmlformats.org/markup-compatibility/2006">
    <mc:Choice Requires="x15">
      <x15ac:absPath xmlns:x15ac="http://schemas.microsoft.com/office/spreadsheetml/2010/11/ac" url="C:\Users\hp\OneDrive\Desktop\"/>
    </mc:Choice>
  </mc:AlternateContent>
  <xr:revisionPtr revIDLastSave="0" documentId="13_ncr:1_{CBB3EB4A-F7F6-4A72-9A4E-7A57AB76A3C3}" xr6:coauthVersionLast="47" xr6:coauthVersionMax="47" xr10:uidLastSave="{00000000-0000-0000-0000-000000000000}"/>
  <bookViews>
    <workbookView xWindow="-108" yWindow="-108" windowWidth="23256" windowHeight="12456" tabRatio="840" firstSheet="38" activeTab="63" xr2:uid="{9DAA9FFC-F21E-4B4A-ABB4-50A8262A1D4F}"/>
  </bookViews>
  <sheets>
    <sheet name="Sheet" sheetId="141" r:id="rId1"/>
    <sheet name="Index" sheetId="142" r:id="rId2"/>
    <sheet name="S1" sheetId="143" r:id="rId3"/>
    <sheet name="S2" sheetId="144" r:id="rId4"/>
    <sheet name="S3" sheetId="145" r:id="rId5"/>
    <sheet name="F1" sheetId="146" r:id="rId6"/>
    <sheet name="Carrying Cost" sheetId="147" r:id="rId7"/>
    <sheet name="F2" sheetId="148" r:id="rId8"/>
    <sheet name="F3" sheetId="149" r:id="rId9"/>
    <sheet name="F4" sheetId="150" r:id="rId10"/>
    <sheet name="F5-1" sheetId="151" r:id="rId11"/>
    <sheet name="F5-2" sheetId="152" r:id="rId12"/>
    <sheet name="F5-3" sheetId="153" r:id="rId13"/>
    <sheet name="F5-4" sheetId="154" r:id="rId14"/>
    <sheet name="F5-5" sheetId="219" state="hidden" r:id="rId15"/>
    <sheet name="F5-6" sheetId="155" state="hidden" r:id="rId16"/>
    <sheet name="F5-7" sheetId="156" r:id="rId17"/>
    <sheet name="F5-8" sheetId="157" r:id="rId18"/>
    <sheet name="F5-9" sheetId="158" r:id="rId19"/>
    <sheet name="F6" sheetId="159" r:id="rId20"/>
    <sheet name="F7-1" sheetId="160" r:id="rId21"/>
    <sheet name="F7-2" sheetId="161" r:id="rId22"/>
    <sheet name="F7-3" sheetId="162" r:id="rId23"/>
    <sheet name="F7-4" sheetId="163" r:id="rId24"/>
    <sheet name="F8" sheetId="164" r:id="rId25"/>
    <sheet name="F9" sheetId="165" r:id="rId26"/>
    <sheet name="F9-1" sheetId="167" r:id="rId27"/>
    <sheet name="F9-2" sheetId="168" r:id="rId28"/>
    <sheet name="F9-3" sheetId="169" r:id="rId29"/>
    <sheet name="F10" sheetId="170" r:id="rId30"/>
    <sheet name="F11" sheetId="171" r:id="rId31"/>
    <sheet name="F12" sheetId="172" r:id="rId32"/>
    <sheet name="F13" sheetId="173" r:id="rId33"/>
    <sheet name="Sharing of Gains-Losses" sheetId="174" r:id="rId34"/>
    <sheet name="F14-1" sheetId="176" r:id="rId35"/>
    <sheet name="F14-2" sheetId="177" r:id="rId36"/>
    <sheet name="F14-3" sheetId="178" r:id="rId37"/>
    <sheet name="F14-4" sheetId="179" r:id="rId38"/>
    <sheet name="F15" sheetId="180" r:id="rId39"/>
    <sheet name="F16" sheetId="181" r:id="rId40"/>
    <sheet name="F17" sheetId="182" r:id="rId41"/>
    <sheet name="F18" sheetId="183" r:id="rId42"/>
    <sheet name="F19" sheetId="184" r:id="rId43"/>
    <sheet name="F20" sheetId="185" r:id="rId44"/>
    <sheet name="F21" sheetId="186" r:id="rId45"/>
    <sheet name="F22" sheetId="187" r:id="rId46"/>
    <sheet name="F23" sheetId="188" r:id="rId47"/>
    <sheet name="F24" sheetId="189" r:id="rId48"/>
    <sheet name="Incentive" sheetId="190" r:id="rId49"/>
    <sheet name="P1" sheetId="193" r:id="rId50"/>
    <sheet name="P2A " sheetId="194" r:id="rId51"/>
    <sheet name="P2B" sheetId="195" r:id="rId52"/>
    <sheet name="P2C" sheetId="196" r:id="rId53"/>
    <sheet name="P2D" sheetId="197" r:id="rId54"/>
    <sheet name="P3" sheetId="200" r:id="rId55"/>
    <sheet name="P4" sheetId="201" r:id="rId56"/>
    <sheet name="P5" sheetId="202" r:id="rId57"/>
    <sheet name="P6" sheetId="203" r:id="rId58"/>
    <sheet name="P7" sheetId="204" r:id="rId59"/>
    <sheet name="P8" sheetId="205" r:id="rId60"/>
    <sheet name="P9" sheetId="206" r:id="rId61"/>
    <sheet name="P10" sheetId="207" r:id="rId62"/>
    <sheet name="P11" sheetId="208" r:id="rId63"/>
    <sheet name="P12" sheetId="209" r:id="rId64"/>
  </sheets>
  <definedNames>
    <definedName name="\0">#N/A</definedName>
    <definedName name="\a" localSheetId="0">#REF!</definedName>
    <definedName name="\a">#REF!</definedName>
    <definedName name="\b">#REF!</definedName>
    <definedName name="\c">#REF!</definedName>
    <definedName name="\d">#REF!</definedName>
    <definedName name="\e">#REF!</definedName>
    <definedName name="\f">#REF!</definedName>
    <definedName name="\FF">#REF!</definedName>
    <definedName name="\FG">#REF!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PP">#REF!</definedName>
    <definedName name="\q">#N/A</definedName>
    <definedName name="\r">#N/A</definedName>
    <definedName name="\s">#REF!</definedName>
    <definedName name="\t">#REF!</definedName>
    <definedName name="\u">#N/A</definedName>
    <definedName name="\v">#N/A</definedName>
    <definedName name="\w">#REF!</definedName>
    <definedName name="\x">#REF!</definedName>
    <definedName name="\y">#N/A</definedName>
    <definedName name="\z">#REF!</definedName>
    <definedName name="_">#REF!</definedName>
    <definedName name="_.._D__D__D__D_">#REF!</definedName>
    <definedName name="___________________________________________PG2">#REF!</definedName>
    <definedName name="___________________________________________PG3">#REF!</definedName>
    <definedName name="__________________________________________PG2">#REF!</definedName>
    <definedName name="__________________________________________PG3">#REF!</definedName>
    <definedName name="_________________________________________PG2">#REF!</definedName>
    <definedName name="_________________________________________PG3">#REF!</definedName>
    <definedName name="________________________________________PG2">#REF!</definedName>
    <definedName name="________________________________________PG3">#REF!</definedName>
    <definedName name="_______________________________________PG1">#REF!</definedName>
    <definedName name="_______________________________________PG2">#REF!</definedName>
    <definedName name="_______________________________________PG3">#REF!</definedName>
    <definedName name="_______________________________________PG5">#REF!</definedName>
    <definedName name="______________________________________PG1">#REF!</definedName>
    <definedName name="______________________________________PG2">#REF!</definedName>
    <definedName name="______________________________________PG3">#REF!</definedName>
    <definedName name="______________________________________PG5">#REF!</definedName>
    <definedName name="______________________________________zz1">#REF!</definedName>
    <definedName name="_____________________________________PG1">#REF!</definedName>
    <definedName name="_____________________________________PG2">#REF!</definedName>
    <definedName name="_____________________________________PG3">#REF!</definedName>
    <definedName name="_____________________________________PG5">#REF!</definedName>
    <definedName name="_____________________________________zz1">#REF!</definedName>
    <definedName name="____________________________________PG1">#REF!</definedName>
    <definedName name="____________________________________PG2">#REF!</definedName>
    <definedName name="____________________________________PG3">#REF!</definedName>
    <definedName name="____________________________________PG5">#REF!</definedName>
    <definedName name="____________________________________za1">#REF!</definedName>
    <definedName name="____________________________________zz1">#REF!</definedName>
    <definedName name="___________________________________PG1">#REF!</definedName>
    <definedName name="___________________________________PG2">#REF!</definedName>
    <definedName name="___________________________________PG3">#REF!</definedName>
    <definedName name="___________________________________PG5">#REF!</definedName>
    <definedName name="___________________________________pg6">#REF!</definedName>
    <definedName name="___________________________________pg7">#REF!</definedName>
    <definedName name="___________________________________za1">#REF!</definedName>
    <definedName name="___________________________________zz1">#REF!</definedName>
    <definedName name="__________________________________PG1">#REF!</definedName>
    <definedName name="__________________________________PG2">#REF!</definedName>
    <definedName name="__________________________________PG3">#REF!</definedName>
    <definedName name="__________________________________PG5">#REF!</definedName>
    <definedName name="__________________________________pg6">#REF!</definedName>
    <definedName name="__________________________________pg7">#REF!</definedName>
    <definedName name="__________________________________za1">#REF!</definedName>
    <definedName name="__________________________________zz1">#REF!</definedName>
    <definedName name="_________________________________PG1">#REF!</definedName>
    <definedName name="_________________________________PG2">#REF!</definedName>
    <definedName name="_________________________________PG3">#REF!</definedName>
    <definedName name="_________________________________PG5">#REF!</definedName>
    <definedName name="_________________________________pg6">#REF!</definedName>
    <definedName name="_________________________________pg7">#REF!</definedName>
    <definedName name="_________________________________za1">#REF!</definedName>
    <definedName name="_________________________________zz1">#REF!</definedName>
    <definedName name="________________________________pg7">#REF!</definedName>
    <definedName name="________________________________za1">#REF!</definedName>
    <definedName name="________________________________zz1">#REF!</definedName>
    <definedName name="_______________________________pg7">#REF!</definedName>
    <definedName name="_______________________________za1">#REF!</definedName>
    <definedName name="_______________________________zz1">#REF!</definedName>
    <definedName name="______________________________PG1">#REF!</definedName>
    <definedName name="______________________________pg7">#REF!</definedName>
    <definedName name="______________________________za1">#REF!</definedName>
    <definedName name="______________________________zz1">#REF!</definedName>
    <definedName name="_____________________________PG1">#REF!</definedName>
    <definedName name="______________________DAT2">#REF!</definedName>
    <definedName name="______________________DAT3">#REF!</definedName>
    <definedName name="______________________DAT4">#REF!</definedName>
    <definedName name="_____________________DAT15">#REF!</definedName>
    <definedName name="_____________________DAT2">#REF!</definedName>
    <definedName name="_____________________DAT3">#REF!</definedName>
    <definedName name="_____________________DAT4">#REF!</definedName>
    <definedName name="_____________________DAT5">#REF!</definedName>
    <definedName name="_____________________DAT6">#REF!</definedName>
    <definedName name="_____________________DAT7">#REF!</definedName>
    <definedName name="_____________________DAT8">#REF!</definedName>
    <definedName name="_____________________DAT9">#REF!</definedName>
    <definedName name="_____________________za1">#REF!</definedName>
    <definedName name="_____________________zz1">#REF!</definedName>
    <definedName name="____________________DAT12">#REF!</definedName>
    <definedName name="____________________DAT13">#REF!</definedName>
    <definedName name="____________________DAT15">#REF!</definedName>
    <definedName name="____________________DAT16">#REF!</definedName>
    <definedName name="____________________DAT18">#REF!</definedName>
    <definedName name="____________________DAT19">#REF!</definedName>
    <definedName name="____________________DAT2">#REF!</definedName>
    <definedName name="____________________DAT20">#REF!</definedName>
    <definedName name="____________________DAT21">#REF!</definedName>
    <definedName name="____________________DAT22">#REF!</definedName>
    <definedName name="____________________DAT23">#REF!</definedName>
    <definedName name="____________________DAT24">#REF!</definedName>
    <definedName name="____________________DAT3">#REF!</definedName>
    <definedName name="____________________DAT4">#REF!</definedName>
    <definedName name="____________________DAT5">#REF!</definedName>
    <definedName name="____________________DAT6">#REF!</definedName>
    <definedName name="____________________DAT7">#REF!</definedName>
    <definedName name="____________________DAT8">#REF!</definedName>
    <definedName name="____________________DAT9">#REF!</definedName>
    <definedName name="____________________PG1">#REF!</definedName>
    <definedName name="____________________pg7">#REF!</definedName>
    <definedName name="____________________za1">#REF!</definedName>
    <definedName name="____________________zz1">#REF!</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5">#REF!</definedName>
    <definedName name="___________________DAT16">#REF!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PG1">#REF!</definedName>
    <definedName name="___________________PG2">#REF!</definedName>
    <definedName name="___________________PG3">#REF!</definedName>
    <definedName name="___________________PG5">#REF!</definedName>
    <definedName name="___________________pg7">#REF!</definedName>
    <definedName name="___________________za1">#REF!</definedName>
    <definedName name="___________________zz1">#REF!</definedName>
    <definedName name="__________________BSD1">#REF!</definedName>
    <definedName name="__________________BSD2">#REF!</definedName>
    <definedName name="__________________DAT1">#REF!</definedName>
    <definedName name="__________________DAT10">#REF!</definedName>
    <definedName name="__________________DAT11">#REF!</definedName>
    <definedName name="__________________DAT12">#REF!</definedName>
    <definedName name="__________________DAT13">#REF!</definedName>
    <definedName name="__________________DAT15">#REF!</definedName>
    <definedName name="__________________DAT16">#REF!</definedName>
    <definedName name="__________________DAT18">#REF!</definedName>
    <definedName name="__________________DAT19">#REF!</definedName>
    <definedName name="__________________DAT2">#REF!</definedName>
    <definedName name="__________________DAT20">#REF!</definedName>
    <definedName name="__________________DAT21">#REF!</definedName>
    <definedName name="__________________DAT22">#REF!</definedName>
    <definedName name="__________________DAT23">#REF!</definedName>
    <definedName name="__________________DAT24">#REF!</definedName>
    <definedName name="__________________DAT3">#REF!</definedName>
    <definedName name="__________________DAT4">#REF!</definedName>
    <definedName name="__________________DAT5">#REF!</definedName>
    <definedName name="__________________DAT6">#REF!</definedName>
    <definedName name="__________________DAT7">#REF!</definedName>
    <definedName name="__________________DAT8">#REF!</definedName>
    <definedName name="__________________DAT9">#REF!</definedName>
    <definedName name="__________________IED1">#REF!</definedName>
    <definedName name="__________________IED2">#REF!</definedName>
    <definedName name="__________________PG1">#REF!</definedName>
    <definedName name="__________________PG2">#REF!</definedName>
    <definedName name="__________________PG3">#REF!</definedName>
    <definedName name="__________________PG5">#REF!</definedName>
    <definedName name="__________________pg6">#REF!</definedName>
    <definedName name="__________________pg7">#REF!</definedName>
    <definedName name="__________________za1">#REF!</definedName>
    <definedName name="__________________zz1">#REF!</definedName>
    <definedName name="_________________BSD1">#REF!</definedName>
    <definedName name="_________________BSD2">#REF!</definedName>
    <definedName name="_________________DAT1">#REF!</definedName>
    <definedName name="_________________DAT10">#REF!</definedName>
    <definedName name="_________________DAT11">#REF!</definedName>
    <definedName name="_________________DAT12">#REF!</definedName>
    <definedName name="_________________DAT13">#REF!</definedName>
    <definedName name="_________________DAT15">#REF!</definedName>
    <definedName name="_________________DAT16">#REF!</definedName>
    <definedName name="_________________DAT18">#REF!</definedName>
    <definedName name="_________________DAT19">#REF!</definedName>
    <definedName name="_________________DAT2">#REF!</definedName>
    <definedName name="_________________DAT20">#REF!</definedName>
    <definedName name="_________________DAT21">#REF!</definedName>
    <definedName name="_________________DAT22">#REF!</definedName>
    <definedName name="_________________DAT23">#REF!</definedName>
    <definedName name="_________________DAT24">#REF!</definedName>
    <definedName name="_________________DAT3">#REF!</definedName>
    <definedName name="_________________DAT4">#REF!</definedName>
    <definedName name="_________________DAT5">#REF!</definedName>
    <definedName name="_________________DAT6">#REF!</definedName>
    <definedName name="_________________DAT7">#REF!</definedName>
    <definedName name="_________________DAT8">#REF!</definedName>
    <definedName name="_________________DAT9">#REF!</definedName>
    <definedName name="_________________G87634">#REF!</definedName>
    <definedName name="_________________IED1">#REF!</definedName>
    <definedName name="_________________IED2">#REF!</definedName>
    <definedName name="_________________PG1">#REF!</definedName>
    <definedName name="_________________PG2">#REF!</definedName>
    <definedName name="_________________PG3">#REF!</definedName>
    <definedName name="_________________PG5">#REF!</definedName>
    <definedName name="_________________pg6">#REF!</definedName>
    <definedName name="_________________pg7">#REF!</definedName>
    <definedName name="_________________za1">#REF!</definedName>
    <definedName name="_________________zz1">#REF!</definedName>
    <definedName name="________________BSD1">#REF!</definedName>
    <definedName name="________________BSD2">#REF!</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5">#REF!</definedName>
    <definedName name="________________DAT16">#REF!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G87634">#REF!</definedName>
    <definedName name="________________IED1">#REF!</definedName>
    <definedName name="________________IED2">#REF!</definedName>
    <definedName name="________________PG1">#REF!</definedName>
    <definedName name="________________PG2">#REF!</definedName>
    <definedName name="________________PG3">#REF!</definedName>
    <definedName name="________________PG5">#REF!</definedName>
    <definedName name="________________pg6">#REF!</definedName>
    <definedName name="________________pg7">#REF!</definedName>
    <definedName name="________________za1">#REF!</definedName>
    <definedName name="________________zz1">#REF!</definedName>
    <definedName name="_______________BSD1">#REF!</definedName>
    <definedName name="_______________BSD2">#REF!</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5">#REF!</definedName>
    <definedName name="_______________DAT16">#REF!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IED1">#REF!</definedName>
    <definedName name="_______________IED2">#REF!</definedName>
    <definedName name="_______________PG1">#REF!</definedName>
    <definedName name="_______________PG2">#REF!</definedName>
    <definedName name="_______________PG3">#REF!</definedName>
    <definedName name="_______________PG5">#REF!</definedName>
    <definedName name="_______________pg6">#REF!</definedName>
    <definedName name="_______________pg7">#REF!</definedName>
    <definedName name="_______________za1">#REF!</definedName>
    <definedName name="_______________zz1">#REF!</definedName>
    <definedName name="______________BSD1">#REF!</definedName>
    <definedName name="______________BSD2">#REF!</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16">#REF!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IED1">#REF!</definedName>
    <definedName name="______________IED2">#REF!</definedName>
    <definedName name="______________PG1">#REF!</definedName>
    <definedName name="______________PG2">#REF!</definedName>
    <definedName name="______________PG3">#REF!</definedName>
    <definedName name="______________PG5">#REF!</definedName>
    <definedName name="______________pg6">#REF!</definedName>
    <definedName name="______________pg7">#REF!</definedName>
    <definedName name="______________za1">#REF!</definedName>
    <definedName name="______________zz1">#REF!</definedName>
    <definedName name="_____________BSD1">#REF!</definedName>
    <definedName name="_____________BSD2">#REF!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5">#REF!</definedName>
    <definedName name="_____________DAT16">#REF!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IED1">#REF!</definedName>
    <definedName name="_____________IED2">#REF!</definedName>
    <definedName name="_____________PG1">#REF!</definedName>
    <definedName name="_____________PG2">#REF!</definedName>
    <definedName name="_____________PG3">#REF!</definedName>
    <definedName name="_____________PG5">#REF!</definedName>
    <definedName name="_____________pg6">#REF!</definedName>
    <definedName name="_____________pg7">#REF!</definedName>
    <definedName name="_____________za1">#REF!</definedName>
    <definedName name="_____________zz1">#REF!</definedName>
    <definedName name="____________BSD1">#REF!</definedName>
    <definedName name="____________BSD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5">#REF!</definedName>
    <definedName name="____________DAT16">#REF!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IED1">#REF!</definedName>
    <definedName name="____________IED2">#REF!</definedName>
    <definedName name="____________PG1">#REF!</definedName>
    <definedName name="____________PG2">#REF!</definedName>
    <definedName name="____________PG3">#REF!</definedName>
    <definedName name="____________PG5">#REF!</definedName>
    <definedName name="____________pg6">#REF!</definedName>
    <definedName name="____________pg7">#REF!</definedName>
    <definedName name="____________za1">#REF!</definedName>
    <definedName name="____________zz1">#REF!</definedName>
    <definedName name="___________BSD1">#REF!</definedName>
    <definedName name="___________BSD2">#REF!</definedName>
    <definedName name="___________D87840">#REF!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5">#REF!</definedName>
    <definedName name="___________DAT16">#REF!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87634">#REF!</definedName>
    <definedName name="___________IED1">#REF!</definedName>
    <definedName name="___________IED2">#REF!</definedName>
    <definedName name="___________PG1">#REF!</definedName>
    <definedName name="___________PG2">#REF!</definedName>
    <definedName name="___________PG3">#REF!</definedName>
    <definedName name="___________PG5">#REF!</definedName>
    <definedName name="___________pg6">#REF!</definedName>
    <definedName name="___________pg7">#REF!</definedName>
    <definedName name="___________za1">#REF!</definedName>
    <definedName name="___________zz1">#REF!</definedName>
    <definedName name="__________BSD1">#REF!</definedName>
    <definedName name="__________BSD2">#REF!</definedName>
    <definedName name="__________DAT1">#REF!</definedName>
    <definedName name="__________DAT10">#REF!</definedName>
    <definedName name="__________DAT11">#REF!</definedName>
    <definedName name="__________DAT12">#REF!</definedName>
    <definedName name="__________DAT13">#REF!</definedName>
    <definedName name="__________DAT15">#REF!</definedName>
    <definedName name="__________DAT16">#REF!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IED1">#REF!</definedName>
    <definedName name="__________IED2">#REF!</definedName>
    <definedName name="__________PG1">#REF!</definedName>
    <definedName name="__________PG2">#REF!</definedName>
    <definedName name="__________PG3">#REF!</definedName>
    <definedName name="__________PG5">#REF!</definedName>
    <definedName name="__________pg6">#REF!</definedName>
    <definedName name="__________pg7">#REF!</definedName>
    <definedName name="__________za1">#REF!</definedName>
    <definedName name="__________zz1">#REF!</definedName>
    <definedName name="_________BSD1">#REF!</definedName>
    <definedName name="_________BSD2">#REF!</definedName>
    <definedName name="_________DAT1">#REF!</definedName>
    <definedName name="_________DAT10">#REF!</definedName>
    <definedName name="_________DAT11">#REF!</definedName>
    <definedName name="_________DAT12">#REF!</definedName>
    <definedName name="_________DAT13">#REF!</definedName>
    <definedName name="_________DAT15">#REF!</definedName>
    <definedName name="_________DAT16">#REF!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IED1">#REF!</definedName>
    <definedName name="_________IED2">#REF!</definedName>
    <definedName name="_________PG1">#REF!</definedName>
    <definedName name="_________PG2">#REF!</definedName>
    <definedName name="_________PG3">#REF!</definedName>
    <definedName name="_________PG5">#REF!</definedName>
    <definedName name="_________pg6">#REF!</definedName>
    <definedName name="_________pg7">#REF!</definedName>
    <definedName name="_________XL__ENTER_UNIT">#REF!</definedName>
    <definedName name="_________za1">#REF!</definedName>
    <definedName name="_________zz1">#REF!</definedName>
    <definedName name="________BSD1">#REF!</definedName>
    <definedName name="________BSD2">#REF!</definedName>
    <definedName name="________D87840">#REF!</definedName>
    <definedName name="________DAT1">#REF!</definedName>
    <definedName name="________DAT10">#REF!</definedName>
    <definedName name="________DAT11">#REF!</definedName>
    <definedName name="________DAT12">#REF!</definedName>
    <definedName name="________DAT13">#REF!</definedName>
    <definedName name="________DAT15">#REF!</definedName>
    <definedName name="________DAT16">#REF!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87634">#REF!</definedName>
    <definedName name="________IED1">#REF!</definedName>
    <definedName name="________IED2">#REF!</definedName>
    <definedName name="________PG1">#REF!</definedName>
    <definedName name="________PG2">#REF!</definedName>
    <definedName name="________PG3">#REF!</definedName>
    <definedName name="________PG5">#REF!</definedName>
    <definedName name="________pg6">#REF!</definedName>
    <definedName name="________pg7">#REF!</definedName>
    <definedName name="________SCH6">#REF!</definedName>
    <definedName name="________za1">#REF!</definedName>
    <definedName name="________zz1">#REF!</definedName>
    <definedName name="_______BSD1">#REF!</definedName>
    <definedName name="_______BSD2">#REF!</definedName>
    <definedName name="_______D87840">#REF!</definedName>
    <definedName name="_______DAT1">#REF!</definedName>
    <definedName name="_______DAT10">#REF!</definedName>
    <definedName name="_______DAT11">#REF!</definedName>
    <definedName name="_______DAT12">#REF!</definedName>
    <definedName name="_______DAT13">#REF!</definedName>
    <definedName name="_______DAT15">#REF!</definedName>
    <definedName name="_______DAT16">#REF!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87634">#REF!</definedName>
    <definedName name="_______IED1">#REF!</definedName>
    <definedName name="_______IED2">#REF!</definedName>
    <definedName name="_______PG1">#REF!</definedName>
    <definedName name="_______PG2">#REF!</definedName>
    <definedName name="_______PG3">#REF!</definedName>
    <definedName name="_______PG5">#REF!</definedName>
    <definedName name="_______pg6">#REF!</definedName>
    <definedName name="_______pg7">#REF!</definedName>
    <definedName name="_______SCH6">#REF!</definedName>
    <definedName name="_______XL__ENTER_UNIT">#REF!</definedName>
    <definedName name="_______za1">#REF!</definedName>
    <definedName name="_______zz1">#REF!</definedName>
    <definedName name="______as3">#REF!</definedName>
    <definedName name="______BSD1">#REF!</definedName>
    <definedName name="______BSD2">#REF!</definedName>
    <definedName name="______D87840">#REF!</definedName>
    <definedName name="______DAT1">#REF!</definedName>
    <definedName name="______DAT10">#REF!</definedName>
    <definedName name="______DAT11">#REF!</definedName>
    <definedName name="______DAT12">#REF!</definedName>
    <definedName name="______DAT13">#REF!</definedName>
    <definedName name="______DAT15">#REF!</definedName>
    <definedName name="______DAT16">#REF!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87634">#REF!</definedName>
    <definedName name="______IED1">#REF!</definedName>
    <definedName name="______IED2">#REF!</definedName>
    <definedName name="______PG1">#REF!</definedName>
    <definedName name="______PG2">#REF!</definedName>
    <definedName name="______PG3">#REF!</definedName>
    <definedName name="______PG5">#REF!</definedName>
    <definedName name="______pg6">#REF!</definedName>
    <definedName name="______pg7">#REF!</definedName>
    <definedName name="______SCH6">#REF!</definedName>
    <definedName name="______XL__ENTER_UNIT">#REF!</definedName>
    <definedName name="______za1">#REF!</definedName>
    <definedName name="______zz1">#REF!</definedName>
    <definedName name="_____as3">#REF!</definedName>
    <definedName name="_____BSD1">#REF!</definedName>
    <definedName name="_____BSD2">#REF!</definedName>
    <definedName name="_____D87840">#REF!</definedName>
    <definedName name="_____DAT1">#REF!</definedName>
    <definedName name="_____DAT10">#REF!</definedName>
    <definedName name="_____DAT11">#REF!</definedName>
    <definedName name="_____DAT12">#REF!</definedName>
    <definedName name="_____DAT13">#REF!</definedName>
    <definedName name="_____DAT15">#REF!</definedName>
    <definedName name="_____DAT16">#REF!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87634">#REF!</definedName>
    <definedName name="_____IED1">#REF!</definedName>
    <definedName name="_____IED2">#REF!</definedName>
    <definedName name="_____PG1">#REF!</definedName>
    <definedName name="_____PG2">#REF!</definedName>
    <definedName name="_____PG3">#REF!</definedName>
    <definedName name="_____PG5">#REF!</definedName>
    <definedName name="_____pg6">#REF!</definedName>
    <definedName name="_____pg7">#REF!</definedName>
    <definedName name="_____SCH6">#REF!</definedName>
    <definedName name="_____za1">#REF!</definedName>
    <definedName name="_____zz1">#REF!</definedName>
    <definedName name="____as3">#REF!</definedName>
    <definedName name="____BSD1">#REF!</definedName>
    <definedName name="____BSD2">#REF!</definedName>
    <definedName name="____D87840">#REF!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ELL45">#REF!</definedName>
    <definedName name="____ELL90">#REF!</definedName>
    <definedName name="____EMP4">#N/A</definedName>
    <definedName name="____FFr98">#REF!</definedName>
    <definedName name="____FFr99">#REF!</definedName>
    <definedName name="____FRF2">#REF!</definedName>
    <definedName name="____G87634">#REF!</definedName>
    <definedName name="____IED1">#REF!</definedName>
    <definedName name="____IED2">#REF!</definedName>
    <definedName name="____K5">#REF!</definedName>
    <definedName name="____K6">#REF!</definedName>
    <definedName name="____KD10">#REF!</definedName>
    <definedName name="____KD11">#REF!</definedName>
    <definedName name="____KD12">#REF!</definedName>
    <definedName name="____KD13">#REF!</definedName>
    <definedName name="____KD14">#REF!</definedName>
    <definedName name="____KD15">#REF!</definedName>
    <definedName name="____KD16">#REF!</definedName>
    <definedName name="____KD18">#REF!</definedName>
    <definedName name="____KD2" hidden="1">#REF!</definedName>
    <definedName name="____KD3" hidden="1">#REF!</definedName>
    <definedName name="____KD4">#REF!</definedName>
    <definedName name="____KD5">#REF!</definedName>
    <definedName name="____KD6">#REF!</definedName>
    <definedName name="____KD7">#REF!</definedName>
    <definedName name="____KD8">#REF!</definedName>
    <definedName name="____KD9">#REF!</definedName>
    <definedName name="____LL3">#REF!</definedName>
    <definedName name="____LL4">#REF!</definedName>
    <definedName name="____LL5">#REF!</definedName>
    <definedName name="____nh1">#REF!</definedName>
    <definedName name="____p2">#REF!</definedName>
    <definedName name="____P21">#REF!</definedName>
    <definedName name="____P22">#REF!</definedName>
    <definedName name="____p3">#REF!</definedName>
    <definedName name="____P31">#REF!</definedName>
    <definedName name="____P32">#REF!</definedName>
    <definedName name="____P33">#REF!</definedName>
    <definedName name="____P34">#REF!</definedName>
    <definedName name="____PG1">#REF!</definedName>
    <definedName name="____PG2">#REF!</definedName>
    <definedName name="____PG3">#REF!</definedName>
    <definedName name="____PG5">#REF!</definedName>
    <definedName name="____pg6">#REF!</definedName>
    <definedName name="____pg7">#REF!</definedName>
    <definedName name="____RE100">#REF!</definedName>
    <definedName name="____RE104">#REF!</definedName>
    <definedName name="____RE112">#REF!</definedName>
    <definedName name="____RE26">#REF!</definedName>
    <definedName name="____RE28">#REF!</definedName>
    <definedName name="____RE30">#REF!</definedName>
    <definedName name="____RE32">#REF!</definedName>
    <definedName name="____RE34">#REF!</definedName>
    <definedName name="____RE36">#REF!</definedName>
    <definedName name="____RE38">#REF!</definedName>
    <definedName name="____RE40">#REF!</definedName>
    <definedName name="____RE42">#REF!</definedName>
    <definedName name="____RE44">#REF!</definedName>
    <definedName name="____RE48">#REF!</definedName>
    <definedName name="____RE52">#REF!</definedName>
    <definedName name="____RE56">#REF!</definedName>
    <definedName name="____RE60">#REF!</definedName>
    <definedName name="____RE64">#REF!</definedName>
    <definedName name="____RE68">#REF!</definedName>
    <definedName name="____RE72">#REF!</definedName>
    <definedName name="____RE76">#REF!</definedName>
    <definedName name="____RE80">#REF!</definedName>
    <definedName name="____RE88">#REF!</definedName>
    <definedName name="____RE92">#REF!</definedName>
    <definedName name="____RE96">#REF!</definedName>
    <definedName name="____RR12">#REF!</definedName>
    <definedName name="____RR13">#REF!</definedName>
    <definedName name="____RR14">#REF!</definedName>
    <definedName name="____RR15">#REF!</definedName>
    <definedName name="____SCH6">#REF!</definedName>
    <definedName name="____w123" localSheetId="0" hidden="1">{"Edition",#N/A,FALSE,"Data"}</definedName>
    <definedName name="____w123" hidden="1">{"Edition",#N/A,FALSE,"Data"}</definedName>
    <definedName name="____XL__ENTER_UNIT">#REF!</definedName>
    <definedName name="____xlfn.BAHTTEXT" hidden="1">#NAME?</definedName>
    <definedName name="____za1">#REF!</definedName>
    <definedName name="____zz1">#REF!</definedName>
    <definedName name="___a3">#REF!</definedName>
    <definedName name="___AOC2">#REF!</definedName>
    <definedName name="___as3">#REF!</definedName>
    <definedName name="___BBQ1">#REF!</definedName>
    <definedName name="___BSD1">#REF!</definedName>
    <definedName name="___BSD2">#REF!</definedName>
    <definedName name="___CO1">#REF!</definedName>
    <definedName name="___D87840">#REF!</definedName>
    <definedName name="___DAT1">#REF!</definedName>
    <definedName name="___DAT10">#REF!</definedName>
    <definedName name="___DAT11">#REF!</definedName>
    <definedName name="___DAT12">#REF!</definedName>
    <definedName name="___DAT13">#REF!</definedName>
    <definedName name="___DAT15">#REF!</definedName>
    <definedName name="___DAT16">#REF!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ELL45">#REF!</definedName>
    <definedName name="___ELL90">#REF!</definedName>
    <definedName name="___EMP4">#N/A</definedName>
    <definedName name="___f2">#REF!</definedName>
    <definedName name="___ffr1">#REF!</definedName>
    <definedName name="___ffr2">#REF!</definedName>
    <definedName name="___FFr98">#REF!</definedName>
    <definedName name="___FFr99">#REF!</definedName>
    <definedName name="___FRF2">#REF!</definedName>
    <definedName name="___G87634">#REF!</definedName>
    <definedName name="___IED1">#REF!</definedName>
    <definedName name="___IED2">#REF!</definedName>
    <definedName name="___INDEX_SHEET___ASAP_Utilities">#REF!</definedName>
    <definedName name="___K5">#REF!</definedName>
    <definedName name="___K6">#REF!</definedName>
    <definedName name="___KD10">#REF!</definedName>
    <definedName name="___KD11">#REF!</definedName>
    <definedName name="___KD12">#REF!</definedName>
    <definedName name="___KD13">#REF!</definedName>
    <definedName name="___KD14">#REF!</definedName>
    <definedName name="___KD15">#REF!</definedName>
    <definedName name="___KD16">#REF!</definedName>
    <definedName name="___KD18">#REF!</definedName>
    <definedName name="___KD2" hidden="1">#REF!</definedName>
    <definedName name="___KD3" hidden="1">#REF!</definedName>
    <definedName name="___KD4">#REF!</definedName>
    <definedName name="___KD5">#REF!</definedName>
    <definedName name="___KD6">#REF!</definedName>
    <definedName name="___KD7">#REF!</definedName>
    <definedName name="___KD8">#REF!</definedName>
    <definedName name="___KD9">#REF!</definedName>
    <definedName name="___KK1" hidden="1">#REF!</definedName>
    <definedName name="___KK2" hidden="1">#REF!</definedName>
    <definedName name="___KK3" hidden="1">#REF!</definedName>
    <definedName name="___LL1">#REF!</definedName>
    <definedName name="___LL2">#REF!</definedName>
    <definedName name="___LL3">#REF!</definedName>
    <definedName name="___LL4">#REF!</definedName>
    <definedName name="___LL5">#REF!</definedName>
    <definedName name="___MPR1">#N/A</definedName>
    <definedName name="___MPR2">#N/A</definedName>
    <definedName name="___MPR3">#N/A</definedName>
    <definedName name="___nh1">#REF!</definedName>
    <definedName name="___nis3" hidden="1">#REF!</definedName>
    <definedName name="___p1">#REF!</definedName>
    <definedName name="___p2">#REF!</definedName>
    <definedName name="___P21">#REF!</definedName>
    <definedName name="___P22">#REF!</definedName>
    <definedName name="___p3">#REF!</definedName>
    <definedName name="___P31">#REF!</definedName>
    <definedName name="___P32">#REF!</definedName>
    <definedName name="___P33">#REF!</definedName>
    <definedName name="___P34">#REF!</definedName>
    <definedName name="___PC1">#REF!</definedName>
    <definedName name="___PG1">#REF!</definedName>
    <definedName name="___PG2">#REF!</definedName>
    <definedName name="___PG3">#REF!</definedName>
    <definedName name="___PG5">#REF!</definedName>
    <definedName name="___pg6">#REF!</definedName>
    <definedName name="___pg7">#REF!</definedName>
    <definedName name="___RE100">#REF!</definedName>
    <definedName name="___RE104">#REF!</definedName>
    <definedName name="___RE112">#REF!</definedName>
    <definedName name="___RE26">#REF!</definedName>
    <definedName name="___RE28">#REF!</definedName>
    <definedName name="___RE30">#REF!</definedName>
    <definedName name="___RE32">#REF!</definedName>
    <definedName name="___RE34">#REF!</definedName>
    <definedName name="___RE36">#REF!</definedName>
    <definedName name="___RE38">#REF!</definedName>
    <definedName name="___RE40">#REF!</definedName>
    <definedName name="___RE42">#REF!</definedName>
    <definedName name="___RE44">#REF!</definedName>
    <definedName name="___RE48">#REF!</definedName>
    <definedName name="___RE52">#REF!</definedName>
    <definedName name="___RE56">#REF!</definedName>
    <definedName name="___RE60">#REF!</definedName>
    <definedName name="___RE64">#REF!</definedName>
    <definedName name="___RE68">#REF!</definedName>
    <definedName name="___RE72">#REF!</definedName>
    <definedName name="___RE76">#REF!</definedName>
    <definedName name="___RE80">#REF!</definedName>
    <definedName name="___RE88">#REF!</definedName>
    <definedName name="___RE92">#REF!</definedName>
    <definedName name="___RE96">#REF!</definedName>
    <definedName name="___RMK1">#N/A</definedName>
    <definedName name="___RMK2">#N/A</definedName>
    <definedName name="___RR11">#REF!</definedName>
    <definedName name="___RR12">#REF!</definedName>
    <definedName name="___RR13">#REF!</definedName>
    <definedName name="___RR14">#REF!</definedName>
    <definedName name="___RR15">#REF!</definedName>
    <definedName name="___SCH6">#REF!</definedName>
    <definedName name="___SSS1">#REF!</definedName>
    <definedName name="___SSS2">#REF!</definedName>
    <definedName name="___USD1">#REF!</definedName>
    <definedName name="___USD2">#REF!</definedName>
    <definedName name="___USD3">#REF!</definedName>
    <definedName name="___w123" localSheetId="0" hidden="1">{"Edition",#N/A,FALSE,"Data"}</definedName>
    <definedName name="___w123" hidden="1">{"Edition",#N/A,FALSE,"Data"}</definedName>
    <definedName name="___XL__ENTER_UNIT">#REF!</definedName>
    <definedName name="___xlfn.BAHTTEXT" hidden="1">#NAME?</definedName>
    <definedName name="___za1">#REF!</definedName>
    <definedName name="___zz1">#REF!</definedName>
    <definedName name="__123Graph_A" hidden="1">#REF!</definedName>
    <definedName name="__123Graph_ACHART1" hidden="1">#REF!</definedName>
    <definedName name="__123Graph_ACHART10" hidden="1">#REF!</definedName>
    <definedName name="__123Graph_AChart11" hidden="1">#REF!</definedName>
    <definedName name="__123Graph_ACHART2" hidden="1">#REF!</definedName>
    <definedName name="__123Graph_ACHART3" hidden="1">#REF!</definedName>
    <definedName name="__123Graph_ACHART4" hidden="1">#REF!</definedName>
    <definedName name="__123Graph_ACHART5" hidden="1">#REF!</definedName>
    <definedName name="__123Graph_ACHART6" hidden="1">#REF!</definedName>
    <definedName name="__123Graph_ACHART7" hidden="1">#REF!</definedName>
    <definedName name="__123Graph_ACHART8" hidden="1">#REF!</definedName>
    <definedName name="__123Graph_ACHART9" hidden="1">#REF!</definedName>
    <definedName name="__123Graph_ACurrent" hidden="1">#REF!</definedName>
    <definedName name="__123Graph_ADEMAND" hidden="1">#REF!</definedName>
    <definedName name="__123Graph_ADMD_2" hidden="1">#REF!</definedName>
    <definedName name="__123Graph_AFAC" hidden="1">#REF!</definedName>
    <definedName name="__123Graph_AFAC_COMP" hidden="1">#REF!</definedName>
    <definedName name="__123Graph_ASTNPLF" hidden="1">#REF!</definedName>
    <definedName name="__123Graph_B" hidden="1">#REF!</definedName>
    <definedName name="__123Graph_BCHART1" hidden="1">#REF!</definedName>
    <definedName name="__123Graph_BCHART10" hidden="1">#REF!</definedName>
    <definedName name="__123Graph_BChart1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HART7" hidden="1">#REF!</definedName>
    <definedName name="__123Graph_BCHART8" hidden="1">#REF!</definedName>
    <definedName name="__123Graph_BCHART9" hidden="1">#REF!</definedName>
    <definedName name="__123Graph_BCurrent" hidden="1">#REF!</definedName>
    <definedName name="__123Graph_BDMD_2" hidden="1">#REF!</definedName>
    <definedName name="__123Graph_BFAC" hidden="1">#REF!</definedName>
    <definedName name="__123Graph_BFAC_COMP" hidden="1">#REF!</definedName>
    <definedName name="__123Graph_BSTNPLF" hidden="1">#REF!</definedName>
    <definedName name="__123Graph_C" hidden="1">#REF!</definedName>
    <definedName name="__123Graph_CCHART1" hidden="1">#REF!</definedName>
    <definedName name="__123Graph_CCHART10" hidden="1">#REF!</definedName>
    <definedName name="__123Graph_CChart11" hidden="1">#REF!</definedName>
    <definedName name="__123Graph_CCHART2" hidden="1">#REF!</definedName>
    <definedName name="__123Graph_CCHART3" hidden="1">#REF!</definedName>
    <definedName name="__123Graph_CCHART4" hidden="1">#REF!</definedName>
    <definedName name="__123Graph_CCHART5" hidden="1">#REF!</definedName>
    <definedName name="__123Graph_CCHART6" hidden="1">#REF!</definedName>
    <definedName name="__123Graph_CCHART7" hidden="1">#REF!</definedName>
    <definedName name="__123Graph_CCHART8" hidden="1">#REF!</definedName>
    <definedName name="__123Graph_CCHART9" hidden="1">#REF!</definedName>
    <definedName name="__123Graph_CCurrent" hidden="1">#REF!</definedName>
    <definedName name="__123Graph_CSTNPLF" hidden="1">#REF!</definedName>
    <definedName name="__123Graph_D" hidden="1">#REF!</definedName>
    <definedName name="__123Graph_DCHART1" hidden="1">#REF!</definedName>
    <definedName name="__123Graph_DCHART10" hidden="1">#REF!</definedName>
    <definedName name="__123Graph_DChart11" hidden="1">#REF!</definedName>
    <definedName name="__123Graph_DCHART2" hidden="1">#REF!</definedName>
    <definedName name="__123Graph_DCHART3" hidden="1">#REF!</definedName>
    <definedName name="__123Graph_DCHART4" hidden="1">#REF!</definedName>
    <definedName name="__123Graph_DCHART5" hidden="1">#REF!</definedName>
    <definedName name="__123Graph_DCHART6" hidden="1">#REF!</definedName>
    <definedName name="__123Graph_DCHART7" hidden="1">#REF!</definedName>
    <definedName name="__123Graph_DCHART8" hidden="1">#REF!</definedName>
    <definedName name="__123Graph_DCHART9" hidden="1">#REF!</definedName>
    <definedName name="__123Graph_DCURRENT" hidden="1">#REF!</definedName>
    <definedName name="__123Graph_E" hidden="1">#REF!</definedName>
    <definedName name="__123Graph_ECHART1" hidden="1">#REF!</definedName>
    <definedName name="__123Graph_ECHART10" hidden="1">#REF!</definedName>
    <definedName name="__123Graph_EChart11" hidden="1">#REF!</definedName>
    <definedName name="__123Graph_ECHART2" hidden="1">#REF!</definedName>
    <definedName name="__123Graph_ECHART3" hidden="1">#REF!</definedName>
    <definedName name="__123Graph_ECHART4" hidden="1">#REF!</definedName>
    <definedName name="__123Graph_ECHART5" hidden="1">#REF!</definedName>
    <definedName name="__123Graph_ECHART6" hidden="1">#REF!</definedName>
    <definedName name="__123Graph_ECHART7" hidden="1">#REF!</definedName>
    <definedName name="__123Graph_ECHART8" hidden="1">#REF!</definedName>
    <definedName name="__123Graph_ECHART9" hidden="1">#REF!</definedName>
    <definedName name="__123Graph_ECurrent" hidden="1">#REF!</definedName>
    <definedName name="__123Graph_F" hidden="1">#REF!</definedName>
    <definedName name="__123Graph_FCHART1" hidden="1">#REF!</definedName>
    <definedName name="__123Graph_FCHART10" hidden="1">#REF!</definedName>
    <definedName name="__123Graph_FChart11" hidden="1">#REF!</definedName>
    <definedName name="__123Graph_FCHART2" hidden="1">#REF!</definedName>
    <definedName name="__123Graph_FCHART3" hidden="1">#REF!</definedName>
    <definedName name="__123Graph_FCHART4" hidden="1">#REF!</definedName>
    <definedName name="__123Graph_FCHART5" hidden="1">#REF!</definedName>
    <definedName name="__123Graph_FCHART6" hidden="1">#REF!</definedName>
    <definedName name="__123Graph_FCHART7" hidden="1">#REF!</definedName>
    <definedName name="__123Graph_FCHART8" hidden="1">#REF!</definedName>
    <definedName name="__123Graph_FCHART9" hidden="1">#REF!</definedName>
    <definedName name="__123Graph_FCurrent" hidden="1">#REF!</definedName>
    <definedName name="__123Graph_LBL_A" hidden="1">#REF!</definedName>
    <definedName name="__123Graph_LBL_ADEMAND" hidden="1">#REF!</definedName>
    <definedName name="__123Graph_LBL_ADMD_2" hidden="1">#REF!</definedName>
    <definedName name="__123Graph_LBL_AFAC" hidden="1">#REF!</definedName>
    <definedName name="__123Graph_LBL_AFAC_COMP" hidden="1">#REF!</definedName>
    <definedName name="__123Graph_LBL_B" hidden="1">#REF!</definedName>
    <definedName name="__123Graph_LBL_BDMD_2" hidden="1">#REF!</definedName>
    <definedName name="__123Graph_LBL_BFAC" hidden="1">#REF!</definedName>
    <definedName name="__123Graph_LBL_BFAC_COMP" hidden="1">#REF!</definedName>
    <definedName name="__123Graph_X" hidden="1">#REF!</definedName>
    <definedName name="__123Graph_XCHART1" hidden="1">#REF!</definedName>
    <definedName name="__123Graph_XCHART10" hidden="1">#REF!</definedName>
    <definedName name="__123Graph_XChart11" hidden="1">#REF!</definedName>
    <definedName name="__123Graph_XCHART2" hidden="1">#REF!</definedName>
    <definedName name="__123Graph_XCHART3" hidden="1">#REF!</definedName>
    <definedName name="__123Graph_XCHART4" hidden="1">#REF!</definedName>
    <definedName name="__123Graph_XCHART5" hidden="1">#REF!</definedName>
    <definedName name="__123Graph_XCHART6" hidden="1">#REF!</definedName>
    <definedName name="__123Graph_XCHART7" hidden="1">#REF!</definedName>
    <definedName name="__123Graph_XCHART8" hidden="1">#REF!</definedName>
    <definedName name="__123Graph_XCHART9" hidden="1">#REF!</definedName>
    <definedName name="__123Graph_XCurrent" hidden="1">#REF!</definedName>
    <definedName name="__123Graph_XDEMAND" hidden="1">#REF!</definedName>
    <definedName name="__123Graph_XDMD_2" hidden="1">#REF!</definedName>
    <definedName name="__123Graph_XFAC" hidden="1">#REF!</definedName>
    <definedName name="__123Graph_XFAC_COMP" hidden="1">#REF!</definedName>
    <definedName name="__123Graph_XSTNPLF" hidden="1">#REF!</definedName>
    <definedName name="__a3">#REF!</definedName>
    <definedName name="__am28" localSheetId="0" hidden="1">{"Edition",#N/A,FALSE,"Data"}</definedName>
    <definedName name="__am28" hidden="1">{"Edition",#N/A,FALSE,"Data"}</definedName>
    <definedName name="__AOC2">#REF!</definedName>
    <definedName name="__as3">#REF!</definedName>
    <definedName name="__BSD1">#REF!</definedName>
    <definedName name="__BSD2">#REF!</definedName>
    <definedName name="__CO1">#REF!</definedName>
    <definedName name="__D87840">#REF!</definedName>
    <definedName name="__DAT1">#REF!</definedName>
    <definedName name="__DAT10">#REF!</definedName>
    <definedName name="__DAT11">#REF!</definedName>
    <definedName name="__DAT12">#REF!</definedName>
    <definedName name="__DAT13">#REF!</definedName>
    <definedName name="__DAT15">#REF!</definedName>
    <definedName name="__DAT16">#REF!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OWN_10__GOTO">#REF!</definedName>
    <definedName name="__ELL45">#REF!</definedName>
    <definedName name="__ELL90">#REF!</definedName>
    <definedName name="__EMP4">#N/A</definedName>
    <definedName name="__ES84__EW84_0.">#REF!</definedName>
    <definedName name="__f2">#REF!</definedName>
    <definedName name="__ffr1">#REF!</definedName>
    <definedName name="__ffr2">#REF!</definedName>
    <definedName name="__FFr98">#REF!</definedName>
    <definedName name="__FFr99">#REF!</definedName>
    <definedName name="__FRF2">#REF!</definedName>
    <definedName name="__G87634">#REF!</definedName>
    <definedName name="__GOTO_EP84__AV">#REF!</definedName>
    <definedName name="__IED1">#REF!</definedName>
    <definedName name="__IED2">#REF!</definedName>
    <definedName name="__K3">#REF!</definedName>
    <definedName name="__K5">#REF!</definedName>
    <definedName name="__K6">#REF!</definedName>
    <definedName name="__KD10">#REF!</definedName>
    <definedName name="__KD11">#REF!</definedName>
    <definedName name="__KD12">#REF!</definedName>
    <definedName name="__KD13">#REF!</definedName>
    <definedName name="__KD14">#REF!</definedName>
    <definedName name="__KD15">#REF!</definedName>
    <definedName name="__KD16">#REF!</definedName>
    <definedName name="__KD18">#REF!</definedName>
    <definedName name="__KD2" hidden="1">#REF!</definedName>
    <definedName name="__KD3" hidden="1">#REF!</definedName>
    <definedName name="__KD4">#REF!</definedName>
    <definedName name="__KD5">#REF!</definedName>
    <definedName name="__KD6">#REF!</definedName>
    <definedName name="__KD7">#REF!</definedName>
    <definedName name="__KD8">#REF!</definedName>
    <definedName name="__KD9">#REF!</definedName>
    <definedName name="__KK1" hidden="1">#REF!</definedName>
    <definedName name="__KK2" hidden="1">#REF!</definedName>
    <definedName name="__KK3" hidden="1">#REF!</definedName>
    <definedName name="__LD2">#REF!</definedName>
    <definedName name="__LD4">#REF!</definedName>
    <definedName name="__LD5">#REF!</definedName>
    <definedName name="__LD6">#REF!</definedName>
    <definedName name="__LL1">#REF!</definedName>
    <definedName name="__LL2">#REF!</definedName>
    <definedName name="__LL3">#REF!</definedName>
    <definedName name="__LL4">#REF!</definedName>
    <definedName name="__LL5">#REF!</definedName>
    <definedName name="__MPR1">#N/A</definedName>
    <definedName name="__MPR2">#N/A</definedName>
    <definedName name="__MPR3">#N/A</definedName>
    <definedName name="__nh1">#REF!</definedName>
    <definedName name="__nis3" hidden="1">#REF!</definedName>
    <definedName name="__p1">#REF!</definedName>
    <definedName name="__p2">#REF!</definedName>
    <definedName name="__P21">#REF!</definedName>
    <definedName name="__P22">#REF!</definedName>
    <definedName name="__p3">#REF!</definedName>
    <definedName name="__P31">#REF!</definedName>
    <definedName name="__P32">#REF!</definedName>
    <definedName name="__P33">#REF!</definedName>
    <definedName name="__P34">#REF!</definedName>
    <definedName name="__PC1">#REF!</definedName>
    <definedName name="__PG1">#REF!</definedName>
    <definedName name="__PG2">#REF!</definedName>
    <definedName name="__PG3">#REF!</definedName>
    <definedName name="__PG5">#REF!</definedName>
    <definedName name="__pg6">#REF!</definedName>
    <definedName name="__pg7">#REF!</definedName>
    <definedName name="__RE100">#REF!</definedName>
    <definedName name="__RE104">#REF!</definedName>
    <definedName name="__RE112">#REF!</definedName>
    <definedName name="__RE26">#REF!</definedName>
    <definedName name="__RE28">#REF!</definedName>
    <definedName name="__RE30">#REF!</definedName>
    <definedName name="__RE32">#REF!</definedName>
    <definedName name="__RE34">#REF!</definedName>
    <definedName name="__RE36">#REF!</definedName>
    <definedName name="__RE38">#REF!</definedName>
    <definedName name="__RE40">#REF!</definedName>
    <definedName name="__RE42">#REF!</definedName>
    <definedName name="__RE44">#REF!</definedName>
    <definedName name="__RE48">#REF!</definedName>
    <definedName name="__RE52">#REF!</definedName>
    <definedName name="__RE56">#REF!</definedName>
    <definedName name="__RE60">#REF!</definedName>
    <definedName name="__RE64">#REF!</definedName>
    <definedName name="__RE68">#REF!</definedName>
    <definedName name="__RE72">#REF!</definedName>
    <definedName name="__RE76">#REF!</definedName>
    <definedName name="__RE80">#REF!</definedName>
    <definedName name="__RE88">#REF!</definedName>
    <definedName name="__RE92">#REF!</definedName>
    <definedName name="__RE96">#REF!</definedName>
    <definedName name="__RMK1">#N/A</definedName>
    <definedName name="__RMK2">#N/A</definedName>
    <definedName name="__RR11">#REF!</definedName>
    <definedName name="__RR12">#REF!</definedName>
    <definedName name="__RR13">#REF!</definedName>
    <definedName name="__RR14">#REF!</definedName>
    <definedName name="__RR15">#REF!</definedName>
    <definedName name="__SCH6">#REF!</definedName>
    <definedName name="__SH10">#REF!</definedName>
    <definedName name="__SH11">#REF!</definedName>
    <definedName name="__SH2">#REF!</definedName>
    <definedName name="__SH3">#REF!</definedName>
    <definedName name="__SH4">#REF!</definedName>
    <definedName name="__SH5">#REF!</definedName>
    <definedName name="__SH6">#REF!</definedName>
    <definedName name="__SH7">#REF!</definedName>
    <definedName name="__SH8">#REF!</definedName>
    <definedName name="__SH9">#REF!</definedName>
    <definedName name="__SSS1">#REF!</definedName>
    <definedName name="__SSS2">#REF!</definedName>
    <definedName name="__SUM_CS57..CS6">#REF!</definedName>
    <definedName name="__SUM_CS65..CS7">#REF!</definedName>
    <definedName name="__SUM_FQ20..FQ2">#REF!</definedName>
    <definedName name="__SUM_FQ28..FQ3">#REF!</definedName>
    <definedName name="__USD1">#REF!</definedName>
    <definedName name="__USD2">#REF!</definedName>
    <definedName name="__USD3">#REF!</definedName>
    <definedName name="__w123" localSheetId="0" hidden="1">{"Edition",#N/A,FALSE,"Data"}</definedName>
    <definedName name="__w123" hidden="1">{"Edition",#N/A,FALSE,"Data"}</definedName>
    <definedName name="__XL__ENTER_UNIT">#REF!</definedName>
    <definedName name="__xlfn.BAHTTEXT" hidden="1">#NAME?</definedName>
    <definedName name="__za1">#REF!</definedName>
    <definedName name="__zz1">#REF!</definedName>
    <definedName name="_1">#N/A</definedName>
    <definedName name="_10__123Graph_BI_II_PLF" hidden="1">#REF!</definedName>
    <definedName name="_11">#N/A</definedName>
    <definedName name="_11__123Graph_CI_II_PLF" hidden="1">#REF!</definedName>
    <definedName name="_12">#N/A</definedName>
    <definedName name="_12__123Graph_XI_II_PLF" hidden="1">#REF!</definedName>
    <definedName name="_2">#N/A</definedName>
    <definedName name="_2___123Graph_AI_II_PLF" hidden="1">#REF!</definedName>
    <definedName name="_21">#N/A</definedName>
    <definedName name="_22">#N/A</definedName>
    <definedName name="_23">#N/A</definedName>
    <definedName name="_24">#N/A</definedName>
    <definedName name="_25">#N/A</definedName>
    <definedName name="_31">#N/A</definedName>
    <definedName name="_32">#N/A</definedName>
    <definedName name="_33">#N/A</definedName>
    <definedName name="_34">#N/A</definedName>
    <definedName name="_35">#N/A</definedName>
    <definedName name="_36">#N/A</definedName>
    <definedName name="_4___123Graph_BI_II_PLF" hidden="1">#REF!</definedName>
    <definedName name="_41">#N/A</definedName>
    <definedName name="_42">#N/A</definedName>
    <definedName name="_４４__分_期">#REF!</definedName>
    <definedName name="_5">#REF!</definedName>
    <definedName name="_51">#N/A</definedName>
    <definedName name="_52">#N/A</definedName>
    <definedName name="_53">#N/A</definedName>
    <definedName name="_54">#N/A</definedName>
    <definedName name="_6">#REF!</definedName>
    <definedName name="_6___123Graph_CI_II_PLF" hidden="1">#REF!</definedName>
    <definedName name="_61">#N/A</definedName>
    <definedName name="_62">#N/A</definedName>
    <definedName name="_71">#N/A</definedName>
    <definedName name="_72">#N/A</definedName>
    <definedName name="_8___123Graph_XI_II_PLF" hidden="1">#REF!</definedName>
    <definedName name="_8485G">#REF!</definedName>
    <definedName name="_9__123Graph_AI_II_PLF" hidden="1">#REF!</definedName>
    <definedName name="_a3">#REF!</definedName>
    <definedName name="_AOC2">#REF!</definedName>
    <definedName name="_APR1">#REF!</definedName>
    <definedName name="_APR2">#REF!</definedName>
    <definedName name="_as3">#REF!</definedName>
    <definedName name="_AUG1">#REF!</definedName>
    <definedName name="_AUG2">#REF!</definedName>
    <definedName name="_BAS_FCOST_AFT_">#REF!</definedName>
    <definedName name="_BBQ1">#REF!</definedName>
    <definedName name="_BEST_GR">#REF!</definedName>
    <definedName name="_BHIV_AUX">#REF!</definedName>
    <definedName name="_BHIV_HT_RT">#REF!</definedName>
    <definedName name="_BSD1">#REF!</definedName>
    <definedName name="_BSD2">#REF!</definedName>
    <definedName name="_BSES22_GR">#REF!</definedName>
    <definedName name="_BSES220_GR">#REF!</definedName>
    <definedName name="_C">#REF!</definedName>
    <definedName name="_CO1">#REF!</definedName>
    <definedName name="_COAL_CAL_VAL_">#REF!</definedName>
    <definedName name="_D___GOTO_GK112">#REF!</definedName>
    <definedName name="_D___GOTO_GK56_">#REF!</definedName>
    <definedName name="_D__D___L___GOT">#REF!</definedName>
    <definedName name="_D__D__D___D__D">#REF!</definedName>
    <definedName name="_D_19__U_19_">#REF!</definedName>
    <definedName name="_D87840">#REF!</definedName>
    <definedName name="_DAT1">#REF!</definedName>
    <definedName name="_DAT10">#REF!</definedName>
    <definedName name="_DAT11">#REF!</definedName>
    <definedName name="_DAT12">#REF!</definedName>
    <definedName name="_DAT13">#REF!</definedName>
    <definedName name="_DAT15">#REF!</definedName>
    <definedName name="_DAT16">#REF!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D2">#N/A</definedName>
    <definedName name="_DDD3">#N/A</definedName>
    <definedName name="_DDD4">#N/A</definedName>
    <definedName name="_DDD5">#N/A</definedName>
    <definedName name="_DEC1">#REF!</definedName>
    <definedName name="_DEC2">#REF!</definedName>
    <definedName name="_DOWN_9__RIGHT_">#REF!</definedName>
    <definedName name="_ELL45">#REF!</definedName>
    <definedName name="_ELL90">#REF!</definedName>
    <definedName name="_EMP4">#N/A</definedName>
    <definedName name="_ENR_BEST_AFT_">#REF!</definedName>
    <definedName name="_ENR_BSES_AFT_">#REF!</definedName>
    <definedName name="_ENR_BSES220_AFT_">#REF!</definedName>
    <definedName name="_ENR_TIR_AFT_">#REF!</definedName>
    <definedName name="_f2">#REF!</definedName>
    <definedName name="_FEB1">#REF!</definedName>
    <definedName name="_FEB2">#REF!</definedName>
    <definedName name="_ffr1">#REF!</definedName>
    <definedName name="_ffr2">#REF!</definedName>
    <definedName name="_FFr98">#REF!</definedName>
    <definedName name="_FFr99">#REF!</definedName>
    <definedName name="_Fill" hidden="1">#REF!</definedName>
    <definedName name="_xlnm._FilterDatabase" localSheetId="15" hidden="1">'F5-6'!$A$1:$J$84</definedName>
    <definedName name="_xlnm._FilterDatabase" localSheetId="61" hidden="1">'P10'!$A$5:$F$5</definedName>
    <definedName name="_xlnm._FilterDatabase" localSheetId="0" hidden="1">#REF!</definedName>
    <definedName name="_xlnm._FilterDatabase" hidden="1">#REF!</definedName>
    <definedName name="_FRF2" localSheetId="0">#REF!</definedName>
    <definedName name="_FRF2">#REF!</definedName>
    <definedName name="_FROM__R__R__08">#REF!</definedName>
    <definedName name="_FROM__R__R__16">#REF!</definedName>
    <definedName name="_G87634">#REF!</definedName>
    <definedName name="_GAS_CAL_VAL_">#REF!</definedName>
    <definedName name="_GENERATION__R_">#REF!</definedName>
    <definedName name="_GOTO_BT49__R__">#REF!</definedName>
    <definedName name="_GOTO_CF11__?__">#REF!</definedName>
    <definedName name="_GOTO_EO75__WEK">#REF!</definedName>
    <definedName name="_GOTO_EP82__PEA">#REF!</definedName>
    <definedName name="_GOTO_EP86__PER">#REF!</definedName>
    <definedName name="_GOTO_FO112__RV">#REF!</definedName>
    <definedName name="_GOTO_FO56__RV_">#REF!</definedName>
    <definedName name="_hh1">#REF!</definedName>
    <definedName name="_hh2">#REF!</definedName>
    <definedName name="_HOME_">#REF!</definedName>
    <definedName name="_HOME__GOTO_M14">#REF!</definedName>
    <definedName name="_HT_GR">#REF!</definedName>
    <definedName name="_HYDRO_AUX__">#REF!</definedName>
    <definedName name="_IED1">#REF!</definedName>
    <definedName name="_IED2">#REF!</definedName>
    <definedName name="_JAN1">#REF!</definedName>
    <definedName name="_JAN2">#REF!</definedName>
    <definedName name="_JUL1">#REF!</definedName>
    <definedName name="_JUL2">#REF!</definedName>
    <definedName name="_JUN1">#REF!</definedName>
    <definedName name="_JUN2">#REF!</definedName>
    <definedName name="_K1" localSheetId="0">#REF!</definedName>
    <definedName name="_K1">#REF!</definedName>
    <definedName name="_K2">#REF!</definedName>
    <definedName name="_K3">#REF!</definedName>
    <definedName name="_K5">#REF!</definedName>
    <definedName name="_K6">#REF!</definedName>
    <definedName name="_KD10">#REF!</definedName>
    <definedName name="_KD11">#REF!</definedName>
    <definedName name="_KD12">#REF!</definedName>
    <definedName name="_KD13">#REF!</definedName>
    <definedName name="_KD14">#REF!</definedName>
    <definedName name="_KD15">#REF!</definedName>
    <definedName name="_KD16">#REF!</definedName>
    <definedName name="_KD18">#REF!</definedName>
    <definedName name="_KD2" hidden="1">#REF!</definedName>
    <definedName name="_KD3" hidden="1">#REF!</definedName>
    <definedName name="_KD4">#REF!</definedName>
    <definedName name="_KD5">#REF!</definedName>
    <definedName name="_KD6">#REF!</definedName>
    <definedName name="_KD7">#REF!</definedName>
    <definedName name="_KD8">#REF!</definedName>
    <definedName name="_KD9">#REF!</definedName>
    <definedName name="_ketan" hidden="1">#REF!</definedName>
    <definedName name="_Key1" localSheetId="0" hidden="1">#REF!</definedName>
    <definedName name="_Key1" hidden="1">#REF!</definedName>
    <definedName name="_Key2" hidden="1">#REF!</definedName>
    <definedName name="_KK1" hidden="1">#REF!</definedName>
    <definedName name="_KK2" hidden="1">#REF!</definedName>
    <definedName name="_KK3" hidden="1">#REF!</definedName>
    <definedName name="_LD1">#REF!</definedName>
    <definedName name="_LD2">#REF!</definedName>
    <definedName name="_LD3">#REF!</definedName>
    <definedName name="_LD4">#REF!</definedName>
    <definedName name="_LD5">#REF!</definedName>
    <definedName name="_LD6">#REF!</definedName>
    <definedName name="_LL1" localSheetId="0">#REF!</definedName>
    <definedName name="_LL1">#REF!</definedName>
    <definedName name="_LL2">#REF!</definedName>
    <definedName name="_LL3">#REF!</definedName>
    <definedName name="_LL4">#REF!</definedName>
    <definedName name="_LL5">#REF!</definedName>
    <definedName name="_LR1">#REF!</definedName>
    <definedName name="_LR2">#REF!</definedName>
    <definedName name="_LSHS_CAL_VAL_">#REF!</definedName>
    <definedName name="_LT1P_GR">#REF!</definedName>
    <definedName name="_LT2P_GR">#REF!</definedName>
    <definedName name="_MAR1">#REF!</definedName>
    <definedName name="_MAR2">#REF!</definedName>
    <definedName name="_MAY2">#REF!</definedName>
    <definedName name="_MDR_BEST_AFT_">#REF!</definedName>
    <definedName name="_MDR_BSES_AFT_">#REF!</definedName>
    <definedName name="_MDR_TIR_AFT_">#REF!</definedName>
    <definedName name="_MPR1">#N/A</definedName>
    <definedName name="_MPR2">#N/A</definedName>
    <definedName name="_MPR3">#N/A</definedName>
    <definedName name="_nh1">#REF!</definedName>
    <definedName name="_nis3" hidden="1">#REF!</definedName>
    <definedName name="_NOV1">#REF!</definedName>
    <definedName name="_NOV2">#REF!</definedName>
    <definedName name="_OCT1">#REF!</definedName>
    <definedName name="_OCT2">#REF!</definedName>
    <definedName name="_Order1" hidden="1">255</definedName>
    <definedName name="_Order2" hidden="1">255</definedName>
    <definedName name="_p1">#REF!</definedName>
    <definedName name="_p13"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p13"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_p2">#REF!</definedName>
    <definedName name="_P21">#REF!</definedName>
    <definedName name="_P22">#REF!</definedName>
    <definedName name="_p3">#REF!</definedName>
    <definedName name="_P31">#REF!</definedName>
    <definedName name="_P32">#REF!</definedName>
    <definedName name="_P33">#REF!</definedName>
    <definedName name="_P34">#REF!</definedName>
    <definedName name="_Parse_In" hidden="1">#REF!</definedName>
    <definedName name="_Parse_Out" hidden="1">#REF!</definedName>
    <definedName name="_PC1">#REF!</definedName>
    <definedName name="_PG1">#REF!</definedName>
    <definedName name="_PG2">#REF!</definedName>
    <definedName name="_PG3">#REF!</definedName>
    <definedName name="_PG5">#REF!</definedName>
    <definedName name="_pg6">#REF!</definedName>
    <definedName name="_pg7">#REF!</definedName>
    <definedName name="_PH1">#N/A</definedName>
    <definedName name="_PLF__R__R___ES">#REF!</definedName>
    <definedName name="_QTY1">#N/A</definedName>
    <definedName name="_QTY2">#N/A</definedName>
    <definedName name="_QTY3">#N/A</definedName>
    <definedName name="_QTY4">#N/A</definedName>
    <definedName name="_RE100">#REF!</definedName>
    <definedName name="_RE104">#REF!</definedName>
    <definedName name="_RE112">#REF!</definedName>
    <definedName name="_RE26">#REF!</definedName>
    <definedName name="_RE28">#REF!</definedName>
    <definedName name="_RE30">#REF!</definedName>
    <definedName name="_RE32">#REF!</definedName>
    <definedName name="_RE34">#REF!</definedName>
    <definedName name="_RE36">#REF!</definedName>
    <definedName name="_RE38">#REF!</definedName>
    <definedName name="_RE40">#REF!</definedName>
    <definedName name="_RE42">#REF!</definedName>
    <definedName name="_RE44">#REF!</definedName>
    <definedName name="_RE48">#REF!</definedName>
    <definedName name="_RE52">#REF!</definedName>
    <definedName name="_RE56">#REF!</definedName>
    <definedName name="_RE60">#REF!</definedName>
    <definedName name="_RE64">#REF!</definedName>
    <definedName name="_RE68">#REF!</definedName>
    <definedName name="_RE72">#REF!</definedName>
    <definedName name="_RE76">#REF!</definedName>
    <definedName name="_RE80">#REF!</definedName>
    <definedName name="_RE88">#REF!</definedName>
    <definedName name="_RE92">#REF!</definedName>
    <definedName name="_RE96">#REF!</definedName>
    <definedName name="_Regression_Int" hidden="1">1</definedName>
    <definedName name="_RES_GR">#REF!</definedName>
    <definedName name="_RLY_GR">#REF!</definedName>
    <definedName name="_RMK1">#N/A</definedName>
    <definedName name="_RMK2">#N/A</definedName>
    <definedName name="_RR11">#REF!</definedName>
    <definedName name="_RR12">#REF!</definedName>
    <definedName name="_RR13">#REF!</definedName>
    <definedName name="_RR14">#REF!</definedName>
    <definedName name="_RR15">#REF!</definedName>
    <definedName name="_RV_DOWN_6__LEF">#REF!</definedName>
    <definedName name="_SCH6">#REF!</definedName>
    <definedName name="_SEP1">#REF!</definedName>
    <definedName name="_SEP2">#REF!</definedName>
    <definedName name="_SH1">#REF!</definedName>
    <definedName name="_SH10">#REF!</definedName>
    <definedName name="_SH11">#REF!</definedName>
    <definedName name="_SH2">#REF!</definedName>
    <definedName name="_SH3">#REF!</definedName>
    <definedName name="_SH4">#REF!</definedName>
    <definedName name="_SH5">#REF!</definedName>
    <definedName name="_SH6">#REF!</definedName>
    <definedName name="_SH7">#REF!</definedName>
    <definedName name="_SH8">#REF!</definedName>
    <definedName name="_SH9">#REF!</definedName>
    <definedName name="_Sort" localSheetId="0" hidden="1">#REF!</definedName>
    <definedName name="_Sort" hidden="1">#REF!</definedName>
    <definedName name="_SSS1">#REF!</definedName>
    <definedName name="_SSS2">#REF!</definedName>
    <definedName name="_SUM_DI14..DI21">#REF!</definedName>
    <definedName name="_SUM_DI22..DI29">#REF!</definedName>
    <definedName name="_SUP1">#REF!</definedName>
    <definedName name="_T_D_LOSS__">#REF!</definedName>
    <definedName name="_TAXBL_SLS__">#REF!</definedName>
    <definedName name="_TOS_RATE_">#REF!</definedName>
    <definedName name="_TP4">#REF!,#REF!</definedName>
    <definedName name="_TST_GR">#REF!</definedName>
    <definedName name="_TXT_GR">#REF!</definedName>
    <definedName name="_U__END__U__D__">#REF!</definedName>
    <definedName name="_U__U__END__U__">#REF!</definedName>
    <definedName name="_U__U__U__U__U_">#REF!</definedName>
    <definedName name="_U_4_AUX__">#REF!</definedName>
    <definedName name="_U_4_HT_RT_">#REF!</definedName>
    <definedName name="_U_5_AUX__">#REF!</definedName>
    <definedName name="_U_5_HT_RT_">#REF!</definedName>
    <definedName name="_U_6_AUX__">#REF!</definedName>
    <definedName name="_U_6_HT_RT_">#REF!</definedName>
    <definedName name="_U_7CCPP_AUX__">#REF!</definedName>
    <definedName name="_U_7CCPP_HT_RT_">#REF!</definedName>
    <definedName name="_U_7GT_AUX__">#REF!</definedName>
    <definedName name="_U_7GT_HT_RT_">#REF!</definedName>
    <definedName name="_USD1">#REF!</definedName>
    <definedName name="_USD2">#REF!</definedName>
    <definedName name="_USD3">#REF!</definedName>
    <definedName name="_w123" localSheetId="0" hidden="1">{"Edition",#N/A,FALSE,"Data"}</definedName>
    <definedName name="_w123" hidden="1">{"Edition",#N/A,FALSE,"Data"}</definedName>
    <definedName name="_WGPD_GOTO_CO10">#REF!</definedName>
    <definedName name="_za1">#REF!</definedName>
    <definedName name="_za2">#REF!</definedName>
    <definedName name="_zz1">#REF!</definedName>
    <definedName name="A">#REF!</definedName>
    <definedName name="A.C._ES_TA">#REF!</definedName>
    <definedName name="A.C._ES_TD">#REF!</definedName>
    <definedName name="A￢_·¹_AO">#N/A</definedName>
    <definedName name="A1_">#N/A</definedName>
    <definedName name="A10_">#N/A</definedName>
    <definedName name="A11_">#N/A</definedName>
    <definedName name="A12_">#N/A</definedName>
    <definedName name="A2_">#N/A</definedName>
    <definedName name="A3_">#N/A</definedName>
    <definedName name="A4_">#N/A</definedName>
    <definedName name="A5_">#N/A</definedName>
    <definedName name="A6_">#N/A</definedName>
    <definedName name="A7_">#N/A</definedName>
    <definedName name="A8_">#N/A</definedName>
    <definedName name="A9_">#N/A</definedName>
    <definedName name="AA">#REF!</definedName>
    <definedName name="AAA" localSheetId="0" hidden="1">#REF!</definedName>
    <definedName name="AAA" hidden="1">#REF!</definedName>
    <definedName name="aaaaaaa333333">#REF!</definedName>
    <definedName name="aaaaaaaaaaaa">#REF!</definedName>
    <definedName name="aaaaaaaaaaaaaadddddd" localSheetId="0">#REF!</definedName>
    <definedName name="aaaaaaaaaaaaaadddddd">#REF!</definedName>
    <definedName name="aaassssggg" localSheetId="0">#REF!</definedName>
    <definedName name="aaassssggg">#REF!</definedName>
    <definedName name="aæÐRIiÞA_Iª">#N/A</definedName>
    <definedName name="ab" localSheetId="0">#REF!</definedName>
    <definedName name="ab">#REF!</definedName>
    <definedName name="ABC" localSheetId="0" hidden="1">#REF!</definedName>
    <definedName name="ABC" hidden="1">#REF!</definedName>
    <definedName name="abd" localSheetId="0" hidden="1">#REF!</definedName>
    <definedName name="abd" hidden="1">#REF!</definedName>
    <definedName name="ABILDQTY">#N/A</definedName>
    <definedName name="ABILDQTYNU">#N/A</definedName>
    <definedName name="ABILDTWT">#N/A</definedName>
    <definedName name="ABILDTWTNU">#N/A</definedName>
    <definedName name="AC">#REF!</definedName>
    <definedName name="Access_Button" hidden="1">"PJTFINAL_F02F11_List"</definedName>
    <definedName name="AccessDatabase" hidden="1">"C:\jhp2\JHP\AES\PJTFINAL.mdb"</definedName>
    <definedName name="ACD">#REF!</definedName>
    <definedName name="achscs" localSheetId="0">#REF!</definedName>
    <definedName name="achscs">#REF!</definedName>
    <definedName name="AD">#REF!</definedName>
    <definedName name="ADD_IN_VERSION" localSheetId="0">#REF!</definedName>
    <definedName name="ADD_IN_VERSION">#REF!</definedName>
    <definedName name="ADITION" localSheetId="0" hidden="1">{"'장비'!$A$3:$M$12"}</definedName>
    <definedName name="ADITION" hidden="1">{"'장비'!$A$3:$M$12"}</definedName>
    <definedName name="ADL.63">#REF!</definedName>
    <definedName name="AEGCL"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EGCL"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faer">#REF!</definedName>
    <definedName name="afasfasf">#REF!</definedName>
    <definedName name="afava">#REF!</definedName>
    <definedName name="afshgafh">#REF!</definedName>
    <definedName name="agdump" localSheetId="0">#REF!</definedName>
    <definedName name="agdump">#REF!</definedName>
    <definedName name="agedump">#REF!</definedName>
    <definedName name="agencydump">#REF!</definedName>
    <definedName name="AGENCYLY">#REF!</definedName>
    <definedName name="AGENCYPLAN">#REF!</definedName>
    <definedName name="agri">#REF!</definedName>
    <definedName name="AgrilSupplyBorderArea3Ph">#REF!</definedName>
    <definedName name="AgrilSupplyBorderArea3Ph_H0010">#REF!</definedName>
    <definedName name="AgrilSupplyDayGrp3Ph">#REF!</definedName>
    <definedName name="AgrilSupplyDayGrp3Ph_H0010">#REF!</definedName>
    <definedName name="AgrilSupplyNightGrp3Ph">#REF!</definedName>
    <definedName name="AgrilSupplyNightGrp3Ph_H0010">#REF!</definedName>
    <definedName name="ahefh">#REF!</definedName>
    <definedName name="ahjsdhjkdh">#REF!</definedName>
    <definedName name="AIR">#REF!</definedName>
    <definedName name="air_trap">#REF!</definedName>
    <definedName name="All_Item">#REF!</definedName>
    <definedName name="ALLOCATION">#REF!</definedName>
    <definedName name="ALLOWANCE">#N/A</definedName>
    <definedName name="ALLTO">#REF!</definedName>
    <definedName name="ALOCHDG" localSheetId="0">#REF!</definedName>
    <definedName name="ALOCHDG">#REF!</definedName>
    <definedName name="AMAKEQTY">#N/A</definedName>
    <definedName name="AMAKEQTYNU">#N/A</definedName>
    <definedName name="AMAKETWT">#N/A</definedName>
    <definedName name="AMAKETWTNU">#N/A</definedName>
    <definedName name="angle">#REF!</definedName>
    <definedName name="ANNEXURE__A">#REF!</definedName>
    <definedName name="ANNEXURE__B.Sch">#REF!</definedName>
    <definedName name="ANNEXURE_A.">#REF!</definedName>
    <definedName name="anti"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nti"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q">#REF!</definedName>
    <definedName name="area">#REF!</definedName>
    <definedName name="area1">#REF!</definedName>
    <definedName name="as" localSheetId="0">#REF!</definedName>
    <definedName name="as">#REF!</definedName>
    <definedName name="AS2DocOpenMode" hidden="1">"AS2DocumentEdit"</definedName>
    <definedName name="asaaa">#REF!</definedName>
    <definedName name="asasasasasaaaaaaaa">#REF!</definedName>
    <definedName name="asd" localSheetId="0">#REF!</definedName>
    <definedName name="asd">#REF!</definedName>
    <definedName name="asdASDSA" localSheetId="0">#REF!</definedName>
    <definedName name="asdASDSA">#REF!</definedName>
    <definedName name="asdyrgy">#REF!</definedName>
    <definedName name="ASO_CODE">#REF!</definedName>
    <definedName name="ass">#REF!</definedName>
    <definedName name="asss" localSheetId="0">#REF!</definedName>
    <definedName name="asss">#REF!</definedName>
    <definedName name="asst_cost" localSheetId="0">#REF!</definedName>
    <definedName name="asst_cost">#REF!</definedName>
    <definedName name="asstwice">#REF!</definedName>
    <definedName name="ASSUMPTIONS">#REF!</definedName>
    <definedName name="at">#REF!</definedName>
    <definedName name="atyfafa" localSheetId="0">#REF!</definedName>
    <definedName name="atyfafa">#REF!</definedName>
    <definedName name="AuBhu0910">#REF!</definedName>
    <definedName name="AuBhu1011">#REF!</definedName>
    <definedName name="AuCha0910">#REF!</definedName>
    <definedName name="aueri3hjf">#REF!</definedName>
    <definedName name="Aug"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ug"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AV">#REF!</definedName>
    <definedName name="avsrs">#REF!</definedName>
    <definedName name="b">#REF!</definedName>
    <definedName name="B_1">#N/A</definedName>
    <definedName name="B_FLG">#REF!</definedName>
    <definedName name="back_pressure">#REF!</definedName>
    <definedName name="ball">#REF!</definedName>
    <definedName name="BAS_FCOST_BEF">#REF!</definedName>
    <definedName name="BATTERIES_ES_TA">#REF!</definedName>
    <definedName name="BATTERIES_ES_TD">#REF!</definedName>
    <definedName name="bays">#REF!</definedName>
    <definedName name="BB">#N/A</definedName>
    <definedName name="bbb">#REF!</definedName>
    <definedName name="bd">#REF!</definedName>
    <definedName name="bdshfkdf">#REF!</definedName>
    <definedName name="bgbgb" localSheetId="0">#REF!,#REF!</definedName>
    <definedName name="bgbgb">#REF!,#REF!</definedName>
    <definedName name="bhefgl">#REF!</definedName>
    <definedName name="BILDQTY">#N/A</definedName>
    <definedName name="BILDQTYNU">#N/A</definedName>
    <definedName name="BILDTWT">#N/A</definedName>
    <definedName name="BILDTWTNU">#N/A</definedName>
    <definedName name="bkd" localSheetId="0" hidden="1">{"'Sheet1'!$L$16"}</definedName>
    <definedName name="bkd" hidden="1">{"'Sheet1'!$L$16"}</definedName>
    <definedName name="BLOCK02">#REF!</definedName>
    <definedName name="BLOCK03">#REF!</definedName>
    <definedName name="BLR_COMP">#REF!</definedName>
    <definedName name="BLR_COMP1">#REF!</definedName>
    <definedName name="BLR_TYPE">#REF!</definedName>
    <definedName name="bm" localSheetId="0" hidden="1">{"'Sheet1'!$L$16"}</definedName>
    <definedName name="bm" hidden="1">{"'Sheet1'!$L$16"}</definedName>
    <definedName name="bn" localSheetId="0" hidden="1">{"'Sheet1'!$L$16"}</definedName>
    <definedName name="bn" hidden="1">{"'Sheet1'!$L$16"}</definedName>
    <definedName name="BOLT">#REF!</definedName>
    <definedName name="BOSS">#REF!</definedName>
    <definedName name="bsdfhkd">#REF!</definedName>
    <definedName name="bshfdgdf">#REF!</definedName>
    <definedName name="BSO_CODE">#REF!</definedName>
    <definedName name="BT">#REF!</definedName>
    <definedName name="BUILD_ES_TA" localSheetId="0">#REF!</definedName>
    <definedName name="BUILD_ES_TA">#REF!</definedName>
    <definedName name="BUILD_ES_TD">#REF!</definedName>
    <definedName name="BUILD_GEN_TA">#REF!</definedName>
    <definedName name="BUILD_GEN_TD">#REF!</definedName>
    <definedName name="BULYANGPNT">#REF!</definedName>
    <definedName name="BUS" localSheetId="0">#REF!</definedName>
    <definedName name="BUS">#REF!</definedName>
    <definedName name="butterfly" localSheetId="0">#REF!</definedName>
    <definedName name="butterfly">#REF!</definedName>
    <definedName name="C_">#REF!</definedName>
    <definedName name="C_Data_1">#REF!</definedName>
    <definedName name="C_Data_2">#REF!</definedName>
    <definedName name="ca" localSheetId="0">#REF!</definedName>
    <definedName name="ca">#REF!</definedName>
    <definedName name="CABLESMAIN_ES_TA">#REF!</definedName>
    <definedName name="CABLESMAIN_ES_TD">#REF!</definedName>
    <definedName name="Cal">#REF!</definedName>
    <definedName name="CalcAgencyPrice">#REF!</definedName>
    <definedName name="CAP">#REF!</definedName>
    <definedName name="CAPACITOR_ES_TA">#REF!</definedName>
    <definedName name="CAPACITOR_ES_TD">#REF!</definedName>
    <definedName name="Capex">#REF!</definedName>
    <definedName name="Capitalisation">#REF!</definedName>
    <definedName name="CAPRATE">#REF!</definedName>
    <definedName name="CAPTO">#REF!</definedName>
    <definedName name="cas" localSheetId="0">#REF!</definedName>
    <definedName name="cas">#REF!</definedName>
    <definedName name="Category_All">#REF!</definedName>
    <definedName name="CC">#N/A</definedName>
    <definedName name="ccc">#N/A</definedName>
    <definedName name="CDGD">#REF!</definedName>
    <definedName name="cefcvwds">#REF!</definedName>
    <definedName name="cefeedf">#REF!</definedName>
    <definedName name="cefgve">#REF!</definedName>
    <definedName name="cefvdwg">#REF!</definedName>
    <definedName name="cers">#REF!</definedName>
    <definedName name="cfwefcd">#REF!</definedName>
    <definedName name="CH">#REF!</definedName>
    <definedName name="check">#REF!</definedName>
    <definedName name="CHOWKIES_ES_TA">#REF!</definedName>
    <definedName name="CHOWKIES_ES_TD">#REF!</definedName>
    <definedName name="Circularity_Flag">#REF!</definedName>
    <definedName name="CLASS">#N/A</definedName>
    <definedName name="clear">#REF!,#REF!,#REF!,#REF!,#REF!,#REF!,#REF!,#REF!,#REF!,#REF!,#REF!,#REF!,#REF!,#REF!,#REF!,#REF!,#REF!,#REF!</definedName>
    <definedName name="CM10_C_RIGHT___" localSheetId="0">#REF!</definedName>
    <definedName name="CM10_C_RIGHT___">#REF!</definedName>
    <definedName name="cn" localSheetId="0" hidden="1">{"'Sheet1'!$L$16"}</definedName>
    <definedName name="cn" hidden="1">{"'Sheet1'!$L$16"}</definedName>
    <definedName name="CNO">#REF!</definedName>
    <definedName name="co" localSheetId="0">#REF!</definedName>
    <definedName name="co">#REF!</definedName>
    <definedName name="COA_11" localSheetId="0">#REF!</definedName>
    <definedName name="COA_11">#REF!</definedName>
    <definedName name="COA_12" localSheetId="0">#REF!</definedName>
    <definedName name="COA_12">#REF!</definedName>
    <definedName name="COA_13">#REF!</definedName>
    <definedName name="COA_14">#REF!</definedName>
    <definedName name="COA_15">#REF!</definedName>
    <definedName name="COA_16">#REF!</definedName>
    <definedName name="COA_17">#REF!</definedName>
    <definedName name="COA_18">#REF!</definedName>
    <definedName name="COA_19">#REF!</definedName>
    <definedName name="COA_51" localSheetId="0">#REF!</definedName>
    <definedName name="COA_51">#REF!</definedName>
    <definedName name="COA_52">#REF!</definedName>
    <definedName name="COA_53">#REF!</definedName>
    <definedName name="COA_54">#REF!</definedName>
    <definedName name="COA_55">#REF!</definedName>
    <definedName name="COA_60">#REF!</definedName>
    <definedName name="COA_70">#REF!</definedName>
    <definedName name="COA_80">#REF!</definedName>
    <definedName name="COA_90">#REF!</definedName>
    <definedName name="COA50A">#REF!</definedName>
    <definedName name="COA50B">#REF!</definedName>
    <definedName name="CODE_TYPE">#REF!</definedName>
    <definedName name="Com" hidden="1">#REF!</definedName>
    <definedName name="Commission">#REF!</definedName>
    <definedName name="Comp" hidden="1">#REF!</definedName>
    <definedName name="COMP_TR">#REF!</definedName>
    <definedName name="COMP_선택">#REF!</definedName>
    <definedName name="COMP_선택1">#REF!</definedName>
    <definedName name="CON">#N/A</definedName>
    <definedName name="CONCEPT">#REF!</definedName>
    <definedName name="CONSTANTS">#REF!</definedName>
    <definedName name="CONSUM">#REF!</definedName>
    <definedName name="CONT_NO">#N/A</definedName>
    <definedName name="Contents">#REF!</definedName>
    <definedName name="COVER50">#REF!</definedName>
    <definedName name="CP1_">#N/A</definedName>
    <definedName name="CP2_">#N/A</definedName>
    <definedName name="CP3_">#REF!</definedName>
    <definedName name="CPLG" localSheetId="0">#REF!</definedName>
    <definedName name="CPLG">#REF!</definedName>
    <definedName name="cprrr" localSheetId="0">#REF!</definedName>
    <definedName name="cprrr">#REF!</definedName>
    <definedName name="cqwfe" localSheetId="0">#REF!</definedName>
    <definedName name="cqwfe">#REF!</definedName>
    <definedName name="CR">#REF!</definedName>
    <definedName name="CREATOR" localSheetId="0">#REF!</definedName>
    <definedName name="CREATOR">#REF!</definedName>
    <definedName name="_xlnm.Criteria">#REF!</definedName>
    <definedName name="Criteria_MI">#REF!</definedName>
    <definedName name="Crores">10000000</definedName>
    <definedName name="CSMPD">#REF!</definedName>
    <definedName name="CT">#N/A</definedName>
    <definedName name="CTTRV">#N/A</definedName>
    <definedName name="CUSTOM">#N/A</definedName>
    <definedName name="CutImportantCities">#REF!</definedName>
    <definedName name="CutImportantCities_H0010">#REF!</definedName>
    <definedName name="CUTONHQ">#REF!</definedName>
    <definedName name="CUTONHQ_H0010">#REF!</definedName>
    <definedName name="CutUrbanIndustrialArea">#REF!</definedName>
    <definedName name="CutUrbanIndustrialArea_H0010">#REF!</definedName>
    <definedName name="CV" localSheetId="0">#REF!</definedName>
    <definedName name="CV">#REF!</definedName>
    <definedName name="CV_1" localSheetId="0">#REF!</definedName>
    <definedName name="CV_1">#REF!</definedName>
    <definedName name="CV_11" localSheetId="0">#REF!</definedName>
    <definedName name="CV_11">#REF!</definedName>
    <definedName name="CV_12" localSheetId="0">#REF!</definedName>
    <definedName name="CV_12">#REF!</definedName>
    <definedName name="CV_13" localSheetId="0">#REF!</definedName>
    <definedName name="CV_13">#REF!</definedName>
    <definedName name="CV_14">#REF!</definedName>
    <definedName name="CV_15">#REF!</definedName>
    <definedName name="CV_16">#REF!</definedName>
    <definedName name="CV_17">#REF!</definedName>
    <definedName name="CV_19">#REF!</definedName>
    <definedName name="CV_20">#REF!</definedName>
    <definedName name="CV_30">#REF!</definedName>
    <definedName name="CV_40">#REF!</definedName>
    <definedName name="CV_50">#REF!</definedName>
    <definedName name="CV_60">#REF!</definedName>
    <definedName name="CV_70">#REF!</definedName>
    <definedName name="CV_80">#REF!</definedName>
    <definedName name="cwefcve">#REF!</definedName>
    <definedName name="cwfvewrg">#REF!</definedName>
    <definedName name="cwfvw">#REF!</definedName>
    <definedName name="cwgfweg">#REF!</definedName>
    <definedName name="cwip" localSheetId="0">#REF!</definedName>
    <definedName name="cwip">#REF!</definedName>
    <definedName name="cwwfvw" localSheetId="0">#REF!</definedName>
    <definedName name="cwwfvw">#REF!</definedName>
    <definedName name="cwwr" localSheetId="0">#REF!</definedName>
    <definedName name="cwwr">#REF!</definedName>
    <definedName name="CYMACHINE_GEN_TA" localSheetId="0">#REF!</definedName>
    <definedName name="CYMACHINE_GEN_TA">#REF!</definedName>
    <definedName name="CYMACHINE_GEN_TD">#REF!</definedName>
    <definedName name="D">#N/A</definedName>
    <definedName name="D_T">#REF!</definedName>
    <definedName name="D8j139">#REF!</definedName>
    <definedName name="dadfsdf" localSheetId="0">#REF!</definedName>
    <definedName name="dadfsdf">#REF!</definedName>
    <definedName name="dafsff">#REF!</definedName>
    <definedName name="DAM">#N/A</definedName>
    <definedName name="DAN">#N/A</definedName>
    <definedName name="dargad">#REF!,#REF!</definedName>
    <definedName name="DaRWk1">#REF!</definedName>
    <definedName name="DaRWk10">#REF!</definedName>
    <definedName name="DaRWk11">#REF!</definedName>
    <definedName name="DaRWk12">#REF!</definedName>
    <definedName name="DaRWk2">#REF!</definedName>
    <definedName name="DaRWk3">#REF!</definedName>
    <definedName name="DaRWk4">#REF!</definedName>
    <definedName name="DaRWk5">#REF!</definedName>
    <definedName name="DaRWk6">#REF!</definedName>
    <definedName name="DaRWk8">#REF!</definedName>
    <definedName name="DaRwk9">#REF!</definedName>
    <definedName name="data">#REF!</definedName>
    <definedName name="_xlnm.Database" localSheetId="0">#REF!</definedName>
    <definedName name="_xlnm.Database">#REF!</definedName>
    <definedName name="Database_MI">#REF!</definedName>
    <definedName name="DATABASE_VERSION">#REF!</definedName>
    <definedName name="DataFilter">#N/A</definedName>
    <definedName name="DataSort">#N/A</definedName>
    <definedName name="DATA영역">#REF!,#REF!,#REF!,#REF!,#REF!,#REF!,#REF!</definedName>
    <definedName name="DATE_TIME" localSheetId="0">#REF!</definedName>
    <definedName name="DATE_TIME">#REF!</definedName>
    <definedName name="DaWk7">#REF!</definedName>
    <definedName name="dbn_assts">#REF!</definedName>
    <definedName name="dbrwk1" localSheetId="0">#REF!</definedName>
    <definedName name="dbrwk1">#REF!</definedName>
    <definedName name="dbrwk10">#REF!</definedName>
    <definedName name="dbrwk11">#REF!</definedName>
    <definedName name="dbrwk12">#REF!</definedName>
    <definedName name="dbrwk2">#REF!</definedName>
    <definedName name="dbrwk3">#REF!</definedName>
    <definedName name="dbrwk4">#REF!</definedName>
    <definedName name="dbrwk5">#REF!</definedName>
    <definedName name="dbrwk6">#REF!</definedName>
    <definedName name="dbrwk7">#REF!</definedName>
    <definedName name="dbrwk8">#REF!</definedName>
    <definedName name="dbrwk9">#REF!</definedName>
    <definedName name="dcrwk1">#REF!</definedName>
    <definedName name="dcrwk10">#REF!</definedName>
    <definedName name="dcrwk11">#REF!</definedName>
    <definedName name="dcrwk12">#REF!</definedName>
    <definedName name="dcrwk2">#REF!</definedName>
    <definedName name="dcrwk3">#REF!</definedName>
    <definedName name="dcrwk4">#REF!</definedName>
    <definedName name="dcrwk5">#REF!</definedName>
    <definedName name="dcrwk6">#REF!</definedName>
    <definedName name="dcrwk7">#REF!</definedName>
    <definedName name="dcrwk8">#REF!</definedName>
    <definedName name="dcrwk9">#REF!</definedName>
    <definedName name="dd">#REF!</definedName>
    <definedName name="ddd">#REF!</definedName>
    <definedName name="DDDD">#REF!</definedName>
    <definedName name="dddddddddddddd">#REF!</definedName>
    <definedName name="dddddddddddddddddddd">#REF!</definedName>
    <definedName name="ddddddddfffff">#REF!</definedName>
    <definedName name="ddffffff">#REF!</definedName>
    <definedName name="ddhgnekv">#REF!</definedName>
    <definedName name="DEAHIRE__ES_TA" localSheetId="0">#REF!</definedName>
    <definedName name="DEAHIRE__ES_TA">#REF!</definedName>
    <definedName name="DEAHIRE_ES_TD">#REF!</definedName>
    <definedName name="Debt_Pct">#REF!</definedName>
    <definedName name="DEF" localSheetId="0" hidden="1">#REF!</definedName>
    <definedName name="DEF" hidden="1">#REF!</definedName>
    <definedName name="DEL_CHK">#N/A</definedName>
    <definedName name="DelDC">#REF!</definedName>
    <definedName name="DelDm">#REF!</definedName>
    <definedName name="DELI">#N/A</definedName>
    <definedName name="Delivery">#REF!</definedName>
    <definedName name="DelType">#REF!</definedName>
    <definedName name="demd_supply">#REF!</definedName>
    <definedName name="dep">#REF!</definedName>
    <definedName name="deptLookup" localSheetId="0">#REF!</definedName>
    <definedName name="deptLookup">#REF!</definedName>
    <definedName name="DESC">#N/A</definedName>
    <definedName name="DESCRIPT">#N/A</definedName>
    <definedName name="DF">#N/A</definedName>
    <definedName name="dfaf" localSheetId="0" hidden="1">{"'장비'!$A$3:$M$12"}</definedName>
    <definedName name="dfaf" hidden="1">{"'장비'!$A$3:$M$12"}</definedName>
    <definedName name="dfbdff">#REF!</definedName>
    <definedName name="dfdfkdf">#REF!</definedName>
    <definedName name="dfdhflk">#REF!</definedName>
    <definedName name="dftrt">#REF!</definedName>
    <definedName name="dgxgfzdg">#REF!,#REF!</definedName>
    <definedName name="diameter">#REF!</definedName>
    <definedName name="diaphragm">#REF!</definedName>
    <definedName name="disc">#REF!</definedName>
    <definedName name="Discom1F1">#REF!</definedName>
    <definedName name="Discom1F2">#REF!</definedName>
    <definedName name="Discom1F3">#REF!</definedName>
    <definedName name="Discom1F4">#REF!</definedName>
    <definedName name="Discom1F6">#REF!</definedName>
    <definedName name="Discom2F1">#REF!</definedName>
    <definedName name="Discom2F2">#REF!</definedName>
    <definedName name="Discom2F3">#REF!</definedName>
    <definedName name="Discom2F4">#REF!</definedName>
    <definedName name="Discom2F6">#REF!</definedName>
    <definedName name="DKM"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DKM"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dom">#REF!</definedName>
    <definedName name="dp">#REF!</definedName>
    <definedName name="dpc">#REF!</definedName>
    <definedName name="DPCHDG" localSheetId="0">#REF!</definedName>
    <definedName name="DPCHDG">#REF!</definedName>
    <definedName name="DR" hidden="1">#REF!</definedName>
    <definedName name="drain_trap">#REF!</definedName>
    <definedName name="DRAW">#REF!</definedName>
    <definedName name="dsds">#REF!</definedName>
    <definedName name="dsfdfADF">#REF!</definedName>
    <definedName name="dual_plate_check">#REF!</definedName>
    <definedName name="dumppr">#REF!</definedName>
    <definedName name="duplex_strainer">#REF!</definedName>
    <definedName name="dw" localSheetId="0" hidden="1">{"'Sheet1'!$L$16"}</definedName>
    <definedName name="dw" hidden="1">{"'Sheet1'!$L$16"}</definedName>
    <definedName name="DWG_NO">#REF!</definedName>
    <definedName name="DWGNO">#REF!</definedName>
    <definedName name="DWG대장_DWG_대장__2__List" localSheetId="0">#REF!</definedName>
    <definedName name="DWG대장_DWG_대장__2__List">#REF!</definedName>
    <definedName name="DXXX">#REF!</definedName>
    <definedName name="dxzxxx">#REF!,#REF!</definedName>
    <definedName name="e">#REF!</definedName>
    <definedName name="E_315MVA_Addl_Page1" localSheetId="0">#REF!</definedName>
    <definedName name="E_315MVA_Addl_Page1">#REF!</definedName>
    <definedName name="E_315MVA_Addl_Page2">#REF!</definedName>
    <definedName name="eCIiIiÞA_Iª">#N/A</definedName>
    <definedName name="EE">#REF!</definedName>
    <definedName name="EEE">#REF!</definedName>
    <definedName name="eeee">#N/A</definedName>
    <definedName name="efgvfdv">#REF!</definedName>
    <definedName name="egtdgtgxdg">#REF!</definedName>
    <definedName name="ELE.EQUIP_ES_TA">#REF!</definedName>
    <definedName name="ELEC.EQUIP_ES_TD">#REF!</definedName>
    <definedName name="ENR_BEST_BEF">#REF!</definedName>
    <definedName name="ENR_BSES_AFT">#REF!</definedName>
    <definedName name="ENR_BSES_BEF">#REF!</definedName>
    <definedName name="ENR_BSES220_BEF">#REF!</definedName>
    <definedName name="ENR_TIR_BEF">#REF!</definedName>
    <definedName name="EOL">#REF!</definedName>
    <definedName name="ER">#REF!</definedName>
    <definedName name="Erai_level">#REF!</definedName>
    <definedName name="ere" localSheetId="0">#REF!</definedName>
    <definedName name="ere">#REF!</definedName>
    <definedName name="es" localSheetId="0" hidden="1">{"'Sheet1'!$L$16"}</definedName>
    <definedName name="es" hidden="1">{"'Sheet1'!$L$16"}</definedName>
    <definedName name="Esc_AGExp">#REF!</definedName>
    <definedName name="Esc_Coal">#REF!</definedName>
    <definedName name="Esc_DomGas">#REF!</definedName>
    <definedName name="Esc_EmpExp">#REF!</definedName>
    <definedName name="Esc_LNGas">#REF!</definedName>
    <definedName name="Esc_Oil">#REF!</definedName>
    <definedName name="Esc_OtherVarCharge">#REF!</definedName>
    <definedName name="Esc_RMExp">#REF!</definedName>
    <definedName name="EscAGExp" localSheetId="0">#REF!</definedName>
    <definedName name="EscAGExp">#REF!</definedName>
    <definedName name="EscCoal">#REF!</definedName>
    <definedName name="EscDomGas">#REF!</definedName>
    <definedName name="EscEmpExp">#REF!</definedName>
    <definedName name="EscLNGas">#REF!</definedName>
    <definedName name="EscOil">#REF!</definedName>
    <definedName name="EscOtherIncome">#REF!</definedName>
    <definedName name="EscOtherVarCharge">#REF!</definedName>
    <definedName name="EscRMExp">#REF!</definedName>
    <definedName name="ese">#REF!</definedName>
    <definedName name="et" localSheetId="0" hidden="1">{"'Sheet1'!$L$16"}</definedName>
    <definedName name="et" hidden="1">{"'Sheet1'!$L$16"}</definedName>
    <definedName name="EW">#REF!</definedName>
    <definedName name="ewrefc">#REF!</definedName>
    <definedName name="ex_joint">#REF!</definedName>
    <definedName name="Excel_BuiltIn_Print_Area_10">#REF!</definedName>
    <definedName name="Excel_BuiltIn_Print_Area_11">#REF!</definedName>
    <definedName name="Excel_BuiltIn_Print_Area_12">#REF!</definedName>
    <definedName name="Excel_BuiltIn_Print_Area_15">#REF!</definedName>
    <definedName name="Excel_BuiltIn_Print_Area_3">#REF!</definedName>
    <definedName name="Excel_BuiltIn_Print_Area_4">#REF!</definedName>
    <definedName name="Excel_BuiltIn_Print_Area_5">#REF!</definedName>
    <definedName name="Excel_BuiltIn_Print_Area_7" localSheetId="0">#REF!</definedName>
    <definedName name="Excel_BuiltIn_Print_Area_7">#REF!</definedName>
    <definedName name="Excel_BuiltIn_Print_Area_8">#REF!</definedName>
    <definedName name="Excel_BuiltIn_Print_Area_9">#REF!</definedName>
    <definedName name="EXTEN">#REF!</definedName>
    <definedName name="_xlnm.Extract">#REF!</definedName>
    <definedName name="Extract_MI">#REF!</definedName>
    <definedName name="f">#REF!</definedName>
    <definedName name="FAX" localSheetId="0">#REF!</definedName>
    <definedName name="FAX">#REF!</definedName>
    <definedName name="fcwge">#REF!</definedName>
    <definedName name="fd" localSheetId="0" hidden="1">{"'Sheet1'!$L$16"}</definedName>
    <definedName name="fd" hidden="1">{"'Sheet1'!$L$16"}</definedName>
    <definedName name="fdgk" localSheetId="0" hidden="1">{"'Sheet1'!$L$16"}</definedName>
    <definedName name="fdgk" hidden="1">{"'Sheet1'!$L$16"}</definedName>
    <definedName name="fdksldls">#REF!</definedName>
    <definedName name="fdxfds">#REF!</definedName>
    <definedName name="fe" localSheetId="0" hidden="1">{"'Sheet1'!$L$16"}</definedName>
    <definedName name="fe" hidden="1">{"'Sheet1'!$L$16"}</definedName>
    <definedName name="fefcdf">#REF!</definedName>
    <definedName name="feftgvrg">#REF!</definedName>
    <definedName name="ferdwer" hidden="1">#REF!</definedName>
    <definedName name="fertgfr">#REF!</definedName>
    <definedName name="ff">#REF!</definedName>
    <definedName name="FFF">#REF!</definedName>
    <definedName name="fffff" localSheetId="0">#REF!</definedName>
    <definedName name="fffff">#REF!</definedName>
    <definedName name="FFr">#REF!</definedName>
    <definedName name="FFr00">#REF!</definedName>
    <definedName name="fgdgchjgd">#REF!</definedName>
    <definedName name="fgsdfds">#REF!</definedName>
    <definedName name="FinCharge">#REF!</definedName>
    <definedName name="FITTING">#N/A</definedName>
    <definedName name="Fixed_Asset_BS">#REF!</definedName>
    <definedName name="Fixed_Assets">#REF!</definedName>
    <definedName name="Fixed_Assets_Schedule">#REF!</definedName>
    <definedName name="fkkfkfkedf">#REF!</definedName>
    <definedName name="FLG">#REF!</definedName>
    <definedName name="FLG_Orifice">#REF!</definedName>
    <definedName name="FN3.1" hidden="1">#REF!</definedName>
    <definedName name="FR">#REF!</definedName>
    <definedName name="fs" localSheetId="0" hidden="1">{"'Sheet1'!$L$16"}</definedName>
    <definedName name="fs" hidden="1">{"'Sheet1'!$L$16"}</definedName>
    <definedName name="fsfsgfs">#REF!</definedName>
    <definedName name="fssdzfzsdffzsdf" localSheetId="0">#REF!</definedName>
    <definedName name="fssdzfzsdffzsdf">#REF!</definedName>
    <definedName name="Fuel_Exp_CY">#REF!</definedName>
    <definedName name="Fuel_Exp_EY">#REF!</definedName>
    <definedName name="Fuel_Exp_PY">#REF!</definedName>
    <definedName name="FUEL_TYPE">#REF!</definedName>
    <definedName name="FUELCOST">#REF!</definedName>
    <definedName name="FULL">#REF!</definedName>
    <definedName name="FULL_PG1">#REF!</definedName>
    <definedName name="FULL_PRINT">#REF!</definedName>
    <definedName name="FULL_REPORT">#REF!</definedName>
    <definedName name="FULL2001">#REF!</definedName>
    <definedName name="FUND">#REF!</definedName>
    <definedName name="FURNITURE_ES_TA" localSheetId="0">#REF!</definedName>
    <definedName name="FURNITURE_ES_TA">#REF!</definedName>
    <definedName name="FURNITURE_ES_TD">#REF!</definedName>
    <definedName name="FURNITURE_GEN_TA">#REF!</definedName>
    <definedName name="FURNITURE_GEN_TD">#REF!</definedName>
    <definedName name="fweferg">#REF!</definedName>
    <definedName name="fy">#REF!</definedName>
    <definedName name="g">#REF!</definedName>
    <definedName name="G_P_P">#N/A</definedName>
    <definedName name="G083BAAN1">#REF!</definedName>
    <definedName name="gaga">#REF!</definedName>
    <definedName name="gahZh">#REF!</definedName>
    <definedName name="gajkahuah">#REF!</definedName>
    <definedName name="gasgdskhdu">#REF!,#REF!</definedName>
    <definedName name="gate">#REF!</definedName>
    <definedName name="gdgfg">#REF!,#REF!</definedName>
    <definedName name="GENERATION">#REF!</definedName>
    <definedName name="GENPUF">#REF!</definedName>
    <definedName name="gf">#REF!</definedName>
    <definedName name="gg" localSheetId="0">#REF!</definedName>
    <definedName name="gg">#REF!</definedName>
    <definedName name="ggg">#N/A</definedName>
    <definedName name="gggggggg" localSheetId="0">#REF!</definedName>
    <definedName name="gggggggg">#REF!</definedName>
    <definedName name="ghdfhfg">#REF!</definedName>
    <definedName name="ghf" localSheetId="0">#REF!</definedName>
    <definedName name="ghf">#REF!</definedName>
    <definedName name="ghhfh" localSheetId="0">#REF!</definedName>
    <definedName name="ghhfh">#REF!</definedName>
    <definedName name="gid" localSheetId="0" hidden="1">{"'Sheet1'!$L$16"}</definedName>
    <definedName name="gid" hidden="1">{"'Sheet1'!$L$16"}</definedName>
    <definedName name="gj" localSheetId="0" hidden="1">{"'Sheet1'!$L$16"}</definedName>
    <definedName name="gj" hidden="1">{"'Sheet1'!$L$16"}</definedName>
    <definedName name="gjjjj">#REF!</definedName>
    <definedName name="gkd" localSheetId="0" hidden="1">{"'Sheet1'!$L$16"}</definedName>
    <definedName name="gkd" hidden="1">{"'Sheet1'!$L$16"}</definedName>
    <definedName name="globe">#REF!</definedName>
    <definedName name="GoBack">#N/A</definedName>
    <definedName name="GP">#REF!</definedName>
    <definedName name="GR">#REF!</definedName>
    <definedName name="GR_NO">#N/A</definedName>
    <definedName name="GRNO">#REF!</definedName>
    <definedName name="GROUP1">#N/A</definedName>
    <definedName name="GROUP10">#REF!</definedName>
    <definedName name="GROUP11">#REF!</definedName>
    <definedName name="GROUP12">#REF!</definedName>
    <definedName name="GROUP13">#REF!</definedName>
    <definedName name="GROUP14">#REF!</definedName>
    <definedName name="GROUP15">#REF!</definedName>
    <definedName name="GROUP2">#N/A</definedName>
    <definedName name="GROUP3">#N/A</definedName>
    <definedName name="GROUP4">#N/A</definedName>
    <definedName name="GROUP5">#N/A</definedName>
    <definedName name="GROUP6">#N/A</definedName>
    <definedName name="GROUP7">#N/A</definedName>
    <definedName name="GROUP8">#N/A</definedName>
    <definedName name="GROUP9">#REF!</definedName>
    <definedName name="GrphActSales" localSheetId="0">#REF!</definedName>
    <definedName name="GrphActSales">#REF!</definedName>
    <definedName name="GrphActStk">#REF!</definedName>
    <definedName name="GrphPlanSales">#REF!</definedName>
    <definedName name="GrphTgtStk">#REF!</definedName>
    <definedName name="gshjgshgs">#REF!</definedName>
    <definedName name="GT_TYPE">#REF!</definedName>
    <definedName name="GUESTPNT">#REF!</definedName>
    <definedName name="gydgdg" localSheetId="0">#REF!,#REF!</definedName>
    <definedName name="gydgdg">#REF!,#REF!</definedName>
    <definedName name="h">#REF!</definedName>
    <definedName name="H1_">#N/A</definedName>
    <definedName name="H10_">#N/A</definedName>
    <definedName name="H11_">#N/A</definedName>
    <definedName name="H12_">#N/A</definedName>
    <definedName name="H13_">#N/A</definedName>
    <definedName name="H14_">#N/A</definedName>
    <definedName name="H15_">#N/A</definedName>
    <definedName name="H16_">#N/A</definedName>
    <definedName name="H17_">#N/A</definedName>
    <definedName name="H2_">#N/A</definedName>
    <definedName name="H3_">#N/A</definedName>
    <definedName name="H4_">#N/A</definedName>
    <definedName name="H5_">#N/A</definedName>
    <definedName name="H6_">#N/A</definedName>
    <definedName name="H7_">#N/A</definedName>
    <definedName name="H8_">#N/A</definedName>
    <definedName name="H9_">#N/A</definedName>
    <definedName name="hahshuis">#REF!</definedName>
    <definedName name="hasnain">#REF!</definedName>
    <definedName name="hdhdjh">#REF!</definedName>
    <definedName name="head"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head"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HEADER_KFP_ORIGIN_KEY">#REF!</definedName>
    <definedName name="HF">#REF!</definedName>
    <definedName name="hfh">#REF!</definedName>
    <definedName name="HFOHSD">#REF!</definedName>
    <definedName name="hgtfhdh">#REF!</definedName>
    <definedName name="HH">#N/A</definedName>
    <definedName name="hhhhhhhhfff">#REF!</definedName>
    <definedName name="hhhhhhhhhhhhhhhhhh">#REF!</definedName>
    <definedName name="hhhuh">#REF!</definedName>
    <definedName name="hHzhzh">#REF!</definedName>
    <definedName name="HJ">#REF!</definedName>
    <definedName name="hjergbciutybvt">#REF!</definedName>
    <definedName name="hjhj">#REF!</definedName>
    <definedName name="home" localSheetId="0">#REF!</definedName>
    <definedName name="home">#REF!</definedName>
    <definedName name="HPINRCSG" localSheetId="0">#REF!</definedName>
    <definedName name="HPINRCSG">#REF!</definedName>
    <definedName name="hr_u4">#REF!</definedName>
    <definedName name="hr_u5">#REF!</definedName>
    <definedName name="hr_u6">#REF!</definedName>
    <definedName name="hr_u7">#REF!</definedName>
    <definedName name="hrd" hidden="1">#REF!</definedName>
    <definedName name="hsdfhfdsk">#REF!</definedName>
    <definedName name="hsgtrheir">#REF!</definedName>
    <definedName name="hshhxuhxu" localSheetId="0">#REF!</definedName>
    <definedName name="hshhxuhxu">#REF!</definedName>
    <definedName name="HTML" localSheetId="0" hidden="1">{"'장비'!$A$3:$M$12"}</definedName>
    <definedName name="HTML" hidden="1">{"'장비'!$A$3:$M$12"}</definedName>
    <definedName name="HTML_Control" localSheetId="0" hidden="1">{"'장비'!$A$3:$M$12"}</definedName>
    <definedName name="HTML_Control" hidden="1">{"'장비'!$A$3:$M$12"}</definedName>
    <definedName name="i">#REF!</definedName>
    <definedName name="IDT">#N/A</definedName>
    <definedName name="ie" localSheetId="0" hidden="1">{"'Sheet1'!$L$16"}</definedName>
    <definedName name="ie" hidden="1">{"'Sheet1'!$L$16"}</definedName>
    <definedName name="IELWSALES">#REF!</definedName>
    <definedName name="IELYSALES">#REF!</definedName>
    <definedName name="IEPLANSALES">#REF!</definedName>
    <definedName name="IESP">#REF!</definedName>
    <definedName name="II">#N/A</definedName>
    <definedName name="iiiiiierygclwmhru">#REF!</definedName>
    <definedName name="Impact.of.wage.revision">#REF!</definedName>
    <definedName name="IN">#REF!</definedName>
    <definedName name="inc">#REF!</definedName>
    <definedName name="INCM">#REF!</definedName>
    <definedName name="Income">#REF!</definedName>
    <definedName name="INDE">#N/A</definedName>
    <definedName name="Inflation">#REF!</definedName>
    <definedName name="Inland2">#REF!</definedName>
    <definedName name="interest_and_finance_charges_bs">#REF!</definedName>
    <definedName name="interest_finance_charges_schedule">#REF!</definedName>
    <definedName name="INTERFACE_FORMAT_VERSION">#REF!</definedName>
    <definedName name="INTERFACE_NAME">#REF!</definedName>
    <definedName name="IntFreeCred">#REF!</definedName>
    <definedName name="IntRate_11">#REF!</definedName>
    <definedName name="IntRate_12">#REF!</definedName>
    <definedName name="IntRate_WC">#REF!</definedName>
    <definedName name="IntRate_WC10">#REF!</definedName>
    <definedName name="IntRate_WC11">#REF!</definedName>
    <definedName name="IntRate_WC12">#REF!</definedName>
    <definedName name="IntRate12" localSheetId="0">#REF!</definedName>
    <definedName name="IntRate12">#REF!</definedName>
    <definedName name="IntRate13">#REF!</definedName>
    <definedName name="IntRateWC11">#REF!</definedName>
    <definedName name="IntRateWC12">#REF!</definedName>
    <definedName name="IntRateWC13">#REF!</definedName>
    <definedName name="Intt_Charge_cY">#REF!,#REF!</definedName>
    <definedName name="Intt_Charge_cy_1">#REF!,#REF!</definedName>
    <definedName name="Intt_Charge_eY">#REF!,#REF!</definedName>
    <definedName name="Intt_Charge_ey_1">#REF!,#REF!</definedName>
    <definedName name="Intt_Charge_PY">#REF!,#REF!</definedName>
    <definedName name="Intt_Charge_py_1">#REF!,#REF!</definedName>
    <definedName name="iop" localSheetId="0" hidden="1">{"'Sheet1'!$L$16"}</definedName>
    <definedName name="iop" hidden="1">{"'Sheet1'!$L$16"}</definedName>
    <definedName name="IPT">#REF!</definedName>
    <definedName name="IRANFARS_최종_3차분">#REF!</definedName>
    <definedName name="IRANFARS2차분_REV_">#REF!</definedName>
    <definedName name="is" localSheetId="0" hidden="1">{"'Sheet1'!$L$16"}</definedName>
    <definedName name="is" hidden="1">{"'Sheet1'!$L$16"}</definedName>
    <definedName name="IsCircular">#REF!</definedName>
    <definedName name="ISODWG">#N/A</definedName>
    <definedName name="it" localSheetId="0" hidden="1">{"'Sheet1'!$L$16"}</definedName>
    <definedName name="it" hidden="1">{"'Sheet1'!$L$16"}</definedName>
    <definedName name="ITEM">#N/A</definedName>
    <definedName name="ITEM_CODE">#REF!</definedName>
    <definedName name="ITEM_NAME">#N/A</definedName>
    <definedName name="ITNO">#N/A</definedName>
    <definedName name="iv2dt" hidden="1">#REF!</definedName>
    <definedName name="ivdt" hidden="1">#REF!</definedName>
    <definedName name="J">#REF!</definedName>
    <definedName name="J_CODE">#N/A</definedName>
    <definedName name="J_DATE">#N/A</definedName>
    <definedName name="J_DEL">#N/A</definedName>
    <definedName name="J_DESC">#N/A</definedName>
    <definedName name="J_NAME">#N/A</definedName>
    <definedName name="J_P_MH">#N/A</definedName>
    <definedName name="J_PROG">#N/A</definedName>
    <definedName name="J_REMAINMH">#N/A</definedName>
    <definedName name="J_TEL">#REF!</definedName>
    <definedName name="JE">#N/A</definedName>
    <definedName name="JEJAK">#N/A</definedName>
    <definedName name="jfgf">#REF!</definedName>
    <definedName name="JJ">#REF!</definedName>
    <definedName name="JJJ" hidden="1">#REF!</definedName>
    <definedName name="jjkjklj" localSheetId="0">#REF!,#REF!</definedName>
    <definedName name="jjkjklj">#REF!,#REF!</definedName>
    <definedName name="jjskjsklj">#REF!</definedName>
    <definedName name="jsjssij">#REF!</definedName>
    <definedName name="JU">#REF!</definedName>
    <definedName name="JV10Group_944" localSheetId="0">#REF!</definedName>
    <definedName name="JV10Group_944">#REF!</definedName>
    <definedName name="JV14Group_944" localSheetId="0">#REF!</definedName>
    <definedName name="JV14Group_944">#REF!</definedName>
    <definedName name="K">#REF!</definedName>
    <definedName name="K2000_">#N/A</definedName>
    <definedName name="KABOLINE" hidden="1">#REF!</definedName>
    <definedName name="KEII">#REF!</definedName>
    <definedName name="KEIIU">#REF!</definedName>
    <definedName name="ket">#REF!</definedName>
    <definedName name="Keta">#REF!</definedName>
    <definedName name="Ketan">#REF!</definedName>
    <definedName name="KG">#REF!</definedName>
    <definedName name="KI">#REF!</definedName>
    <definedName name="kil" localSheetId="0">#REF!</definedName>
    <definedName name="kil">#REF!</definedName>
    <definedName name="kishor" localSheetId="0">#REF!</definedName>
    <definedName name="kishor">#REF!</definedName>
    <definedName name="KISS" localSheetId="0">#REF!</definedName>
    <definedName name="KISS">#REF!</definedName>
    <definedName name="KK">#REF!</definedName>
    <definedName name="kkfkfkfk" localSheetId="0">#REF!</definedName>
    <definedName name="kkfkfkfk">#REF!</definedName>
    <definedName name="kkJJ" localSheetId="0">#REF!</definedName>
    <definedName name="kkJJ">#REF!</definedName>
    <definedName name="KKK" localSheetId="0" hidden="1">#REF!</definedName>
    <definedName name="KKK" hidden="1">#REF!</definedName>
    <definedName name="kkkk" localSheetId="0">#REF!</definedName>
    <definedName name="kkkk">#REF!</definedName>
    <definedName name="kkkkkkk" localSheetId="0">#REF!</definedName>
    <definedName name="kkkkkkk">#REF!</definedName>
    <definedName name="KL" localSheetId="0">#REF!</definedName>
    <definedName name="KL">#REF!</definedName>
    <definedName name="ksokskosk" localSheetId="0">#REF!</definedName>
    <definedName name="ksokskosk">#REF!</definedName>
    <definedName name="L">#REF!</definedName>
    <definedName name="Lacs">100000</definedName>
    <definedName name="Landing_Cost">#REF!</definedName>
    <definedName name="LANGUAGE_VERSION">#REF!</definedName>
    <definedName name="LC">#REF!</definedName>
    <definedName name="LE">#N/A</definedName>
    <definedName name="LEVEL">#REF!</definedName>
    <definedName name="LJ">#REF!</definedName>
    <definedName name="llJkljl" localSheetId="0">#REF!</definedName>
    <definedName name="llJkljl">#REF!</definedName>
    <definedName name="LLL" localSheetId="0" hidden="1">#REF!</definedName>
    <definedName name="LLL" hidden="1">#REF!</definedName>
    <definedName name="llll" localSheetId="0">#REF!</definedName>
    <definedName name="llll">#REF!</definedName>
    <definedName name="LO" localSheetId="0">#REF!</definedName>
    <definedName name="LO">#REF!</definedName>
    <definedName name="LOANRATE" localSheetId="0">#REF!</definedName>
    <definedName name="LOANRATE">#REF!</definedName>
    <definedName name="LOANTO">#REF!</definedName>
    <definedName name="LOOSETOOLS_ES_TA" localSheetId="0">#REF!</definedName>
    <definedName name="LOOSETOOLS_ES_TA">#REF!</definedName>
    <definedName name="LOOSETOOLS_ES_TD">#REF!</definedName>
    <definedName name="ltind">#REF!</definedName>
    <definedName name="LTR_M_NEW">#REF!</definedName>
    <definedName name="LTR_MOR">#REF!</definedName>
    <definedName name="LWSALES">#REF!</definedName>
    <definedName name="LYBin">#REF!</definedName>
    <definedName name="LYHolds">#REF!</definedName>
    <definedName name="LYNet">#REF!</definedName>
    <definedName name="LYoos">#REF!</definedName>
    <definedName name="LYReselects">#REF!</definedName>
    <definedName name="LYReturns">#REF!</definedName>
    <definedName name="LYSales">#REF!</definedName>
    <definedName name="LYTotal">#REF!</definedName>
    <definedName name="m">#REF!</definedName>
    <definedName name="M_A_L_G_A">#N/A</definedName>
    <definedName name="M_L_N_G">#N/A</definedName>
    <definedName name="M_P_D_P">#N/A</definedName>
    <definedName name="M1_">#REF!</definedName>
    <definedName name="M2_">#REF!</definedName>
    <definedName name="MACHINETOOLS_ES_TA">#REF!</definedName>
    <definedName name="MACHINETOOLS_ES_TD">#REF!</definedName>
    <definedName name="MAKEQTY">#N/A</definedName>
    <definedName name="MAKEQTYNU">#N/A</definedName>
    <definedName name="MAKETWT">#N/A</definedName>
    <definedName name="MAKETWTNU">#N/A</definedName>
    <definedName name="MARGINPLAN">#REF!</definedName>
    <definedName name="MARGINPROJ">#REF!</definedName>
    <definedName name="MAT">#N/A</definedName>
    <definedName name="MAT_NO">#N/A</definedName>
    <definedName name="MAT_SIZE">#N/A</definedName>
    <definedName name="MATERIAL">#N/A</definedName>
    <definedName name="MATL">#N/A</definedName>
    <definedName name="MDR_BEST_BEF">#REF!</definedName>
    <definedName name="MDR_BSES_BEF">#REF!</definedName>
    <definedName name="MDR_HTCOMM_AFT">#REF!</definedName>
    <definedName name="MDR_HTCOMM_BEF">#REF!</definedName>
    <definedName name="MDR_HTIND_AFT">#REF!</definedName>
    <definedName name="MDR_HTIND_BEF">#REF!</definedName>
    <definedName name="MDR_LTCOMM_AFT">#REF!</definedName>
    <definedName name="MDR_LTCOMM_BEF">#REF!</definedName>
    <definedName name="MDR_LTIND_AFT">#REF!</definedName>
    <definedName name="MDR_LTIND_BEF">#REF!</definedName>
    <definedName name="MDR_RLY_AFT">#REF!</definedName>
    <definedName name="MDR_RLY_BEF">#REF!</definedName>
    <definedName name="MDR_TIR_BEF">#REF!</definedName>
    <definedName name="MDR_TXT_AFT">#REF!</definedName>
    <definedName name="MDR_TXT_BEF">#REF!</definedName>
    <definedName name="MENU">#N/A</definedName>
    <definedName name="MEPE">#REF!</definedName>
    <definedName name="METERS_ES_TA" localSheetId="0">#REF!</definedName>
    <definedName name="METERS_ES_TA">#REF!</definedName>
    <definedName name="METERS_ES_TD">#REF!</definedName>
    <definedName name="METHOD">#REF!</definedName>
    <definedName name="MID">#N/A</definedName>
    <definedName name="mill">#REF!</definedName>
    <definedName name="Millions">1000000</definedName>
    <definedName name="MIN">#REF!</definedName>
    <definedName name="Miscelleneous_Expenditure" localSheetId="0">#REF!</definedName>
    <definedName name="Miscelleneous_Expenditure">#REF!</definedName>
    <definedName name="ML">#N/A</definedName>
    <definedName name="mmmm" localSheetId="0">#REF!</definedName>
    <definedName name="mmmm">#REF!</definedName>
    <definedName name="mmmmmmmmmmmm" localSheetId="0">#REF!</definedName>
    <definedName name="mmmmmmmmmmmm">#REF!</definedName>
    <definedName name="mn" localSheetId="0" hidden="1">{"'Sheet1'!$L$16"}</definedName>
    <definedName name="mn" hidden="1">{"'Sheet1'!$L$16"}</definedName>
    <definedName name="mo">#REF!</definedName>
    <definedName name="MO_DES">#N/A</definedName>
    <definedName name="MO_NO">#N/A</definedName>
    <definedName name="MOD">#REF!</definedName>
    <definedName name="MODEL">#N/A</definedName>
    <definedName name="MODES">#N/A</definedName>
    <definedName name="MODESC">#N/A</definedName>
    <definedName name="MOITEM">#N/A</definedName>
    <definedName name="MONITORPNT">#REF!</definedName>
    <definedName name="MONO">#N/A</definedName>
    <definedName name="month">#REF!</definedName>
    <definedName name="MOTORVEHICLE_ES_TA">#REF!</definedName>
    <definedName name="MOTORVEHICLE_ES_TD">#REF!</definedName>
    <definedName name="mth">#REF!</definedName>
    <definedName name="MTL">#N/A</definedName>
    <definedName name="MTPI">#REF!</definedName>
    <definedName name="MVEHICLE_GEN_TA">#REF!</definedName>
    <definedName name="MVEHICLE_GEN_TD">#REF!</definedName>
    <definedName name="MYCAP">#REF!</definedName>
    <definedName name="MYLOAN">#REF!</definedName>
    <definedName name="MYRATE">#REF!</definedName>
    <definedName name="MYTO">#REF!</definedName>
    <definedName name="N" localSheetId="0">#REF!</definedName>
    <definedName name="N">#REF!</definedName>
    <definedName name="NAM_1">#N/A</definedName>
    <definedName name="NATION" localSheetId="0">#REF!</definedName>
    <definedName name="NATION">#REF!</definedName>
    <definedName name="needle" localSheetId="0">#REF!</definedName>
    <definedName name="needle">#REF!</definedName>
    <definedName name="new" localSheetId="0" hidden="1">#REF!</definedName>
    <definedName name="new" hidden="1">#REF!</definedName>
    <definedName name="NG" localSheetId="0">#REF!</definedName>
    <definedName name="NG">#REF!</definedName>
    <definedName name="NIPP" localSheetId="0">#REF!</definedName>
    <definedName name="NIPP">#REF!</definedName>
    <definedName name="nis" hidden="1">#REF!</definedName>
    <definedName name="NN">#REF!</definedName>
    <definedName name="nnkklj">#REF!</definedName>
    <definedName name="NonDom">#REF!</definedName>
    <definedName name="Note_26bs">#REF!</definedName>
    <definedName name="Note_3bs.">#REF!</definedName>
    <definedName name="Notes__11bs">#REF!</definedName>
    <definedName name="Notes_10bs">#REF!</definedName>
    <definedName name="Notes_12bs">#REF!</definedName>
    <definedName name="Notes_13bs">#REF!</definedName>
    <definedName name="Notes_14bs">#REF!</definedName>
    <definedName name="Notes_15bs">#REF!</definedName>
    <definedName name="Notes_16Bs">#REF!</definedName>
    <definedName name="Notes_17bs">#REF!</definedName>
    <definedName name="Notes_18Bs">#REF!</definedName>
    <definedName name="Notes_19bs">#REF!</definedName>
    <definedName name="Notes_20bs">#REF!</definedName>
    <definedName name="Notes_21bs">#REF!</definedName>
    <definedName name="Notes_22bs">#REF!</definedName>
    <definedName name="Notes_23bs">#REF!</definedName>
    <definedName name="Notes_24bs">#REF!</definedName>
    <definedName name="Notes_25Bs">#REF!</definedName>
    <definedName name="notes_2bs.">#REF!</definedName>
    <definedName name="Notes_3bs">#REF!</definedName>
    <definedName name="Notes_4bs">#REF!</definedName>
    <definedName name="Notes_5bs">#REF!</definedName>
    <definedName name="Notes_6bs">#REF!</definedName>
    <definedName name="Notes_7bs">#REF!</definedName>
    <definedName name="Notes_8bs">#REF!</definedName>
    <definedName name="Notes_9bs">#REF!</definedName>
    <definedName name="Notes2.bs">#REF!</definedName>
    <definedName name="NrLossesPercentage">#REF!</definedName>
    <definedName name="nwjehfi">#REF!</definedName>
    <definedName name="O" localSheetId="0">#REF!</definedName>
    <definedName name="O">#REF!</definedName>
    <definedName name="O_SCOPE_DATA">#REF!</definedName>
    <definedName name="OFFICE.EQUIP_ES_TA">#REF!</definedName>
    <definedName name="OFFICE.EQUIP_ES_TD">#REF!</definedName>
    <definedName name="OLE_LINK1">#REF!</definedName>
    <definedName name="Olklkk">#REF!</definedName>
    <definedName name="opg">#REF!</definedName>
    <definedName name="opi">#REF!</definedName>
    <definedName name="opz">#REF!</definedName>
    <definedName name="p">#REF!</definedName>
    <definedName name="P.C._ES_TA">#REF!</definedName>
    <definedName name="P.C._ES_TD">#REF!</definedName>
    <definedName name="P1_">#N/A</definedName>
    <definedName name="P10_">#N/A</definedName>
    <definedName name="P11_">#N/A</definedName>
    <definedName name="P12_">#N/A</definedName>
    <definedName name="P13_">#N/A</definedName>
    <definedName name="P14_">#N/A</definedName>
    <definedName name="P15_">#N/A</definedName>
    <definedName name="P16_">#N/A</definedName>
    <definedName name="P17_">#N/A</definedName>
    <definedName name="P2_">#N/A</definedName>
    <definedName name="P3_">#N/A</definedName>
    <definedName name="P4_">#N/A</definedName>
    <definedName name="P5_">#N/A</definedName>
    <definedName name="P6_">#N/A</definedName>
    <definedName name="P7_">#N/A</definedName>
    <definedName name="P8_">#N/A</definedName>
    <definedName name="P9_">#N/A</definedName>
    <definedName name="PAGE_1">NA()</definedName>
    <definedName name="PAGE1">#REF!</definedName>
    <definedName name="page10">#REF!</definedName>
    <definedName name="PAGE10_6">#REF!</definedName>
    <definedName name="PAGE11">#N/A</definedName>
    <definedName name="PAGE11_6">#REF!</definedName>
    <definedName name="PAGE12">#N/A</definedName>
    <definedName name="PAGE12_6">#REF!</definedName>
    <definedName name="PAGE14">#REF!</definedName>
    <definedName name="PAGE15">#REF!</definedName>
    <definedName name="PAGE16">#REF!</definedName>
    <definedName name="PAGE17">#REF!</definedName>
    <definedName name="PAGE18">#REF!</definedName>
    <definedName name="PAGE19">#REF!</definedName>
    <definedName name="PAGE2">#REF!</definedName>
    <definedName name="PAGE2_6">#REF!</definedName>
    <definedName name="PAGE20">#REF!</definedName>
    <definedName name="PAGE21">#REF!</definedName>
    <definedName name="PAGE210">#REF!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3">#REF!</definedName>
    <definedName name="PAGE3_6">#REF!</definedName>
    <definedName name="PAGE31">#N/A</definedName>
    <definedName name="PAGE32">#N/A</definedName>
    <definedName name="page34">#REF!</definedName>
    <definedName name="Page35">#REF!</definedName>
    <definedName name="PAGE4_6">#REF!</definedName>
    <definedName name="PAGE41">#N/A</definedName>
    <definedName name="PAGE42">#N/A</definedName>
    <definedName name="PAGE5_6">#REF!</definedName>
    <definedName name="page50">#REF!</definedName>
    <definedName name="page51">#REF!</definedName>
    <definedName name="page52">#REF!</definedName>
    <definedName name="PAGE6">#REF!</definedName>
    <definedName name="PAGE6_6">#REF!</definedName>
    <definedName name="PAGE7">#REF!</definedName>
    <definedName name="PAGE7_6">#REF!</definedName>
    <definedName name="PAGE8">#REF!</definedName>
    <definedName name="PAGE8_6U1A">#REF!</definedName>
    <definedName name="PAGE8_6U1B">#REF!</definedName>
    <definedName name="PAGE8_6U2A">#REF!</definedName>
    <definedName name="PAGE8_6U2B">#REF!</definedName>
    <definedName name="PAGE8_6U3A">#REF!</definedName>
    <definedName name="PAGE8_6U3B">#REF!</definedName>
    <definedName name="PAGE9">#REF!</definedName>
    <definedName name="PAGE9_6">#REF!</definedName>
    <definedName name="PART">#REF!</definedName>
    <definedName name="PART_NO">#N/A</definedName>
    <definedName name="PC">#N/A</definedName>
    <definedName name="PC_GEN_TA">#REF!</definedName>
    <definedName name="PC_GEN_TD">#REF!</definedName>
    <definedName name="PCL">#N/A</definedName>
    <definedName name="PCN">#REF!</definedName>
    <definedName name="PCNO">#REF!</definedName>
    <definedName name="PCNO1">#REF!</definedName>
    <definedName name="pcraig1">#REF!</definedName>
    <definedName name="PIN">#N/A</definedName>
    <definedName name="PIPE">#REF!</definedName>
    <definedName name="PJT">#N/A</definedName>
    <definedName name="PKS">#REF!</definedName>
    <definedName name="PLANT_GEN_TA">#REF!</definedName>
    <definedName name="PLANT_GEN_TD">#REF!</definedName>
    <definedName name="PLF">#REF!</definedName>
    <definedName name="PLUG" localSheetId="0">#REF!</definedName>
    <definedName name="PLUG">#REF!</definedName>
    <definedName name="PONO">#N/A</definedName>
    <definedName name="Pop_Ratio">#REF!</definedName>
    <definedName name="pound">#REF!</definedName>
    <definedName name="PowerCut3Wire">#REF!</definedName>
    <definedName name="PowerCut3Wire_H0010">#REF!</definedName>
    <definedName name="PowerCut4Wire">#REF!</definedName>
    <definedName name="PowerCut4Wire_H0010">#REF!</definedName>
    <definedName name="PR">#N/A</definedName>
    <definedName name="PRDump">#REF!</definedName>
    <definedName name="PREF">#N/A</definedName>
    <definedName name="PREV_NO1">#REF!</definedName>
    <definedName name="PREV_NO10">#REF!</definedName>
    <definedName name="PREV_NO11">#REF!</definedName>
    <definedName name="PREV_NO12">#REF!</definedName>
    <definedName name="PREV_NO13">#REF!</definedName>
    <definedName name="PREV_NO14">#REF!</definedName>
    <definedName name="PREV_NO15">#REF!</definedName>
    <definedName name="PREV_NO2">#REF!</definedName>
    <definedName name="PREV_NO3">#REF!</definedName>
    <definedName name="PREV_NO4">#REF!</definedName>
    <definedName name="PREV_NO5">#REF!</definedName>
    <definedName name="PREV_NO6">#REF!</definedName>
    <definedName name="PREV_NO7">#REF!</definedName>
    <definedName name="PREV_NO8">#REF!</definedName>
    <definedName name="PREV_NO9">#REF!</definedName>
    <definedName name="PRF_1" localSheetId="0">#REF!</definedName>
    <definedName name="PRF_1">#REF!</definedName>
    <definedName name="PRF_2_P1">#REF!</definedName>
    <definedName name="PRF_2_P2">#REF!</definedName>
    <definedName name="PRF_3_AN1">#REF!</definedName>
    <definedName name="PRF_3_AN2">#REF!</definedName>
    <definedName name="PRF_3_AN3">#REF!</definedName>
    <definedName name="Print">#REF!</definedName>
    <definedName name="_xlnm.Print_Area" localSheetId="6">'Carrying Cost'!$A$1:$C$26</definedName>
    <definedName name="_xlnm.Print_Area" localSheetId="5">'F1'!$A$1:$I$56</definedName>
    <definedName name="_xlnm.Print_Area" localSheetId="30">'F11'!$A$1:$G$51</definedName>
    <definedName name="_xlnm.Print_Area" localSheetId="31">'F12'!$A$1:$H$19</definedName>
    <definedName name="_xlnm.Print_Area" localSheetId="32">'F13'!$A$1:$H$32</definedName>
    <definedName name="_xlnm.Print_Area" localSheetId="34">'F14-1'!$A$1:$I$45</definedName>
    <definedName name="_xlnm.Print_Area" localSheetId="35">'F14-2'!$A$1:$F$16</definedName>
    <definedName name="_xlnm.Print_Area" localSheetId="36">'F14-3'!$A$1:$E$34</definedName>
    <definedName name="_xlnm.Print_Area" localSheetId="37">'F14-4'!$A$1:$E$22</definedName>
    <definedName name="_xlnm.Print_Area" localSheetId="38">'F15'!$A$1:$H$40</definedName>
    <definedName name="_xlnm.Print_Area" localSheetId="39">'F16'!$A$1:$H$57</definedName>
    <definedName name="_xlnm.Print_Area" localSheetId="40">'F17'!$A$1:$D$14</definedName>
    <definedName name="_xlnm.Print_Area" localSheetId="41">'F18'!$A$1:$H$34</definedName>
    <definedName name="_xlnm.Print_Area" localSheetId="42">'F19'!$A$1:$H$18</definedName>
    <definedName name="_xlnm.Print_Area" localSheetId="43">'F20'!$A$1:$F$21</definedName>
    <definedName name="_xlnm.Print_Area" localSheetId="44">'F21'!$A$1:$H$20</definedName>
    <definedName name="_xlnm.Print_Area" localSheetId="45">'F22'!$A$1:$D$37</definedName>
    <definedName name="_xlnm.Print_Area" localSheetId="46">'F23'!$A$1:$E$40</definedName>
    <definedName name="_xlnm.Print_Area" localSheetId="47">'F24'!$A$1:$K$21</definedName>
    <definedName name="_xlnm.Print_Area" localSheetId="8">'F3'!$A$1:$J$35</definedName>
    <definedName name="_xlnm.Print_Area" localSheetId="9">'F4'!$A$1:$H$33</definedName>
    <definedName name="_xlnm.Print_Area" localSheetId="10">'F5-1'!$A$1:$I$615</definedName>
    <definedName name="_xlnm.Print_Area" localSheetId="11">'F5-2'!$A$1:$P$32</definedName>
    <definedName name="_xlnm.Print_Area" localSheetId="12">'F5-3'!$A$1:$I$43</definedName>
    <definedName name="_xlnm.Print_Area" localSheetId="13">'F5-4'!$A$1:$D$39</definedName>
    <definedName name="_xlnm.Print_Area" localSheetId="14">'F5-5'!$A$1:$F$79</definedName>
    <definedName name="_xlnm.Print_Area" localSheetId="15">'F5-6'!$A$1:$J$84</definedName>
    <definedName name="_xlnm.Print_Area" localSheetId="16">'F5-7'!$A$1:$G$27</definedName>
    <definedName name="_xlnm.Print_Area" localSheetId="17">'F5-8'!$A$1:$I$22</definedName>
    <definedName name="_xlnm.Print_Area" localSheetId="18">'F5-9'!$A$1:$K$20</definedName>
    <definedName name="_xlnm.Print_Area" localSheetId="19">'F6'!$A$1:$G$25</definedName>
    <definedName name="_xlnm.Print_Area" localSheetId="20">'F7-1'!$A$1:$H$24</definedName>
    <definedName name="_xlnm.Print_Area" localSheetId="21">'F7-2'!$A$1:$H$70</definedName>
    <definedName name="_xlnm.Print_Area" localSheetId="22">'F7-3'!$A$1:$V$24</definedName>
    <definedName name="_xlnm.Print_Area" localSheetId="23">'F7-4'!$A$1:$F$16</definedName>
    <definedName name="_xlnm.Print_Area" localSheetId="24">'F8'!$A$1:$I$30</definedName>
    <definedName name="_xlnm.Print_Area" localSheetId="25">'F9'!$A$1:$H$26</definedName>
    <definedName name="_xlnm.Print_Area" localSheetId="26">'F9-1'!$A$1:$I$48</definedName>
    <definedName name="_xlnm.Print_Area" localSheetId="27">'F9-2'!$A$1:$N$24</definedName>
    <definedName name="_xlnm.Print_Area" localSheetId="28">'F9-3'!$A$1:$E$19</definedName>
    <definedName name="_xlnm.Print_Area" localSheetId="48">Incentive!$A$1:$D$28</definedName>
    <definedName name="_xlnm.Print_Area" localSheetId="49">'P1'!$A$1:$E$44</definedName>
    <definedName name="_xlnm.Print_Area" localSheetId="61">'P10'!$A$1:$F$56</definedName>
    <definedName name="_xlnm.Print_Area" localSheetId="63">'P12'!$A$1:$E$31</definedName>
    <definedName name="_xlnm.Print_Area" localSheetId="54">'P3'!$A$1:$E$17</definedName>
    <definedName name="_xlnm.Print_Area" localSheetId="55">'P4'!$A$1:$N$14</definedName>
    <definedName name="_xlnm.Print_Area" localSheetId="56">'P5'!$A$1:$H$27</definedName>
    <definedName name="_xlnm.Print_Area" localSheetId="57">'P6'!$A$1:$H$18</definedName>
    <definedName name="_xlnm.Print_Area" localSheetId="58">'P7'!$A$1:$P$15</definedName>
    <definedName name="_xlnm.Print_Area" localSheetId="60">'P9'!$A$1:$H$20</definedName>
    <definedName name="_xlnm.Print_Area" localSheetId="2">'S1'!$A$1:$E$40</definedName>
    <definedName name="_xlnm.Print_Area" localSheetId="33">'Sharing of Gains-Losses'!$A$1:$D$34</definedName>
    <definedName name="_xlnm.Print_Area" localSheetId="0">Sheet!$A$1:$K$13</definedName>
    <definedName name="_xlnm.Print_Area">#REF!</definedName>
    <definedName name="PRINT_AREA_MI" localSheetId="0">#REF!</definedName>
    <definedName name="PRINT_AREA_MI">#REF!</definedName>
    <definedName name="PRINT_AREA_MI1">#REF!</definedName>
    <definedName name="PRINT_AREA_MII">#REF!</definedName>
    <definedName name="Print_Area1">#REF!</definedName>
    <definedName name="Print_title">#REF!</definedName>
    <definedName name="_xlnm.Print_Titles" localSheetId="1">Index!$1:$2</definedName>
    <definedName name="_xlnm.Print_Titles" localSheetId="50">'P2A '!$5:$7</definedName>
    <definedName name="_xlnm.Print_Titles">#REF!</definedName>
    <definedName name="PRINT_TITLES_MI">#REF!</definedName>
    <definedName name="PRINT_TITLES_MI1">#REF!</definedName>
    <definedName name="Print02">#REF!</definedName>
    <definedName name="PROC_NO1">#N/A</definedName>
    <definedName name="PROC_NO10">#REF!</definedName>
    <definedName name="PROC_NO11">#REF!</definedName>
    <definedName name="PROC_NO12">#REF!</definedName>
    <definedName name="PROC_NO13">#REF!</definedName>
    <definedName name="PROC_NO14">#REF!</definedName>
    <definedName name="PROC_NO15">#REF!</definedName>
    <definedName name="PROC_NO2">#N/A</definedName>
    <definedName name="PROC_NO3">#N/A</definedName>
    <definedName name="PROC_NO4">#N/A</definedName>
    <definedName name="PROC_NO5">#N/A</definedName>
    <definedName name="PROC_NO6">#N/A</definedName>
    <definedName name="PROC_NO7">#N/A</definedName>
    <definedName name="PROC_NO8">#N/A</definedName>
    <definedName name="PROC_NO9">#REF!</definedName>
    <definedName name="PROJECT_NAME" localSheetId="0">#REF!</definedName>
    <definedName name="PROJECT_NAME">#REF!</definedName>
    <definedName name="PTPI" localSheetId="0">#REF!</definedName>
    <definedName name="PTPI">#REF!</definedName>
    <definedName name="PURCHASE" localSheetId="0">#REF!</definedName>
    <definedName name="PURCHASE">#REF!</definedName>
    <definedName name="PURCOST" localSheetId="0">#REF!</definedName>
    <definedName name="PURCOST">#REF!</definedName>
    <definedName name="pw">#REF!</definedName>
    <definedName name="q">#REF!,#REF!</definedName>
    <definedName name="qq" localSheetId="0">#REF!</definedName>
    <definedName name="qq">#REF!</definedName>
    <definedName name="QQQ">#REF!</definedName>
    <definedName name="qqqqqqq3">#REF!</definedName>
    <definedName name="QTY">#N/A</definedName>
    <definedName name="qwfwf">#REF!</definedName>
    <definedName name="R_">#N/A</definedName>
    <definedName name="r_adj">#REF!</definedName>
    <definedName name="R_I_Q_A_S">#N/A</definedName>
    <definedName name="r_kwh">#REF!</definedName>
    <definedName name="r_met">#REF!</definedName>
    <definedName name="range" localSheetId="0">#REF!</definedName>
    <definedName name="range">#REF!</definedName>
    <definedName name="RANGE1">#REF!</definedName>
    <definedName name="Range11">#REF!</definedName>
    <definedName name="Range12">#REF!</definedName>
    <definedName name="Range13">#REF!</definedName>
    <definedName name="Range14">#REF!</definedName>
    <definedName name="RANGE2">#REF!</definedName>
    <definedName name="RANGE3">#REF!</definedName>
    <definedName name="RASCO__3">#N/A</definedName>
    <definedName name="RASCO__A">#N/A</definedName>
    <definedName name="RATE">#N/A</definedName>
    <definedName name="RawAgencyPrice">#REF!</definedName>
    <definedName name="RBData">#REF!</definedName>
    <definedName name="rdtgreg">#REF!</definedName>
    <definedName name="RE_SIZE">#REF!</definedName>
    <definedName name="RED">#REF!</definedName>
    <definedName name="REF_TRV">#N/A</definedName>
    <definedName name="rehigulh">#REF!</definedName>
    <definedName name="REMARK">#N/A</definedName>
    <definedName name="Renu">#REF!</definedName>
    <definedName name="Reselects" localSheetId="0">#REF!</definedName>
    <definedName name="Reselects">#REF!</definedName>
    <definedName name="Reserves_and_Surplus">#REF!</definedName>
    <definedName name="REV_NO">#REF!</definedName>
    <definedName name="REVENUE">#REF!</definedName>
    <definedName name="RFP003A">#REF!</definedName>
    <definedName name="RFP003B">#REF!</definedName>
    <definedName name="RFP003C">#REF!</definedName>
    <definedName name="RFP003D">#REF!</definedName>
    <definedName name="RFP003E">#REF!</definedName>
    <definedName name="RFP003F">#REF!</definedName>
    <definedName name="rid" localSheetId="0" hidden="1">{"'Sheet1'!$L$16"}</definedName>
    <definedName name="rid" hidden="1">{"'Sheet1'!$L$16"}</definedName>
    <definedName name="RNO">#N/A</definedName>
    <definedName name="ROOMAC_GEN_TA">#REF!</definedName>
    <definedName name="ROOMAC_GEN_TD">#REF!</definedName>
    <definedName name="RR">#REF!</definedName>
    <definedName name="RRR">#REF!</definedName>
    <definedName name="RT">#N/A</definedName>
    <definedName name="rtg5rg">#REF!</definedName>
    <definedName name="RTPNT">#REF!</definedName>
    <definedName name="RTY_선택" localSheetId="0">#REF!</definedName>
    <definedName name="RTY_선택">#REF!</definedName>
    <definedName name="RVI" hidden="1">#REF!</definedName>
    <definedName name="rytyh">#REF!</definedName>
    <definedName name="S">#REF!</definedName>
    <definedName name="S.1.4.3" localSheetId="0" hidden="1">{"Edition",#N/A,FALSE,"Data"}</definedName>
    <definedName name="S.1.4.3" hidden="1">{"Edition",#N/A,FALSE,"Data"}</definedName>
    <definedName name="S_0">#REF!</definedName>
    <definedName name="S_1">#REF!</definedName>
    <definedName name="S_10">#REF!</definedName>
    <definedName name="S_11">#REF!</definedName>
    <definedName name="S_2">#REF!</definedName>
    <definedName name="S_3">#REF!</definedName>
    <definedName name="S_4">#REF!</definedName>
    <definedName name="S_5">#REF!</definedName>
    <definedName name="S_6">#REF!</definedName>
    <definedName name="S_7">#REF!</definedName>
    <definedName name="S_8">#REF!</definedName>
    <definedName name="S_9">#REF!</definedName>
    <definedName name="S_M_D_S">#N/A</definedName>
    <definedName name="S_No">#REF!</definedName>
    <definedName name="S_Tp">#REF!</definedName>
    <definedName name="saasawqw">#REF!</definedName>
    <definedName name="sadqe">#REF!</definedName>
    <definedName name="SAFCASFC">#REF!</definedName>
    <definedName name="sahshs">#REF!</definedName>
    <definedName name="SALES">#REF!</definedName>
    <definedName name="SALESPLAN">#REF!</definedName>
    <definedName name="SALESPROJ">#REF!</definedName>
    <definedName name="SAN">#N/A</definedName>
    <definedName name="SAP.003.SPA224_VALVES.KFP_AABBCC_CODE_VALVES">#REF!</definedName>
    <definedName name="SAP.003.SPA224_VALVES.KFP_CASING_MATERIAL">#REF!</definedName>
    <definedName name="SAP.003.SPA224_VALVES.KFP_DESCRIPTION">#REF!</definedName>
    <definedName name="SAP.003.SPA224_VALVES.KFP_DESCRIPTION_NATIVE">#REF!</definedName>
    <definedName name="SAP.003.SPA224_VALVES.KFP_DIMENSION_CONNECT_INLET">#REF!</definedName>
    <definedName name="SAP.003.SPA224_VALVES.KFP_DIMENSION_CONNECT_OUTLET">#REF!</definedName>
    <definedName name="SAP.003.SPA224_VALVES.KFP_DRAWING_NUMBER">#REF!</definedName>
    <definedName name="SAP.003.SPA224_VALVES.KFP_ENGINEERING_SZENARIO">#REF!</definedName>
    <definedName name="SAP.003.SPA224_VALVES.KFP_KKS">#REF!</definedName>
    <definedName name="SAP.003.SPA224_VALVES.KFP_KWU_VALVE_TYPE_CODE_1">#REF!</definedName>
    <definedName name="SAP.003.SPA224_VALVES.KFP_KWU_VALVE_TYPE_CODE_2">#REF!</definedName>
    <definedName name="SAP.003.SPA224_VALVES.KFP_MANUFACTURER">#REF!</definedName>
    <definedName name="SAP.003.SPA224_VALVES.KFP_MANUFACTURER_TYPE">#REF!</definedName>
    <definedName name="SAP.003.SPA224_VALVES.KFP_MAX_ALLOWED_WORK_PRESSURE">#REF!</definedName>
    <definedName name="SAP.003.SPA224_VALVES.KFP_MAX_ALLOWED_WORK_TEMP">#REF!</definedName>
    <definedName name="SAP.003.SPA224_VALVES.KFP_MEDIUM">#REF!</definedName>
    <definedName name="SAP.003.SPA224_VALVES.KFP_MIN_ALLOWED_WORK_PRESSURE">#REF!</definedName>
    <definedName name="SAP.003.SPA224_VALVES.KFP_NOMINAL_DIAMETER">#REF!</definedName>
    <definedName name="SAP.003.SPA224_VALVES.KFP_NOMINAL_PRESSURE">#REF!</definedName>
    <definedName name="SAP.003.SPA224_VALVES.KFP_ORIGIN_KEY">#REF!</definedName>
    <definedName name="SAP.003.SPA224_VALVES.KFP_PIPE_MATERIAL">#REF!</definedName>
    <definedName name="SAP.003.SPA224_VALVES.KFP_REMARK_VALVES">#REF!</definedName>
    <definedName name="SAP.003.SPA224_VALVES.KFP_ROOM_NUMBER_VALVES">#REF!</definedName>
    <definedName name="SAP.003.SPA224_VALVES.KFP_RPP_SOURCE">#REF!</definedName>
    <definedName name="SAP.003.SPA224_VALVES.KFP_STATUS_INPUT_VALVES">#REF!</definedName>
    <definedName name="SAP.003.SPA224_VALVES.KFP_TYPE_OF_ACTUATION">#REF!</definedName>
    <definedName name="SAP.003.SPA224_VALVES.KFP_TYPE_OF_CONNECT_INLET">#REF!</definedName>
    <definedName name="SAP.003.SPA224_VALVES.KFP_TYPE_OF_CONNECT_OUTLET">#REF!</definedName>
    <definedName name="SAP.003.SPA224_VALVES.KFP_VALVE_LENGTH">#REF!</definedName>
    <definedName name="SAP.003.SPA224_VALVES.KFP_WEIGHT">#REF!</definedName>
    <definedName name="SBI_PLR">#REF!</definedName>
    <definedName name="SCH">#N/A</definedName>
    <definedName name="Schedule">#N/A</definedName>
    <definedName name="SCHEDULE_1">#REF!</definedName>
    <definedName name="sCHEDULE_1_sHEET_1" localSheetId="0">#REF!</definedName>
    <definedName name="sCHEDULE_1_sHEET_1">#REF!</definedName>
    <definedName name="SCHEDULE_10">#REF!</definedName>
    <definedName name="SCHEDULE_11">#REF!</definedName>
    <definedName name="SCHEDULE_12">#REF!</definedName>
    <definedName name="SCHEDULE_13">#REF!</definedName>
    <definedName name="SCHEDULE_14">#REF!</definedName>
    <definedName name="SCHEDULE_15">#REF!</definedName>
    <definedName name="SCHEDULE_16" localSheetId="0">#REF!</definedName>
    <definedName name="SCHEDULE_16">#REF!</definedName>
    <definedName name="SCHEDULE_17">#REF!</definedName>
    <definedName name="SCHEDULE_18">#REF!</definedName>
    <definedName name="Schedule_2">#REF!</definedName>
    <definedName name="SCHEDULE_20">#REF!</definedName>
    <definedName name="SCHEDULE_21">#REF!</definedName>
    <definedName name="SCHEDULE_22">#REF!</definedName>
    <definedName name="SCHEDULE_23">#REF!</definedName>
    <definedName name="SCHEDULE_3">#REF!</definedName>
    <definedName name="SCHEDULE_4" localSheetId="0">#REF!</definedName>
    <definedName name="SCHEDULE_4">#REF!</definedName>
    <definedName name="Schedule_4_Investment">#REF!</definedName>
    <definedName name="SCHEDULE_5">#REF!</definedName>
    <definedName name="SCHEDULE_6">#REF!</definedName>
    <definedName name="SCHEDULE_7" localSheetId="0">#REF!</definedName>
    <definedName name="SCHEDULE_7">#REF!</definedName>
    <definedName name="SCHEDULE_8" localSheetId="0">#REF!</definedName>
    <definedName name="SCHEDULE_8">#REF!</definedName>
    <definedName name="SCHEDULE_9" localSheetId="0">#REF!</definedName>
    <definedName name="SCHEDULE_9">#REF!</definedName>
    <definedName name="SCHEDULE_No.">#REF!</definedName>
    <definedName name="Schedule_No2">#REF!</definedName>
    <definedName name="Schedule2" localSheetId="0">#REF!</definedName>
    <definedName name="Schedule2">#REF!</definedName>
    <definedName name="SCOPE" localSheetId="0">#REF!</definedName>
    <definedName name="SCOPE">#REF!</definedName>
    <definedName name="sd" localSheetId="0" hidden="1">{"'Sheet1'!$L$16"}</definedName>
    <definedName name="sd" hidden="1">{"'Sheet1'!$L$16"}</definedName>
    <definedName name="sdd">#REF!</definedName>
    <definedName name="sddddddd">#REF!</definedName>
    <definedName name="sdddddddd">#REF!</definedName>
    <definedName name="sdfdfhf">#REF!</definedName>
    <definedName name="sdfsds">#REF!</definedName>
    <definedName name="sdfsfsdf">#REF!</definedName>
    <definedName name="sdsfszsfzs" localSheetId="0">#REF!,#REF!</definedName>
    <definedName name="sdsfszsfzs">#REF!,#REF!</definedName>
    <definedName name="SDT">#N/A</definedName>
    <definedName name="SECOAL">#REF!</definedName>
    <definedName name="See_Annexure_B.PL">#REF!</definedName>
    <definedName name="See_Notes_1">#REF!</definedName>
    <definedName name="Selling_Dist_Schedule">#REF!</definedName>
    <definedName name="SEOREP" localSheetId="0">#REF!</definedName>
    <definedName name="SEOREP">#REF!</definedName>
    <definedName name="SER">#N/A</definedName>
    <definedName name="SEREPORT">#REF!</definedName>
    <definedName name="sfgvegvb">#REF!</definedName>
    <definedName name="sgggg">#REF!</definedName>
    <definedName name="SHEET">#REF!</definedName>
    <definedName name="shft1">#REF!</definedName>
    <definedName name="shftI">#REF!</definedName>
    <definedName name="shshshsh" localSheetId="0">#REF!,#REF!</definedName>
    <definedName name="shshshsh">#REF!,#REF!</definedName>
    <definedName name="siertireyi">#REF!</definedName>
    <definedName name="SIMHP1" localSheetId="0">#REF!</definedName>
    <definedName name="SIMHP1">#REF!</definedName>
    <definedName name="SIMLP1">#REF!</definedName>
    <definedName name="SIZE">#REF!</definedName>
    <definedName name="SIZE1">#N/A</definedName>
    <definedName name="SIZEC">#REF!</definedName>
    <definedName name="sjrijteodgv">#REF!</definedName>
    <definedName name="SMLTOOLS" localSheetId="0">#REF!</definedName>
    <definedName name="SMLTOOLS">#REF!</definedName>
    <definedName name="sndgkhdgk">#REF!</definedName>
    <definedName name="SO" localSheetId="0">#REF!</definedName>
    <definedName name="SO">#REF!</definedName>
    <definedName name="SO_CODE" localSheetId="0">#REF!</definedName>
    <definedName name="SO_CODE">#REF!</definedName>
    <definedName name="SO_NAME" localSheetId="0">#REF!</definedName>
    <definedName name="SO_NAME">#REF!</definedName>
    <definedName name="soch" localSheetId="0">#REF!</definedName>
    <definedName name="soch">#REF!</definedName>
    <definedName name="SOL" localSheetId="0">#REF!</definedName>
    <definedName name="SOL">#REF!</definedName>
    <definedName name="SONIK">#REF!</definedName>
    <definedName name="SPA224_VALVES_COMPARE_COL">#REF!</definedName>
    <definedName name="SPA224_VALVES_ERROR_COL">#REF!</definedName>
    <definedName name="SPEC">#N/A</definedName>
    <definedName name="SS">#REF!</definedName>
    <definedName name="ss400kvstaffnorm">#REF!</definedName>
    <definedName name="sss">#N/A</definedName>
    <definedName name="sssssss">#REF!</definedName>
    <definedName name="ssssssss">#N/A</definedName>
    <definedName name="sssssssss">#REF!</definedName>
    <definedName name="ssssssssss">#REF!</definedName>
    <definedName name="sssssssssssss34">#REF!</definedName>
    <definedName name="ST_TYPE" localSheetId="0">#REF!</definedName>
    <definedName name="ST_TYPE">#REF!</definedName>
    <definedName name="STATICAC_GEN_TA">#REF!</definedName>
    <definedName name="STATICAC_GEN_TD">#REF!</definedName>
    <definedName name="steam_trap">#REF!</definedName>
    <definedName name="STORES">#REF!</definedName>
    <definedName name="Stores_1">#REF!</definedName>
    <definedName name="STORES_2">#REF!</definedName>
    <definedName name="Stores_CurrentAsset" localSheetId="0">#REF!</definedName>
    <definedName name="Stores_CurrentAsset">#REF!</definedName>
    <definedName name="STPI" localSheetId="0">#REF!</definedName>
    <definedName name="STPI">#REF!</definedName>
    <definedName name="sTREETLAMP_ES_TA">#REF!</definedName>
    <definedName name="STREETLAMP_ES_TD">#REF!</definedName>
    <definedName name="StressTables">#REF!</definedName>
    <definedName name="SUFF">#N/A</definedName>
    <definedName name="Sum_No">#REF!</definedName>
    <definedName name="SUMMARY">#REF!</definedName>
    <definedName name="Sup">#REF!</definedName>
    <definedName name="supno">#REF!</definedName>
    <definedName name="SUPNO1" localSheetId="0">#REF!</definedName>
    <definedName name="SUPNO1">#REF!</definedName>
    <definedName name="SUPP">#REF!</definedName>
    <definedName name="SUPP1">#REF!</definedName>
    <definedName name="svsdhv">#REF!</definedName>
    <definedName name="SWITCHGEAR_ES_TA">#REF!</definedName>
    <definedName name="SWITCHGEAR_ES_TD">#REF!</definedName>
    <definedName name="SWITCHGERA_ES_TA">#REF!</definedName>
    <definedName name="SYSTEM">#N/A</definedName>
    <definedName name="t">#REF!</definedName>
    <definedName name="T_2">#N/A</definedName>
    <definedName name="T_3">#N/A</definedName>
    <definedName name="T_4">#N/A</definedName>
    <definedName name="T_COMP_DATA">#REF!</definedName>
    <definedName name="T_COMP_선택">#REF!</definedName>
    <definedName name="T_T">#REF!</definedName>
    <definedName name="T1_">#N/A</definedName>
    <definedName name="T2_">#N/A</definedName>
    <definedName name="Table">#REF!</definedName>
    <definedName name="Table1">#REF!</definedName>
    <definedName name="TAR">#REF!</definedName>
    <definedName name="TAXONSALE">#REF!</definedName>
    <definedName name="TaxPaid10">#REF!</definedName>
    <definedName name="TaxRate11">#REF!</definedName>
    <definedName name="Taxrate12" localSheetId="0">#REF!</definedName>
    <definedName name="Taxrate12">#REF!</definedName>
    <definedName name="TEE">#REF!</definedName>
    <definedName name="Telangana">#REF!</definedName>
    <definedName name="temp_strainer" localSheetId="0">#REF!</definedName>
    <definedName name="temp_strainer">#REF!</definedName>
    <definedName name="TEMP2">#N/A</definedName>
    <definedName name="TEMP3">#N/A</definedName>
    <definedName name="TEMP8">#N/A</definedName>
    <definedName name="TEMP9">#N/A</definedName>
    <definedName name="TEST0">#REF!</definedName>
    <definedName name="TEST1" localSheetId="0">#REF!</definedName>
    <definedName name="TEST1">#REF!</definedName>
    <definedName name="TEST2">#REF!</definedName>
    <definedName name="TEST3">#REF!</definedName>
    <definedName name="TEST4">#REF!</definedName>
    <definedName name="TESTHKEY" localSheetId="0">#REF!</definedName>
    <definedName name="TESTHKEY">#REF!</definedName>
    <definedName name="TESTKEYS">#REF!</definedName>
    <definedName name="TESTVKEY">#REF!</definedName>
    <definedName name="tgasvs">#REF!</definedName>
    <definedName name="The_Netherlands">#REF!</definedName>
    <definedName name="THK">#REF!</definedName>
    <definedName name="thou">#REF!</definedName>
    <definedName name="tidf" localSheetId="0" hidden="1">{"'Sheet1'!$L$16"}</definedName>
    <definedName name="tidf" hidden="1">{"'Sheet1'!$L$16"}</definedName>
    <definedName name="TMP">#REF!</definedName>
    <definedName name="TOL">#REF!</definedName>
    <definedName name="TON">#N/A</definedName>
    <definedName name="TOOL_GEN_TA">#REF!</definedName>
    <definedName name="TOOL_GEN_TD">#REF!</definedName>
    <definedName name="TOTAL">"TOTAL+'990309 수정'!$A$5:$AE$501"</definedName>
    <definedName name="total19">#REF!</definedName>
    <definedName name="total20">#REF!</definedName>
    <definedName name="total21">#REF!</definedName>
    <definedName name="total22">#REF!</definedName>
    <definedName name="total23">#REF!</definedName>
    <definedName name="TotalBbmb">#REF!</definedName>
    <definedName name="totalin" localSheetId="0">#REF!</definedName>
    <definedName name="totalin">#REF!</definedName>
    <definedName name="TotalRoE10">#REF!</definedName>
    <definedName name="totalwi" localSheetId="0">#REF!</definedName>
    <definedName name="totalwi">#REF!</definedName>
    <definedName name="TOTALWT">#N/A</definedName>
    <definedName name="TRANSFORMER_ES_TA">#REF!</definedName>
    <definedName name="TRANSFORMER_ES_TD">#REF!</definedName>
    <definedName name="tripping">#REF!</definedName>
    <definedName name="TrueFalse">#REF!</definedName>
    <definedName name="TRV_LT">#REF!</definedName>
    <definedName name="TRV_NO">#N/A</definedName>
    <definedName name="TRVNO">#N/A</definedName>
    <definedName name="ttt" localSheetId="0" hidden="1">{"'장비'!$A$3:$M$12"}</definedName>
    <definedName name="ttt" hidden="1">{"'장비'!$A$3:$M$12"}</definedName>
    <definedName name="tube_test_press1_12">#REF!</definedName>
    <definedName name="TYPE">#N/A</definedName>
    <definedName name="U">#N/A</definedName>
    <definedName name="ue____Iª">#N/A</definedName>
    <definedName name="UG">#REF!</definedName>
    <definedName name="ui">#REF!</definedName>
    <definedName name="UM">#N/A</definedName>
    <definedName name="UMMALNAR">#REF!</definedName>
    <definedName name="UNION">#REF!</definedName>
    <definedName name="UNIT">#N/A</definedName>
    <definedName name="uNIT1">#REF!</definedName>
    <definedName name="uNIT2">#REF!</definedName>
    <definedName name="uNIT3">#REF!</definedName>
    <definedName name="UNITWT">#N/A</definedName>
    <definedName name="Unsecured_Loans">#REF!</definedName>
    <definedName name="USD">#REF!</definedName>
    <definedName name="ut" localSheetId="0" hidden="1">{"'Sheet1'!$L$16"}</definedName>
    <definedName name="ut" hidden="1">{"'Sheet1'!$L$16"}</definedName>
    <definedName name="UTPNT">#REF!</definedName>
    <definedName name="UW">#N/A</definedName>
    <definedName name="v">#REF!</definedName>
    <definedName name="V_0" localSheetId="0">#REF!</definedName>
    <definedName name="V_0">#REF!</definedName>
    <definedName name="V_1">#REF!</definedName>
    <definedName name="V_10">#REF!</definedName>
    <definedName name="V_11">#REF!</definedName>
    <definedName name="V_2">#REF!</definedName>
    <definedName name="V_3">#REF!</definedName>
    <definedName name="V_4">#REF!</definedName>
    <definedName name="V_5">#REF!</definedName>
    <definedName name="V_6">#REF!</definedName>
    <definedName name="V_7">#REF!</definedName>
    <definedName name="V_8">#REF!</definedName>
    <definedName name="V_9">#REF!</definedName>
    <definedName name="V_No">#REF!</definedName>
    <definedName name="V_Tp">#REF!</definedName>
    <definedName name="Val_No">#REF!</definedName>
    <definedName name="VALVE">#N/A</definedName>
    <definedName name="van">#REF!</definedName>
    <definedName name="vani">#REF!</definedName>
    <definedName name="vani1">#REF!</definedName>
    <definedName name="vcat">#REF!</definedName>
    <definedName name="vcati">#REF!</definedName>
    <definedName name="vcati1">#REF!</definedName>
    <definedName name="VDES">#N/A</definedName>
    <definedName name="VDR_COMP">#REF!</definedName>
    <definedName name="VDR_COMP1">#REF!</definedName>
    <definedName name="VDR_선택">#REF!</definedName>
    <definedName name="VDR_선택1">#REF!</definedName>
    <definedName name="vdsvfkj">#REF!</definedName>
    <definedName name="VEND">#N/A</definedName>
    <definedName name="Vendoroyalty">#REF!</definedName>
    <definedName name="vf" localSheetId="0" hidden="1">{"'Sheet1'!$L$16"}</definedName>
    <definedName name="vf" hidden="1">{"'Sheet1'!$L$16"}</definedName>
    <definedName name="vinert">#REF!</definedName>
    <definedName name="vn" localSheetId="0" hidden="1">{"'Sheet1'!$L$16"}</definedName>
    <definedName name="vn" hidden="1">{"'Sheet1'!$L$16"}</definedName>
    <definedName name="vo">#REF!</definedName>
    <definedName name="vtot">#REF!</definedName>
    <definedName name="W" localSheetId="0">#REF!</definedName>
    <definedName name="W">#REF!</definedName>
    <definedName name="WC">#N/A</definedName>
    <definedName name="WEEK_1A">#REF!</definedName>
    <definedName name="WEEK_1B">#REF!</definedName>
    <definedName name="WEEK_2A">#REF!</definedName>
    <definedName name="WEEK_2B">#REF!</definedName>
    <definedName name="wefc">#REF!</definedName>
    <definedName name="wefevsdg">#REF!</definedName>
    <definedName name="wehrt3uyt">#REF!</definedName>
    <definedName name="weki_9701.xls" hidden="1">#REF!</definedName>
    <definedName name="wekir9701.xls" hidden="1">#REF!</definedName>
    <definedName name="WHEELING">#REF!</definedName>
    <definedName name="WIP_944">#REF!</definedName>
    <definedName name="wmdeo">#N/A</definedName>
    <definedName name="WOL">#REF!</definedName>
    <definedName name="Working_capital_Rate_of_Interest_for_FY_10_11">#REF!</definedName>
    <definedName name="wrn.Dispatch._.Workbook." localSheetId="0"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Dispatch._.Workbook." hidden="1">{"loss",#N/A,TRUE,"Losses";"agg-demand",#N/A,TRUE,"Demand";"disagg-demand",#N/A,TRUE,"Demand";"summ-demand",#N/A,TRUE,"Demand";"mix-demand",#N/A,TRUE,"Demand";"consump-demand",#N/A,TRUE,"Demand";"avail-demand",#N/A,TRUE,"Demand";"dispatch",#N/A,TRUE,"Dispatch";"existing_plants",#N/A,TRUE,"Existing_Plants";"ipp_base",#N/A,TRUE,"New_Plants";"ipp_tariff",#N/A,TRUE,"New_Plants";"ipp_summ",#N/A,TRUE,"New_Plants";"newcpsu_assump",#N/A,TRUE,"New_Plants";"newcpsu_summ",#N/A,TRUE,"New_Plants"}</definedName>
    <definedName name="wrn.Formats." localSheetId="0"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Formats." hidden="1">{#N/A,#N/A,FALSE,"Form 1.1";#N/A,#N/A,FALSE,"Sch-VI";#N/A,#N/A,FALSE,"Form 1.1a";#N/A,#N/A,FALSE,"1.1b";#N/A,#N/A,FALSE,"1.1 c";#N/A,#N/A,FALSE,"1.1d";#N/A,#N/A,FALSE,"1.1e";#N/A,#N/A,FALSE,"1.1f";#N/A,#N/A,FALSE,"Capitalisation";#N/A,#N/A,FALSE,"Invt.Plan";#N/A,#N/A,FALSE,"1.1g";#N/A,#N/A,FALSE,"Other Lease";#N/A,#N/A,FALSE,"1.1h";#N/A,#N/A,FALSE,"1.1i";#N/A,#N/A,FALSE,"1.2";#N/A,#N/A,FALSE,"1.3";#N/A,#N/A,FALSE,"1.3b";#N/A,#N/A,FALSE,"1.3c";#N/A,#N/A,FALSE,"1.3d";#N/A,#N/A,FALSE,"1.3e";#N/A,#N/A,FALSE,"1.4";#N/A,#N/A,FALSE,"1.5";#N/A,#N/A,FALSE,"1.6";#N/A,#N/A,FALSE,"2.1 (transco)";#N/A,#N/A,FALSE,"2.1(Discoms)";#N/A,#N/A,FALSE,"4.1 (Transco)";#N/A,#N/A,FALSE,"4.1 (Discoms)";#N/A,#N/A,FALSE,"4.2 (Transco)";#N/A,#N/A,FALSE,"4.2 (Discoms)";#N/A,#N/A,FALSE,"Load Shedding";#N/A,#N/A,FALSE,"Overloading";#N/A,#N/A,FALSE,"Recvbls-Ageing";#N/A,#N/A,FALSE,"Pending . Conn"}</definedName>
    <definedName name="wrn.Scope._.of._.Supply._.Mechanical." localSheetId="0" hidden="1">{#N/A,#N/A,FALSE,"Mechanical"}</definedName>
    <definedName name="wrn.Scope._.of._.Supply._.Mechanical." hidden="1">{#N/A,#N/A,FALSE,"Mechanical"}</definedName>
    <definedName name="wrn.testrpt." localSheetId="0" hidden="1">{"Edition",#N/A,FALSE,"Data"}</definedName>
    <definedName name="wrn.testrpt." hidden="1">{"Edition",#N/A,FALSE,"Data"}</definedName>
    <definedName name="www">#REF!</definedName>
    <definedName name="wwww">#REF!</definedName>
    <definedName name="X" hidden="1">#REF!</definedName>
    <definedName name="X1_" localSheetId="0">#REF!</definedName>
    <definedName name="X1_">#REF!</definedName>
    <definedName name="X11__?___QUIT_">#REF!</definedName>
    <definedName name="xcxcxcc">#REF!</definedName>
    <definedName name="xcxvxv">#REF!</definedName>
    <definedName name="xczczczc">#REF!</definedName>
    <definedName name="xczxzxz">#REF!,#REF!</definedName>
    <definedName name="xfzdsfzsf">#REF!</definedName>
    <definedName name="xls">#REF!</definedName>
    <definedName name="XREF_COLUMN_1" hidden="1">#REF!</definedName>
    <definedName name="XREF_COLUMN_10" localSheetId="0" hidden="1">#REF!</definedName>
    <definedName name="XREF_COLUMN_10" hidden="1">#REF!</definedName>
    <definedName name="XREF_COLUMN_11" hidden="1">#REF!</definedName>
    <definedName name="XREF_COLUMN_14" hidden="1">#REF!</definedName>
    <definedName name="XREF_COLUMN_2" hidden="1">#REF!</definedName>
    <definedName name="XREF_COLUMN_4" localSheetId="0" hidden="1">#REF!</definedName>
    <definedName name="XREF_COLUMN_4" hidden="1">#REF!</definedName>
    <definedName name="XREF_COLUMN_7" hidden="1">#REF!</definedName>
    <definedName name="XREF_COLUMN_9" hidden="1">#REF!</definedName>
    <definedName name="XRefActiveRow" hidden="1">#REF!</definedName>
    <definedName name="XRefColumnsCount" hidden="1">14</definedName>
    <definedName name="XRefCopy11" hidden="1">#REF!</definedName>
    <definedName name="XRefCopy12Row" hidden="1">#REF!</definedName>
    <definedName name="XRefCopy14" localSheetId="0" hidden="1">#REF!</definedName>
    <definedName name="XRefCopy14" hidden="1">#REF!</definedName>
    <definedName name="XRefCopy15" hidden="1">#REF!</definedName>
    <definedName name="XRefCopy16" hidden="1">#REF!</definedName>
    <definedName name="XRefCopy16Row" hidden="1">#REF!</definedName>
    <definedName name="XRefCopy17" hidden="1">#REF!</definedName>
    <definedName name="XRefCopy17Row" hidden="1">#REF!</definedName>
    <definedName name="XRefCopy18Row"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Row" hidden="1">#REF!</definedName>
    <definedName name="XRefCopy2Row" hidden="1">#REF!</definedName>
    <definedName name="XRefCopy3" hidden="1">#REF!</definedName>
    <definedName name="XRefCopy3Row" hidden="1">#REF!</definedName>
    <definedName name="XRefCopy4Row" hidden="1">#REF!</definedName>
    <definedName name="XRefCopy5Row" hidden="1">#REF!</definedName>
    <definedName name="XRefCopyRangeCount" hidden="1">21</definedName>
    <definedName name="XRefPaste10Row" hidden="1">#REF!</definedName>
    <definedName name="XRefPaste12" localSheetId="0"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Row" hidden="1">#REF!</definedName>
    <definedName name="XRefPaste2" hidden="1">#REF!</definedName>
    <definedName name="XRefPaste2Row" hidden="1">#REF!</definedName>
    <definedName name="XRefPaste3Row" hidden="1">#REF!</definedName>
    <definedName name="XRefPaste4Row" hidden="1">#REF!</definedName>
    <definedName name="XRefPaste5" hidden="1">#REF!</definedName>
    <definedName name="XRefPaste5Row" hidden="1">#REF!</definedName>
    <definedName name="XRefPaste7" hidden="1">#REF!</definedName>
    <definedName name="XRefPaste8" hidden="1">#REF!</definedName>
    <definedName name="XRefPasteRangeCount" hidden="1">17</definedName>
    <definedName name="xxxx" hidden="1">#REF!</definedName>
    <definedName name="xzxzxcxc" localSheetId="0">#REF!</definedName>
    <definedName name="xzxzxcxc">#REF!</definedName>
    <definedName name="Y" localSheetId="0" hidden="1">#REF!</definedName>
    <definedName name="Y" hidden="1">#REF!</definedName>
    <definedName name="y_strainer" localSheetId="0">#REF!</definedName>
    <definedName name="y_strainer">#REF!</definedName>
    <definedName name="Y122_">#REF!</definedName>
    <definedName name="YEAR">#REF!</definedName>
    <definedName name="Year1">#REF!</definedName>
    <definedName name="year2011">#REF!</definedName>
    <definedName name="ygshjshua">#REF!</definedName>
    <definedName name="yi" localSheetId="0" hidden="1">{"'Sheet1'!$L$16"}</definedName>
    <definedName name="yi" hidden="1">{"'Sheet1'!$L$16"}</definedName>
    <definedName name="YTPI">#REF!</definedName>
    <definedName name="YV">#REF!</definedName>
    <definedName name="yy" localSheetId="0">#REF!</definedName>
    <definedName name="yy">#REF!</definedName>
    <definedName name="Z" localSheetId="0" hidden="1">#REF!</definedName>
    <definedName name="Z" hidden="1">#REF!</definedName>
    <definedName name="z\" localSheetId="0">#REF!</definedName>
    <definedName name="z\">#REF!</definedName>
    <definedName name="Z_L_I_T_E_N">#N/A</definedName>
    <definedName name="zbhh">#REF!</definedName>
    <definedName name="ZX">#REF!</definedName>
    <definedName name="zz" localSheetId="0">#REF!</definedName>
    <definedName name="zz">#REF!</definedName>
    <definedName name="zzxxx" localSheetId="0">#REF!,#REF!</definedName>
    <definedName name="zzxxx">#REF!,#REF!</definedName>
    <definedName name="zzzz">#REF!</definedName>
    <definedName name="ㄱㄱㄱ">#REF!</definedName>
    <definedName name="간경1">#REF!</definedName>
    <definedName name="간경2">#REF!</definedName>
    <definedName name="간경3">#REF!</definedName>
    <definedName name="간경4">#REF!</definedName>
    <definedName name="간노1">#REF!</definedName>
    <definedName name="간노2">#REF!</definedName>
    <definedName name="간재">#REF!</definedName>
    <definedName name="감가">#REF!</definedName>
    <definedName name="건">#N/A</definedName>
    <definedName name="견적데이타">#REF!</definedName>
    <definedName name="계전2" localSheetId="0" hidden="1">#REF!</definedName>
    <definedName name="계전2" hidden="1">#REF!</definedName>
    <definedName name="공">#REF!</definedName>
    <definedName name="공사명">#REF!</definedName>
    <definedName name="공장">#REF!</definedName>
    <definedName name="기계설치공">#REF!</definedName>
    <definedName name="기계설치공__플랜트">#REF!</definedName>
    <definedName name="기타_선택">#REF!</definedName>
    <definedName name="기타_선택1">#REF!</definedName>
    <definedName name="ㄴㅇㄹ">#N/A</definedName>
    <definedName name="ㄴㅇㄹㅇㄹ" hidden="1">#REF!</definedName>
    <definedName name="납기일" localSheetId="0">#REF!</definedName>
    <definedName name="납기일">#REF!</definedName>
    <definedName name="내역서">#REF!</definedName>
    <definedName name="ㄷ" localSheetId="0">OFFSET(#REF!,1,#REF!-1,10,1)</definedName>
    <definedName name="ㄷ">OFFSET(#REF!,1,#REF!-1,10,1)</definedName>
    <definedName name="단가">#REF!</definedName>
    <definedName name="당등" localSheetId="0">#REF!</definedName>
    <definedName name="당등">#REF!</definedName>
    <definedName name="대" localSheetId="0" hidden="1">{"Edition",#N/A,FALSE,"Data"}</definedName>
    <definedName name="대" hidden="1">{"Edition",#N/A,FALSE,"Data"}</definedName>
    <definedName name="대비표_COMP">#REF!</definedName>
    <definedName name="대비표_선택">#REF!</definedName>
    <definedName name="ㄹㅇ">#REF!</definedName>
    <definedName name="ㄹㅇㄴ" localSheetId="0" hidden="1">{"'Sheet1'!$L$16"}</definedName>
    <definedName name="ㄹㅇㄴ" hidden="1">{"'Sheet1'!$L$16"}</definedName>
    <definedName name="ㅁ01">#REF!</definedName>
    <definedName name="ㅁ1">#REF!</definedName>
    <definedName name="ㅁㅁㅁ">#REF!</definedName>
    <definedName name="ㅁㅁㅁㅁ" localSheetId="0" hidden="1">{"Edition",#N/A,FALSE,"Data"}</definedName>
    <definedName name="ㅁㅁㅁㅁ" hidden="1">{"Edition",#N/A,FALSE,"Data"}</definedName>
    <definedName name="목공">#REF!</definedName>
    <definedName name="목도공">#REF!</definedName>
    <definedName name="몰라" localSheetId="0" hidden="1">{"Edition",#N/A,FALSE,"Data"}</definedName>
    <definedName name="몰라" hidden="1">{"Edition",#N/A,FALSE,"Data"}</definedName>
    <definedName name="뭐라소">#REF!</definedName>
    <definedName name="ㅂ" localSheetId="0">#REF!</definedName>
    <definedName name="ㅂ">#REF!</definedName>
    <definedName name="ㅂㅂㅂ">#REF!</definedName>
    <definedName name="ㅂㅂㅂㅂㅂ">#REF!</definedName>
    <definedName name="배관공">#REF!</definedName>
    <definedName name="보통_인부">#REF!</definedName>
    <definedName name="부분합">#REF!</definedName>
    <definedName name="부분합범위">#REF!</definedName>
    <definedName name="비목2">#REF!</definedName>
    <definedName name="비목3">#REF!</definedName>
    <definedName name="비목4">#REF!</definedName>
    <definedName name="ㅅㄷ" localSheetId="0" hidden="1">{"'Sheet1'!$L$16"}</definedName>
    <definedName name="ㅅㄷ" hidden="1">{"'Sheet1'!$L$16"}</definedName>
    <definedName name="사외">#REF!</definedName>
    <definedName name="선투입추정">#REF!</definedName>
    <definedName name="소모비">#REF!</definedName>
    <definedName name="소분류">OFFSET(#REF!,1,#REF!-1,10,1)</definedName>
    <definedName name="소분류동적A">"OFFSET('규격'!$C$1,1,'규격'!$A$15-1,COUNTA(OFFSET('규격'!$E$3,1,'규격'!$H$3-1,10,1),1))"</definedName>
    <definedName name="수주일">#REF!</definedName>
    <definedName name="ㅇㄴㄹㅇㄹㄴㅇㄹ">#REF!</definedName>
    <definedName name="ㅇㄹㄴㅇㄹ">#REF!</definedName>
    <definedName name="양식1" localSheetId="0">#REF!</definedName>
    <definedName name="양식1">#REF!</definedName>
    <definedName name="양식2">#REF!</definedName>
    <definedName name="양식3">#REF!</definedName>
    <definedName name="엘피드럼">#REF!</definedName>
    <definedName name="영흥" localSheetId="0" hidden="1">{"Edition",#N/A,FALSE,"Data"}</definedName>
    <definedName name="영흥" hidden="1">{"Edition",#N/A,FALSE,"Data"}</definedName>
    <definedName name="영흥2" localSheetId="0" hidden="1">{"Edition",#N/A,FALSE,"Data"}</definedName>
    <definedName name="영흥2" hidden="1">{"Edition",#N/A,FALSE,"Data"}</definedName>
    <definedName name="원가집계">#REF!</definedName>
    <definedName name="원초적계획">#REF!</definedName>
    <definedName name="위치" localSheetId="0" hidden="1">{"Edition",#N/A,FALSE,"Data"}</definedName>
    <definedName name="위치" hidden="1">{"Edition",#N/A,FALSE,"Data"}</definedName>
    <definedName name="은성호" localSheetId="0">BlankMacro1</definedName>
    <definedName name="은성호">BlankMacro1</definedName>
    <definedName name="이지숙" localSheetId="0">BlankMacro1</definedName>
    <definedName name="이지숙">BlankMacro1</definedName>
    <definedName name="임율표">#REF!</definedName>
    <definedName name="ㅈ">#REF!</definedName>
    <definedName name="장수인">#N/A</definedName>
    <definedName name="전">#REF!</definedName>
    <definedName name="주택사업본부">#REF!</definedName>
    <definedName name="중장비건축" localSheetId="0">BlankMacro1</definedName>
    <definedName name="중장비건축">BlankMacro1</definedName>
    <definedName name="증계">#N/A</definedName>
    <definedName name="증대">#N/A</definedName>
    <definedName name="증대2">#N/A</definedName>
    <definedName name="지1" localSheetId="0">#REF!</definedName>
    <definedName name="지1">#REF!</definedName>
    <definedName name="지21">#REF!</definedName>
    <definedName name="지22">#REF!</definedName>
    <definedName name="지23">#REF!</definedName>
    <definedName name="지24">#REF!</definedName>
    <definedName name="지25">#REF!</definedName>
    <definedName name="지숙1" localSheetId="0">BlankMacro1</definedName>
    <definedName name="지숙1">BlankMacro1</definedName>
    <definedName name="지지물" localSheetId="0">#REF!</definedName>
    <definedName name="지지물">#REF!</definedName>
    <definedName name="지지물집계">#REF!</definedName>
    <definedName name="직노">#REF!</definedName>
    <definedName name="직접_선택">#REF!</definedName>
    <definedName name="직접재료비">#REF!</definedName>
    <definedName name="짚게">#REF!</definedName>
    <definedName name="ㅊㅌㅍㅊㅍㅊㅌㅍㅊㅌㅍㅊㅌㅍㅊㅌㅍㅊㅌㅍ" hidden="1">#REF!</definedName>
    <definedName name="ㅊㅌㅍㅊㅍㅌㅋㅊㅍㅌㅊㅍ" hidden="1">#REF!</definedName>
    <definedName name="ㅊㅌㅍㅋㅊㅍㅌㅊㅍㅌㅊㅍ" hidden="1">#REF!</definedName>
    <definedName name="ㅊㅌㅍㅌㅊㅍㅊㅌㅍㅌㅊㅍㅌㅊㅍ" hidden="1">#REF!</definedName>
    <definedName name="차량" localSheetId="0">BlankMacro1</definedName>
    <definedName name="차량">BlankMacro1</definedName>
    <definedName name="차량1" localSheetId="0">BlankMacro1</definedName>
    <definedName name="차량1">BlankMacro1</definedName>
    <definedName name="철구사업본부" localSheetId="0">#REF!</definedName>
    <definedName name="철구사업본부">#REF!</definedName>
    <definedName name="최상철" localSheetId="0">BlankMacro1</definedName>
    <definedName name="최상철">BlankMacro1</definedName>
    <definedName name="추" localSheetId="0" hidden="1">{"'Sheet1'!$L$16"}</definedName>
    <definedName name="추" hidden="1">{"'Sheet1'!$L$16"}</definedName>
    <definedName name="추가분" localSheetId="0" hidden="1">{"'장비'!$A$3:$M$12"}</definedName>
    <definedName name="추가분" hidden="1">{"'장비'!$A$3:$M$12"}</definedName>
    <definedName name="ㅋ" hidden="1">#REF!</definedName>
    <definedName name="ㅋㅋㅋㅋ" hidden="1">#REF!</definedName>
    <definedName name="ㅋㅋㅋㅋㅋㅋ" hidden="1">#REF!</definedName>
    <definedName name="ㅋㅋㅋㅋㅋㅋㅋㅋㅋ" hidden="1">#REF!</definedName>
    <definedName name="클_레_임">#N/A</definedName>
    <definedName name="ㅌㅊㅍㅌㅊㅍㅌㅋㅊㅍㅌ" hidden="1">#REF!</definedName>
    <definedName name="타부서_선택" localSheetId="0">#REF!</definedName>
    <definedName name="타부서_선택">#REF!</definedName>
    <definedName name="타부서_선택1">#REF!</definedName>
    <definedName name="텐" localSheetId="0">BlankMacro1</definedName>
    <definedName name="텐">BlankMacro1</definedName>
    <definedName name="템1" localSheetId="0">BlankMacro1</definedName>
    <definedName name="템1">BlankMacro1</definedName>
    <definedName name="템플리트모듈1" localSheetId="0">BlankMacro1</definedName>
    <definedName name="템플리트모듈1">BlankMacro1</definedName>
    <definedName name="템플리트모듈2" localSheetId="0">BlankMacro1</definedName>
    <definedName name="템플리트모듈2">BlankMacro1</definedName>
    <definedName name="템플리트모듈3" localSheetId="0">BlankMacro1</definedName>
    <definedName name="템플리트모듈3">BlankMacro1</definedName>
    <definedName name="템플리트모듈4" localSheetId="0">BlankMacro1</definedName>
    <definedName name="템플리트모듈4">BlankMacro1</definedName>
    <definedName name="템플리트모듈5" localSheetId="0">BlankMacro1</definedName>
    <definedName name="템플리트모듈5">BlankMacro1</definedName>
    <definedName name="템플리트모듈6" localSheetId="0">BlankMacro1</definedName>
    <definedName name="템플리트모듈6">BlankMacro1</definedName>
    <definedName name="토">#N/A</definedName>
    <definedName name="토목변경" localSheetId="0" hidden="1">{"'장비'!$A$3:$M$12"}</definedName>
    <definedName name="토목변경" hidden="1">{"'장비'!$A$3:$M$12"}</definedName>
    <definedName name="토목실행예산" localSheetId="0" hidden="1">{"'장비'!$A$3:$M$12"}</definedName>
    <definedName name="토목실행예산" hidden="1">{"'장비'!$A$3:$M$12"}</definedName>
    <definedName name="토목조정분" localSheetId="0" hidden="1">{"'장비'!$A$3:$M$12"}</definedName>
    <definedName name="토목조정분" hidden="1">{"'장비'!$A$3:$M$12"}</definedName>
    <definedName name="토탈">#REF!</definedName>
    <definedName name="특별_인부">#REF!</definedName>
    <definedName name="표">#N/A</definedName>
    <definedName name="품셈단가표">#REF!</definedName>
    <definedName name="플">#N/A</definedName>
    <definedName name="ㅎㅎㄹ" localSheetId="0" hidden="1">{"Edition",#N/A,FALSE,"Data"}</definedName>
    <definedName name="ㅎㅎㄹ" hidden="1">{"Edition",#N/A,FALSE,"Data"}</definedName>
    <definedName name="할" localSheetId="0" hidden="1">{"'Sheet1'!$L$16"}</definedName>
    <definedName name="할" hidden="1">{"'Sheet1'!$L$16"}</definedName>
    <definedName name="항" localSheetId="0" hidden="1">{"'Sheet1'!$L$16"}</definedName>
    <definedName name="항" hidden="1">{"'Sheet1'!$L$16"}</definedName>
    <definedName name="환율">#REF!</definedName>
    <definedName name="후_담당간사에게_제출한다.">#REF!</definedName>
    <definedName name="ㅏ1" localSheetId="0" hidden="1">#REF!</definedName>
    <definedName name="ㅏ1" hidden="1">#REF!</definedName>
    <definedName name="ㅐㅐ">#REF!</definedName>
    <definedName name="ㅐㅗㅅ">#REF!</definedName>
    <definedName name="ㅑㅅ" localSheetId="0" hidden="1">{"'Sheet1'!$L$16"}</definedName>
    <definedName name="ㅑㅅ" hidden="1">{"'Sheet1'!$L$16"}</definedName>
    <definedName name="ㅘ" localSheetId="0" hidden="1">{"'Sheet1'!$L$16"}</definedName>
    <definedName name="ㅘ" hidden="1">{"'Sheet1'!$L$16"}</definedName>
    <definedName name="合____計">#N/A</definedName>
    <definedName name="完工工事_計">#N/A</definedName>
    <definedName name="新規工事_計">#N/A</definedName>
  </definedNames>
  <calcPr calcId="191029" iterate="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0" i="165" l="1"/>
  <c r="D9" i="185" l="1"/>
  <c r="D12" i="185" s="1"/>
  <c r="D13" i="185" s="1"/>
  <c r="E40" i="146" s="1"/>
  <c r="F18" i="207"/>
  <c r="F19" i="207"/>
  <c r="F20" i="207"/>
  <c r="F21" i="207"/>
  <c r="F22" i="207"/>
  <c r="F23" i="207"/>
  <c r="F24" i="207"/>
  <c r="F25" i="207"/>
  <c r="F26" i="207"/>
  <c r="F27" i="207"/>
  <c r="F28" i="207"/>
  <c r="F29" i="207"/>
  <c r="F30" i="207"/>
  <c r="F31" i="207"/>
  <c r="F32" i="207"/>
  <c r="F33" i="207"/>
  <c r="F34" i="207"/>
  <c r="F35" i="207"/>
  <c r="F36" i="207"/>
  <c r="F37" i="207"/>
  <c r="F38" i="207"/>
  <c r="F39" i="207"/>
  <c r="F40" i="207"/>
  <c r="F41" i="207"/>
  <c r="F42" i="207"/>
  <c r="F43" i="207"/>
  <c r="F44" i="207"/>
  <c r="F45" i="207"/>
  <c r="F46" i="207"/>
  <c r="F47" i="207"/>
  <c r="F48" i="207"/>
  <c r="F49" i="207"/>
  <c r="F50" i="207"/>
  <c r="F51" i="207"/>
  <c r="F52" i="207"/>
  <c r="F53" i="207"/>
  <c r="F54" i="207"/>
  <c r="F55" i="207"/>
  <c r="F56" i="207"/>
  <c r="F17" i="207"/>
  <c r="F8" i="207"/>
  <c r="F9" i="207"/>
  <c r="F10" i="207"/>
  <c r="F11" i="207"/>
  <c r="F12" i="207"/>
  <c r="F13" i="207"/>
  <c r="F14" i="207"/>
  <c r="F15" i="207"/>
  <c r="F7" i="207"/>
  <c r="A18" i="207"/>
  <c r="A19" i="207" s="1"/>
  <c r="A20" i="207" s="1"/>
  <c r="A21" i="207" s="1"/>
  <c r="A22" i="207" s="1"/>
  <c r="A23" i="207" s="1"/>
  <c r="A24" i="207" s="1"/>
  <c r="A25" i="207" s="1"/>
  <c r="A26" i="207" s="1"/>
  <c r="A27" i="207" s="1"/>
  <c r="A28" i="207" s="1"/>
  <c r="A29" i="207" s="1"/>
  <c r="A30" i="207" s="1"/>
  <c r="A31" i="207" s="1"/>
  <c r="A32" i="207" s="1"/>
  <c r="A33" i="207" s="1"/>
  <c r="A34" i="207" s="1"/>
  <c r="A35" i="207" s="1"/>
  <c r="A36" i="207" s="1"/>
  <c r="A37" i="207" s="1"/>
  <c r="A38" i="207" s="1"/>
  <c r="A39" i="207" s="1"/>
  <c r="A40" i="207" s="1"/>
  <c r="A41" i="207" s="1"/>
  <c r="A42" i="207" s="1"/>
  <c r="A43" i="207" s="1"/>
  <c r="A44" i="207" s="1"/>
  <c r="G8" i="206"/>
  <c r="H8" i="206"/>
  <c r="L7" i="201"/>
  <c r="M7" i="201"/>
  <c r="N7" i="201"/>
  <c r="L8" i="201"/>
  <c r="M8" i="201"/>
  <c r="L9" i="201"/>
  <c r="M9" i="201"/>
  <c r="K8" i="201"/>
  <c r="K9" i="201"/>
  <c r="K7" i="201"/>
  <c r="J9" i="201"/>
  <c r="N9" i="201" s="1"/>
  <c r="F9" i="201"/>
  <c r="J8" i="201"/>
  <c r="N8" i="201" s="1"/>
  <c r="F8" i="201"/>
  <c r="E13" i="185" l="1"/>
  <c r="A45" i="207"/>
  <c r="A46" i="207" s="1"/>
  <c r="A47" i="207" s="1"/>
  <c r="A48" i="207" s="1"/>
  <c r="A49" i="207" s="1"/>
  <c r="A50" i="207" s="1"/>
  <c r="A51" i="207" s="1"/>
  <c r="A52" i="207" s="1"/>
  <c r="A53" i="207" s="1"/>
  <c r="A54" i="207" s="1"/>
  <c r="A55" i="207" s="1"/>
  <c r="A56" i="207" s="1"/>
  <c r="H228" i="197"/>
  <c r="A11" i="197"/>
  <c r="B11" i="197"/>
  <c r="C11" i="197"/>
  <c r="D11" i="197"/>
  <c r="E11" i="197"/>
  <c r="F11" i="197"/>
  <c r="G11" i="197"/>
  <c r="H11" i="197"/>
  <c r="A12" i="197"/>
  <c r="B12" i="197"/>
  <c r="C12" i="197"/>
  <c r="D12" i="197"/>
  <c r="E12" i="197"/>
  <c r="F12" i="197"/>
  <c r="G12" i="197"/>
  <c r="H12" i="197"/>
  <c r="A13" i="197"/>
  <c r="B13" i="197"/>
  <c r="C13" i="197"/>
  <c r="D13" i="197"/>
  <c r="E13" i="197"/>
  <c r="F13" i="197"/>
  <c r="G13" i="197"/>
  <c r="H13" i="197"/>
  <c r="A14" i="197"/>
  <c r="B14" i="197"/>
  <c r="C14" i="197"/>
  <c r="D14" i="197"/>
  <c r="E14" i="197"/>
  <c r="F14" i="197"/>
  <c r="G14" i="197"/>
  <c r="H14" i="197"/>
  <c r="A15" i="197"/>
  <c r="B15" i="197"/>
  <c r="C15" i="197"/>
  <c r="D15" i="197"/>
  <c r="E15" i="197"/>
  <c r="F15" i="197"/>
  <c r="G15" i="197"/>
  <c r="H15" i="197"/>
  <c r="A16" i="197"/>
  <c r="B16" i="197"/>
  <c r="C16" i="197"/>
  <c r="D16" i="197"/>
  <c r="E16" i="197"/>
  <c r="F16" i="197"/>
  <c r="G16" i="197"/>
  <c r="H16" i="197"/>
  <c r="A17" i="197"/>
  <c r="B17" i="197"/>
  <c r="C17" i="197"/>
  <c r="D17" i="197"/>
  <c r="E17" i="197"/>
  <c r="F17" i="197"/>
  <c r="G17" i="197"/>
  <c r="H17" i="197"/>
  <c r="A18" i="197"/>
  <c r="B18" i="197"/>
  <c r="C18" i="197"/>
  <c r="D18" i="197"/>
  <c r="E18" i="197"/>
  <c r="F18" i="197"/>
  <c r="G18" i="197"/>
  <c r="H18" i="197"/>
  <c r="A19" i="197"/>
  <c r="B19" i="197"/>
  <c r="C19" i="197"/>
  <c r="D19" i="197"/>
  <c r="E19" i="197"/>
  <c r="F19" i="197"/>
  <c r="G19" i="197"/>
  <c r="H19" i="197"/>
  <c r="A20" i="197"/>
  <c r="B20" i="197"/>
  <c r="C20" i="197"/>
  <c r="D20" i="197"/>
  <c r="E20" i="197"/>
  <c r="F20" i="197"/>
  <c r="G20" i="197"/>
  <c r="H20" i="197"/>
  <c r="A21" i="197"/>
  <c r="B21" i="197"/>
  <c r="C21" i="197"/>
  <c r="D21" i="197"/>
  <c r="E21" i="197"/>
  <c r="F21" i="197"/>
  <c r="G21" i="197"/>
  <c r="H21" i="197"/>
  <c r="A22" i="197"/>
  <c r="B22" i="197"/>
  <c r="C22" i="197"/>
  <c r="D22" i="197"/>
  <c r="E22" i="197"/>
  <c r="F22" i="197"/>
  <c r="G22" i="197"/>
  <c r="H22" i="197"/>
  <c r="A23" i="197"/>
  <c r="B23" i="197"/>
  <c r="C23" i="197"/>
  <c r="D23" i="197"/>
  <c r="E23" i="197"/>
  <c r="F23" i="197"/>
  <c r="G23" i="197"/>
  <c r="H23" i="197"/>
  <c r="A24" i="197"/>
  <c r="B24" i="197"/>
  <c r="C24" i="197"/>
  <c r="D24" i="197"/>
  <c r="E24" i="197"/>
  <c r="F24" i="197"/>
  <c r="G24" i="197"/>
  <c r="H24" i="197"/>
  <c r="A25" i="197"/>
  <c r="B25" i="197"/>
  <c r="C25" i="197"/>
  <c r="D25" i="197"/>
  <c r="E25" i="197"/>
  <c r="F25" i="197"/>
  <c r="G25" i="197"/>
  <c r="H25" i="197"/>
  <c r="A26" i="197"/>
  <c r="B26" i="197"/>
  <c r="C26" i="197"/>
  <c r="D26" i="197"/>
  <c r="E26" i="197"/>
  <c r="F26" i="197"/>
  <c r="G26" i="197"/>
  <c r="H26" i="197"/>
  <c r="A27" i="197"/>
  <c r="B27" i="197"/>
  <c r="C27" i="197"/>
  <c r="D27" i="197"/>
  <c r="E27" i="197"/>
  <c r="F27" i="197"/>
  <c r="G27" i="197"/>
  <c r="H27" i="197"/>
  <c r="A28" i="197"/>
  <c r="B28" i="197"/>
  <c r="C28" i="197"/>
  <c r="D28" i="197"/>
  <c r="E28" i="197"/>
  <c r="F28" i="197"/>
  <c r="G28" i="197"/>
  <c r="H28" i="197"/>
  <c r="A29" i="197"/>
  <c r="B29" i="197"/>
  <c r="C29" i="197"/>
  <c r="D29" i="197"/>
  <c r="E29" i="197"/>
  <c r="F29" i="197"/>
  <c r="G29" i="197"/>
  <c r="H29" i="197"/>
  <c r="A30" i="197"/>
  <c r="B30" i="197"/>
  <c r="C30" i="197"/>
  <c r="D30" i="197"/>
  <c r="E30" i="197"/>
  <c r="F30" i="197"/>
  <c r="G30" i="197"/>
  <c r="H30" i="197"/>
  <c r="A31" i="197"/>
  <c r="B31" i="197"/>
  <c r="C31" i="197"/>
  <c r="D31" i="197"/>
  <c r="E31" i="197"/>
  <c r="F31" i="197"/>
  <c r="G31" i="197"/>
  <c r="H31" i="197"/>
  <c r="A32" i="197"/>
  <c r="B32" i="197"/>
  <c r="C32" i="197"/>
  <c r="D32" i="197"/>
  <c r="E32" i="197"/>
  <c r="F32" i="197"/>
  <c r="G32" i="197"/>
  <c r="H32" i="197"/>
  <c r="A33" i="197"/>
  <c r="B33" i="197"/>
  <c r="C33" i="197"/>
  <c r="D33" i="197"/>
  <c r="E33" i="197"/>
  <c r="F33" i="197"/>
  <c r="G33" i="197"/>
  <c r="H33" i="197"/>
  <c r="A34" i="197"/>
  <c r="B34" i="197"/>
  <c r="C34" i="197"/>
  <c r="D34" i="197"/>
  <c r="E34" i="197"/>
  <c r="F34" i="197"/>
  <c r="G34" i="197"/>
  <c r="H34" i="197"/>
  <c r="A35" i="197"/>
  <c r="B35" i="197"/>
  <c r="C35" i="197"/>
  <c r="D35" i="197"/>
  <c r="E35" i="197"/>
  <c r="F35" i="197"/>
  <c r="G35" i="197"/>
  <c r="H35" i="197"/>
  <c r="A36" i="197"/>
  <c r="B36" i="197"/>
  <c r="C36" i="197"/>
  <c r="D36" i="197"/>
  <c r="E36" i="197"/>
  <c r="F36" i="197"/>
  <c r="G36" i="197"/>
  <c r="H36" i="197"/>
  <c r="A37" i="197"/>
  <c r="B37" i="197"/>
  <c r="C37" i="197"/>
  <c r="D37" i="197"/>
  <c r="E37" i="197"/>
  <c r="F37" i="197"/>
  <c r="G37" i="197"/>
  <c r="H37" i="197"/>
  <c r="A38" i="197"/>
  <c r="B38" i="197"/>
  <c r="C38" i="197"/>
  <c r="D38" i="197"/>
  <c r="E38" i="197"/>
  <c r="F38" i="197"/>
  <c r="G38" i="197"/>
  <c r="H38" i="197"/>
  <c r="A39" i="197"/>
  <c r="B39" i="197"/>
  <c r="C39" i="197"/>
  <c r="D39" i="197"/>
  <c r="E39" i="197"/>
  <c r="F39" i="197"/>
  <c r="G39" i="197"/>
  <c r="H39" i="197"/>
  <c r="A40" i="197"/>
  <c r="B40" i="197"/>
  <c r="C40" i="197"/>
  <c r="D40" i="197"/>
  <c r="E40" i="197"/>
  <c r="F40" i="197"/>
  <c r="G40" i="197"/>
  <c r="H40" i="197"/>
  <c r="A41" i="197"/>
  <c r="B41" i="197"/>
  <c r="C41" i="197"/>
  <c r="D41" i="197"/>
  <c r="E41" i="197"/>
  <c r="F41" i="197"/>
  <c r="G41" i="197"/>
  <c r="H41" i="197"/>
  <c r="A42" i="197"/>
  <c r="B42" i="197"/>
  <c r="C42" i="197"/>
  <c r="D42" i="197"/>
  <c r="E42" i="197"/>
  <c r="F42" i="197"/>
  <c r="G42" i="197"/>
  <c r="H42" i="197"/>
  <c r="A43" i="197"/>
  <c r="B43" i="197"/>
  <c r="C43" i="197"/>
  <c r="D43" i="197"/>
  <c r="E43" i="197"/>
  <c r="F43" i="197"/>
  <c r="G43" i="197"/>
  <c r="H43" i="197"/>
  <c r="A44" i="197"/>
  <c r="B44" i="197"/>
  <c r="C44" i="197"/>
  <c r="D44" i="197"/>
  <c r="E44" i="197"/>
  <c r="F44" i="197"/>
  <c r="G44" i="197"/>
  <c r="H44" i="197"/>
  <c r="A45" i="197"/>
  <c r="B45" i="197"/>
  <c r="C45" i="197"/>
  <c r="D45" i="197"/>
  <c r="E45" i="197"/>
  <c r="F45" i="197"/>
  <c r="G45" i="197"/>
  <c r="H45" i="197"/>
  <c r="A46" i="197"/>
  <c r="B46" i="197"/>
  <c r="C46" i="197"/>
  <c r="D46" i="197"/>
  <c r="E46" i="197"/>
  <c r="F46" i="197"/>
  <c r="G46" i="197"/>
  <c r="H46" i="197"/>
  <c r="A47" i="197"/>
  <c r="B47" i="197"/>
  <c r="C47" i="197"/>
  <c r="D47" i="197"/>
  <c r="E47" i="197"/>
  <c r="F47" i="197"/>
  <c r="G47" i="197"/>
  <c r="H47" i="197"/>
  <c r="A48" i="197"/>
  <c r="B48" i="197"/>
  <c r="C48" i="197"/>
  <c r="D48" i="197"/>
  <c r="E48" i="197"/>
  <c r="F48" i="197"/>
  <c r="G48" i="197"/>
  <c r="H48" i="197"/>
  <c r="A49" i="197"/>
  <c r="B49" i="197"/>
  <c r="C49" i="197"/>
  <c r="D49" i="197"/>
  <c r="E49" i="197"/>
  <c r="F49" i="197"/>
  <c r="G49" i="197"/>
  <c r="H49" i="197"/>
  <c r="A50" i="197"/>
  <c r="B50" i="197"/>
  <c r="C50" i="197"/>
  <c r="D50" i="197"/>
  <c r="E50" i="197"/>
  <c r="F50" i="197"/>
  <c r="G50" i="197"/>
  <c r="H50" i="197"/>
  <c r="A51" i="197"/>
  <c r="B51" i="197"/>
  <c r="C51" i="197"/>
  <c r="D51" i="197"/>
  <c r="E51" i="197"/>
  <c r="F51" i="197"/>
  <c r="G51" i="197"/>
  <c r="H51" i="197"/>
  <c r="A52" i="197"/>
  <c r="B52" i="197"/>
  <c r="C52" i="197"/>
  <c r="D52" i="197"/>
  <c r="E52" i="197"/>
  <c r="F52" i="197"/>
  <c r="G52" i="197"/>
  <c r="H52" i="197"/>
  <c r="A53" i="197"/>
  <c r="B53" i="197"/>
  <c r="C53" i="197"/>
  <c r="D53" i="197"/>
  <c r="E53" i="197"/>
  <c r="F53" i="197"/>
  <c r="G53" i="197"/>
  <c r="H53" i="197"/>
  <c r="A54" i="197"/>
  <c r="B54" i="197"/>
  <c r="C54" i="197"/>
  <c r="D54" i="197"/>
  <c r="E54" i="197"/>
  <c r="F54" i="197"/>
  <c r="G54" i="197"/>
  <c r="H54" i="197"/>
  <c r="A55" i="197"/>
  <c r="B55" i="197"/>
  <c r="C55" i="197"/>
  <c r="D55" i="197"/>
  <c r="E55" i="197"/>
  <c r="F55" i="197"/>
  <c r="G55" i="197"/>
  <c r="H55" i="197"/>
  <c r="A56" i="197"/>
  <c r="B56" i="197"/>
  <c r="C56" i="197"/>
  <c r="D56" i="197"/>
  <c r="E56" i="197"/>
  <c r="F56" i="197"/>
  <c r="G56" i="197"/>
  <c r="H56" i="197"/>
  <c r="A57" i="197"/>
  <c r="B57" i="197"/>
  <c r="C57" i="197"/>
  <c r="D57" i="197"/>
  <c r="E57" i="197"/>
  <c r="F57" i="197"/>
  <c r="G57" i="197"/>
  <c r="H57" i="197"/>
  <c r="A58" i="197"/>
  <c r="B58" i="197"/>
  <c r="C58" i="197"/>
  <c r="D58" i="197"/>
  <c r="E58" i="197"/>
  <c r="F58" i="197"/>
  <c r="G58" i="197"/>
  <c r="H58" i="197"/>
  <c r="A59" i="197"/>
  <c r="B59" i="197"/>
  <c r="C59" i="197"/>
  <c r="D59" i="197"/>
  <c r="E59" i="197"/>
  <c r="F59" i="197"/>
  <c r="G59" i="197"/>
  <c r="H59" i="197"/>
  <c r="A60" i="197"/>
  <c r="B60" i="197"/>
  <c r="C60" i="197"/>
  <c r="D60" i="197"/>
  <c r="E60" i="197"/>
  <c r="F60" i="197"/>
  <c r="G60" i="197"/>
  <c r="H60" i="197"/>
  <c r="A61" i="197"/>
  <c r="B61" i="197"/>
  <c r="C61" i="197"/>
  <c r="D61" i="197"/>
  <c r="E61" i="197"/>
  <c r="F61" i="197"/>
  <c r="G61" i="197"/>
  <c r="H61" i="197"/>
  <c r="A62" i="197"/>
  <c r="B62" i="197"/>
  <c r="C62" i="197"/>
  <c r="D62" i="197"/>
  <c r="E62" i="197"/>
  <c r="F62" i="197"/>
  <c r="G62" i="197"/>
  <c r="H62" i="197"/>
  <c r="A63" i="197"/>
  <c r="B63" i="197"/>
  <c r="C63" i="197"/>
  <c r="D63" i="197"/>
  <c r="E63" i="197"/>
  <c r="F63" i="197"/>
  <c r="G63" i="197"/>
  <c r="H63" i="197"/>
  <c r="A64" i="197"/>
  <c r="B64" i="197"/>
  <c r="C64" i="197"/>
  <c r="D64" i="197"/>
  <c r="E64" i="197"/>
  <c r="F64" i="197"/>
  <c r="G64" i="197"/>
  <c r="H64" i="197"/>
  <c r="A65" i="197"/>
  <c r="B65" i="197"/>
  <c r="C65" i="197"/>
  <c r="D65" i="197"/>
  <c r="E65" i="197"/>
  <c r="F65" i="197"/>
  <c r="G65" i="197"/>
  <c r="H65" i="197"/>
  <c r="A66" i="197"/>
  <c r="B66" i="197"/>
  <c r="C66" i="197"/>
  <c r="D66" i="197"/>
  <c r="E66" i="197"/>
  <c r="F66" i="197"/>
  <c r="G66" i="197"/>
  <c r="H66" i="197"/>
  <c r="A67" i="197"/>
  <c r="B67" i="197"/>
  <c r="C67" i="197"/>
  <c r="D67" i="197"/>
  <c r="E67" i="197"/>
  <c r="F67" i="197"/>
  <c r="G67" i="197"/>
  <c r="H67" i="197"/>
  <c r="A68" i="197"/>
  <c r="B68" i="197"/>
  <c r="C68" i="197"/>
  <c r="D68" i="197"/>
  <c r="E68" i="197"/>
  <c r="F68" i="197"/>
  <c r="G68" i="197"/>
  <c r="H68" i="197"/>
  <c r="A69" i="197"/>
  <c r="B69" i="197"/>
  <c r="C69" i="197"/>
  <c r="D69" i="197"/>
  <c r="E69" i="197"/>
  <c r="F69" i="197"/>
  <c r="G69" i="197"/>
  <c r="H69" i="197"/>
  <c r="A70" i="197"/>
  <c r="B70" i="197"/>
  <c r="C70" i="197"/>
  <c r="D70" i="197"/>
  <c r="E70" i="197"/>
  <c r="F70" i="197"/>
  <c r="G70" i="197"/>
  <c r="H70" i="197"/>
  <c r="A71" i="197"/>
  <c r="B71" i="197"/>
  <c r="C71" i="197"/>
  <c r="D71" i="197"/>
  <c r="E71" i="197"/>
  <c r="F71" i="197"/>
  <c r="G71" i="197"/>
  <c r="H71" i="197"/>
  <c r="A72" i="197"/>
  <c r="B72" i="197"/>
  <c r="C72" i="197"/>
  <c r="D72" i="197"/>
  <c r="E72" i="197"/>
  <c r="F72" i="197"/>
  <c r="G72" i="197"/>
  <c r="H72" i="197"/>
  <c r="A73" i="197"/>
  <c r="B73" i="197"/>
  <c r="C73" i="197"/>
  <c r="D73" i="197"/>
  <c r="E73" i="197"/>
  <c r="F73" i="197"/>
  <c r="G73" i="197"/>
  <c r="H73" i="197"/>
  <c r="A74" i="197"/>
  <c r="B74" i="197"/>
  <c r="C74" i="197"/>
  <c r="D74" i="197"/>
  <c r="E74" i="197"/>
  <c r="F74" i="197"/>
  <c r="G74" i="197"/>
  <c r="H74" i="197"/>
  <c r="A75" i="197"/>
  <c r="B75" i="197"/>
  <c r="C75" i="197"/>
  <c r="D75" i="197"/>
  <c r="E75" i="197"/>
  <c r="F75" i="197"/>
  <c r="G75" i="197"/>
  <c r="H75" i="197"/>
  <c r="A76" i="197"/>
  <c r="B76" i="197"/>
  <c r="C76" i="197"/>
  <c r="D76" i="197"/>
  <c r="E76" i="197"/>
  <c r="F76" i="197"/>
  <c r="G76" i="197"/>
  <c r="H76" i="197"/>
  <c r="A77" i="197"/>
  <c r="B77" i="197"/>
  <c r="C77" i="197"/>
  <c r="D77" i="197"/>
  <c r="E77" i="197"/>
  <c r="F77" i="197"/>
  <c r="G77" i="197"/>
  <c r="H77" i="197"/>
  <c r="A78" i="197"/>
  <c r="B78" i="197"/>
  <c r="C78" i="197"/>
  <c r="D78" i="197"/>
  <c r="E78" i="197"/>
  <c r="F78" i="197"/>
  <c r="G78" i="197"/>
  <c r="H78" i="197"/>
  <c r="A79" i="197"/>
  <c r="B79" i="197"/>
  <c r="C79" i="197"/>
  <c r="D79" i="197"/>
  <c r="E79" i="197"/>
  <c r="F79" i="197"/>
  <c r="G79" i="197"/>
  <c r="H79" i="197"/>
  <c r="A80" i="197"/>
  <c r="B80" i="197"/>
  <c r="C80" i="197"/>
  <c r="D80" i="197"/>
  <c r="E80" i="197"/>
  <c r="F80" i="197"/>
  <c r="G80" i="197"/>
  <c r="H80" i="197"/>
  <c r="A81" i="197"/>
  <c r="B81" i="197"/>
  <c r="C81" i="197"/>
  <c r="D81" i="197"/>
  <c r="E81" i="197"/>
  <c r="F81" i="197"/>
  <c r="G81" i="197"/>
  <c r="H81" i="197"/>
  <c r="A82" i="197"/>
  <c r="B82" i="197"/>
  <c r="C82" i="197"/>
  <c r="D82" i="197"/>
  <c r="E82" i="197"/>
  <c r="F82" i="197"/>
  <c r="G82" i="197"/>
  <c r="H82" i="197"/>
  <c r="A83" i="197"/>
  <c r="B83" i="197"/>
  <c r="C83" i="197"/>
  <c r="D83" i="197"/>
  <c r="E83" i="197"/>
  <c r="F83" i="197"/>
  <c r="G83" i="197"/>
  <c r="H83" i="197"/>
  <c r="A84" i="197"/>
  <c r="B84" i="197"/>
  <c r="C84" i="197"/>
  <c r="D84" i="197"/>
  <c r="E84" i="197"/>
  <c r="F84" i="197"/>
  <c r="G84" i="197"/>
  <c r="H84" i="197"/>
  <c r="A85" i="197"/>
  <c r="B85" i="197"/>
  <c r="C85" i="197"/>
  <c r="D85" i="197"/>
  <c r="E85" i="197"/>
  <c r="F85" i="197"/>
  <c r="G85" i="197"/>
  <c r="H85" i="197"/>
  <c r="A86" i="197"/>
  <c r="B86" i="197"/>
  <c r="C86" i="197"/>
  <c r="D86" i="197"/>
  <c r="E86" i="197"/>
  <c r="F86" i="197"/>
  <c r="G86" i="197"/>
  <c r="H86" i="197"/>
  <c r="A87" i="197"/>
  <c r="B87" i="197"/>
  <c r="C87" i="197"/>
  <c r="D87" i="197"/>
  <c r="E87" i="197"/>
  <c r="F87" i="197"/>
  <c r="G87" i="197"/>
  <c r="H87" i="197"/>
  <c r="A88" i="197"/>
  <c r="B88" i="197"/>
  <c r="C88" i="197"/>
  <c r="D88" i="197"/>
  <c r="E88" i="197"/>
  <c r="F88" i="197"/>
  <c r="G88" i="197"/>
  <c r="H88" i="197"/>
  <c r="A89" i="197"/>
  <c r="B89" i="197"/>
  <c r="C89" i="197"/>
  <c r="D89" i="197"/>
  <c r="E89" i="197"/>
  <c r="F89" i="197"/>
  <c r="G89" i="197"/>
  <c r="H89" i="197"/>
  <c r="A90" i="197"/>
  <c r="B90" i="197"/>
  <c r="C90" i="197"/>
  <c r="D90" i="197"/>
  <c r="E90" i="197"/>
  <c r="F90" i="197"/>
  <c r="G90" i="197"/>
  <c r="H90" i="197"/>
  <c r="A91" i="197"/>
  <c r="B91" i="197"/>
  <c r="C91" i="197"/>
  <c r="D91" i="197"/>
  <c r="E91" i="197"/>
  <c r="F91" i="197"/>
  <c r="G91" i="197"/>
  <c r="H91" i="197"/>
  <c r="A92" i="197"/>
  <c r="B92" i="197"/>
  <c r="C92" i="197"/>
  <c r="D92" i="197"/>
  <c r="E92" i="197"/>
  <c r="F92" i="197"/>
  <c r="G92" i="197"/>
  <c r="H92" i="197"/>
  <c r="A93" i="197"/>
  <c r="B93" i="197"/>
  <c r="C93" i="197"/>
  <c r="D93" i="197"/>
  <c r="E93" i="197"/>
  <c r="F93" i="197"/>
  <c r="G93" i="197"/>
  <c r="H93" i="197"/>
  <c r="A94" i="197"/>
  <c r="B94" i="197"/>
  <c r="C94" i="197"/>
  <c r="D94" i="197"/>
  <c r="E94" i="197"/>
  <c r="F94" i="197"/>
  <c r="G94" i="197"/>
  <c r="H94" i="197"/>
  <c r="A95" i="197"/>
  <c r="B95" i="197"/>
  <c r="C95" i="197"/>
  <c r="D95" i="197"/>
  <c r="E95" i="197"/>
  <c r="F95" i="197"/>
  <c r="G95" i="197"/>
  <c r="H95" i="197"/>
  <c r="A96" i="197"/>
  <c r="B96" i="197"/>
  <c r="C96" i="197"/>
  <c r="D96" i="197"/>
  <c r="E96" i="197"/>
  <c r="F96" i="197"/>
  <c r="G96" i="197"/>
  <c r="H96" i="197"/>
  <c r="A97" i="197"/>
  <c r="B97" i="197"/>
  <c r="C97" i="197"/>
  <c r="D97" i="197"/>
  <c r="E97" i="197"/>
  <c r="F97" i="197"/>
  <c r="G97" i="197"/>
  <c r="H97" i="197"/>
  <c r="A98" i="197"/>
  <c r="B98" i="197"/>
  <c r="C98" i="197"/>
  <c r="D98" i="197"/>
  <c r="E98" i="197"/>
  <c r="F98" i="197"/>
  <c r="G98" i="197"/>
  <c r="H98" i="197"/>
  <c r="A99" i="197"/>
  <c r="B99" i="197"/>
  <c r="C99" i="197"/>
  <c r="D99" i="197"/>
  <c r="E99" i="197"/>
  <c r="F99" i="197"/>
  <c r="G99" i="197"/>
  <c r="H99" i="197"/>
  <c r="A100" i="197"/>
  <c r="B100" i="197"/>
  <c r="C100" i="197"/>
  <c r="D100" i="197"/>
  <c r="E100" i="197"/>
  <c r="F100" i="197"/>
  <c r="G100" i="197"/>
  <c r="H100" i="197"/>
  <c r="A101" i="197"/>
  <c r="B101" i="197"/>
  <c r="C101" i="197"/>
  <c r="D101" i="197"/>
  <c r="E101" i="197"/>
  <c r="F101" i="197"/>
  <c r="G101" i="197"/>
  <c r="H101" i="197"/>
  <c r="A102" i="197"/>
  <c r="B102" i="197"/>
  <c r="C102" i="197"/>
  <c r="D102" i="197"/>
  <c r="E102" i="197"/>
  <c r="F102" i="197"/>
  <c r="G102" i="197"/>
  <c r="H102" i="197"/>
  <c r="A103" i="197"/>
  <c r="B103" i="197"/>
  <c r="C103" i="197"/>
  <c r="D103" i="197"/>
  <c r="E103" i="197"/>
  <c r="F103" i="197"/>
  <c r="G103" i="197"/>
  <c r="H103" i="197"/>
  <c r="A104" i="197"/>
  <c r="B104" i="197"/>
  <c r="C104" i="197"/>
  <c r="D104" i="197"/>
  <c r="E104" i="197"/>
  <c r="F104" i="197"/>
  <c r="G104" i="197"/>
  <c r="H104" i="197"/>
  <c r="A105" i="197"/>
  <c r="B105" i="197"/>
  <c r="C105" i="197"/>
  <c r="D105" i="197"/>
  <c r="E105" i="197"/>
  <c r="F105" i="197"/>
  <c r="G105" i="197"/>
  <c r="H105" i="197"/>
  <c r="A106" i="197"/>
  <c r="B106" i="197"/>
  <c r="C106" i="197"/>
  <c r="D106" i="197"/>
  <c r="E106" i="197"/>
  <c r="F106" i="197"/>
  <c r="G106" i="197"/>
  <c r="H106" i="197"/>
  <c r="A107" i="197"/>
  <c r="B107" i="197"/>
  <c r="C107" i="197"/>
  <c r="D107" i="197"/>
  <c r="E107" i="197"/>
  <c r="F107" i="197"/>
  <c r="G107" i="197"/>
  <c r="H107" i="197"/>
  <c r="A108" i="197"/>
  <c r="B108" i="197"/>
  <c r="C108" i="197"/>
  <c r="D108" i="197"/>
  <c r="E108" i="197"/>
  <c r="F108" i="197"/>
  <c r="G108" i="197"/>
  <c r="H108" i="197"/>
  <c r="A109" i="197"/>
  <c r="B109" i="197"/>
  <c r="C109" i="197"/>
  <c r="D109" i="197"/>
  <c r="E109" i="197"/>
  <c r="F109" i="197"/>
  <c r="G109" i="197"/>
  <c r="H109" i="197"/>
  <c r="A110" i="197"/>
  <c r="B110" i="197"/>
  <c r="C110" i="197"/>
  <c r="D110" i="197"/>
  <c r="E110" i="197"/>
  <c r="F110" i="197"/>
  <c r="G110" i="197"/>
  <c r="H110" i="197"/>
  <c r="A111" i="197"/>
  <c r="B111" i="197"/>
  <c r="C111" i="197"/>
  <c r="D111" i="197"/>
  <c r="E111" i="197"/>
  <c r="F111" i="197"/>
  <c r="G111" i="197"/>
  <c r="H111" i="197"/>
  <c r="A112" i="197"/>
  <c r="B112" i="197"/>
  <c r="C112" i="197"/>
  <c r="D112" i="197"/>
  <c r="E112" i="197"/>
  <c r="F112" i="197"/>
  <c r="G112" i="197"/>
  <c r="H112" i="197"/>
  <c r="A113" i="197"/>
  <c r="B113" i="197"/>
  <c r="C113" i="197"/>
  <c r="D113" i="197"/>
  <c r="E113" i="197"/>
  <c r="F113" i="197"/>
  <c r="G113" i="197"/>
  <c r="H113" i="197"/>
  <c r="A114" i="197"/>
  <c r="B114" i="197"/>
  <c r="C114" i="197"/>
  <c r="D114" i="197"/>
  <c r="E114" i="197"/>
  <c r="F114" i="197"/>
  <c r="G114" i="197"/>
  <c r="H114" i="197"/>
  <c r="A115" i="197"/>
  <c r="B115" i="197"/>
  <c r="C115" i="197"/>
  <c r="D115" i="197"/>
  <c r="E115" i="197"/>
  <c r="F115" i="197"/>
  <c r="G115" i="197"/>
  <c r="H115" i="197"/>
  <c r="A116" i="197"/>
  <c r="B116" i="197"/>
  <c r="C116" i="197"/>
  <c r="D116" i="197"/>
  <c r="E116" i="197"/>
  <c r="F116" i="197"/>
  <c r="G116" i="197"/>
  <c r="H116" i="197"/>
  <c r="A117" i="197"/>
  <c r="B117" i="197"/>
  <c r="C117" i="197"/>
  <c r="D117" i="197"/>
  <c r="E117" i="197"/>
  <c r="F117" i="197"/>
  <c r="G117" i="197"/>
  <c r="H117" i="197"/>
  <c r="A118" i="197"/>
  <c r="B118" i="197"/>
  <c r="C118" i="197"/>
  <c r="D118" i="197"/>
  <c r="E118" i="197"/>
  <c r="F118" i="197"/>
  <c r="G118" i="197"/>
  <c r="H118" i="197"/>
  <c r="A119" i="197"/>
  <c r="B119" i="197"/>
  <c r="C119" i="197"/>
  <c r="D119" i="197"/>
  <c r="E119" i="197"/>
  <c r="F119" i="197"/>
  <c r="G119" i="197"/>
  <c r="H119" i="197"/>
  <c r="A120" i="197"/>
  <c r="B120" i="197"/>
  <c r="C120" i="197"/>
  <c r="D120" i="197"/>
  <c r="E120" i="197"/>
  <c r="F120" i="197"/>
  <c r="G120" i="197"/>
  <c r="H120" i="197"/>
  <c r="A121" i="197"/>
  <c r="B121" i="197"/>
  <c r="C121" i="197"/>
  <c r="D121" i="197"/>
  <c r="E121" i="197"/>
  <c r="F121" i="197"/>
  <c r="G121" i="197"/>
  <c r="H121" i="197"/>
  <c r="A122" i="197"/>
  <c r="B122" i="197"/>
  <c r="C122" i="197"/>
  <c r="D122" i="197"/>
  <c r="E122" i="197"/>
  <c r="F122" i="197"/>
  <c r="G122" i="197"/>
  <c r="H122" i="197"/>
  <c r="A123" i="197"/>
  <c r="B123" i="197"/>
  <c r="C123" i="197"/>
  <c r="D123" i="197"/>
  <c r="E123" i="197"/>
  <c r="F123" i="197"/>
  <c r="G123" i="197"/>
  <c r="H123" i="197"/>
  <c r="A124" i="197"/>
  <c r="B124" i="197"/>
  <c r="C124" i="197"/>
  <c r="D124" i="197"/>
  <c r="E124" i="197"/>
  <c r="F124" i="197"/>
  <c r="G124" i="197"/>
  <c r="H124" i="197"/>
  <c r="A125" i="197"/>
  <c r="B125" i="197"/>
  <c r="C125" i="197"/>
  <c r="D125" i="197"/>
  <c r="E125" i="197"/>
  <c r="F125" i="197"/>
  <c r="G125" i="197"/>
  <c r="H125" i="197"/>
  <c r="A126" i="197"/>
  <c r="B126" i="197"/>
  <c r="C126" i="197"/>
  <c r="D126" i="197"/>
  <c r="E126" i="197"/>
  <c r="F126" i="197"/>
  <c r="G126" i="197"/>
  <c r="H126" i="197"/>
  <c r="A127" i="197"/>
  <c r="B127" i="197"/>
  <c r="C127" i="197"/>
  <c r="D127" i="197"/>
  <c r="E127" i="197"/>
  <c r="F127" i="197"/>
  <c r="G127" i="197"/>
  <c r="H127" i="197"/>
  <c r="A128" i="197"/>
  <c r="B128" i="197"/>
  <c r="C128" i="197"/>
  <c r="D128" i="197"/>
  <c r="E128" i="197"/>
  <c r="F128" i="197"/>
  <c r="G128" i="197"/>
  <c r="H128" i="197"/>
  <c r="A129" i="197"/>
  <c r="B129" i="197"/>
  <c r="C129" i="197"/>
  <c r="D129" i="197"/>
  <c r="E129" i="197"/>
  <c r="F129" i="197"/>
  <c r="G129" i="197"/>
  <c r="H129" i="197"/>
  <c r="A130" i="197"/>
  <c r="B130" i="197"/>
  <c r="C130" i="197"/>
  <c r="D130" i="197"/>
  <c r="E130" i="197"/>
  <c r="F130" i="197"/>
  <c r="G130" i="197"/>
  <c r="H130" i="197"/>
  <c r="A131" i="197"/>
  <c r="B131" i="197"/>
  <c r="C131" i="197"/>
  <c r="D131" i="197"/>
  <c r="E131" i="197"/>
  <c r="F131" i="197"/>
  <c r="G131" i="197"/>
  <c r="H131" i="197"/>
  <c r="A132" i="197"/>
  <c r="B132" i="197"/>
  <c r="C132" i="197"/>
  <c r="D132" i="197"/>
  <c r="E132" i="197"/>
  <c r="F132" i="197"/>
  <c r="G132" i="197"/>
  <c r="H132" i="197"/>
  <c r="A133" i="197"/>
  <c r="B133" i="197"/>
  <c r="C133" i="197"/>
  <c r="D133" i="197"/>
  <c r="E133" i="197"/>
  <c r="F133" i="197"/>
  <c r="G133" i="197"/>
  <c r="H133" i="197"/>
  <c r="A134" i="197"/>
  <c r="B134" i="197"/>
  <c r="C134" i="197"/>
  <c r="D134" i="197"/>
  <c r="E134" i="197"/>
  <c r="F134" i="197"/>
  <c r="G134" i="197"/>
  <c r="H134" i="197"/>
  <c r="A135" i="197"/>
  <c r="B135" i="197"/>
  <c r="C135" i="197"/>
  <c r="D135" i="197"/>
  <c r="E135" i="197"/>
  <c r="F135" i="197"/>
  <c r="G135" i="197"/>
  <c r="H135" i="197"/>
  <c r="A136" i="197"/>
  <c r="B136" i="197"/>
  <c r="C136" i="197"/>
  <c r="D136" i="197"/>
  <c r="E136" i="197"/>
  <c r="F136" i="197"/>
  <c r="G136" i="197"/>
  <c r="H136" i="197"/>
  <c r="A137" i="197"/>
  <c r="B137" i="197"/>
  <c r="C137" i="197"/>
  <c r="D137" i="197"/>
  <c r="E137" i="197"/>
  <c r="F137" i="197"/>
  <c r="G137" i="197"/>
  <c r="H137" i="197"/>
  <c r="A138" i="197"/>
  <c r="B138" i="197"/>
  <c r="C138" i="197"/>
  <c r="D138" i="197"/>
  <c r="E138" i="197"/>
  <c r="F138" i="197"/>
  <c r="G138" i="197"/>
  <c r="H138" i="197"/>
  <c r="A139" i="197"/>
  <c r="B139" i="197"/>
  <c r="C139" i="197"/>
  <c r="D139" i="197"/>
  <c r="E139" i="197"/>
  <c r="F139" i="197"/>
  <c r="G139" i="197"/>
  <c r="H139" i="197"/>
  <c r="A140" i="197"/>
  <c r="B140" i="197"/>
  <c r="C140" i="197"/>
  <c r="D140" i="197"/>
  <c r="E140" i="197"/>
  <c r="F140" i="197"/>
  <c r="G140" i="197"/>
  <c r="H140" i="197"/>
  <c r="A141" i="197"/>
  <c r="B141" i="197"/>
  <c r="C141" i="197"/>
  <c r="D141" i="197"/>
  <c r="E141" i="197"/>
  <c r="F141" i="197"/>
  <c r="G141" i="197"/>
  <c r="H141" i="197"/>
  <c r="A142" i="197"/>
  <c r="B142" i="197"/>
  <c r="C142" i="197"/>
  <c r="D142" i="197"/>
  <c r="E142" i="197"/>
  <c r="F142" i="197"/>
  <c r="G142" i="197"/>
  <c r="H142" i="197"/>
  <c r="A143" i="197"/>
  <c r="B143" i="197"/>
  <c r="C143" i="197"/>
  <c r="D143" i="197"/>
  <c r="E143" i="197"/>
  <c r="F143" i="197"/>
  <c r="G143" i="197"/>
  <c r="H143" i="197"/>
  <c r="A144" i="197"/>
  <c r="B144" i="197"/>
  <c r="C144" i="197"/>
  <c r="D144" i="197"/>
  <c r="E144" i="197"/>
  <c r="F144" i="197"/>
  <c r="G144" i="197"/>
  <c r="H144" i="197"/>
  <c r="A145" i="197"/>
  <c r="B145" i="197"/>
  <c r="C145" i="197"/>
  <c r="D145" i="197"/>
  <c r="E145" i="197"/>
  <c r="F145" i="197"/>
  <c r="G145" i="197"/>
  <c r="H145" i="197"/>
  <c r="A146" i="197"/>
  <c r="B146" i="197"/>
  <c r="C146" i="197"/>
  <c r="D146" i="197"/>
  <c r="E146" i="197"/>
  <c r="F146" i="197"/>
  <c r="G146" i="197"/>
  <c r="H146" i="197"/>
  <c r="A147" i="197"/>
  <c r="B147" i="197"/>
  <c r="C147" i="197"/>
  <c r="D147" i="197"/>
  <c r="E147" i="197"/>
  <c r="F147" i="197"/>
  <c r="G147" i="197"/>
  <c r="H147" i="197"/>
  <c r="A148" i="197"/>
  <c r="B148" i="197"/>
  <c r="C148" i="197"/>
  <c r="D148" i="197"/>
  <c r="E148" i="197"/>
  <c r="F148" i="197"/>
  <c r="G148" i="197"/>
  <c r="H148" i="197"/>
  <c r="A149" i="197"/>
  <c r="B149" i="197"/>
  <c r="C149" i="197"/>
  <c r="D149" i="197"/>
  <c r="E149" i="197"/>
  <c r="F149" i="197"/>
  <c r="G149" i="197"/>
  <c r="H149" i="197"/>
  <c r="A150" i="197"/>
  <c r="B150" i="197"/>
  <c r="C150" i="197"/>
  <c r="D150" i="197"/>
  <c r="E150" i="197"/>
  <c r="F150" i="197"/>
  <c r="G150" i="197"/>
  <c r="H150" i="197"/>
  <c r="A151" i="197"/>
  <c r="B151" i="197"/>
  <c r="C151" i="197"/>
  <c r="D151" i="197"/>
  <c r="E151" i="197"/>
  <c r="F151" i="197"/>
  <c r="G151" i="197"/>
  <c r="H151" i="197"/>
  <c r="A152" i="197"/>
  <c r="B152" i="197"/>
  <c r="C152" i="197"/>
  <c r="D152" i="197"/>
  <c r="E152" i="197"/>
  <c r="F152" i="197"/>
  <c r="G152" i="197"/>
  <c r="H152" i="197"/>
  <c r="A153" i="197"/>
  <c r="B153" i="197"/>
  <c r="C153" i="197"/>
  <c r="D153" i="197"/>
  <c r="E153" i="197"/>
  <c r="F153" i="197"/>
  <c r="G153" i="197"/>
  <c r="H153" i="197"/>
  <c r="A154" i="197"/>
  <c r="B154" i="197"/>
  <c r="C154" i="197"/>
  <c r="D154" i="197"/>
  <c r="E154" i="197"/>
  <c r="F154" i="197"/>
  <c r="G154" i="197"/>
  <c r="H154" i="197"/>
  <c r="A155" i="197"/>
  <c r="B155" i="197"/>
  <c r="C155" i="197"/>
  <c r="D155" i="197"/>
  <c r="E155" i="197"/>
  <c r="F155" i="197"/>
  <c r="G155" i="197"/>
  <c r="H155" i="197"/>
  <c r="A156" i="197"/>
  <c r="B156" i="197"/>
  <c r="C156" i="197"/>
  <c r="D156" i="197"/>
  <c r="E156" i="197"/>
  <c r="F156" i="197"/>
  <c r="G156" i="197"/>
  <c r="H156" i="197"/>
  <c r="A157" i="197"/>
  <c r="B157" i="197"/>
  <c r="C157" i="197"/>
  <c r="D157" i="197"/>
  <c r="E157" i="197"/>
  <c r="F157" i="197"/>
  <c r="G157" i="197"/>
  <c r="H157" i="197"/>
  <c r="A158" i="197"/>
  <c r="B158" i="197"/>
  <c r="C158" i="197"/>
  <c r="D158" i="197"/>
  <c r="E158" i="197"/>
  <c r="F158" i="197"/>
  <c r="G158" i="197"/>
  <c r="H158" i="197"/>
  <c r="A159" i="197"/>
  <c r="B159" i="197"/>
  <c r="C159" i="197"/>
  <c r="D159" i="197"/>
  <c r="E159" i="197"/>
  <c r="F159" i="197"/>
  <c r="G159" i="197"/>
  <c r="H159" i="197"/>
  <c r="A160" i="197"/>
  <c r="B160" i="197"/>
  <c r="C160" i="197"/>
  <c r="D160" i="197"/>
  <c r="E160" i="197"/>
  <c r="F160" i="197"/>
  <c r="G160" i="197"/>
  <c r="H160" i="197"/>
  <c r="A161" i="197"/>
  <c r="B161" i="197"/>
  <c r="C161" i="197"/>
  <c r="D161" i="197"/>
  <c r="E161" i="197"/>
  <c r="F161" i="197"/>
  <c r="G161" i="197"/>
  <c r="H161" i="197"/>
  <c r="A162" i="197"/>
  <c r="B162" i="197"/>
  <c r="C162" i="197"/>
  <c r="D162" i="197"/>
  <c r="E162" i="197"/>
  <c r="F162" i="197"/>
  <c r="G162" i="197"/>
  <c r="H162" i="197"/>
  <c r="A163" i="197"/>
  <c r="B163" i="197"/>
  <c r="C163" i="197"/>
  <c r="D163" i="197"/>
  <c r="E163" i="197"/>
  <c r="F163" i="197"/>
  <c r="G163" i="197"/>
  <c r="H163" i="197"/>
  <c r="A164" i="197"/>
  <c r="B164" i="197"/>
  <c r="C164" i="197"/>
  <c r="D164" i="197"/>
  <c r="E164" i="197"/>
  <c r="F164" i="197"/>
  <c r="G164" i="197"/>
  <c r="H164" i="197"/>
  <c r="A165" i="197"/>
  <c r="B165" i="197"/>
  <c r="C165" i="197"/>
  <c r="D165" i="197"/>
  <c r="E165" i="197"/>
  <c r="F165" i="197"/>
  <c r="G165" i="197"/>
  <c r="H165" i="197"/>
  <c r="A166" i="197"/>
  <c r="B166" i="197"/>
  <c r="C166" i="197"/>
  <c r="D166" i="197"/>
  <c r="E166" i="197"/>
  <c r="F166" i="197"/>
  <c r="G166" i="197"/>
  <c r="H166" i="197"/>
  <c r="A167" i="197"/>
  <c r="B167" i="197"/>
  <c r="C167" i="197"/>
  <c r="D167" i="197"/>
  <c r="E167" i="197"/>
  <c r="F167" i="197"/>
  <c r="G167" i="197"/>
  <c r="H167" i="197"/>
  <c r="A168" i="197"/>
  <c r="B168" i="197"/>
  <c r="C168" i="197"/>
  <c r="D168" i="197"/>
  <c r="E168" i="197"/>
  <c r="F168" i="197"/>
  <c r="G168" i="197"/>
  <c r="H168" i="197"/>
  <c r="A169" i="197"/>
  <c r="B169" i="197"/>
  <c r="C169" i="197"/>
  <c r="D169" i="197"/>
  <c r="E169" i="197"/>
  <c r="F169" i="197"/>
  <c r="G169" i="197"/>
  <c r="H169" i="197"/>
  <c r="A170" i="197"/>
  <c r="B170" i="197"/>
  <c r="C170" i="197"/>
  <c r="D170" i="197"/>
  <c r="E170" i="197"/>
  <c r="F170" i="197"/>
  <c r="G170" i="197"/>
  <c r="H170" i="197"/>
  <c r="A171" i="197"/>
  <c r="B171" i="197"/>
  <c r="C171" i="197"/>
  <c r="D171" i="197"/>
  <c r="E171" i="197"/>
  <c r="F171" i="197"/>
  <c r="G171" i="197"/>
  <c r="H171" i="197"/>
  <c r="A172" i="197"/>
  <c r="B172" i="197"/>
  <c r="C172" i="197"/>
  <c r="D172" i="197"/>
  <c r="E172" i="197"/>
  <c r="F172" i="197"/>
  <c r="G172" i="197"/>
  <c r="H172" i="197"/>
  <c r="A173" i="197"/>
  <c r="B173" i="197"/>
  <c r="C173" i="197"/>
  <c r="D173" i="197"/>
  <c r="E173" i="197"/>
  <c r="F173" i="197"/>
  <c r="G173" i="197"/>
  <c r="H173" i="197"/>
  <c r="A174" i="197"/>
  <c r="B174" i="197"/>
  <c r="C174" i="197"/>
  <c r="D174" i="197"/>
  <c r="E174" i="197"/>
  <c r="F174" i="197"/>
  <c r="G174" i="197"/>
  <c r="H174" i="197"/>
  <c r="A175" i="197"/>
  <c r="B175" i="197"/>
  <c r="C175" i="197"/>
  <c r="D175" i="197"/>
  <c r="E175" i="197"/>
  <c r="F175" i="197"/>
  <c r="G175" i="197"/>
  <c r="H175" i="197"/>
  <c r="A176" i="197"/>
  <c r="B176" i="197"/>
  <c r="C176" i="197"/>
  <c r="D176" i="197"/>
  <c r="E176" i="197"/>
  <c r="F176" i="197"/>
  <c r="G176" i="197"/>
  <c r="H176" i="197"/>
  <c r="A177" i="197"/>
  <c r="B177" i="197"/>
  <c r="C177" i="197"/>
  <c r="D177" i="197"/>
  <c r="E177" i="197"/>
  <c r="F177" i="197"/>
  <c r="G177" i="197"/>
  <c r="H177" i="197"/>
  <c r="A178" i="197"/>
  <c r="B178" i="197"/>
  <c r="C178" i="197"/>
  <c r="D178" i="197"/>
  <c r="E178" i="197"/>
  <c r="F178" i="197"/>
  <c r="G178" i="197"/>
  <c r="H178" i="197"/>
  <c r="A179" i="197"/>
  <c r="B179" i="197"/>
  <c r="C179" i="197"/>
  <c r="D179" i="197"/>
  <c r="E179" i="197"/>
  <c r="F179" i="197"/>
  <c r="G179" i="197"/>
  <c r="H179" i="197"/>
  <c r="A180" i="197"/>
  <c r="B180" i="197"/>
  <c r="C180" i="197"/>
  <c r="D180" i="197"/>
  <c r="E180" i="197"/>
  <c r="F180" i="197"/>
  <c r="G180" i="197"/>
  <c r="H180" i="197"/>
  <c r="A181" i="197"/>
  <c r="B181" i="197"/>
  <c r="C181" i="197"/>
  <c r="D181" i="197"/>
  <c r="E181" i="197"/>
  <c r="F181" i="197"/>
  <c r="G181" i="197"/>
  <c r="H181" i="197"/>
  <c r="A182" i="197"/>
  <c r="B182" i="197"/>
  <c r="C182" i="197"/>
  <c r="D182" i="197"/>
  <c r="E182" i="197"/>
  <c r="F182" i="197"/>
  <c r="G182" i="197"/>
  <c r="H182" i="197"/>
  <c r="A183" i="197"/>
  <c r="B183" i="197"/>
  <c r="C183" i="197"/>
  <c r="D183" i="197"/>
  <c r="E183" i="197"/>
  <c r="F183" i="197"/>
  <c r="G183" i="197"/>
  <c r="H183" i="197"/>
  <c r="A184" i="197"/>
  <c r="B184" i="197"/>
  <c r="C184" i="197"/>
  <c r="D184" i="197"/>
  <c r="E184" i="197"/>
  <c r="F184" i="197"/>
  <c r="G184" i="197"/>
  <c r="H184" i="197"/>
  <c r="A185" i="197"/>
  <c r="B185" i="197"/>
  <c r="C185" i="197"/>
  <c r="D185" i="197"/>
  <c r="E185" i="197"/>
  <c r="F185" i="197"/>
  <c r="G185" i="197"/>
  <c r="H185" i="197"/>
  <c r="A186" i="197"/>
  <c r="B186" i="197"/>
  <c r="C186" i="197"/>
  <c r="D186" i="197"/>
  <c r="E186" i="197"/>
  <c r="F186" i="197"/>
  <c r="G186" i="197"/>
  <c r="H186" i="197"/>
  <c r="A187" i="197"/>
  <c r="B187" i="197"/>
  <c r="C187" i="197"/>
  <c r="D187" i="197"/>
  <c r="E187" i="197"/>
  <c r="F187" i="197"/>
  <c r="G187" i="197"/>
  <c r="H187" i="197"/>
  <c r="A188" i="197"/>
  <c r="B188" i="197"/>
  <c r="C188" i="197"/>
  <c r="D188" i="197"/>
  <c r="E188" i="197"/>
  <c r="F188" i="197"/>
  <c r="G188" i="197"/>
  <c r="H188" i="197"/>
  <c r="A189" i="197"/>
  <c r="B189" i="197"/>
  <c r="C189" i="197"/>
  <c r="D189" i="197"/>
  <c r="E189" i="197"/>
  <c r="F189" i="197"/>
  <c r="G189" i="197"/>
  <c r="H189" i="197"/>
  <c r="A190" i="197"/>
  <c r="B190" i="197"/>
  <c r="C190" i="197"/>
  <c r="D190" i="197"/>
  <c r="E190" i="197"/>
  <c r="F190" i="197"/>
  <c r="G190" i="197"/>
  <c r="H190" i="197"/>
  <c r="A191" i="197"/>
  <c r="B191" i="197"/>
  <c r="C191" i="197"/>
  <c r="D191" i="197"/>
  <c r="E191" i="197"/>
  <c r="F191" i="197"/>
  <c r="G191" i="197"/>
  <c r="H191" i="197"/>
  <c r="A192" i="197"/>
  <c r="B192" i="197"/>
  <c r="C192" i="197"/>
  <c r="D192" i="197"/>
  <c r="E192" i="197"/>
  <c r="F192" i="197"/>
  <c r="G192" i="197"/>
  <c r="H192" i="197"/>
  <c r="A193" i="197"/>
  <c r="B193" i="197"/>
  <c r="C193" i="197"/>
  <c r="D193" i="197"/>
  <c r="E193" i="197"/>
  <c r="F193" i="197"/>
  <c r="G193" i="197"/>
  <c r="H193" i="197"/>
  <c r="A194" i="197"/>
  <c r="B194" i="197"/>
  <c r="C194" i="197"/>
  <c r="D194" i="197"/>
  <c r="E194" i="197"/>
  <c r="F194" i="197"/>
  <c r="G194" i="197"/>
  <c r="H194" i="197"/>
  <c r="A195" i="197"/>
  <c r="B195" i="197"/>
  <c r="C195" i="197"/>
  <c r="D195" i="197"/>
  <c r="E195" i="197"/>
  <c r="F195" i="197"/>
  <c r="G195" i="197"/>
  <c r="H195" i="197"/>
  <c r="A196" i="197"/>
  <c r="B196" i="197"/>
  <c r="C196" i="197"/>
  <c r="D196" i="197"/>
  <c r="E196" i="197"/>
  <c r="F196" i="197"/>
  <c r="G196" i="197"/>
  <c r="H196" i="197"/>
  <c r="A197" i="197"/>
  <c r="B197" i="197"/>
  <c r="C197" i="197"/>
  <c r="D197" i="197"/>
  <c r="E197" i="197"/>
  <c r="F197" i="197"/>
  <c r="G197" i="197"/>
  <c r="H197" i="197"/>
  <c r="A198" i="197"/>
  <c r="B198" i="197"/>
  <c r="C198" i="197"/>
  <c r="D198" i="197"/>
  <c r="E198" i="197"/>
  <c r="F198" i="197"/>
  <c r="G198" i="197"/>
  <c r="H198" i="197"/>
  <c r="A199" i="197"/>
  <c r="B199" i="197"/>
  <c r="C199" i="197"/>
  <c r="D199" i="197"/>
  <c r="E199" i="197"/>
  <c r="F199" i="197"/>
  <c r="G199" i="197"/>
  <c r="H199" i="197"/>
  <c r="A200" i="197"/>
  <c r="B200" i="197"/>
  <c r="C200" i="197"/>
  <c r="D200" i="197"/>
  <c r="E200" i="197"/>
  <c r="F200" i="197"/>
  <c r="G200" i="197"/>
  <c r="H200" i="197"/>
  <c r="A201" i="197"/>
  <c r="B201" i="197"/>
  <c r="C201" i="197"/>
  <c r="D201" i="197"/>
  <c r="E201" i="197"/>
  <c r="F201" i="197"/>
  <c r="G201" i="197"/>
  <c r="H201" i="197"/>
  <c r="A202" i="197"/>
  <c r="B202" i="197"/>
  <c r="C202" i="197"/>
  <c r="D202" i="197"/>
  <c r="E202" i="197"/>
  <c r="F202" i="197"/>
  <c r="G202" i="197"/>
  <c r="H202" i="197"/>
  <c r="A203" i="197"/>
  <c r="B203" i="197"/>
  <c r="C203" i="197"/>
  <c r="D203" i="197"/>
  <c r="E203" i="197"/>
  <c r="F203" i="197"/>
  <c r="G203" i="197"/>
  <c r="H203" i="197"/>
  <c r="A204" i="197"/>
  <c r="B204" i="197"/>
  <c r="C204" i="197"/>
  <c r="D204" i="197"/>
  <c r="E204" i="197"/>
  <c r="F204" i="197"/>
  <c r="G204" i="197"/>
  <c r="H204" i="197"/>
  <c r="A205" i="197"/>
  <c r="B205" i="197"/>
  <c r="C205" i="197"/>
  <c r="D205" i="197"/>
  <c r="E205" i="197"/>
  <c r="F205" i="197"/>
  <c r="G205" i="197"/>
  <c r="H205" i="197"/>
  <c r="A206" i="197"/>
  <c r="B206" i="197"/>
  <c r="C206" i="197"/>
  <c r="D206" i="197"/>
  <c r="E206" i="197"/>
  <c r="F206" i="197"/>
  <c r="G206" i="197"/>
  <c r="H206" i="197"/>
  <c r="A207" i="197"/>
  <c r="B207" i="197"/>
  <c r="C207" i="197"/>
  <c r="D207" i="197"/>
  <c r="E207" i="197"/>
  <c r="F207" i="197"/>
  <c r="G207" i="197"/>
  <c r="H207" i="197"/>
  <c r="A208" i="197"/>
  <c r="B208" i="197"/>
  <c r="C208" i="197"/>
  <c r="D208" i="197"/>
  <c r="E208" i="197"/>
  <c r="F208" i="197"/>
  <c r="G208" i="197"/>
  <c r="H208" i="197"/>
  <c r="A209" i="197"/>
  <c r="B209" i="197"/>
  <c r="C209" i="197"/>
  <c r="D209" i="197"/>
  <c r="E209" i="197"/>
  <c r="F209" i="197"/>
  <c r="G209" i="197"/>
  <c r="H209" i="197"/>
  <c r="A210" i="197"/>
  <c r="B210" i="197"/>
  <c r="C210" i="197"/>
  <c r="D210" i="197"/>
  <c r="E210" i="197"/>
  <c r="F210" i="197"/>
  <c r="G210" i="197"/>
  <c r="H210" i="197"/>
  <c r="A211" i="197"/>
  <c r="B211" i="197"/>
  <c r="C211" i="197"/>
  <c r="D211" i="197"/>
  <c r="E211" i="197"/>
  <c r="F211" i="197"/>
  <c r="G211" i="197"/>
  <c r="H211" i="197"/>
  <c r="A212" i="197"/>
  <c r="B212" i="197"/>
  <c r="C212" i="197"/>
  <c r="D212" i="197"/>
  <c r="E212" i="197"/>
  <c r="F212" i="197"/>
  <c r="G212" i="197"/>
  <c r="H212" i="197"/>
  <c r="A213" i="197"/>
  <c r="B213" i="197"/>
  <c r="C213" i="197"/>
  <c r="D213" i="197"/>
  <c r="E213" i="197"/>
  <c r="F213" i="197"/>
  <c r="G213" i="197"/>
  <c r="H213" i="197"/>
  <c r="A214" i="197"/>
  <c r="B214" i="197"/>
  <c r="C214" i="197"/>
  <c r="D214" i="197"/>
  <c r="E214" i="197"/>
  <c r="F214" i="197"/>
  <c r="G214" i="197"/>
  <c r="H214" i="197"/>
  <c r="A215" i="197"/>
  <c r="B215" i="197"/>
  <c r="C215" i="197"/>
  <c r="D215" i="197"/>
  <c r="E215" i="197"/>
  <c r="F215" i="197"/>
  <c r="G215" i="197"/>
  <c r="H215" i="197"/>
  <c r="A216" i="197"/>
  <c r="B216" i="197"/>
  <c r="C216" i="197"/>
  <c r="D216" i="197"/>
  <c r="E216" i="197"/>
  <c r="F216" i="197"/>
  <c r="G216" i="197"/>
  <c r="H216" i="197"/>
  <c r="A217" i="197"/>
  <c r="B217" i="197"/>
  <c r="C217" i="197"/>
  <c r="D217" i="197"/>
  <c r="E217" i="197"/>
  <c r="F217" i="197"/>
  <c r="G217" i="197"/>
  <c r="H217" i="197"/>
  <c r="A218" i="197"/>
  <c r="B218" i="197"/>
  <c r="C218" i="197"/>
  <c r="D218" i="197"/>
  <c r="E218" i="197"/>
  <c r="F218" i="197"/>
  <c r="G218" i="197"/>
  <c r="H218" i="197"/>
  <c r="A219" i="197"/>
  <c r="B219" i="197"/>
  <c r="C219" i="197"/>
  <c r="D219" i="197"/>
  <c r="E219" i="197"/>
  <c r="F219" i="197"/>
  <c r="G219" i="197"/>
  <c r="H219" i="197"/>
  <c r="A220" i="197"/>
  <c r="B220" i="197"/>
  <c r="C220" i="197"/>
  <c r="D220" i="197"/>
  <c r="E220" i="197"/>
  <c r="F220" i="197"/>
  <c r="G220" i="197"/>
  <c r="H220" i="197"/>
  <c r="A221" i="197"/>
  <c r="B221" i="197"/>
  <c r="C221" i="197"/>
  <c r="D221" i="197"/>
  <c r="E221" i="197"/>
  <c r="F221" i="197"/>
  <c r="G221" i="197"/>
  <c r="H221" i="197"/>
  <c r="A222" i="197"/>
  <c r="B222" i="197"/>
  <c r="C222" i="197"/>
  <c r="D222" i="197"/>
  <c r="E222" i="197"/>
  <c r="F222" i="197"/>
  <c r="G222" i="197"/>
  <c r="H222" i="197"/>
  <c r="A223" i="197"/>
  <c r="B223" i="197"/>
  <c r="C223" i="197"/>
  <c r="D223" i="197"/>
  <c r="E223" i="197"/>
  <c r="F223" i="197"/>
  <c r="G223" i="197"/>
  <c r="H223" i="197"/>
  <c r="A224" i="197"/>
  <c r="B224" i="197"/>
  <c r="C224" i="197"/>
  <c r="D224" i="197"/>
  <c r="E224" i="197"/>
  <c r="F224" i="197"/>
  <c r="G224" i="197"/>
  <c r="H224" i="197"/>
  <c r="A225" i="197"/>
  <c r="B225" i="197"/>
  <c r="C225" i="197"/>
  <c r="D225" i="197"/>
  <c r="E225" i="197"/>
  <c r="F225" i="197"/>
  <c r="G225" i="197"/>
  <c r="H225" i="197"/>
  <c r="A226" i="197"/>
  <c r="B226" i="197"/>
  <c r="C226" i="197"/>
  <c r="D226" i="197"/>
  <c r="E226" i="197"/>
  <c r="F226" i="197"/>
  <c r="G226" i="197"/>
  <c r="H226" i="197"/>
  <c r="D10" i="197"/>
  <c r="E10" i="197"/>
  <c r="F10" i="197"/>
  <c r="G10" i="197"/>
  <c r="H10" i="197"/>
  <c r="C10" i="197"/>
  <c r="B10" i="197"/>
  <c r="A10" i="197"/>
  <c r="H228" i="196"/>
  <c r="C11" i="196"/>
  <c r="D11" i="196"/>
  <c r="E11" i="196"/>
  <c r="F11" i="196"/>
  <c r="G11" i="196"/>
  <c r="H11" i="196"/>
  <c r="C12" i="196"/>
  <c r="D12" i="196"/>
  <c r="E12" i="196"/>
  <c r="F12" i="196"/>
  <c r="G12" i="196"/>
  <c r="H12" i="196"/>
  <c r="C13" i="196"/>
  <c r="D13" i="196"/>
  <c r="E13" i="196"/>
  <c r="F13" i="196"/>
  <c r="G13" i="196"/>
  <c r="H13" i="196"/>
  <c r="C14" i="196"/>
  <c r="D14" i="196"/>
  <c r="E14" i="196"/>
  <c r="F14" i="196"/>
  <c r="G14" i="196"/>
  <c r="H14" i="196"/>
  <c r="C15" i="196"/>
  <c r="D15" i="196"/>
  <c r="E15" i="196"/>
  <c r="F15" i="196"/>
  <c r="G15" i="196"/>
  <c r="H15" i="196"/>
  <c r="C16" i="196"/>
  <c r="D16" i="196"/>
  <c r="E16" i="196"/>
  <c r="F16" i="196"/>
  <c r="G16" i="196"/>
  <c r="H16" i="196"/>
  <c r="C17" i="196"/>
  <c r="D17" i="196"/>
  <c r="E17" i="196"/>
  <c r="F17" i="196"/>
  <c r="G17" i="196"/>
  <c r="H17" i="196"/>
  <c r="C18" i="196"/>
  <c r="D18" i="196"/>
  <c r="E18" i="196"/>
  <c r="F18" i="196"/>
  <c r="G18" i="196"/>
  <c r="H18" i="196"/>
  <c r="C19" i="196"/>
  <c r="D19" i="196"/>
  <c r="E19" i="196"/>
  <c r="F19" i="196"/>
  <c r="G19" i="196"/>
  <c r="H19" i="196"/>
  <c r="C20" i="196"/>
  <c r="D20" i="196"/>
  <c r="E20" i="196"/>
  <c r="F20" i="196"/>
  <c r="G20" i="196"/>
  <c r="H20" i="196"/>
  <c r="C21" i="196"/>
  <c r="D21" i="196"/>
  <c r="E21" i="196"/>
  <c r="F21" i="196"/>
  <c r="G21" i="196"/>
  <c r="H21" i="196"/>
  <c r="C22" i="196"/>
  <c r="D22" i="196"/>
  <c r="E22" i="196"/>
  <c r="F22" i="196"/>
  <c r="G22" i="196"/>
  <c r="H22" i="196"/>
  <c r="C23" i="196"/>
  <c r="D23" i="196"/>
  <c r="E23" i="196"/>
  <c r="F23" i="196"/>
  <c r="G23" i="196"/>
  <c r="H23" i="196"/>
  <c r="C24" i="196"/>
  <c r="D24" i="196"/>
  <c r="E24" i="196"/>
  <c r="F24" i="196"/>
  <c r="G24" i="196"/>
  <c r="H24" i="196"/>
  <c r="C25" i="196"/>
  <c r="D25" i="196"/>
  <c r="E25" i="196"/>
  <c r="F25" i="196"/>
  <c r="G25" i="196"/>
  <c r="H25" i="196"/>
  <c r="C26" i="196"/>
  <c r="D26" i="196"/>
  <c r="E26" i="196"/>
  <c r="F26" i="196"/>
  <c r="G26" i="196"/>
  <c r="H26" i="196"/>
  <c r="C27" i="196"/>
  <c r="D27" i="196"/>
  <c r="E27" i="196"/>
  <c r="F27" i="196"/>
  <c r="G27" i="196"/>
  <c r="H27" i="196"/>
  <c r="C28" i="196"/>
  <c r="D28" i="196"/>
  <c r="E28" i="196"/>
  <c r="F28" i="196"/>
  <c r="G28" i="196"/>
  <c r="H28" i="196"/>
  <c r="C29" i="196"/>
  <c r="D29" i="196"/>
  <c r="E29" i="196"/>
  <c r="F29" i="196"/>
  <c r="G29" i="196"/>
  <c r="H29" i="196"/>
  <c r="C30" i="196"/>
  <c r="D30" i="196"/>
  <c r="E30" i="196"/>
  <c r="F30" i="196"/>
  <c r="G30" i="196"/>
  <c r="H30" i="196"/>
  <c r="C31" i="196"/>
  <c r="D31" i="196"/>
  <c r="E31" i="196"/>
  <c r="F31" i="196"/>
  <c r="G31" i="196"/>
  <c r="H31" i="196"/>
  <c r="C32" i="196"/>
  <c r="D32" i="196"/>
  <c r="E32" i="196"/>
  <c r="F32" i="196"/>
  <c r="G32" i="196"/>
  <c r="H32" i="196"/>
  <c r="C33" i="196"/>
  <c r="D33" i="196"/>
  <c r="E33" i="196"/>
  <c r="F33" i="196"/>
  <c r="G33" i="196"/>
  <c r="H33" i="196"/>
  <c r="C34" i="196"/>
  <c r="D34" i="196"/>
  <c r="E34" i="196"/>
  <c r="F34" i="196"/>
  <c r="G34" i="196"/>
  <c r="H34" i="196"/>
  <c r="C35" i="196"/>
  <c r="D35" i="196"/>
  <c r="E35" i="196"/>
  <c r="F35" i="196"/>
  <c r="G35" i="196"/>
  <c r="H35" i="196"/>
  <c r="C36" i="196"/>
  <c r="D36" i="196"/>
  <c r="E36" i="196"/>
  <c r="F36" i="196"/>
  <c r="G36" i="196"/>
  <c r="H36" i="196"/>
  <c r="C37" i="196"/>
  <c r="D37" i="196"/>
  <c r="E37" i="196"/>
  <c r="F37" i="196"/>
  <c r="G37" i="196"/>
  <c r="H37" i="196"/>
  <c r="C38" i="196"/>
  <c r="D38" i="196"/>
  <c r="E38" i="196"/>
  <c r="F38" i="196"/>
  <c r="G38" i="196"/>
  <c r="H38" i="196"/>
  <c r="C39" i="196"/>
  <c r="D39" i="196"/>
  <c r="E39" i="196"/>
  <c r="F39" i="196"/>
  <c r="G39" i="196"/>
  <c r="H39" i="196"/>
  <c r="C40" i="196"/>
  <c r="D40" i="196"/>
  <c r="E40" i="196"/>
  <c r="F40" i="196"/>
  <c r="G40" i="196"/>
  <c r="H40" i="196"/>
  <c r="C41" i="196"/>
  <c r="D41" i="196"/>
  <c r="E41" i="196"/>
  <c r="F41" i="196"/>
  <c r="G41" i="196"/>
  <c r="H41" i="196"/>
  <c r="C42" i="196"/>
  <c r="D42" i="196"/>
  <c r="E42" i="196"/>
  <c r="F42" i="196"/>
  <c r="G42" i="196"/>
  <c r="H42" i="196"/>
  <c r="C43" i="196"/>
  <c r="D43" i="196"/>
  <c r="E43" i="196"/>
  <c r="F43" i="196"/>
  <c r="G43" i="196"/>
  <c r="H43" i="196"/>
  <c r="C44" i="196"/>
  <c r="D44" i="196"/>
  <c r="E44" i="196"/>
  <c r="F44" i="196"/>
  <c r="G44" i="196"/>
  <c r="H44" i="196"/>
  <c r="C45" i="196"/>
  <c r="D45" i="196"/>
  <c r="E45" i="196"/>
  <c r="F45" i="196"/>
  <c r="G45" i="196"/>
  <c r="H45" i="196"/>
  <c r="C46" i="196"/>
  <c r="D46" i="196"/>
  <c r="E46" i="196"/>
  <c r="F46" i="196"/>
  <c r="G46" i="196"/>
  <c r="H46" i="196"/>
  <c r="C47" i="196"/>
  <c r="D47" i="196"/>
  <c r="E47" i="196"/>
  <c r="F47" i="196"/>
  <c r="G47" i="196"/>
  <c r="H47" i="196"/>
  <c r="C48" i="196"/>
  <c r="D48" i="196"/>
  <c r="E48" i="196"/>
  <c r="F48" i="196"/>
  <c r="G48" i="196"/>
  <c r="H48" i="196"/>
  <c r="C49" i="196"/>
  <c r="D49" i="196"/>
  <c r="E49" i="196"/>
  <c r="F49" i="196"/>
  <c r="G49" i="196"/>
  <c r="H49" i="196"/>
  <c r="C50" i="196"/>
  <c r="D50" i="196"/>
  <c r="E50" i="196"/>
  <c r="F50" i="196"/>
  <c r="G50" i="196"/>
  <c r="H50" i="196"/>
  <c r="C51" i="196"/>
  <c r="D51" i="196"/>
  <c r="E51" i="196"/>
  <c r="F51" i="196"/>
  <c r="G51" i="196"/>
  <c r="H51" i="196"/>
  <c r="C52" i="196"/>
  <c r="D52" i="196"/>
  <c r="E52" i="196"/>
  <c r="F52" i="196"/>
  <c r="G52" i="196"/>
  <c r="H52" i="196"/>
  <c r="C53" i="196"/>
  <c r="D53" i="196"/>
  <c r="E53" i="196"/>
  <c r="F53" i="196"/>
  <c r="G53" i="196"/>
  <c r="H53" i="196"/>
  <c r="C54" i="196"/>
  <c r="D54" i="196"/>
  <c r="E54" i="196"/>
  <c r="F54" i="196"/>
  <c r="G54" i="196"/>
  <c r="H54" i="196"/>
  <c r="C55" i="196"/>
  <c r="D55" i="196"/>
  <c r="E55" i="196"/>
  <c r="F55" i="196"/>
  <c r="G55" i="196"/>
  <c r="H55" i="196"/>
  <c r="C56" i="196"/>
  <c r="D56" i="196"/>
  <c r="E56" i="196"/>
  <c r="F56" i="196"/>
  <c r="G56" i="196"/>
  <c r="H56" i="196"/>
  <c r="C57" i="196"/>
  <c r="D57" i="196"/>
  <c r="E57" i="196"/>
  <c r="F57" i="196"/>
  <c r="G57" i="196"/>
  <c r="H57" i="196"/>
  <c r="C58" i="196"/>
  <c r="D58" i="196"/>
  <c r="E58" i="196"/>
  <c r="F58" i="196"/>
  <c r="G58" i="196"/>
  <c r="H58" i="196"/>
  <c r="C59" i="196"/>
  <c r="D59" i="196"/>
  <c r="E59" i="196"/>
  <c r="F59" i="196"/>
  <c r="G59" i="196"/>
  <c r="H59" i="196"/>
  <c r="C60" i="196"/>
  <c r="D60" i="196"/>
  <c r="E60" i="196"/>
  <c r="F60" i="196"/>
  <c r="G60" i="196"/>
  <c r="H60" i="196"/>
  <c r="C61" i="196"/>
  <c r="D61" i="196"/>
  <c r="E61" i="196"/>
  <c r="F61" i="196"/>
  <c r="G61" i="196"/>
  <c r="H61" i="196"/>
  <c r="C62" i="196"/>
  <c r="D62" i="196"/>
  <c r="E62" i="196"/>
  <c r="F62" i="196"/>
  <c r="G62" i="196"/>
  <c r="H62" i="196"/>
  <c r="C63" i="196"/>
  <c r="D63" i="196"/>
  <c r="E63" i="196"/>
  <c r="F63" i="196"/>
  <c r="G63" i="196"/>
  <c r="H63" i="196"/>
  <c r="C64" i="196"/>
  <c r="D64" i="196"/>
  <c r="E64" i="196"/>
  <c r="F64" i="196"/>
  <c r="G64" i="196"/>
  <c r="H64" i="196"/>
  <c r="C65" i="196"/>
  <c r="D65" i="196"/>
  <c r="E65" i="196"/>
  <c r="F65" i="196"/>
  <c r="G65" i="196"/>
  <c r="H65" i="196"/>
  <c r="C66" i="196"/>
  <c r="D66" i="196"/>
  <c r="E66" i="196"/>
  <c r="F66" i="196"/>
  <c r="G66" i="196"/>
  <c r="H66" i="196"/>
  <c r="C67" i="196"/>
  <c r="D67" i="196"/>
  <c r="E67" i="196"/>
  <c r="F67" i="196"/>
  <c r="G67" i="196"/>
  <c r="H67" i="196"/>
  <c r="C68" i="196"/>
  <c r="D68" i="196"/>
  <c r="E68" i="196"/>
  <c r="F68" i="196"/>
  <c r="G68" i="196"/>
  <c r="H68" i="196"/>
  <c r="C69" i="196"/>
  <c r="D69" i="196"/>
  <c r="E69" i="196"/>
  <c r="F69" i="196"/>
  <c r="G69" i="196"/>
  <c r="H69" i="196"/>
  <c r="C70" i="196"/>
  <c r="D70" i="196"/>
  <c r="E70" i="196"/>
  <c r="F70" i="196"/>
  <c r="G70" i="196"/>
  <c r="H70" i="196"/>
  <c r="C71" i="196"/>
  <c r="D71" i="196"/>
  <c r="E71" i="196"/>
  <c r="F71" i="196"/>
  <c r="G71" i="196"/>
  <c r="H71" i="196"/>
  <c r="C72" i="196"/>
  <c r="D72" i="196"/>
  <c r="E72" i="196"/>
  <c r="F72" i="196"/>
  <c r="G72" i="196"/>
  <c r="H72" i="196"/>
  <c r="C73" i="196"/>
  <c r="D73" i="196"/>
  <c r="E73" i="196"/>
  <c r="F73" i="196"/>
  <c r="G73" i="196"/>
  <c r="H73" i="196"/>
  <c r="C74" i="196"/>
  <c r="D74" i="196"/>
  <c r="E74" i="196"/>
  <c r="F74" i="196"/>
  <c r="G74" i="196"/>
  <c r="H74" i="196"/>
  <c r="C75" i="196"/>
  <c r="D75" i="196"/>
  <c r="E75" i="196"/>
  <c r="F75" i="196"/>
  <c r="G75" i="196"/>
  <c r="H75" i="196"/>
  <c r="C76" i="196"/>
  <c r="D76" i="196"/>
  <c r="E76" i="196"/>
  <c r="F76" i="196"/>
  <c r="G76" i="196"/>
  <c r="H76" i="196"/>
  <c r="C77" i="196"/>
  <c r="D77" i="196"/>
  <c r="E77" i="196"/>
  <c r="F77" i="196"/>
  <c r="G77" i="196"/>
  <c r="H77" i="196"/>
  <c r="C78" i="196"/>
  <c r="D78" i="196"/>
  <c r="E78" i="196"/>
  <c r="F78" i="196"/>
  <c r="G78" i="196"/>
  <c r="H78" i="196"/>
  <c r="C79" i="196"/>
  <c r="D79" i="196"/>
  <c r="E79" i="196"/>
  <c r="F79" i="196"/>
  <c r="G79" i="196"/>
  <c r="H79" i="196"/>
  <c r="C80" i="196"/>
  <c r="D80" i="196"/>
  <c r="E80" i="196"/>
  <c r="F80" i="196"/>
  <c r="G80" i="196"/>
  <c r="H80" i="196"/>
  <c r="C81" i="196"/>
  <c r="D81" i="196"/>
  <c r="E81" i="196"/>
  <c r="F81" i="196"/>
  <c r="G81" i="196"/>
  <c r="H81" i="196"/>
  <c r="C82" i="196"/>
  <c r="D82" i="196"/>
  <c r="E82" i="196"/>
  <c r="F82" i="196"/>
  <c r="G82" i="196"/>
  <c r="H82" i="196"/>
  <c r="C83" i="196"/>
  <c r="D83" i="196"/>
  <c r="E83" i="196"/>
  <c r="F83" i="196"/>
  <c r="G83" i="196"/>
  <c r="H83" i="196"/>
  <c r="C84" i="196"/>
  <c r="D84" i="196"/>
  <c r="E84" i="196"/>
  <c r="F84" i="196"/>
  <c r="G84" i="196"/>
  <c r="H84" i="196"/>
  <c r="C85" i="196"/>
  <c r="D85" i="196"/>
  <c r="E85" i="196"/>
  <c r="F85" i="196"/>
  <c r="G85" i="196"/>
  <c r="H85" i="196"/>
  <c r="C86" i="196"/>
  <c r="D86" i="196"/>
  <c r="E86" i="196"/>
  <c r="F86" i="196"/>
  <c r="G86" i="196"/>
  <c r="H86" i="196"/>
  <c r="C87" i="196"/>
  <c r="D87" i="196"/>
  <c r="E87" i="196"/>
  <c r="F87" i="196"/>
  <c r="G87" i="196"/>
  <c r="H87" i="196"/>
  <c r="C88" i="196"/>
  <c r="D88" i="196"/>
  <c r="E88" i="196"/>
  <c r="F88" i="196"/>
  <c r="G88" i="196"/>
  <c r="H88" i="196"/>
  <c r="C89" i="196"/>
  <c r="D89" i="196"/>
  <c r="E89" i="196"/>
  <c r="F89" i="196"/>
  <c r="G89" i="196"/>
  <c r="H89" i="196"/>
  <c r="C90" i="196"/>
  <c r="D90" i="196"/>
  <c r="E90" i="196"/>
  <c r="F90" i="196"/>
  <c r="G90" i="196"/>
  <c r="H90" i="196"/>
  <c r="C91" i="196"/>
  <c r="D91" i="196"/>
  <c r="E91" i="196"/>
  <c r="F91" i="196"/>
  <c r="G91" i="196"/>
  <c r="H91" i="196"/>
  <c r="C92" i="196"/>
  <c r="D92" i="196"/>
  <c r="E92" i="196"/>
  <c r="F92" i="196"/>
  <c r="G92" i="196"/>
  <c r="H92" i="196"/>
  <c r="C93" i="196"/>
  <c r="D93" i="196"/>
  <c r="E93" i="196"/>
  <c r="F93" i="196"/>
  <c r="G93" i="196"/>
  <c r="H93" i="196"/>
  <c r="C94" i="196"/>
  <c r="D94" i="196"/>
  <c r="E94" i="196"/>
  <c r="F94" i="196"/>
  <c r="G94" i="196"/>
  <c r="H94" i="196"/>
  <c r="C95" i="196"/>
  <c r="D95" i="196"/>
  <c r="E95" i="196"/>
  <c r="F95" i="196"/>
  <c r="G95" i="196"/>
  <c r="H95" i="196"/>
  <c r="C96" i="196"/>
  <c r="D96" i="196"/>
  <c r="E96" i="196"/>
  <c r="F96" i="196"/>
  <c r="G96" i="196"/>
  <c r="H96" i="196"/>
  <c r="C97" i="196"/>
  <c r="D97" i="196"/>
  <c r="E97" i="196"/>
  <c r="F97" i="196"/>
  <c r="G97" i="196"/>
  <c r="H97" i="196"/>
  <c r="C98" i="196"/>
  <c r="D98" i="196"/>
  <c r="E98" i="196"/>
  <c r="F98" i="196"/>
  <c r="G98" i="196"/>
  <c r="H98" i="196"/>
  <c r="C99" i="196"/>
  <c r="D99" i="196"/>
  <c r="E99" i="196"/>
  <c r="F99" i="196"/>
  <c r="G99" i="196"/>
  <c r="H99" i="196"/>
  <c r="C100" i="196"/>
  <c r="D100" i="196"/>
  <c r="E100" i="196"/>
  <c r="F100" i="196"/>
  <c r="G100" i="196"/>
  <c r="H100" i="196"/>
  <c r="C101" i="196"/>
  <c r="D101" i="196"/>
  <c r="E101" i="196"/>
  <c r="F101" i="196"/>
  <c r="G101" i="196"/>
  <c r="H101" i="196"/>
  <c r="C102" i="196"/>
  <c r="D102" i="196"/>
  <c r="E102" i="196"/>
  <c r="F102" i="196"/>
  <c r="G102" i="196"/>
  <c r="H102" i="196"/>
  <c r="C103" i="196"/>
  <c r="D103" i="196"/>
  <c r="E103" i="196"/>
  <c r="F103" i="196"/>
  <c r="G103" i="196"/>
  <c r="H103" i="196"/>
  <c r="C104" i="196"/>
  <c r="D104" i="196"/>
  <c r="E104" i="196"/>
  <c r="F104" i="196"/>
  <c r="G104" i="196"/>
  <c r="H104" i="196"/>
  <c r="C105" i="196"/>
  <c r="D105" i="196"/>
  <c r="E105" i="196"/>
  <c r="F105" i="196"/>
  <c r="G105" i="196"/>
  <c r="H105" i="196"/>
  <c r="C106" i="196"/>
  <c r="D106" i="196"/>
  <c r="E106" i="196"/>
  <c r="F106" i="196"/>
  <c r="G106" i="196"/>
  <c r="H106" i="196"/>
  <c r="C107" i="196"/>
  <c r="D107" i="196"/>
  <c r="E107" i="196"/>
  <c r="F107" i="196"/>
  <c r="G107" i="196"/>
  <c r="H107" i="196"/>
  <c r="C108" i="196"/>
  <c r="D108" i="196"/>
  <c r="E108" i="196"/>
  <c r="F108" i="196"/>
  <c r="G108" i="196"/>
  <c r="H108" i="196"/>
  <c r="C109" i="196"/>
  <c r="D109" i="196"/>
  <c r="E109" i="196"/>
  <c r="F109" i="196"/>
  <c r="G109" i="196"/>
  <c r="H109" i="196"/>
  <c r="C110" i="196"/>
  <c r="D110" i="196"/>
  <c r="E110" i="196"/>
  <c r="F110" i="196"/>
  <c r="G110" i="196"/>
  <c r="H110" i="196"/>
  <c r="C111" i="196"/>
  <c r="D111" i="196"/>
  <c r="E111" i="196"/>
  <c r="F111" i="196"/>
  <c r="G111" i="196"/>
  <c r="H111" i="196"/>
  <c r="C112" i="196"/>
  <c r="D112" i="196"/>
  <c r="E112" i="196"/>
  <c r="F112" i="196"/>
  <c r="G112" i="196"/>
  <c r="H112" i="196"/>
  <c r="C113" i="196"/>
  <c r="D113" i="196"/>
  <c r="E113" i="196"/>
  <c r="F113" i="196"/>
  <c r="G113" i="196"/>
  <c r="H113" i="196"/>
  <c r="C114" i="196"/>
  <c r="D114" i="196"/>
  <c r="E114" i="196"/>
  <c r="F114" i="196"/>
  <c r="G114" i="196"/>
  <c r="H114" i="196"/>
  <c r="C115" i="196"/>
  <c r="D115" i="196"/>
  <c r="E115" i="196"/>
  <c r="F115" i="196"/>
  <c r="G115" i="196"/>
  <c r="H115" i="196"/>
  <c r="C116" i="196"/>
  <c r="D116" i="196"/>
  <c r="E116" i="196"/>
  <c r="F116" i="196"/>
  <c r="G116" i="196"/>
  <c r="H116" i="196"/>
  <c r="C117" i="196"/>
  <c r="D117" i="196"/>
  <c r="E117" i="196"/>
  <c r="F117" i="196"/>
  <c r="G117" i="196"/>
  <c r="H117" i="196"/>
  <c r="C118" i="196"/>
  <c r="D118" i="196"/>
  <c r="E118" i="196"/>
  <c r="F118" i="196"/>
  <c r="G118" i="196"/>
  <c r="H118" i="196"/>
  <c r="C119" i="196"/>
  <c r="D119" i="196"/>
  <c r="E119" i="196"/>
  <c r="F119" i="196"/>
  <c r="G119" i="196"/>
  <c r="H119" i="196"/>
  <c r="C120" i="196"/>
  <c r="D120" i="196"/>
  <c r="E120" i="196"/>
  <c r="F120" i="196"/>
  <c r="G120" i="196"/>
  <c r="H120" i="196"/>
  <c r="C121" i="196"/>
  <c r="D121" i="196"/>
  <c r="E121" i="196"/>
  <c r="F121" i="196"/>
  <c r="G121" i="196"/>
  <c r="H121" i="196"/>
  <c r="C122" i="196"/>
  <c r="D122" i="196"/>
  <c r="E122" i="196"/>
  <c r="F122" i="196"/>
  <c r="G122" i="196"/>
  <c r="H122" i="196"/>
  <c r="C123" i="196"/>
  <c r="D123" i="196"/>
  <c r="E123" i="196"/>
  <c r="F123" i="196"/>
  <c r="G123" i="196"/>
  <c r="H123" i="196"/>
  <c r="C124" i="196"/>
  <c r="D124" i="196"/>
  <c r="E124" i="196"/>
  <c r="F124" i="196"/>
  <c r="G124" i="196"/>
  <c r="H124" i="196"/>
  <c r="C125" i="196"/>
  <c r="D125" i="196"/>
  <c r="E125" i="196"/>
  <c r="F125" i="196"/>
  <c r="G125" i="196"/>
  <c r="H125" i="196"/>
  <c r="C126" i="196"/>
  <c r="D126" i="196"/>
  <c r="E126" i="196"/>
  <c r="F126" i="196"/>
  <c r="G126" i="196"/>
  <c r="H126" i="196"/>
  <c r="C127" i="196"/>
  <c r="D127" i="196"/>
  <c r="E127" i="196"/>
  <c r="F127" i="196"/>
  <c r="G127" i="196"/>
  <c r="H127" i="196"/>
  <c r="C128" i="196"/>
  <c r="D128" i="196"/>
  <c r="E128" i="196"/>
  <c r="F128" i="196"/>
  <c r="G128" i="196"/>
  <c r="H128" i="196"/>
  <c r="C129" i="196"/>
  <c r="D129" i="196"/>
  <c r="E129" i="196"/>
  <c r="F129" i="196"/>
  <c r="G129" i="196"/>
  <c r="H129" i="196"/>
  <c r="C130" i="196"/>
  <c r="D130" i="196"/>
  <c r="E130" i="196"/>
  <c r="F130" i="196"/>
  <c r="G130" i="196"/>
  <c r="H130" i="196"/>
  <c r="C131" i="196"/>
  <c r="D131" i="196"/>
  <c r="E131" i="196"/>
  <c r="F131" i="196"/>
  <c r="G131" i="196"/>
  <c r="H131" i="196"/>
  <c r="C132" i="196"/>
  <c r="D132" i="196"/>
  <c r="E132" i="196"/>
  <c r="F132" i="196"/>
  <c r="G132" i="196"/>
  <c r="H132" i="196"/>
  <c r="C133" i="196"/>
  <c r="D133" i="196"/>
  <c r="E133" i="196"/>
  <c r="F133" i="196"/>
  <c r="G133" i="196"/>
  <c r="H133" i="196"/>
  <c r="C134" i="196"/>
  <c r="D134" i="196"/>
  <c r="E134" i="196"/>
  <c r="F134" i="196"/>
  <c r="G134" i="196"/>
  <c r="H134" i="196"/>
  <c r="C135" i="196"/>
  <c r="D135" i="196"/>
  <c r="E135" i="196"/>
  <c r="F135" i="196"/>
  <c r="G135" i="196"/>
  <c r="H135" i="196"/>
  <c r="C136" i="196"/>
  <c r="D136" i="196"/>
  <c r="E136" i="196"/>
  <c r="F136" i="196"/>
  <c r="G136" i="196"/>
  <c r="H136" i="196"/>
  <c r="C137" i="196"/>
  <c r="D137" i="196"/>
  <c r="E137" i="196"/>
  <c r="F137" i="196"/>
  <c r="G137" i="196"/>
  <c r="H137" i="196"/>
  <c r="C138" i="196"/>
  <c r="D138" i="196"/>
  <c r="E138" i="196"/>
  <c r="F138" i="196"/>
  <c r="G138" i="196"/>
  <c r="H138" i="196"/>
  <c r="C139" i="196"/>
  <c r="D139" i="196"/>
  <c r="E139" i="196"/>
  <c r="F139" i="196"/>
  <c r="G139" i="196"/>
  <c r="H139" i="196"/>
  <c r="C140" i="196"/>
  <c r="D140" i="196"/>
  <c r="E140" i="196"/>
  <c r="F140" i="196"/>
  <c r="G140" i="196"/>
  <c r="H140" i="196"/>
  <c r="C141" i="196"/>
  <c r="D141" i="196"/>
  <c r="E141" i="196"/>
  <c r="F141" i="196"/>
  <c r="G141" i="196"/>
  <c r="H141" i="196"/>
  <c r="C142" i="196"/>
  <c r="D142" i="196"/>
  <c r="E142" i="196"/>
  <c r="F142" i="196"/>
  <c r="G142" i="196"/>
  <c r="H142" i="196"/>
  <c r="C143" i="196"/>
  <c r="D143" i="196"/>
  <c r="E143" i="196"/>
  <c r="F143" i="196"/>
  <c r="G143" i="196"/>
  <c r="H143" i="196"/>
  <c r="C144" i="196"/>
  <c r="D144" i="196"/>
  <c r="E144" i="196"/>
  <c r="F144" i="196"/>
  <c r="G144" i="196"/>
  <c r="H144" i="196"/>
  <c r="C145" i="196"/>
  <c r="D145" i="196"/>
  <c r="E145" i="196"/>
  <c r="F145" i="196"/>
  <c r="G145" i="196"/>
  <c r="H145" i="196"/>
  <c r="C146" i="196"/>
  <c r="D146" i="196"/>
  <c r="E146" i="196"/>
  <c r="F146" i="196"/>
  <c r="G146" i="196"/>
  <c r="H146" i="196"/>
  <c r="C147" i="196"/>
  <c r="D147" i="196"/>
  <c r="E147" i="196"/>
  <c r="F147" i="196"/>
  <c r="G147" i="196"/>
  <c r="H147" i="196"/>
  <c r="C148" i="196"/>
  <c r="D148" i="196"/>
  <c r="E148" i="196"/>
  <c r="F148" i="196"/>
  <c r="G148" i="196"/>
  <c r="H148" i="196"/>
  <c r="C149" i="196"/>
  <c r="D149" i="196"/>
  <c r="E149" i="196"/>
  <c r="F149" i="196"/>
  <c r="G149" i="196"/>
  <c r="H149" i="196"/>
  <c r="C150" i="196"/>
  <c r="D150" i="196"/>
  <c r="E150" i="196"/>
  <c r="F150" i="196"/>
  <c r="G150" i="196"/>
  <c r="H150" i="196"/>
  <c r="C151" i="196"/>
  <c r="D151" i="196"/>
  <c r="E151" i="196"/>
  <c r="F151" i="196"/>
  <c r="G151" i="196"/>
  <c r="H151" i="196"/>
  <c r="C152" i="196"/>
  <c r="D152" i="196"/>
  <c r="E152" i="196"/>
  <c r="F152" i="196"/>
  <c r="G152" i="196"/>
  <c r="H152" i="196"/>
  <c r="C153" i="196"/>
  <c r="D153" i="196"/>
  <c r="E153" i="196"/>
  <c r="F153" i="196"/>
  <c r="G153" i="196"/>
  <c r="H153" i="196"/>
  <c r="C154" i="196"/>
  <c r="D154" i="196"/>
  <c r="E154" i="196"/>
  <c r="F154" i="196"/>
  <c r="G154" i="196"/>
  <c r="H154" i="196"/>
  <c r="C155" i="196"/>
  <c r="D155" i="196"/>
  <c r="E155" i="196"/>
  <c r="F155" i="196"/>
  <c r="G155" i="196"/>
  <c r="H155" i="196"/>
  <c r="C156" i="196"/>
  <c r="D156" i="196"/>
  <c r="E156" i="196"/>
  <c r="F156" i="196"/>
  <c r="G156" i="196"/>
  <c r="H156" i="196"/>
  <c r="C157" i="196"/>
  <c r="D157" i="196"/>
  <c r="E157" i="196"/>
  <c r="F157" i="196"/>
  <c r="G157" i="196"/>
  <c r="H157" i="196"/>
  <c r="C158" i="196"/>
  <c r="D158" i="196"/>
  <c r="E158" i="196"/>
  <c r="F158" i="196"/>
  <c r="G158" i="196"/>
  <c r="H158" i="196"/>
  <c r="C159" i="196"/>
  <c r="D159" i="196"/>
  <c r="E159" i="196"/>
  <c r="F159" i="196"/>
  <c r="G159" i="196"/>
  <c r="H159" i="196"/>
  <c r="C160" i="196"/>
  <c r="D160" i="196"/>
  <c r="E160" i="196"/>
  <c r="F160" i="196"/>
  <c r="G160" i="196"/>
  <c r="H160" i="196"/>
  <c r="C161" i="196"/>
  <c r="D161" i="196"/>
  <c r="E161" i="196"/>
  <c r="F161" i="196"/>
  <c r="G161" i="196"/>
  <c r="H161" i="196"/>
  <c r="C162" i="196"/>
  <c r="D162" i="196"/>
  <c r="E162" i="196"/>
  <c r="F162" i="196"/>
  <c r="G162" i="196"/>
  <c r="H162" i="196"/>
  <c r="C163" i="196"/>
  <c r="D163" i="196"/>
  <c r="E163" i="196"/>
  <c r="F163" i="196"/>
  <c r="G163" i="196"/>
  <c r="H163" i="196"/>
  <c r="C164" i="196"/>
  <c r="D164" i="196"/>
  <c r="E164" i="196"/>
  <c r="F164" i="196"/>
  <c r="G164" i="196"/>
  <c r="H164" i="196"/>
  <c r="C165" i="196"/>
  <c r="D165" i="196"/>
  <c r="E165" i="196"/>
  <c r="F165" i="196"/>
  <c r="G165" i="196"/>
  <c r="H165" i="196"/>
  <c r="C166" i="196"/>
  <c r="D166" i="196"/>
  <c r="E166" i="196"/>
  <c r="F166" i="196"/>
  <c r="G166" i="196"/>
  <c r="H166" i="196"/>
  <c r="C167" i="196"/>
  <c r="D167" i="196"/>
  <c r="E167" i="196"/>
  <c r="F167" i="196"/>
  <c r="G167" i="196"/>
  <c r="H167" i="196"/>
  <c r="C168" i="196"/>
  <c r="D168" i="196"/>
  <c r="E168" i="196"/>
  <c r="F168" i="196"/>
  <c r="G168" i="196"/>
  <c r="H168" i="196"/>
  <c r="C169" i="196"/>
  <c r="D169" i="196"/>
  <c r="E169" i="196"/>
  <c r="F169" i="196"/>
  <c r="G169" i="196"/>
  <c r="H169" i="196"/>
  <c r="C170" i="196"/>
  <c r="D170" i="196"/>
  <c r="E170" i="196"/>
  <c r="F170" i="196"/>
  <c r="G170" i="196"/>
  <c r="H170" i="196"/>
  <c r="C171" i="196"/>
  <c r="D171" i="196"/>
  <c r="E171" i="196"/>
  <c r="F171" i="196"/>
  <c r="G171" i="196"/>
  <c r="H171" i="196"/>
  <c r="C172" i="196"/>
  <c r="D172" i="196"/>
  <c r="E172" i="196"/>
  <c r="F172" i="196"/>
  <c r="G172" i="196"/>
  <c r="H172" i="196"/>
  <c r="C173" i="196"/>
  <c r="D173" i="196"/>
  <c r="E173" i="196"/>
  <c r="F173" i="196"/>
  <c r="G173" i="196"/>
  <c r="H173" i="196"/>
  <c r="C174" i="196"/>
  <c r="D174" i="196"/>
  <c r="E174" i="196"/>
  <c r="F174" i="196"/>
  <c r="G174" i="196"/>
  <c r="H174" i="196"/>
  <c r="C175" i="196"/>
  <c r="D175" i="196"/>
  <c r="E175" i="196"/>
  <c r="F175" i="196"/>
  <c r="G175" i="196"/>
  <c r="H175" i="196"/>
  <c r="C176" i="196"/>
  <c r="D176" i="196"/>
  <c r="E176" i="196"/>
  <c r="F176" i="196"/>
  <c r="G176" i="196"/>
  <c r="H176" i="196"/>
  <c r="C177" i="196"/>
  <c r="D177" i="196"/>
  <c r="E177" i="196"/>
  <c r="F177" i="196"/>
  <c r="G177" i="196"/>
  <c r="H177" i="196"/>
  <c r="C178" i="196"/>
  <c r="D178" i="196"/>
  <c r="E178" i="196"/>
  <c r="F178" i="196"/>
  <c r="G178" i="196"/>
  <c r="H178" i="196"/>
  <c r="C179" i="196"/>
  <c r="D179" i="196"/>
  <c r="E179" i="196"/>
  <c r="F179" i="196"/>
  <c r="G179" i="196"/>
  <c r="H179" i="196"/>
  <c r="C180" i="196"/>
  <c r="D180" i="196"/>
  <c r="E180" i="196"/>
  <c r="F180" i="196"/>
  <c r="G180" i="196"/>
  <c r="H180" i="196"/>
  <c r="C181" i="196"/>
  <c r="D181" i="196"/>
  <c r="E181" i="196"/>
  <c r="F181" i="196"/>
  <c r="G181" i="196"/>
  <c r="H181" i="196"/>
  <c r="C182" i="196"/>
  <c r="D182" i="196"/>
  <c r="E182" i="196"/>
  <c r="F182" i="196"/>
  <c r="G182" i="196"/>
  <c r="H182" i="196"/>
  <c r="C183" i="196"/>
  <c r="D183" i="196"/>
  <c r="E183" i="196"/>
  <c r="F183" i="196"/>
  <c r="G183" i="196"/>
  <c r="H183" i="196"/>
  <c r="C184" i="196"/>
  <c r="D184" i="196"/>
  <c r="E184" i="196"/>
  <c r="F184" i="196"/>
  <c r="G184" i="196"/>
  <c r="H184" i="196"/>
  <c r="C185" i="196"/>
  <c r="D185" i="196"/>
  <c r="E185" i="196"/>
  <c r="F185" i="196"/>
  <c r="G185" i="196"/>
  <c r="H185" i="196"/>
  <c r="C186" i="196"/>
  <c r="D186" i="196"/>
  <c r="E186" i="196"/>
  <c r="F186" i="196"/>
  <c r="G186" i="196"/>
  <c r="H186" i="196"/>
  <c r="C187" i="196"/>
  <c r="D187" i="196"/>
  <c r="E187" i="196"/>
  <c r="F187" i="196"/>
  <c r="G187" i="196"/>
  <c r="H187" i="196"/>
  <c r="C188" i="196"/>
  <c r="D188" i="196"/>
  <c r="E188" i="196"/>
  <c r="F188" i="196"/>
  <c r="G188" i="196"/>
  <c r="H188" i="196"/>
  <c r="C189" i="196"/>
  <c r="D189" i="196"/>
  <c r="E189" i="196"/>
  <c r="F189" i="196"/>
  <c r="G189" i="196"/>
  <c r="H189" i="196"/>
  <c r="C190" i="196"/>
  <c r="D190" i="196"/>
  <c r="E190" i="196"/>
  <c r="F190" i="196"/>
  <c r="G190" i="196"/>
  <c r="H190" i="196"/>
  <c r="C191" i="196"/>
  <c r="D191" i="196"/>
  <c r="E191" i="196"/>
  <c r="F191" i="196"/>
  <c r="G191" i="196"/>
  <c r="H191" i="196"/>
  <c r="C192" i="196"/>
  <c r="D192" i="196"/>
  <c r="E192" i="196"/>
  <c r="F192" i="196"/>
  <c r="G192" i="196"/>
  <c r="H192" i="196"/>
  <c r="C193" i="196"/>
  <c r="D193" i="196"/>
  <c r="E193" i="196"/>
  <c r="F193" i="196"/>
  <c r="G193" i="196"/>
  <c r="H193" i="196"/>
  <c r="C194" i="196"/>
  <c r="D194" i="196"/>
  <c r="E194" i="196"/>
  <c r="F194" i="196"/>
  <c r="G194" i="196"/>
  <c r="H194" i="196"/>
  <c r="C195" i="196"/>
  <c r="D195" i="196"/>
  <c r="E195" i="196"/>
  <c r="F195" i="196"/>
  <c r="G195" i="196"/>
  <c r="H195" i="196"/>
  <c r="C196" i="196"/>
  <c r="D196" i="196"/>
  <c r="E196" i="196"/>
  <c r="F196" i="196"/>
  <c r="G196" i="196"/>
  <c r="H196" i="196"/>
  <c r="C197" i="196"/>
  <c r="D197" i="196"/>
  <c r="E197" i="196"/>
  <c r="F197" i="196"/>
  <c r="G197" i="196"/>
  <c r="H197" i="196"/>
  <c r="C198" i="196"/>
  <c r="D198" i="196"/>
  <c r="E198" i="196"/>
  <c r="F198" i="196"/>
  <c r="G198" i="196"/>
  <c r="H198" i="196"/>
  <c r="C199" i="196"/>
  <c r="D199" i="196"/>
  <c r="E199" i="196"/>
  <c r="F199" i="196"/>
  <c r="G199" i="196"/>
  <c r="H199" i="196"/>
  <c r="C200" i="196"/>
  <c r="D200" i="196"/>
  <c r="E200" i="196"/>
  <c r="F200" i="196"/>
  <c r="G200" i="196"/>
  <c r="H200" i="196"/>
  <c r="C201" i="196"/>
  <c r="D201" i="196"/>
  <c r="E201" i="196"/>
  <c r="F201" i="196"/>
  <c r="G201" i="196"/>
  <c r="H201" i="196"/>
  <c r="C202" i="196"/>
  <c r="D202" i="196"/>
  <c r="E202" i="196"/>
  <c r="F202" i="196"/>
  <c r="G202" i="196"/>
  <c r="H202" i="196"/>
  <c r="C203" i="196"/>
  <c r="D203" i="196"/>
  <c r="E203" i="196"/>
  <c r="F203" i="196"/>
  <c r="G203" i="196"/>
  <c r="H203" i="196"/>
  <c r="C204" i="196"/>
  <c r="D204" i="196"/>
  <c r="E204" i="196"/>
  <c r="F204" i="196"/>
  <c r="G204" i="196"/>
  <c r="H204" i="196"/>
  <c r="C205" i="196"/>
  <c r="D205" i="196"/>
  <c r="E205" i="196"/>
  <c r="F205" i="196"/>
  <c r="G205" i="196"/>
  <c r="H205" i="196"/>
  <c r="C206" i="196"/>
  <c r="D206" i="196"/>
  <c r="E206" i="196"/>
  <c r="F206" i="196"/>
  <c r="G206" i="196"/>
  <c r="H206" i="196"/>
  <c r="C207" i="196"/>
  <c r="D207" i="196"/>
  <c r="E207" i="196"/>
  <c r="F207" i="196"/>
  <c r="G207" i="196"/>
  <c r="H207" i="196"/>
  <c r="C208" i="196"/>
  <c r="D208" i="196"/>
  <c r="E208" i="196"/>
  <c r="F208" i="196"/>
  <c r="G208" i="196"/>
  <c r="H208" i="196"/>
  <c r="C209" i="196"/>
  <c r="D209" i="196"/>
  <c r="E209" i="196"/>
  <c r="F209" i="196"/>
  <c r="G209" i="196"/>
  <c r="H209" i="196"/>
  <c r="C210" i="196"/>
  <c r="D210" i="196"/>
  <c r="E210" i="196"/>
  <c r="F210" i="196"/>
  <c r="G210" i="196"/>
  <c r="H210" i="196"/>
  <c r="C211" i="196"/>
  <c r="D211" i="196"/>
  <c r="E211" i="196"/>
  <c r="F211" i="196"/>
  <c r="G211" i="196"/>
  <c r="H211" i="196"/>
  <c r="C212" i="196"/>
  <c r="D212" i="196"/>
  <c r="E212" i="196"/>
  <c r="F212" i="196"/>
  <c r="G212" i="196"/>
  <c r="H212" i="196"/>
  <c r="C213" i="196"/>
  <c r="D213" i="196"/>
  <c r="E213" i="196"/>
  <c r="F213" i="196"/>
  <c r="G213" i="196"/>
  <c r="H213" i="196"/>
  <c r="C214" i="196"/>
  <c r="D214" i="196"/>
  <c r="E214" i="196"/>
  <c r="F214" i="196"/>
  <c r="G214" i="196"/>
  <c r="H214" i="196"/>
  <c r="C215" i="196"/>
  <c r="D215" i="196"/>
  <c r="E215" i="196"/>
  <c r="F215" i="196"/>
  <c r="G215" i="196"/>
  <c r="H215" i="196"/>
  <c r="C216" i="196"/>
  <c r="D216" i="196"/>
  <c r="E216" i="196"/>
  <c r="F216" i="196"/>
  <c r="G216" i="196"/>
  <c r="H216" i="196"/>
  <c r="C217" i="196"/>
  <c r="D217" i="196"/>
  <c r="E217" i="196"/>
  <c r="F217" i="196"/>
  <c r="G217" i="196"/>
  <c r="H217" i="196"/>
  <c r="C218" i="196"/>
  <c r="D218" i="196"/>
  <c r="E218" i="196"/>
  <c r="F218" i="196"/>
  <c r="G218" i="196"/>
  <c r="H218" i="196"/>
  <c r="C219" i="196"/>
  <c r="D219" i="196"/>
  <c r="E219" i="196"/>
  <c r="F219" i="196"/>
  <c r="G219" i="196"/>
  <c r="H219" i="196"/>
  <c r="C220" i="196"/>
  <c r="D220" i="196"/>
  <c r="E220" i="196"/>
  <c r="F220" i="196"/>
  <c r="G220" i="196"/>
  <c r="H220" i="196"/>
  <c r="C221" i="196"/>
  <c r="D221" i="196"/>
  <c r="E221" i="196"/>
  <c r="F221" i="196"/>
  <c r="G221" i="196"/>
  <c r="H221" i="196"/>
  <c r="C222" i="196"/>
  <c r="D222" i="196"/>
  <c r="E222" i="196"/>
  <c r="F222" i="196"/>
  <c r="G222" i="196"/>
  <c r="H222" i="196"/>
  <c r="C223" i="196"/>
  <c r="D223" i="196"/>
  <c r="E223" i="196"/>
  <c r="F223" i="196"/>
  <c r="G223" i="196"/>
  <c r="H223" i="196"/>
  <c r="C224" i="196"/>
  <c r="D224" i="196"/>
  <c r="E224" i="196"/>
  <c r="F224" i="196"/>
  <c r="G224" i="196"/>
  <c r="H224" i="196"/>
  <c r="C225" i="196"/>
  <c r="D225" i="196"/>
  <c r="E225" i="196"/>
  <c r="F225" i="196"/>
  <c r="G225" i="196"/>
  <c r="H225" i="196"/>
  <c r="C226" i="196"/>
  <c r="D226" i="196"/>
  <c r="E226" i="196"/>
  <c r="F226" i="196"/>
  <c r="G226" i="196"/>
  <c r="H226" i="196"/>
  <c r="D10" i="196"/>
  <c r="E10" i="196"/>
  <c r="F10" i="196"/>
  <c r="G10" i="196"/>
  <c r="H10" i="196"/>
  <c r="C10" i="196"/>
  <c r="A14" i="196"/>
  <c r="B14" i="196"/>
  <c r="A15" i="196"/>
  <c r="B15" i="196"/>
  <c r="A16" i="196"/>
  <c r="B16" i="196"/>
  <c r="A17" i="196"/>
  <c r="B17" i="196"/>
  <c r="A18" i="196"/>
  <c r="B18" i="196"/>
  <c r="A19" i="196"/>
  <c r="B19" i="196"/>
  <c r="A20" i="196"/>
  <c r="B20" i="196"/>
  <c r="A21" i="196"/>
  <c r="B21" i="196"/>
  <c r="A22" i="196"/>
  <c r="B22" i="196"/>
  <c r="A23" i="196"/>
  <c r="B23" i="196"/>
  <c r="A24" i="196"/>
  <c r="B24" i="196"/>
  <c r="A25" i="196"/>
  <c r="B25" i="196"/>
  <c r="A26" i="196"/>
  <c r="B26" i="196"/>
  <c r="A27" i="196"/>
  <c r="B27" i="196"/>
  <c r="A28" i="196"/>
  <c r="B28" i="196"/>
  <c r="A29" i="196"/>
  <c r="B29" i="196"/>
  <c r="A30" i="196"/>
  <c r="B30" i="196"/>
  <c r="A31" i="196"/>
  <c r="B31" i="196"/>
  <c r="A32" i="196"/>
  <c r="B32" i="196"/>
  <c r="A33" i="196"/>
  <c r="B33" i="196"/>
  <c r="A34" i="196"/>
  <c r="B34" i="196"/>
  <c r="A35" i="196"/>
  <c r="B35" i="196"/>
  <c r="A36" i="196"/>
  <c r="B36" i="196"/>
  <c r="A37" i="196"/>
  <c r="B37" i="196"/>
  <c r="A38" i="196"/>
  <c r="B38" i="196"/>
  <c r="A39" i="196"/>
  <c r="B39" i="196"/>
  <c r="A40" i="196"/>
  <c r="B40" i="196"/>
  <c r="A41" i="196"/>
  <c r="B41" i="196"/>
  <c r="A42" i="196"/>
  <c r="B42" i="196"/>
  <c r="A43" i="196"/>
  <c r="B43" i="196"/>
  <c r="A44" i="196"/>
  <c r="B44" i="196"/>
  <c r="A45" i="196"/>
  <c r="B45" i="196"/>
  <c r="A46" i="196"/>
  <c r="B46" i="196"/>
  <c r="A47" i="196"/>
  <c r="B47" i="196"/>
  <c r="A48" i="196"/>
  <c r="B48" i="196"/>
  <c r="A49" i="196"/>
  <c r="B49" i="196"/>
  <c r="A50" i="196"/>
  <c r="B50" i="196"/>
  <c r="A51" i="196"/>
  <c r="B51" i="196"/>
  <c r="A52" i="196"/>
  <c r="B52" i="196"/>
  <c r="A53" i="196"/>
  <c r="B53" i="196"/>
  <c r="A54" i="196"/>
  <c r="B54" i="196"/>
  <c r="A55" i="196"/>
  <c r="B55" i="196"/>
  <c r="A56" i="196"/>
  <c r="B56" i="196"/>
  <c r="A57" i="196"/>
  <c r="B57" i="196"/>
  <c r="A58" i="196"/>
  <c r="B58" i="196"/>
  <c r="A59" i="196"/>
  <c r="B59" i="196"/>
  <c r="A60" i="196"/>
  <c r="B60" i="196"/>
  <c r="A61" i="196"/>
  <c r="B61" i="196"/>
  <c r="A62" i="196"/>
  <c r="B62" i="196"/>
  <c r="A63" i="196"/>
  <c r="B63" i="196"/>
  <c r="A64" i="196"/>
  <c r="B64" i="196"/>
  <c r="A65" i="196"/>
  <c r="B65" i="196"/>
  <c r="A66" i="196"/>
  <c r="B66" i="196"/>
  <c r="A67" i="196"/>
  <c r="B67" i="196"/>
  <c r="A68" i="196"/>
  <c r="B68" i="196"/>
  <c r="A69" i="196"/>
  <c r="B69" i="196"/>
  <c r="A70" i="196"/>
  <c r="B70" i="196"/>
  <c r="A71" i="196"/>
  <c r="B71" i="196"/>
  <c r="A72" i="196"/>
  <c r="B72" i="196"/>
  <c r="A73" i="196"/>
  <c r="B73" i="196"/>
  <c r="A74" i="196"/>
  <c r="B74" i="196"/>
  <c r="A75" i="196"/>
  <c r="B75" i="196"/>
  <c r="A76" i="196"/>
  <c r="B76" i="196"/>
  <c r="A77" i="196"/>
  <c r="B77" i="196"/>
  <c r="A78" i="196"/>
  <c r="B78" i="196"/>
  <c r="A79" i="196"/>
  <c r="B79" i="196"/>
  <c r="A80" i="196"/>
  <c r="B80" i="196"/>
  <c r="A81" i="196"/>
  <c r="B81" i="196"/>
  <c r="A82" i="196"/>
  <c r="B82" i="196"/>
  <c r="A83" i="196"/>
  <c r="B83" i="196"/>
  <c r="A84" i="196"/>
  <c r="B84" i="196"/>
  <c r="A85" i="196"/>
  <c r="B85" i="196"/>
  <c r="A86" i="196"/>
  <c r="B86" i="196"/>
  <c r="A87" i="196"/>
  <c r="B87" i="196"/>
  <c r="A88" i="196"/>
  <c r="B88" i="196"/>
  <c r="A89" i="196"/>
  <c r="B89" i="196"/>
  <c r="A90" i="196"/>
  <c r="B90" i="196"/>
  <c r="A91" i="196"/>
  <c r="B91" i="196"/>
  <c r="A92" i="196"/>
  <c r="B92" i="196"/>
  <c r="A93" i="196"/>
  <c r="B93" i="196"/>
  <c r="A94" i="196"/>
  <c r="B94" i="196"/>
  <c r="A95" i="196"/>
  <c r="B95" i="196"/>
  <c r="A96" i="196"/>
  <c r="B96" i="196"/>
  <c r="A97" i="196"/>
  <c r="B97" i="196"/>
  <c r="A98" i="196"/>
  <c r="B98" i="196"/>
  <c r="A99" i="196"/>
  <c r="B99" i="196"/>
  <c r="A100" i="196"/>
  <c r="B100" i="196"/>
  <c r="A101" i="196"/>
  <c r="B101" i="196"/>
  <c r="A102" i="196"/>
  <c r="B102" i="196"/>
  <c r="A103" i="196"/>
  <c r="B103" i="196"/>
  <c r="A104" i="196"/>
  <c r="B104" i="196"/>
  <c r="A105" i="196"/>
  <c r="B105" i="196"/>
  <c r="A106" i="196"/>
  <c r="B106" i="196"/>
  <c r="A107" i="196"/>
  <c r="B107" i="196"/>
  <c r="A108" i="196"/>
  <c r="B108" i="196"/>
  <c r="A109" i="196"/>
  <c r="B109" i="196"/>
  <c r="A110" i="196"/>
  <c r="B110" i="196"/>
  <c r="A111" i="196"/>
  <c r="B111" i="196"/>
  <c r="A112" i="196"/>
  <c r="B112" i="196"/>
  <c r="A113" i="196"/>
  <c r="B113" i="196"/>
  <c r="A114" i="196"/>
  <c r="B114" i="196"/>
  <c r="A115" i="196"/>
  <c r="B115" i="196"/>
  <c r="A116" i="196"/>
  <c r="B116" i="196"/>
  <c r="A117" i="196"/>
  <c r="B117" i="196"/>
  <c r="A118" i="196"/>
  <c r="B118" i="196"/>
  <c r="A119" i="196"/>
  <c r="B119" i="196"/>
  <c r="A120" i="196"/>
  <c r="B120" i="196"/>
  <c r="A121" i="196"/>
  <c r="B121" i="196"/>
  <c r="A122" i="196"/>
  <c r="B122" i="196"/>
  <c r="A123" i="196"/>
  <c r="B123" i="196"/>
  <c r="A124" i="196"/>
  <c r="B124" i="196"/>
  <c r="A125" i="196"/>
  <c r="B125" i="196"/>
  <c r="A126" i="196"/>
  <c r="B126" i="196"/>
  <c r="A127" i="196"/>
  <c r="B127" i="196"/>
  <c r="A128" i="196"/>
  <c r="B128" i="196"/>
  <c r="A129" i="196"/>
  <c r="B129" i="196"/>
  <c r="A130" i="196"/>
  <c r="B130" i="196"/>
  <c r="A131" i="196"/>
  <c r="B131" i="196"/>
  <c r="A132" i="196"/>
  <c r="B132" i="196"/>
  <c r="A133" i="196"/>
  <c r="B133" i="196"/>
  <c r="A134" i="196"/>
  <c r="B134" i="196"/>
  <c r="A135" i="196"/>
  <c r="B135" i="196"/>
  <c r="A136" i="196"/>
  <c r="B136" i="196"/>
  <c r="A137" i="196"/>
  <c r="B137" i="196"/>
  <c r="A138" i="196"/>
  <c r="B138" i="196"/>
  <c r="A139" i="196"/>
  <c r="B139" i="196"/>
  <c r="A140" i="196"/>
  <c r="B140" i="196"/>
  <c r="A141" i="196"/>
  <c r="B141" i="196"/>
  <c r="A142" i="196"/>
  <c r="B142" i="196"/>
  <c r="A143" i="196"/>
  <c r="B143" i="196"/>
  <c r="A144" i="196"/>
  <c r="B144" i="196"/>
  <c r="A145" i="196"/>
  <c r="B145" i="196"/>
  <c r="A146" i="196"/>
  <c r="B146" i="196"/>
  <c r="A147" i="196"/>
  <c r="B147" i="196"/>
  <c r="A148" i="196"/>
  <c r="B148" i="196"/>
  <c r="A149" i="196"/>
  <c r="B149" i="196"/>
  <c r="A150" i="196"/>
  <c r="B150" i="196"/>
  <c r="A151" i="196"/>
  <c r="B151" i="196"/>
  <c r="A152" i="196"/>
  <c r="B152" i="196"/>
  <c r="A153" i="196"/>
  <c r="B153" i="196"/>
  <c r="A154" i="196"/>
  <c r="B154" i="196"/>
  <c r="A155" i="196"/>
  <c r="B155" i="196"/>
  <c r="A156" i="196"/>
  <c r="B156" i="196"/>
  <c r="A157" i="196"/>
  <c r="B157" i="196"/>
  <c r="A158" i="196"/>
  <c r="B158" i="196"/>
  <c r="A159" i="196"/>
  <c r="B159" i="196"/>
  <c r="A160" i="196"/>
  <c r="B160" i="196"/>
  <c r="A161" i="196"/>
  <c r="B161" i="196"/>
  <c r="A162" i="196"/>
  <c r="B162" i="196"/>
  <c r="A163" i="196"/>
  <c r="B163" i="196"/>
  <c r="A164" i="196"/>
  <c r="B164" i="196"/>
  <c r="A165" i="196"/>
  <c r="B165" i="196"/>
  <c r="A166" i="196"/>
  <c r="B166" i="196"/>
  <c r="A167" i="196"/>
  <c r="B167" i="196"/>
  <c r="A168" i="196"/>
  <c r="B168" i="196"/>
  <c r="A169" i="196"/>
  <c r="B169" i="196"/>
  <c r="A170" i="196"/>
  <c r="B170" i="196"/>
  <c r="A171" i="196"/>
  <c r="B171" i="196"/>
  <c r="A172" i="196"/>
  <c r="B172" i="196"/>
  <c r="A173" i="196"/>
  <c r="B173" i="196"/>
  <c r="A174" i="196"/>
  <c r="B174" i="196"/>
  <c r="A175" i="196"/>
  <c r="B175" i="196"/>
  <c r="A176" i="196"/>
  <c r="B176" i="196"/>
  <c r="A177" i="196"/>
  <c r="B177" i="196"/>
  <c r="A178" i="196"/>
  <c r="B178" i="196"/>
  <c r="A179" i="196"/>
  <c r="B179" i="196"/>
  <c r="A180" i="196"/>
  <c r="B180" i="196"/>
  <c r="A181" i="196"/>
  <c r="B181" i="196"/>
  <c r="A182" i="196"/>
  <c r="B182" i="196"/>
  <c r="A183" i="196"/>
  <c r="B183" i="196"/>
  <c r="A184" i="196"/>
  <c r="B184" i="196"/>
  <c r="A185" i="196"/>
  <c r="B185" i="196"/>
  <c r="A186" i="196"/>
  <c r="B186" i="196"/>
  <c r="A187" i="196"/>
  <c r="B187" i="196"/>
  <c r="A188" i="196"/>
  <c r="B188" i="196"/>
  <c r="A189" i="196"/>
  <c r="B189" i="196"/>
  <c r="A190" i="196"/>
  <c r="B190" i="196"/>
  <c r="A191" i="196"/>
  <c r="B191" i="196"/>
  <c r="A192" i="196"/>
  <c r="B192" i="196"/>
  <c r="A193" i="196"/>
  <c r="B193" i="196"/>
  <c r="A194" i="196"/>
  <c r="B194" i="196"/>
  <c r="A195" i="196"/>
  <c r="B195" i="196"/>
  <c r="A196" i="196"/>
  <c r="B196" i="196"/>
  <c r="A197" i="196"/>
  <c r="B197" i="196"/>
  <c r="A198" i="196"/>
  <c r="B198" i="196"/>
  <c r="A199" i="196"/>
  <c r="B199" i="196"/>
  <c r="A200" i="196"/>
  <c r="B200" i="196"/>
  <c r="A201" i="196"/>
  <c r="B201" i="196"/>
  <c r="A202" i="196"/>
  <c r="B202" i="196"/>
  <c r="A203" i="196"/>
  <c r="B203" i="196"/>
  <c r="A204" i="196"/>
  <c r="B204" i="196"/>
  <c r="A205" i="196"/>
  <c r="B205" i="196"/>
  <c r="A206" i="196"/>
  <c r="B206" i="196"/>
  <c r="A207" i="196"/>
  <c r="B207" i="196"/>
  <c r="A208" i="196"/>
  <c r="B208" i="196"/>
  <c r="A209" i="196"/>
  <c r="B209" i="196"/>
  <c r="A210" i="196"/>
  <c r="B210" i="196"/>
  <c r="A211" i="196"/>
  <c r="B211" i="196"/>
  <c r="A212" i="196"/>
  <c r="B212" i="196"/>
  <c r="A213" i="196"/>
  <c r="B213" i="196"/>
  <c r="A214" i="196"/>
  <c r="B214" i="196"/>
  <c r="A215" i="196"/>
  <c r="B215" i="196"/>
  <c r="A216" i="196"/>
  <c r="B216" i="196"/>
  <c r="A217" i="196"/>
  <c r="B217" i="196"/>
  <c r="A218" i="196"/>
  <c r="B218" i="196"/>
  <c r="A219" i="196"/>
  <c r="B219" i="196"/>
  <c r="A220" i="196"/>
  <c r="B220" i="196"/>
  <c r="A221" i="196"/>
  <c r="B221" i="196"/>
  <c r="A222" i="196"/>
  <c r="B222" i="196"/>
  <c r="A223" i="196"/>
  <c r="B223" i="196"/>
  <c r="A224" i="196"/>
  <c r="B224" i="196"/>
  <c r="A225" i="196"/>
  <c r="B225" i="196"/>
  <c r="A226" i="196"/>
  <c r="B226" i="196"/>
  <c r="A11" i="196"/>
  <c r="B11" i="196"/>
  <c r="A12" i="196"/>
  <c r="B12" i="196"/>
  <c r="A13" i="196"/>
  <c r="B13" i="196"/>
  <c r="B10" i="196"/>
  <c r="A10" i="196"/>
  <c r="C227" i="196"/>
  <c r="C221" i="194"/>
  <c r="D221" i="194"/>
  <c r="E221" i="194"/>
  <c r="F221" i="194"/>
  <c r="G221" i="194"/>
  <c r="H221" i="194"/>
  <c r="H223" i="194" s="1"/>
  <c r="V19" i="162"/>
  <c r="V18" i="162"/>
  <c r="V9" i="162"/>
  <c r="Q13" i="162"/>
  <c r="Q19" i="162" s="1"/>
  <c r="Q12" i="162"/>
  <c r="L19" i="162"/>
  <c r="L18" i="162"/>
  <c r="L17" i="162"/>
  <c r="L16" i="162"/>
  <c r="L15" i="162"/>
  <c r="L13" i="162"/>
  <c r="L12" i="162"/>
  <c r="L11" i="162"/>
  <c r="L10" i="162"/>
  <c r="L9" i="162"/>
  <c r="G19" i="162"/>
  <c r="G18" i="162"/>
  <c r="D19" i="162"/>
  <c r="E19" i="162"/>
  <c r="F19" i="162"/>
  <c r="H19" i="162"/>
  <c r="I19" i="162"/>
  <c r="J19" i="162"/>
  <c r="K19" i="162"/>
  <c r="M19" i="162"/>
  <c r="N19" i="162"/>
  <c r="O19" i="162"/>
  <c r="P19" i="162"/>
  <c r="R19" i="162"/>
  <c r="S19" i="162"/>
  <c r="T19" i="162"/>
  <c r="U19" i="162"/>
  <c r="C19" i="162"/>
  <c r="G17" i="162"/>
  <c r="G16" i="162"/>
  <c r="G15" i="162"/>
  <c r="G13" i="162"/>
  <c r="G12" i="162"/>
  <c r="G11" i="162"/>
  <c r="G10" i="162"/>
  <c r="G9" i="162"/>
  <c r="G406" i="151"/>
  <c r="G40" i="146" l="1"/>
  <c r="F13" i="185"/>
  <c r="I40" i="146" s="1"/>
  <c r="G13" i="150"/>
  <c r="E19" i="143"/>
  <c r="D19" i="143"/>
  <c r="C19" i="143"/>
  <c r="C25" i="187"/>
  <c r="D25" i="187"/>
  <c r="A620" i="151"/>
  <c r="A621" i="151" s="1"/>
  <c r="A622" i="151" s="1"/>
  <c r="A623" i="151" s="1"/>
  <c r="A624" i="151" s="1"/>
  <c r="G10" i="150" l="1"/>
  <c r="G14" i="150" s="1"/>
  <c r="G21" i="148"/>
  <c r="F16" i="161" l="1"/>
  <c r="A6" i="151" l="1"/>
  <c r="A7" i="151" s="1"/>
  <c r="A8" i="151" s="1"/>
  <c r="A9" i="151" s="1"/>
  <c r="A10" i="151" s="1"/>
  <c r="A11" i="151" s="1"/>
  <c r="A12" i="151" s="1"/>
  <c r="A13" i="151" s="1"/>
  <c r="A14" i="151" s="1"/>
  <c r="A15" i="151" s="1"/>
  <c r="A16" i="151" s="1"/>
  <c r="A17" i="151" s="1"/>
  <c r="A18" i="151" s="1"/>
  <c r="A19" i="151" s="1"/>
  <c r="A20" i="151" s="1"/>
  <c r="A21" i="151" s="1"/>
  <c r="A22" i="151" s="1"/>
  <c r="A23" i="151" s="1"/>
  <c r="A24" i="151" s="1"/>
  <c r="A25" i="151" s="1"/>
  <c r="A26" i="151" s="1"/>
  <c r="A27" i="151" s="1"/>
  <c r="A28" i="151" s="1"/>
  <c r="A29" i="151" s="1"/>
  <c r="A30" i="151" s="1"/>
  <c r="A31" i="151" s="1"/>
  <c r="A32" i="151" s="1"/>
  <c r="A33" i="151" s="1"/>
  <c r="A34" i="151" s="1"/>
  <c r="A35" i="151" s="1"/>
  <c r="A36" i="151" s="1"/>
  <c r="A37" i="151" s="1"/>
  <c r="A38" i="151" s="1"/>
  <c r="A39" i="151" s="1"/>
  <c r="A40" i="151" s="1"/>
  <c r="A41" i="151" s="1"/>
  <c r="A42" i="151" s="1"/>
  <c r="A43" i="151" s="1"/>
  <c r="A44" i="151" s="1"/>
  <c r="A45" i="151" s="1"/>
  <c r="A46" i="151" s="1"/>
  <c r="A47" i="151" s="1"/>
  <c r="A48" i="151" s="1"/>
  <c r="A49" i="151" s="1"/>
  <c r="A50" i="151" s="1"/>
  <c r="A51" i="151" s="1"/>
  <c r="A52" i="151" s="1"/>
  <c r="A53" i="151" s="1"/>
  <c r="A54" i="151" s="1"/>
  <c r="A55" i="151" s="1"/>
  <c r="A56" i="151" s="1"/>
  <c r="A57" i="151" s="1"/>
  <c r="A58" i="151" s="1"/>
  <c r="A59" i="151" s="1"/>
  <c r="A60" i="151" s="1"/>
  <c r="A61" i="151" s="1"/>
  <c r="A62" i="151" s="1"/>
  <c r="A63" i="151" s="1"/>
  <c r="A64" i="151" s="1"/>
  <c r="A65" i="151" s="1"/>
  <c r="A66" i="151" s="1"/>
  <c r="A67" i="151" s="1"/>
  <c r="A68" i="151" s="1"/>
  <c r="A69" i="151" s="1"/>
  <c r="A70" i="151" s="1"/>
  <c r="A71" i="151" s="1"/>
  <c r="A72" i="151" s="1"/>
  <c r="A73" i="151" s="1"/>
  <c r="A74" i="151" s="1"/>
  <c r="A75" i="151" s="1"/>
  <c r="A76" i="151" s="1"/>
  <c r="A77" i="151" s="1"/>
  <c r="A78" i="151" s="1"/>
  <c r="A79" i="151" s="1"/>
  <c r="A80" i="151" s="1"/>
  <c r="A81" i="151" s="1"/>
  <c r="A82" i="151" s="1"/>
  <c r="A83" i="151" s="1"/>
  <c r="A84" i="151" s="1"/>
  <c r="A85" i="151" s="1"/>
  <c r="A86" i="151" s="1"/>
  <c r="A87" i="151" s="1"/>
  <c r="A88" i="151" s="1"/>
  <c r="A89" i="151" s="1"/>
  <c r="A90" i="151" s="1"/>
  <c r="A91" i="151" s="1"/>
  <c r="A92" i="151" s="1"/>
  <c r="A93" i="151" s="1"/>
  <c r="A94" i="151" s="1"/>
  <c r="A95" i="151" s="1"/>
  <c r="A96" i="151" s="1"/>
  <c r="A97" i="151" s="1"/>
  <c r="A98" i="151" s="1"/>
  <c r="A99" i="151" s="1"/>
  <c r="A100" i="151" s="1"/>
  <c r="A101" i="151" s="1"/>
  <c r="A102" i="151" s="1"/>
  <c r="A103" i="151" s="1"/>
  <c r="A104" i="151" s="1"/>
  <c r="A105" i="151" s="1"/>
  <c r="A106" i="151" s="1"/>
  <c r="A107" i="151" s="1"/>
  <c r="A108" i="151" s="1"/>
  <c r="A109" i="151" s="1"/>
  <c r="A110" i="151" s="1"/>
  <c r="A111" i="151" s="1"/>
  <c r="A112" i="151" s="1"/>
  <c r="A113" i="151" s="1"/>
  <c r="A114" i="151" s="1"/>
  <c r="A115" i="151" s="1"/>
  <c r="A116" i="151" s="1"/>
  <c r="A117" i="151" s="1"/>
  <c r="A118" i="151" s="1"/>
  <c r="A119" i="151" s="1"/>
  <c r="A120" i="151" s="1"/>
  <c r="A121" i="151" s="1"/>
  <c r="A122" i="151" s="1"/>
  <c r="A123" i="151" s="1"/>
  <c r="A124" i="151" s="1"/>
  <c r="A125" i="151" s="1"/>
  <c r="A126" i="151" s="1"/>
  <c r="A127" i="151" s="1"/>
  <c r="A128" i="151" s="1"/>
  <c r="A129" i="151" s="1"/>
  <c r="A130" i="151" s="1"/>
  <c r="A131" i="151" s="1"/>
  <c r="A132" i="151" s="1"/>
  <c r="A133" i="151" s="1"/>
  <c r="A134" i="151" s="1"/>
  <c r="A135" i="151" s="1"/>
  <c r="A136" i="151" s="1"/>
  <c r="A137" i="151" s="1"/>
  <c r="A138" i="151" s="1"/>
  <c r="A139" i="151" s="1"/>
  <c r="A140" i="151" s="1"/>
  <c r="A141" i="151" s="1"/>
  <c r="A142" i="151" s="1"/>
  <c r="A143" i="151" s="1"/>
  <c r="A144" i="151" s="1"/>
  <c r="A145" i="151" s="1"/>
  <c r="A146" i="151" s="1"/>
  <c r="A147" i="151" s="1"/>
  <c r="A148" i="151" s="1"/>
  <c r="A149" i="151" s="1"/>
  <c r="A150" i="151" s="1"/>
  <c r="A151" i="151" s="1"/>
  <c r="A152" i="151" s="1"/>
  <c r="A153" i="151" s="1"/>
  <c r="A154" i="151" s="1"/>
  <c r="A155" i="151" s="1"/>
  <c r="A156" i="151" s="1"/>
  <c r="A157" i="151" s="1"/>
  <c r="A158" i="151" s="1"/>
  <c r="A159" i="151" s="1"/>
  <c r="A160" i="151" s="1"/>
  <c r="A161" i="151" s="1"/>
  <c r="A162" i="151" s="1"/>
  <c r="A163" i="151" s="1"/>
  <c r="A164" i="151" s="1"/>
  <c r="A165" i="151" s="1"/>
  <c r="A166" i="151" s="1"/>
  <c r="A167" i="151" s="1"/>
  <c r="A168" i="151" s="1"/>
  <c r="A169" i="151" s="1"/>
  <c r="A170" i="151" s="1"/>
  <c r="A171" i="151" s="1"/>
  <c r="A172" i="151" s="1"/>
  <c r="A173" i="151" s="1"/>
  <c r="A174" i="151" s="1"/>
  <c r="A175" i="151" s="1"/>
  <c r="A176" i="151" s="1"/>
  <c r="A177" i="151" s="1"/>
  <c r="A178" i="151" s="1"/>
  <c r="A179" i="151" s="1"/>
  <c r="A180" i="151" s="1"/>
  <c r="A181" i="151" s="1"/>
  <c r="A182" i="151" s="1"/>
  <c r="A183" i="151" s="1"/>
  <c r="A184" i="151" s="1"/>
  <c r="A185" i="151" s="1"/>
  <c r="A186" i="151" s="1"/>
  <c r="A187" i="151" s="1"/>
  <c r="A188" i="151" s="1"/>
  <c r="A189" i="151" s="1"/>
  <c r="A190" i="151" s="1"/>
  <c r="A191" i="151" s="1"/>
  <c r="A192" i="151" s="1"/>
  <c r="A193" i="151" s="1"/>
  <c r="A194" i="151" s="1"/>
  <c r="A195" i="151" s="1"/>
  <c r="A196" i="151" s="1"/>
  <c r="A197" i="151" s="1"/>
  <c r="A198" i="151" s="1"/>
  <c r="A199" i="151" s="1"/>
  <c r="A200" i="151" s="1"/>
  <c r="A201" i="151" s="1"/>
  <c r="A202" i="151" s="1"/>
  <c r="A203" i="151" s="1"/>
  <c r="A204" i="151" s="1"/>
  <c r="A205" i="151" s="1"/>
  <c r="A206" i="151" s="1"/>
  <c r="A207" i="151" s="1"/>
  <c r="A208" i="151" s="1"/>
  <c r="A209" i="151" s="1"/>
  <c r="A210" i="151" s="1"/>
  <c r="A211" i="151" s="1"/>
  <c r="A212" i="151" s="1"/>
  <c r="A213" i="151" s="1"/>
  <c r="A214" i="151" s="1"/>
  <c r="A215" i="151" s="1"/>
  <c r="A216" i="151" s="1"/>
  <c r="A217" i="151" s="1"/>
  <c r="A218" i="151" s="1"/>
  <c r="A219" i="151" s="1"/>
  <c r="A220" i="151" s="1"/>
  <c r="A221" i="151" s="1"/>
  <c r="A222" i="151" s="1"/>
  <c r="A223" i="151" s="1"/>
  <c r="A224" i="151" s="1"/>
  <c r="A225" i="151" s="1"/>
  <c r="A226" i="151" s="1"/>
  <c r="A227" i="151" s="1"/>
  <c r="A228" i="151" s="1"/>
  <c r="A229" i="151" s="1"/>
  <c r="A230" i="151" s="1"/>
  <c r="A231" i="151" s="1"/>
  <c r="A232" i="151" s="1"/>
  <c r="A233" i="151" s="1"/>
  <c r="A234" i="151" s="1"/>
  <c r="A235" i="151" s="1"/>
  <c r="A236" i="151" s="1"/>
  <c r="A237" i="151" s="1"/>
  <c r="A238" i="151" s="1"/>
  <c r="A239" i="151" s="1"/>
  <c r="A240" i="151" s="1"/>
  <c r="A241" i="151" s="1"/>
  <c r="A242" i="151" s="1"/>
  <c r="A243" i="151" s="1"/>
  <c r="A244" i="151" s="1"/>
  <c r="A245" i="151" s="1"/>
  <c r="A246" i="151" s="1"/>
  <c r="A247" i="151" s="1"/>
  <c r="A248" i="151" s="1"/>
  <c r="A249" i="151" s="1"/>
  <c r="A250" i="151" s="1"/>
  <c r="A251" i="151" s="1"/>
  <c r="A252" i="151" s="1"/>
  <c r="A253" i="151" s="1"/>
  <c r="A254" i="151" s="1"/>
  <c r="A255" i="151" s="1"/>
  <c r="A256" i="151" s="1"/>
  <c r="A257" i="151" s="1"/>
  <c r="A258" i="151" s="1"/>
  <c r="A259" i="151" s="1"/>
  <c r="A260" i="151" s="1"/>
  <c r="A261" i="151" s="1"/>
  <c r="A262" i="151" s="1"/>
  <c r="A263" i="151" s="1"/>
  <c r="A264" i="151" s="1"/>
  <c r="A265" i="151" s="1"/>
  <c r="A266" i="151" s="1"/>
  <c r="A267" i="151" s="1"/>
  <c r="A268" i="151" s="1"/>
  <c r="A269" i="151" s="1"/>
  <c r="A270" i="151" s="1"/>
  <c r="A271" i="151" s="1"/>
  <c r="A272" i="151" s="1"/>
  <c r="A273" i="151" s="1"/>
  <c r="A274" i="151" s="1"/>
  <c r="A275" i="151" s="1"/>
  <c r="A276" i="151" s="1"/>
  <c r="A277" i="151" s="1"/>
  <c r="A278" i="151" s="1"/>
  <c r="A279" i="151" s="1"/>
  <c r="A280" i="151" s="1"/>
  <c r="A281" i="151" s="1"/>
  <c r="A282" i="151" s="1"/>
  <c r="A283" i="151" s="1"/>
  <c r="A284" i="151" s="1"/>
  <c r="A285" i="151" s="1"/>
  <c r="A286" i="151" s="1"/>
  <c r="A287" i="151" s="1"/>
  <c r="A288" i="151" s="1"/>
  <c r="A289" i="151" s="1"/>
  <c r="A290" i="151" s="1"/>
  <c r="A291" i="151" s="1"/>
  <c r="A292" i="151" s="1"/>
  <c r="A293" i="151" s="1"/>
  <c r="A294" i="151" s="1"/>
  <c r="A295" i="151" s="1"/>
  <c r="A296" i="151" s="1"/>
  <c r="A297" i="151" s="1"/>
  <c r="A298" i="151" s="1"/>
  <c r="A299" i="151" s="1"/>
  <c r="A300" i="151" s="1"/>
  <c r="A301" i="151" s="1"/>
  <c r="A302" i="151" s="1"/>
  <c r="A303" i="151" s="1"/>
  <c r="A304" i="151" s="1"/>
  <c r="A305" i="151" s="1"/>
  <c r="A306" i="151" s="1"/>
  <c r="A307" i="151" s="1"/>
  <c r="A308" i="151" s="1"/>
  <c r="A309" i="151" s="1"/>
  <c r="A310" i="151" s="1"/>
  <c r="A311" i="151" s="1"/>
  <c r="A312" i="151" s="1"/>
  <c r="A313" i="151" s="1"/>
  <c r="A314" i="151" s="1"/>
  <c r="A315" i="151" s="1"/>
  <c r="A316" i="151" s="1"/>
  <c r="A317" i="151" s="1"/>
  <c r="A318" i="151" s="1"/>
  <c r="A319" i="151" s="1"/>
  <c r="A320" i="151" s="1"/>
  <c r="A321" i="151" s="1"/>
  <c r="A322" i="151" s="1"/>
  <c r="A323" i="151" s="1"/>
  <c r="A324" i="151" s="1"/>
  <c r="A325" i="151" s="1"/>
  <c r="A326" i="151" s="1"/>
  <c r="A327" i="151" s="1"/>
  <c r="A328" i="151" s="1"/>
  <c r="A329" i="151" s="1"/>
  <c r="A330" i="151" s="1"/>
  <c r="A331" i="151" s="1"/>
  <c r="A332" i="151" s="1"/>
  <c r="A333" i="151" s="1"/>
  <c r="A334" i="151" s="1"/>
  <c r="A335" i="151" s="1"/>
  <c r="A336" i="151" s="1"/>
  <c r="A337" i="151" s="1"/>
  <c r="A338" i="151" s="1"/>
  <c r="A339" i="151" s="1"/>
  <c r="A340" i="151" s="1"/>
  <c r="A341" i="151" s="1"/>
  <c r="A342" i="151" s="1"/>
  <c r="A343" i="151" s="1"/>
  <c r="A344" i="151" s="1"/>
  <c r="A345" i="151" s="1"/>
  <c r="A346" i="151" s="1"/>
  <c r="A347" i="151" s="1"/>
  <c r="A348" i="151" s="1"/>
  <c r="A349" i="151" s="1"/>
  <c r="A350" i="151" s="1"/>
  <c r="A351" i="151" s="1"/>
  <c r="A352" i="151" s="1"/>
  <c r="A353" i="151" s="1"/>
  <c r="A354" i="151" s="1"/>
  <c r="A355" i="151" s="1"/>
  <c r="A356" i="151" s="1"/>
  <c r="A357" i="151" s="1"/>
  <c r="A358" i="151" s="1"/>
  <c r="A359" i="151" s="1"/>
  <c r="A360" i="151" s="1"/>
  <c r="A361" i="151" s="1"/>
  <c r="A362" i="151" s="1"/>
  <c r="A363" i="151" s="1"/>
  <c r="A364" i="151" s="1"/>
  <c r="A365" i="151" s="1"/>
  <c r="A366" i="151" s="1"/>
  <c r="A367" i="151" s="1"/>
  <c r="A368" i="151" s="1"/>
  <c r="A369" i="151" s="1"/>
  <c r="A370" i="151" s="1"/>
  <c r="A371" i="151" s="1"/>
  <c r="A372" i="151" s="1"/>
  <c r="A373" i="151" s="1"/>
  <c r="A374" i="151" s="1"/>
  <c r="A375" i="151" s="1"/>
  <c r="A376" i="151" s="1"/>
  <c r="A377" i="151" s="1"/>
  <c r="A378" i="151" s="1"/>
  <c r="A379" i="151" s="1"/>
  <c r="A380" i="151" s="1"/>
  <c r="A381" i="151" s="1"/>
  <c r="A382" i="151" s="1"/>
  <c r="A383" i="151" s="1"/>
  <c r="A384" i="151" s="1"/>
  <c r="A385" i="151" s="1"/>
  <c r="A386" i="151" s="1"/>
  <c r="A387" i="151" s="1"/>
  <c r="A388" i="151" s="1"/>
  <c r="A389" i="151" s="1"/>
  <c r="A390" i="151" s="1"/>
  <c r="A391" i="151" s="1"/>
  <c r="A392" i="151" s="1"/>
  <c r="A393" i="151" s="1"/>
  <c r="A394" i="151" s="1"/>
  <c r="A395" i="151" s="1"/>
  <c r="A396" i="151" s="1"/>
  <c r="A397" i="151" s="1"/>
  <c r="A398" i="151" s="1"/>
  <c r="A399" i="151" s="1"/>
  <c r="A400" i="151" s="1"/>
  <c r="A401" i="151" s="1"/>
  <c r="A402" i="151" s="1"/>
  <c r="A403" i="151" s="1"/>
  <c r="A404" i="151" s="1"/>
  <c r="A405" i="151" s="1"/>
  <c r="A406" i="151" s="1"/>
  <c r="A407" i="151" s="1"/>
  <c r="A408" i="151" s="1"/>
  <c r="A409" i="151" s="1"/>
  <c r="A410" i="151" s="1"/>
  <c r="A411" i="151" s="1"/>
  <c r="A412" i="151" s="1"/>
  <c r="A413" i="151" s="1"/>
  <c r="A414" i="151" s="1"/>
  <c r="A415" i="151" s="1"/>
  <c r="A416" i="151" s="1"/>
  <c r="A417" i="151" s="1"/>
  <c r="A418" i="151" s="1"/>
  <c r="A419" i="151" s="1"/>
  <c r="A420" i="151" s="1"/>
  <c r="A421" i="151" s="1"/>
  <c r="A422" i="151" s="1"/>
  <c r="A423" i="151" s="1"/>
  <c r="A424" i="151" s="1"/>
  <c r="A425" i="151" s="1"/>
  <c r="A426" i="151" s="1"/>
  <c r="A427" i="151" s="1"/>
  <c r="A428" i="151" s="1"/>
  <c r="A429" i="151" s="1"/>
  <c r="A430" i="151" s="1"/>
  <c r="A431" i="151" s="1"/>
  <c r="A432" i="151" s="1"/>
  <c r="A433" i="151" s="1"/>
  <c r="A434" i="151" s="1"/>
  <c r="A435" i="151" s="1"/>
  <c r="A436" i="151" l="1"/>
  <c r="A437" i="151" s="1"/>
  <c r="A438" i="151" s="1"/>
  <c r="A439" i="151" s="1"/>
  <c r="A440" i="151" s="1"/>
  <c r="A441" i="151" s="1"/>
  <c r="A442" i="151" s="1"/>
  <c r="A443" i="151" s="1"/>
  <c r="A444" i="151" s="1"/>
  <c r="A445" i="151" l="1"/>
  <c r="A446" i="151" s="1"/>
  <c r="A447" i="151" s="1"/>
  <c r="A448" i="151" s="1"/>
  <c r="A449" i="151" s="1"/>
  <c r="A450" i="151" s="1"/>
  <c r="A451" i="151" s="1"/>
  <c r="A452" i="151" s="1"/>
  <c r="A453" i="151" s="1"/>
  <c r="A454" i="151" s="1"/>
  <c r="A455" i="151" s="1"/>
  <c r="A456" i="151" s="1"/>
  <c r="A457" i="151" s="1"/>
  <c r="A458" i="151" s="1"/>
  <c r="A459" i="151" s="1"/>
  <c r="A460" i="151" s="1"/>
  <c r="E21" i="148" l="1"/>
  <c r="C21" i="148"/>
  <c r="E24" i="176" l="1"/>
  <c r="G24" i="176" s="1"/>
  <c r="E22" i="176"/>
  <c r="G22" i="176" s="1"/>
  <c r="A9" i="204" l="1"/>
  <c r="A10" i="204" s="1"/>
  <c r="D227" i="195"/>
  <c r="E227" i="195"/>
  <c r="F227" i="195"/>
  <c r="G227" i="195"/>
  <c r="H227" i="195"/>
  <c r="C227" i="195"/>
  <c r="F227" i="197"/>
  <c r="G227" i="197"/>
  <c r="E227" i="197"/>
  <c r="D227" i="197"/>
  <c r="C227" i="197"/>
  <c r="E227" i="196"/>
  <c r="G227" i="196"/>
  <c r="F227" i="196"/>
  <c r="D227" i="196"/>
  <c r="H229" i="195"/>
  <c r="E30" i="193"/>
  <c r="E31" i="193" s="1"/>
  <c r="D30" i="193"/>
  <c r="D31" i="193" s="1"/>
  <c r="C30" i="193"/>
  <c r="C31" i="193" s="1"/>
  <c r="H227" i="196" l="1"/>
  <c r="H229" i="196" s="1"/>
  <c r="H227" i="197"/>
  <c r="H229" i="197" s="1"/>
  <c r="E22" i="193"/>
  <c r="D22" i="193"/>
  <c r="E21" i="193"/>
  <c r="D21" i="193"/>
  <c r="C21" i="193"/>
  <c r="C22" i="193" s="1"/>
  <c r="F19" i="148" l="1"/>
  <c r="F18" i="148"/>
  <c r="E30" i="143"/>
  <c r="D32" i="176" l="1"/>
  <c r="G33" i="176"/>
  <c r="I33" i="176" s="1"/>
  <c r="D15" i="171"/>
  <c r="F21" i="171"/>
  <c r="D21" i="171"/>
  <c r="G14" i="157"/>
  <c r="F21" i="148"/>
  <c r="G49" i="181"/>
  <c r="G10" i="165"/>
  <c r="G24" i="170"/>
  <c r="G27" i="161"/>
  <c r="G22" i="161"/>
  <c r="G6" i="186"/>
  <c r="G15" i="186" s="1"/>
  <c r="G19" i="148"/>
  <c r="G18" i="148"/>
  <c r="D34" i="176"/>
  <c r="C38" i="170"/>
  <c r="E10" i="165"/>
  <c r="E24" i="170"/>
  <c r="E56" i="161"/>
  <c r="E38" i="161"/>
  <c r="C24" i="170"/>
  <c r="E6" i="186"/>
  <c r="C6" i="186"/>
  <c r="E19" i="148"/>
  <c r="E18" i="148"/>
  <c r="C19" i="148"/>
  <c r="C18" i="148"/>
  <c r="C39" i="170" l="1"/>
  <c r="F28" i="176"/>
  <c r="C28" i="183"/>
  <c r="C21" i="183" s="1"/>
  <c r="G50" i="181"/>
  <c r="F29" i="176"/>
  <c r="E49" i="181"/>
  <c r="C49" i="181"/>
  <c r="D29" i="176"/>
  <c r="D28" i="176"/>
  <c r="H29" i="176"/>
  <c r="H28" i="176"/>
  <c r="E55" i="161"/>
  <c r="E57" i="161"/>
  <c r="G57" i="161"/>
  <c r="G36" i="161"/>
  <c r="G28" i="161"/>
  <c r="G56" i="161"/>
  <c r="C58" i="161"/>
  <c r="C56" i="161"/>
  <c r="G55" i="161"/>
  <c r="C57" i="161"/>
  <c r="C55" i="161"/>
  <c r="D17" i="161"/>
  <c r="E17" i="161"/>
  <c r="D19" i="148"/>
  <c r="D21" i="148"/>
  <c r="D18" i="148"/>
  <c r="G32" i="176"/>
  <c r="D12" i="157"/>
  <c r="C10" i="160"/>
  <c r="C17" i="160" s="1"/>
  <c r="D21" i="183"/>
  <c r="D34" i="181"/>
  <c r="E58" i="161"/>
  <c r="H15" i="146"/>
  <c r="H17" i="146" s="1"/>
  <c r="E28" i="183"/>
  <c r="G28" i="183"/>
  <c r="I24" i="176"/>
  <c r="H6" i="167"/>
  <c r="D11" i="167" s="1"/>
  <c r="H5" i="167"/>
  <c r="G34" i="170"/>
  <c r="D6" i="164"/>
  <c r="D7" i="164" s="1"/>
  <c r="F34" i="161"/>
  <c r="H34" i="161" s="1"/>
  <c r="D53" i="161"/>
  <c r="G58" i="161"/>
  <c r="D10" i="150"/>
  <c r="H23" i="146"/>
  <c r="G38" i="170"/>
  <c r="G39" i="170" s="1"/>
  <c r="G53" i="161"/>
  <c r="G54" i="161" s="1"/>
  <c r="G33" i="161"/>
  <c r="G35" i="161" s="1"/>
  <c r="G10" i="160"/>
  <c r="G17" i="160" s="1"/>
  <c r="G38" i="161"/>
  <c r="G46" i="161" s="1"/>
  <c r="G23" i="170"/>
  <c r="G26" i="170" s="1"/>
  <c r="G30" i="170"/>
  <c r="G31" i="170" s="1"/>
  <c r="H12" i="157"/>
  <c r="C50" i="181"/>
  <c r="E50" i="181"/>
  <c r="E53" i="161"/>
  <c r="E54" i="161" s="1"/>
  <c r="C10" i="150"/>
  <c r="F13" i="149"/>
  <c r="E38" i="170"/>
  <c r="E39" i="170" s="1"/>
  <c r="H15" i="206"/>
  <c r="G15" i="206"/>
  <c r="H13" i="206"/>
  <c r="G13" i="206"/>
  <c r="H10" i="206"/>
  <c r="G10" i="206"/>
  <c r="D37" i="193"/>
  <c r="C37" i="193"/>
  <c r="C38" i="193" s="1"/>
  <c r="D20" i="190"/>
  <c r="E5" i="159" s="1"/>
  <c r="F5" i="159" s="1"/>
  <c r="G5" i="159" s="1"/>
  <c r="K16" i="189"/>
  <c r="H16" i="189"/>
  <c r="E16" i="189"/>
  <c r="A15" i="187"/>
  <c r="A16" i="187" s="1"/>
  <c r="A17" i="187" s="1"/>
  <c r="A18" i="187" s="1"/>
  <c r="A19" i="187" s="1"/>
  <c r="A20" i="187" s="1"/>
  <c r="E15" i="186"/>
  <c r="H6" i="186"/>
  <c r="H15" i="186" s="1"/>
  <c r="F6" i="186"/>
  <c r="F15" i="186" s="1"/>
  <c r="D6" i="186"/>
  <c r="D15" i="186" s="1"/>
  <c r="C15" i="186"/>
  <c r="A8" i="183"/>
  <c r="A9" i="183" s="1"/>
  <c r="A10" i="183" s="1"/>
  <c r="A11" i="183" s="1"/>
  <c r="A12" i="183" s="1"/>
  <c r="A13" i="183" s="1"/>
  <c r="A14" i="183" s="1"/>
  <c r="A15" i="183" s="1"/>
  <c r="A16" i="183" s="1"/>
  <c r="A17" i="183" s="1"/>
  <c r="A18" i="183" s="1"/>
  <c r="C6" i="182"/>
  <c r="D6" i="182" s="1"/>
  <c r="D47" i="181"/>
  <c r="A29" i="180"/>
  <c r="A30" i="180" s="1"/>
  <c r="A31" i="180" s="1"/>
  <c r="A32" i="180" s="1"/>
  <c r="A34" i="180" s="1"/>
  <c r="C13" i="179"/>
  <c r="C10" i="179"/>
  <c r="C26" i="178"/>
  <c r="D11" i="178" s="1"/>
  <c r="D26" i="178" s="1"/>
  <c r="E11" i="178" s="1"/>
  <c r="E26" i="178" s="1"/>
  <c r="C25" i="178"/>
  <c r="D10" i="178" s="1"/>
  <c r="D25" i="178" s="1"/>
  <c r="E10" i="178" s="1"/>
  <c r="E25" i="178" s="1"/>
  <c r="C24" i="178"/>
  <c r="E22" i="178"/>
  <c r="D22" i="178"/>
  <c r="C22" i="178"/>
  <c r="E17" i="178"/>
  <c r="D17" i="178"/>
  <c r="C17" i="178"/>
  <c r="C12" i="178"/>
  <c r="E34" i="176"/>
  <c r="C12" i="179"/>
  <c r="E9" i="176"/>
  <c r="F25" i="173"/>
  <c r="C25" i="173"/>
  <c r="A6" i="171"/>
  <c r="A7" i="171" s="1"/>
  <c r="A8" i="171" s="1"/>
  <c r="A9" i="171" s="1"/>
  <c r="A10" i="171" s="1"/>
  <c r="A11" i="171" s="1"/>
  <c r="A12" i="171" s="1"/>
  <c r="A13" i="171" s="1"/>
  <c r="A14" i="171" s="1"/>
  <c r="A15" i="171" s="1"/>
  <c r="A16" i="171" s="1"/>
  <c r="A17" i="171" s="1"/>
  <c r="A18" i="171" s="1"/>
  <c r="A19" i="171" s="1"/>
  <c r="A20" i="171" s="1"/>
  <c r="A21" i="171" s="1"/>
  <c r="A22" i="171" s="1"/>
  <c r="B4" i="171"/>
  <c r="C4" i="171" s="1"/>
  <c r="D4" i="171" s="1"/>
  <c r="E4" i="171" s="1"/>
  <c r="F4" i="171" s="1"/>
  <c r="D38" i="170"/>
  <c r="H38" i="170"/>
  <c r="E34" i="170"/>
  <c r="D34" i="170"/>
  <c r="E16" i="159" s="1"/>
  <c r="C34" i="170"/>
  <c r="D16" i="159" s="1"/>
  <c r="E30" i="170"/>
  <c r="E31" i="170" s="1"/>
  <c r="C30" i="170"/>
  <c r="C31" i="170" s="1"/>
  <c r="A30" i="170"/>
  <c r="A31" i="170" s="1"/>
  <c r="A32" i="170" s="1"/>
  <c r="H25" i="170"/>
  <c r="F25" i="170"/>
  <c r="D25" i="170"/>
  <c r="A25" i="170"/>
  <c r="A26" i="170" s="1"/>
  <c r="A27" i="170" s="1"/>
  <c r="H24" i="170"/>
  <c r="F24" i="170"/>
  <c r="D24" i="170"/>
  <c r="N15" i="168"/>
  <c r="M15" i="168"/>
  <c r="K15" i="168"/>
  <c r="J15" i="168"/>
  <c r="I15" i="168"/>
  <c r="H15" i="168"/>
  <c r="G15" i="168"/>
  <c r="F15" i="168"/>
  <c r="E15" i="168"/>
  <c r="D15" i="168"/>
  <c r="C15" i="168"/>
  <c r="K9" i="168"/>
  <c r="J9" i="168"/>
  <c r="I9" i="168"/>
  <c r="H9" i="168"/>
  <c r="E9" i="168"/>
  <c r="C9" i="168"/>
  <c r="N8" i="168"/>
  <c r="N7" i="168"/>
  <c r="D7" i="168"/>
  <c r="H9" i="165"/>
  <c r="F9" i="165"/>
  <c r="D9" i="165"/>
  <c r="H8" i="165"/>
  <c r="F8" i="165"/>
  <c r="D8" i="165"/>
  <c r="C8" i="165"/>
  <c r="F13" i="164"/>
  <c r="D13" i="164"/>
  <c r="C13" i="164"/>
  <c r="I10" i="164"/>
  <c r="F9" i="164"/>
  <c r="D9" i="164"/>
  <c r="C9" i="164"/>
  <c r="A9" i="164"/>
  <c r="A10" i="164" s="1"/>
  <c r="A13" i="164" s="1"/>
  <c r="A14" i="164" s="1"/>
  <c r="A17" i="164" s="1"/>
  <c r="A18" i="164" s="1"/>
  <c r="H6" i="164"/>
  <c r="F6" i="164"/>
  <c r="C6" i="164"/>
  <c r="E5" i="164"/>
  <c r="F8" i="163"/>
  <c r="E8" i="163"/>
  <c r="C8" i="163"/>
  <c r="V17" i="162"/>
  <c r="V16" i="162"/>
  <c r="V15" i="162"/>
  <c r="V14" i="162"/>
  <c r="V13" i="162"/>
  <c r="V12" i="162"/>
  <c r="V11" i="162"/>
  <c r="V10" i="162"/>
  <c r="V8" i="162"/>
  <c r="C53" i="161"/>
  <c r="C54" i="161" s="1"/>
  <c r="D15" i="160"/>
  <c r="E36" i="161"/>
  <c r="E46" i="161" s="1"/>
  <c r="H27" i="161"/>
  <c r="F27" i="161"/>
  <c r="E27" i="161"/>
  <c r="C27" i="161"/>
  <c r="H24" i="161"/>
  <c r="F24" i="161"/>
  <c r="D24" i="161"/>
  <c r="D38" i="161" s="1"/>
  <c r="E22" i="161"/>
  <c r="C22" i="161"/>
  <c r="C33" i="161" s="1"/>
  <c r="H15" i="160"/>
  <c r="F15" i="160"/>
  <c r="H12" i="160"/>
  <c r="F12" i="160"/>
  <c r="E23" i="170"/>
  <c r="E26" i="170" s="1"/>
  <c r="E10" i="160"/>
  <c r="E17" i="160" s="1"/>
  <c r="A9" i="159"/>
  <c r="A10" i="159" s="1"/>
  <c r="A11" i="159" s="1"/>
  <c r="A12" i="159" s="1"/>
  <c r="A13" i="159" s="1"/>
  <c r="A14" i="159" s="1"/>
  <c r="A15" i="159" s="1"/>
  <c r="A16" i="159" s="1"/>
  <c r="A17" i="159" s="1"/>
  <c r="A18" i="159" s="1"/>
  <c r="A19" i="159" s="1"/>
  <c r="I14" i="157"/>
  <c r="F12" i="157"/>
  <c r="A3" i="155"/>
  <c r="A4" i="155" s="1"/>
  <c r="A5" i="155" s="1"/>
  <c r="A6" i="155" s="1"/>
  <c r="A7" i="155" s="1"/>
  <c r="A8" i="155" s="1"/>
  <c r="A9" i="155" s="1"/>
  <c r="A10" i="155" s="1"/>
  <c r="A11" i="155" s="1"/>
  <c r="A12" i="155" s="1"/>
  <c r="A13" i="155" s="1"/>
  <c r="A14" i="155" s="1"/>
  <c r="A15" i="155" s="1"/>
  <c r="A16" i="155" s="1"/>
  <c r="A17" i="155" s="1"/>
  <c r="A18" i="155" s="1"/>
  <c r="A19" i="155" s="1"/>
  <c r="A20" i="155" s="1"/>
  <c r="A21" i="155" s="1"/>
  <c r="A22" i="155" s="1"/>
  <c r="A23" i="155" s="1"/>
  <c r="A24" i="155" s="1"/>
  <c r="A25" i="155" s="1"/>
  <c r="A26" i="155" s="1"/>
  <c r="A27" i="155" s="1"/>
  <c r="A28" i="155" s="1"/>
  <c r="A29" i="155" s="1"/>
  <c r="A30" i="155" s="1"/>
  <c r="A31" i="155" s="1"/>
  <c r="A32" i="155" s="1"/>
  <c r="A33" i="155" s="1"/>
  <c r="A34" i="155" s="1"/>
  <c r="A35" i="155" s="1"/>
  <c r="A36" i="155" s="1"/>
  <c r="A37" i="155" s="1"/>
  <c r="A38" i="155" s="1"/>
  <c r="A39" i="155" s="1"/>
  <c r="A40" i="155" s="1"/>
  <c r="A41" i="155" s="1"/>
  <c r="A42" i="155" s="1"/>
  <c r="A43" i="155" s="1"/>
  <c r="A44" i="155" s="1"/>
  <c r="A45" i="155" s="1"/>
  <c r="A46" i="155" s="1"/>
  <c r="A47" i="155" s="1"/>
  <c r="A48" i="155" s="1"/>
  <c r="A49" i="155" s="1"/>
  <c r="A50" i="155" s="1"/>
  <c r="A51" i="155" s="1"/>
  <c r="A52" i="155" s="1"/>
  <c r="A53" i="155" s="1"/>
  <c r="A54" i="155" s="1"/>
  <c r="A55" i="155" s="1"/>
  <c r="A56" i="155" s="1"/>
  <c r="A57" i="155" s="1"/>
  <c r="A58" i="155" s="1"/>
  <c r="A59" i="155" s="1"/>
  <c r="A60" i="155" s="1"/>
  <c r="A61" i="155" s="1"/>
  <c r="A62" i="155" s="1"/>
  <c r="A63" i="155" s="1"/>
  <c r="A64" i="155" s="1"/>
  <c r="A65" i="155" s="1"/>
  <c r="A66" i="155" s="1"/>
  <c r="A67" i="155" s="1"/>
  <c r="A68" i="155" s="1"/>
  <c r="A69" i="155" s="1"/>
  <c r="A70" i="155" s="1"/>
  <c r="A71" i="155" s="1"/>
  <c r="A72" i="155" s="1"/>
  <c r="A73" i="155" s="1"/>
  <c r="A74" i="155" s="1"/>
  <c r="A75" i="155" s="1"/>
  <c r="A76" i="155" s="1"/>
  <c r="A77" i="155" s="1"/>
  <c r="A78" i="155" s="1"/>
  <c r="A79" i="155" s="1"/>
  <c r="A80" i="155" s="1"/>
  <c r="A81" i="155" s="1"/>
  <c r="A82" i="155" s="1"/>
  <c r="A83" i="155" s="1"/>
  <c r="A84" i="155" s="1"/>
  <c r="D17" i="154"/>
  <c r="C17" i="154"/>
  <c r="B17" i="154"/>
  <c r="B18" i="154" s="1"/>
  <c r="I615" i="151"/>
  <c r="H615" i="151"/>
  <c r="F615" i="151"/>
  <c r="D615" i="151"/>
  <c r="G461" i="151"/>
  <c r="F13" i="150"/>
  <c r="E13" i="150"/>
  <c r="C13" i="150"/>
  <c r="D13" i="150"/>
  <c r="C8" i="143"/>
  <c r="J35" i="149"/>
  <c r="J24" i="149"/>
  <c r="H24" i="149"/>
  <c r="E24" i="149"/>
  <c r="J13" i="149"/>
  <c r="H13" i="149"/>
  <c r="H12" i="148"/>
  <c r="F12" i="148"/>
  <c r="D12" i="148"/>
  <c r="H10" i="148"/>
  <c r="F10" i="148"/>
  <c r="H9" i="148"/>
  <c r="F9" i="148"/>
  <c r="A41" i="146"/>
  <c r="A42" i="146" s="1"/>
  <c r="D28" i="146"/>
  <c r="A26" i="146"/>
  <c r="A27" i="146" s="1"/>
  <c r="A29" i="146" s="1"/>
  <c r="A30" i="146" s="1"/>
  <c r="A31" i="146" s="1"/>
  <c r="A32" i="146" s="1"/>
  <c r="F23" i="146"/>
  <c r="D23" i="146"/>
  <c r="D9" i="143"/>
  <c r="C9" i="143"/>
  <c r="C7" i="143"/>
  <c r="A9" i="142"/>
  <c r="A10" i="142" s="1"/>
  <c r="A11" i="142" s="1"/>
  <c r="A12" i="142" s="1"/>
  <c r="A13" i="142" s="1"/>
  <c r="A14" i="142" s="1"/>
  <c r="A15" i="142" s="1"/>
  <c r="A16" i="142" s="1"/>
  <c r="A17" i="142" s="1"/>
  <c r="A18" i="142" s="1"/>
  <c r="A19" i="142" s="1"/>
  <c r="A20" i="142" s="1"/>
  <c r="A21" i="142" s="1"/>
  <c r="A22" i="142" s="1"/>
  <c r="A23" i="142" s="1"/>
  <c r="A24" i="142" s="1"/>
  <c r="A25" i="142" s="1"/>
  <c r="A26" i="142" s="1"/>
  <c r="A27" i="142" s="1"/>
  <c r="A28" i="142" s="1"/>
  <c r="A29" i="142" s="1"/>
  <c r="A30" i="142" s="1"/>
  <c r="A31" i="142" s="1"/>
  <c r="A33" i="142" s="1"/>
  <c r="A34" i="142" s="1"/>
  <c r="A35" i="142" s="1"/>
  <c r="A36" i="142" s="1"/>
  <c r="A37" i="142" s="1"/>
  <c r="A38" i="142" s="1"/>
  <c r="A39" i="142" s="1"/>
  <c r="A40" i="142" s="1"/>
  <c r="A41" i="142" s="1"/>
  <c r="A42" i="142" s="1"/>
  <c r="A43" i="142" s="1"/>
  <c r="A44" i="142" s="1"/>
  <c r="A5" i="142"/>
  <c r="D9" i="178" l="1"/>
  <c r="C27" i="178"/>
  <c r="E59" i="161"/>
  <c r="E61" i="161" s="1"/>
  <c r="E35" i="170"/>
  <c r="E40" i="170" s="1"/>
  <c r="E9" i="184" s="1"/>
  <c r="C35" i="170"/>
  <c r="G35" i="170"/>
  <c r="G40" i="170" s="1"/>
  <c r="G59" i="161"/>
  <c r="G61" i="161" s="1"/>
  <c r="E28" i="161"/>
  <c r="D30" i="176"/>
  <c r="C51" i="181"/>
  <c r="F30" i="176"/>
  <c r="F36" i="176" s="1"/>
  <c r="A34" i="146"/>
  <c r="A35" i="146" s="1"/>
  <c r="A33" i="146"/>
  <c r="I22" i="176"/>
  <c r="I16" i="168"/>
  <c r="A19" i="183"/>
  <c r="A20" i="183" s="1"/>
  <c r="C17" i="161"/>
  <c r="C16" i="168"/>
  <c r="K16" i="168"/>
  <c r="H16" i="168"/>
  <c r="H11" i="167"/>
  <c r="D18" i="167" s="1"/>
  <c r="E13" i="171"/>
  <c r="E14" i="171" s="1"/>
  <c r="F13" i="161"/>
  <c r="I32" i="176"/>
  <c r="I34" i="176" s="1"/>
  <c r="G34" i="176"/>
  <c r="F21" i="183"/>
  <c r="D10" i="160"/>
  <c r="F9" i="177"/>
  <c r="D22" i="161"/>
  <c r="H21" i="183"/>
  <c r="C23" i="161"/>
  <c r="C36" i="161" s="1"/>
  <c r="C41" i="161" s="1"/>
  <c r="H7" i="153"/>
  <c r="H12" i="153" s="1"/>
  <c r="H18" i="153" s="1"/>
  <c r="G51" i="181"/>
  <c r="G8" i="173" s="1"/>
  <c r="D21" i="190"/>
  <c r="E9" i="177"/>
  <c r="D9" i="177"/>
  <c r="H30" i="176"/>
  <c r="H36" i="176" s="1"/>
  <c r="C13" i="209"/>
  <c r="J16" i="168"/>
  <c r="D14" i="164"/>
  <c r="F14" i="164"/>
  <c r="F7" i="164"/>
  <c r="H14" i="164"/>
  <c r="H7" i="164"/>
  <c r="C14" i="164"/>
  <c r="C7" i="164"/>
  <c r="G41" i="161"/>
  <c r="G42" i="161" s="1"/>
  <c r="G7" i="180" s="1"/>
  <c r="G48" i="161"/>
  <c r="G60" i="161" s="1"/>
  <c r="D12" i="158"/>
  <c r="G6" i="158" s="1"/>
  <c r="G12" i="158" s="1"/>
  <c r="J6" i="158" s="1"/>
  <c r="J12" i="158" s="1"/>
  <c r="C23" i="170"/>
  <c r="C26" i="170" s="1"/>
  <c r="H23" i="170"/>
  <c r="H26" i="170" s="1"/>
  <c r="H23" i="161"/>
  <c r="H7" i="165" s="1"/>
  <c r="H10" i="165" s="1"/>
  <c r="F23" i="170"/>
  <c r="F26" i="170" s="1"/>
  <c r="F23" i="161"/>
  <c r="F36" i="161" s="1"/>
  <c r="G21" i="183"/>
  <c r="H41" i="146" s="1"/>
  <c r="H43" i="146" s="1"/>
  <c r="G6" i="180"/>
  <c r="G9" i="180" s="1"/>
  <c r="G45" i="161"/>
  <c r="G47" i="161" s="1"/>
  <c r="E21" i="183"/>
  <c r="F41" i="146" s="1"/>
  <c r="F43" i="146" s="1"/>
  <c r="F47" i="181"/>
  <c r="F34" i="170"/>
  <c r="F16" i="159" s="1"/>
  <c r="D39" i="170"/>
  <c r="E10" i="157"/>
  <c r="E33" i="161"/>
  <c r="E41" i="161" s="1"/>
  <c r="F38" i="161"/>
  <c r="F45" i="171" s="1"/>
  <c r="E17" i="171" s="1"/>
  <c r="E45" i="171"/>
  <c r="D17" i="171" s="1"/>
  <c r="H13" i="148"/>
  <c r="C30" i="143"/>
  <c r="D30" i="143"/>
  <c r="D41" i="146"/>
  <c r="D43" i="146" s="1"/>
  <c r="E51" i="181"/>
  <c r="H39" i="170"/>
  <c r="C40" i="170"/>
  <c r="C9" i="184" s="1"/>
  <c r="F38" i="170"/>
  <c r="F39" i="170" s="1"/>
  <c r="C59" i="161"/>
  <c r="C61" i="161" s="1"/>
  <c r="C14" i="150"/>
  <c r="C35" i="161"/>
  <c r="E10" i="150"/>
  <c r="F24" i="149"/>
  <c r="D9" i="148"/>
  <c r="F35" i="149"/>
  <c r="D30" i="180"/>
  <c r="D32" i="180" s="1"/>
  <c r="D34" i="180" s="1"/>
  <c r="D45" i="181"/>
  <c r="E19" i="176"/>
  <c r="E37" i="176" s="1"/>
  <c r="G23" i="146"/>
  <c r="E23" i="146"/>
  <c r="D12" i="167"/>
  <c r="G7" i="168"/>
  <c r="D16" i="160"/>
  <c r="E6" i="164"/>
  <c r="F12" i="161"/>
  <c r="D14" i="150"/>
  <c r="F11" i="161"/>
  <c r="F15" i="161"/>
  <c r="F10" i="161"/>
  <c r="F14" i="161"/>
  <c r="E16" i="168"/>
  <c r="F9" i="161"/>
  <c r="N9" i="168"/>
  <c r="N16" i="168" s="1"/>
  <c r="H35" i="149"/>
  <c r="D10" i="148"/>
  <c r="F13" i="148"/>
  <c r="F6" i="161"/>
  <c r="F8" i="161"/>
  <c r="F7" i="161"/>
  <c r="F49" i="161"/>
  <c r="F53" i="161" s="1"/>
  <c r="D54" i="161"/>
  <c r="E9" i="164"/>
  <c r="E13" i="164"/>
  <c r="G5" i="164"/>
  <c r="F7" i="168"/>
  <c r="F7" i="153"/>
  <c r="F12" i="153" s="1"/>
  <c r="F18" i="153" s="1"/>
  <c r="D8" i="168"/>
  <c r="F8" i="168" s="1"/>
  <c r="G8" i="168"/>
  <c r="H38" i="161"/>
  <c r="G45" i="171" s="1"/>
  <c r="F17" i="171" s="1"/>
  <c r="D12" i="178"/>
  <c r="D24" i="178"/>
  <c r="D38" i="193"/>
  <c r="D13" i="171"/>
  <c r="D14" i="171" s="1"/>
  <c r="D16" i="171" s="1"/>
  <c r="D13" i="179"/>
  <c r="H7" i="167"/>
  <c r="C6" i="169" s="1"/>
  <c r="D10" i="179"/>
  <c r="D13" i="148" l="1"/>
  <c r="H18" i="167"/>
  <c r="F13" i="171"/>
  <c r="F14" i="171" s="1"/>
  <c r="E9" i="178"/>
  <c r="E24" i="178" s="1"/>
  <c r="E27" i="178" s="1"/>
  <c r="D27" i="178"/>
  <c r="D9" i="179" s="1"/>
  <c r="C45" i="161"/>
  <c r="C48" i="161"/>
  <c r="C60" i="161" s="1"/>
  <c r="C62" i="161" s="1"/>
  <c r="D33" i="161"/>
  <c r="D35" i="161" s="1"/>
  <c r="D36" i="176"/>
  <c r="H22" i="146"/>
  <c r="C28" i="161"/>
  <c r="A36" i="146"/>
  <c r="A37" i="146"/>
  <c r="C42" i="161"/>
  <c r="C7" i="180" s="1"/>
  <c r="C7" i="165"/>
  <c r="C10" i="165" s="1"/>
  <c r="C46" i="161"/>
  <c r="F17" i="161"/>
  <c r="H12" i="167"/>
  <c r="D19" i="167" s="1"/>
  <c r="E15" i="171"/>
  <c r="E16" i="171" s="1"/>
  <c r="C18" i="143"/>
  <c r="D18" i="143"/>
  <c r="C7" i="177"/>
  <c r="G7" i="173"/>
  <c r="G9" i="184"/>
  <c r="F15" i="170"/>
  <c r="D15" i="170"/>
  <c r="H15" i="170"/>
  <c r="D30" i="170"/>
  <c r="F29" i="170" s="1"/>
  <c r="F30" i="170" s="1"/>
  <c r="H29" i="170" s="1"/>
  <c r="H30" i="170" s="1"/>
  <c r="H31" i="170" s="1"/>
  <c r="D26" i="183"/>
  <c r="F45" i="181"/>
  <c r="C9" i="179"/>
  <c r="H25" i="146"/>
  <c r="C9" i="177"/>
  <c r="D13" i="209"/>
  <c r="M7" i="168"/>
  <c r="E21" i="171"/>
  <c r="E14" i="164"/>
  <c r="E7" i="164"/>
  <c r="F7" i="165"/>
  <c r="F10" i="165" s="1"/>
  <c r="G62" i="161"/>
  <c r="D55" i="161"/>
  <c r="D12" i="160"/>
  <c r="D17" i="160" s="1"/>
  <c r="D27" i="161"/>
  <c r="D40" i="161" s="1"/>
  <c r="H36" i="161"/>
  <c r="G14" i="180"/>
  <c r="G6" i="173"/>
  <c r="C8" i="173"/>
  <c r="D22" i="146" s="1"/>
  <c r="D11" i="180"/>
  <c r="D16" i="173" s="1"/>
  <c r="E7" i="173"/>
  <c r="F20" i="146" s="1"/>
  <c r="E8" i="173"/>
  <c r="F22" i="146" s="1"/>
  <c r="I23" i="146"/>
  <c r="F25" i="146"/>
  <c r="H34" i="170"/>
  <c r="G16" i="159" s="1"/>
  <c r="D25" i="146"/>
  <c r="C6" i="180"/>
  <c r="C9" i="180" s="1"/>
  <c r="C14" i="180" s="1"/>
  <c r="C8" i="184" s="1"/>
  <c r="E15" i="146"/>
  <c r="E12" i="157"/>
  <c r="D7" i="153"/>
  <c r="D12" i="153" s="1"/>
  <c r="D18" i="153" s="1"/>
  <c r="D36" i="181"/>
  <c r="D12" i="179"/>
  <c r="D15" i="146"/>
  <c r="D17" i="146" s="1"/>
  <c r="C22" i="148" s="1"/>
  <c r="G6" i="164"/>
  <c r="E35" i="161"/>
  <c r="F9" i="168"/>
  <c r="F16" i="168" s="1"/>
  <c r="D9" i="168"/>
  <c r="D16" i="168" s="1"/>
  <c r="M8" i="168"/>
  <c r="E41" i="146"/>
  <c r="G9" i="168"/>
  <c r="G16" i="168" s="1"/>
  <c r="C9" i="209"/>
  <c r="G13" i="164"/>
  <c r="I13" i="164" s="1"/>
  <c r="I5" i="164"/>
  <c r="G9" i="164"/>
  <c r="I9" i="164" s="1"/>
  <c r="H49" i="161"/>
  <c r="H47" i="181"/>
  <c r="E10" i="179"/>
  <c r="E13" i="179"/>
  <c r="E12" i="178" l="1"/>
  <c r="H19" i="167"/>
  <c r="H20" i="167" s="1"/>
  <c r="E6" i="169" s="1"/>
  <c r="F15" i="171"/>
  <c r="F16" i="171" s="1"/>
  <c r="E45" i="161"/>
  <c r="E47" i="161" s="1"/>
  <c r="E48" i="161"/>
  <c r="E60" i="161" s="1"/>
  <c r="E62" i="161" s="1"/>
  <c r="C47" i="161"/>
  <c r="G12" i="173"/>
  <c r="D56" i="161"/>
  <c r="H13" i="167"/>
  <c r="D6" i="169" s="1"/>
  <c r="E18" i="143"/>
  <c r="D21" i="209"/>
  <c r="D14" i="179"/>
  <c r="C20" i="209"/>
  <c r="C14" i="179"/>
  <c r="H20" i="146"/>
  <c r="G8" i="184"/>
  <c r="D31" i="170"/>
  <c r="D35" i="170" s="1"/>
  <c r="D40" i="170" s="1"/>
  <c r="F31" i="170"/>
  <c r="F35" i="170" s="1"/>
  <c r="F40" i="170" s="1"/>
  <c r="F9" i="184" s="1"/>
  <c r="D28" i="183"/>
  <c r="F26" i="183" s="1"/>
  <c r="D13" i="180"/>
  <c r="D19" i="209"/>
  <c r="C21" i="209"/>
  <c r="C19" i="209"/>
  <c r="D20" i="209"/>
  <c r="D23" i="173"/>
  <c r="H35" i="170"/>
  <c r="H44" i="161"/>
  <c r="G13" i="165"/>
  <c r="G14" i="165" s="1"/>
  <c r="G15" i="165" s="1"/>
  <c r="D23" i="161"/>
  <c r="D28" i="161" s="1"/>
  <c r="I6" i="164"/>
  <c r="I7" i="164" s="1"/>
  <c r="G7" i="164"/>
  <c r="H26" i="146"/>
  <c r="F43" i="161"/>
  <c r="D23" i="170"/>
  <c r="D26" i="170" s="1"/>
  <c r="D7" i="165"/>
  <c r="D10" i="165" s="1"/>
  <c r="C12" i="158"/>
  <c r="F6" i="158" s="1"/>
  <c r="F12" i="158" s="1"/>
  <c r="D45" i="161"/>
  <c r="E12" i="158"/>
  <c r="H6" i="158" s="1"/>
  <c r="H12" i="158" s="1"/>
  <c r="K6" i="158" s="1"/>
  <c r="K12" i="158" s="1"/>
  <c r="G14" i="164"/>
  <c r="C22" i="209"/>
  <c r="F44" i="161"/>
  <c r="D58" i="161"/>
  <c r="D23" i="164" s="1"/>
  <c r="E12" i="179"/>
  <c r="E42" i="161"/>
  <c r="E7" i="180" s="1"/>
  <c r="E6" i="180"/>
  <c r="E9" i="180" s="1"/>
  <c r="C34" i="180"/>
  <c r="C6" i="173"/>
  <c r="E17" i="146"/>
  <c r="D22" i="148" s="1"/>
  <c r="C14" i="209"/>
  <c r="D38" i="181"/>
  <c r="H43" i="161"/>
  <c r="M9" i="168"/>
  <c r="M16" i="168" s="1"/>
  <c r="D57" i="161"/>
  <c r="G6" i="157"/>
  <c r="G12" i="157" s="1"/>
  <c r="E9" i="179"/>
  <c r="H45" i="181"/>
  <c r="H53" i="161"/>
  <c r="D6" i="180"/>
  <c r="D9" i="180" s="1"/>
  <c r="E13" i="209"/>
  <c r="E43" i="146"/>
  <c r="C10" i="143"/>
  <c r="C13" i="143" s="1"/>
  <c r="F54" i="161"/>
  <c r="H40" i="170" l="1"/>
  <c r="H9" i="184" s="1"/>
  <c r="G17" i="165"/>
  <c r="G19" i="165" s="1"/>
  <c r="D9" i="184"/>
  <c r="H58" i="161"/>
  <c r="H23" i="164" s="1"/>
  <c r="H56" i="161"/>
  <c r="F46" i="161"/>
  <c r="F56" i="161"/>
  <c r="F57" i="161"/>
  <c r="F55" i="161"/>
  <c r="H57" i="161"/>
  <c r="H55" i="161"/>
  <c r="E7" i="153"/>
  <c r="E12" i="153" s="1"/>
  <c r="E18" i="153" s="1"/>
  <c r="E28" i="153" s="1"/>
  <c r="E31" i="153" s="1"/>
  <c r="B13" i="154"/>
  <c r="B23" i="154" s="1"/>
  <c r="C7" i="173"/>
  <c r="D20" i="146" s="1"/>
  <c r="E19" i="209"/>
  <c r="E14" i="179"/>
  <c r="F7" i="160"/>
  <c r="F22" i="161" s="1"/>
  <c r="F28" i="161" s="1"/>
  <c r="G7" i="184"/>
  <c r="E25" i="146"/>
  <c r="G25" i="146"/>
  <c r="F28" i="183"/>
  <c r="I25" i="146"/>
  <c r="H46" i="161"/>
  <c r="D36" i="161"/>
  <c r="D46" i="161" s="1"/>
  <c r="D47" i="161" s="1"/>
  <c r="I14" i="164"/>
  <c r="F58" i="161"/>
  <c r="F23" i="164" s="1"/>
  <c r="D59" i="161"/>
  <c r="D61" i="161" s="1"/>
  <c r="I6" i="158"/>
  <c r="I12" i="158" s="1"/>
  <c r="D24" i="173"/>
  <c r="D25" i="173" s="1"/>
  <c r="D8" i="174" s="1"/>
  <c r="D26" i="146"/>
  <c r="C13" i="165"/>
  <c r="C14" i="165" s="1"/>
  <c r="C15" i="165" s="1"/>
  <c r="C17" i="165" s="1"/>
  <c r="C19" i="165" s="1"/>
  <c r="E14" i="180"/>
  <c r="E6" i="173"/>
  <c r="D21" i="146"/>
  <c r="I6" i="157"/>
  <c r="I12" i="157" s="1"/>
  <c r="E13" i="165"/>
  <c r="E14" i="165" s="1"/>
  <c r="E15" i="165" s="1"/>
  <c r="E17" i="165" s="1"/>
  <c r="E19" i="165" s="1"/>
  <c r="C23" i="164"/>
  <c r="E23" i="164" s="1"/>
  <c r="D14" i="180"/>
  <c r="D8" i="184" s="1"/>
  <c r="F26" i="146"/>
  <c r="H54" i="161"/>
  <c r="E21" i="209"/>
  <c r="E20" i="209"/>
  <c r="H27" i="146" l="1"/>
  <c r="C12" i="173"/>
  <c r="C7" i="184" s="1"/>
  <c r="H59" i="161"/>
  <c r="H61" i="161" s="1"/>
  <c r="E34" i="153"/>
  <c r="E35" i="153" s="1"/>
  <c r="E36" i="153" s="1"/>
  <c r="D48" i="161"/>
  <c r="D60" i="161" s="1"/>
  <c r="D62" i="161" s="1"/>
  <c r="D13" i="165" s="1"/>
  <c r="D14" i="165" s="1"/>
  <c r="B14" i="154"/>
  <c r="D24" i="146"/>
  <c r="F10" i="160"/>
  <c r="F17" i="160" s="1"/>
  <c r="G7" i="153" s="1"/>
  <c r="G12" i="153" s="1"/>
  <c r="G18" i="153" s="1"/>
  <c r="D28" i="143"/>
  <c r="E28" i="143"/>
  <c r="C28" i="143"/>
  <c r="E8" i="184"/>
  <c r="H26" i="183"/>
  <c r="H28" i="183" s="1"/>
  <c r="D41" i="161"/>
  <c r="D42" i="161" s="1"/>
  <c r="D7" i="180" s="1"/>
  <c r="F59" i="161"/>
  <c r="F61" i="161" s="1"/>
  <c r="G23" i="164"/>
  <c r="I23" i="164" s="1"/>
  <c r="E12" i="173"/>
  <c r="F21" i="146"/>
  <c r="F24" i="146" s="1"/>
  <c r="D6" i="173"/>
  <c r="D27" i="146"/>
  <c r="F27" i="146"/>
  <c r="F33" i="161"/>
  <c r="H7" i="160" l="1"/>
  <c r="H22" i="161" s="1"/>
  <c r="H28" i="161" s="1"/>
  <c r="C13" i="154"/>
  <c r="C23" i="154" s="1"/>
  <c r="E21" i="146"/>
  <c r="D9" i="209"/>
  <c r="E26" i="146"/>
  <c r="E7" i="184"/>
  <c r="G28" i="153"/>
  <c r="G31" i="153" s="1"/>
  <c r="G34" i="153"/>
  <c r="G35" i="153" s="1"/>
  <c r="C11" i="169"/>
  <c r="C13" i="169" s="1"/>
  <c r="D15" i="165"/>
  <c r="D17" i="165" s="1"/>
  <c r="F6" i="165"/>
  <c r="F41" i="161"/>
  <c r="F35" i="161"/>
  <c r="E9" i="209" l="1"/>
  <c r="H10" i="160"/>
  <c r="H17" i="160" s="1"/>
  <c r="D13" i="154" s="1"/>
  <c r="D23" i="154" s="1"/>
  <c r="F48" i="161"/>
  <c r="F60" i="161" s="1"/>
  <c r="F62" i="161" s="1"/>
  <c r="F45" i="161"/>
  <c r="F47" i="161" s="1"/>
  <c r="D19" i="165"/>
  <c r="E27" i="146" s="1"/>
  <c r="D18" i="171"/>
  <c r="D20" i="171" s="1"/>
  <c r="D22" i="171" s="1"/>
  <c r="C25" i="143"/>
  <c r="C15" i="143"/>
  <c r="F6" i="180"/>
  <c r="F9" i="180" s="1"/>
  <c r="F42" i="161"/>
  <c r="F7" i="180" s="1"/>
  <c r="H33" i="161"/>
  <c r="G36" i="153"/>
  <c r="I7" i="153" l="1"/>
  <c r="I12" i="153" s="1"/>
  <c r="I18" i="153" s="1"/>
  <c r="I34" i="153" s="1"/>
  <c r="I35" i="153" s="1"/>
  <c r="C26" i="143"/>
  <c r="F14" i="180"/>
  <c r="F6" i="173"/>
  <c r="H35" i="161"/>
  <c r="H48" i="161" s="1"/>
  <c r="F13" i="165"/>
  <c r="G26" i="146"/>
  <c r="I28" i="153" l="1"/>
  <c r="I31" i="153" s="1"/>
  <c r="I36" i="153" s="1"/>
  <c r="D25" i="143"/>
  <c r="F8" i="184"/>
  <c r="H41" i="161"/>
  <c r="H42" i="161" s="1"/>
  <c r="H7" i="180" s="1"/>
  <c r="H6" i="180"/>
  <c r="H9" i="180" s="1"/>
  <c r="H21" i="146" s="1"/>
  <c r="H24" i="146" s="1"/>
  <c r="H60" i="161"/>
  <c r="H62" i="161" s="1"/>
  <c r="H45" i="161"/>
  <c r="H47" i="161" s="1"/>
  <c r="G21" i="146"/>
  <c r="D15" i="143" l="1"/>
  <c r="H13" i="165"/>
  <c r="I26" i="146"/>
  <c r="H14" i="180"/>
  <c r="H6" i="173"/>
  <c r="E25" i="143" l="1"/>
  <c r="H8" i="184"/>
  <c r="I21" i="146"/>
  <c r="E15" i="143" l="1"/>
  <c r="D7" i="143" l="1"/>
  <c r="D8" i="143"/>
  <c r="E14" i="150"/>
  <c r="F15" i="146" l="1"/>
  <c r="F10" i="150"/>
  <c r="F14" i="150" s="1"/>
  <c r="F17" i="146" l="1"/>
  <c r="E22" i="148" s="1"/>
  <c r="G15" i="146"/>
  <c r="D22" i="209" s="1"/>
  <c r="G17" i="146" l="1"/>
  <c r="F22" i="148" s="1"/>
  <c r="G22" i="148" l="1"/>
  <c r="F14" i="165" l="1"/>
  <c r="D14" i="209" l="1"/>
  <c r="F15" i="165"/>
  <c r="F17" i="165" s="1"/>
  <c r="D11" i="169"/>
  <c r="D13" i="169" s="1"/>
  <c r="H6" i="165"/>
  <c r="H14" i="165" s="1"/>
  <c r="H15" i="165" l="1"/>
  <c r="H17" i="165" s="1"/>
  <c r="E11" i="169"/>
  <c r="E13" i="169" s="1"/>
  <c r="F19" i="165"/>
  <c r="E18" i="171"/>
  <c r="E20" i="171" s="1"/>
  <c r="E22" i="171" s="1"/>
  <c r="H19" i="165" l="1"/>
  <c r="F18" i="171"/>
  <c r="F20" i="171" s="1"/>
  <c r="F22" i="171" s="1"/>
  <c r="G27" i="146"/>
  <c r="I27" i="146" l="1"/>
  <c r="D26" i="143"/>
  <c r="E26" i="143" l="1"/>
  <c r="D7" i="177"/>
  <c r="F7" i="177"/>
  <c r="E7" i="177" l="1"/>
  <c r="E21" i="176" l="1"/>
  <c r="E26" i="176" s="1"/>
  <c r="I21" i="176"/>
  <c r="D43" i="181"/>
  <c r="G21" i="176"/>
  <c r="F43" i="181"/>
  <c r="H43" i="181"/>
  <c r="G26" i="176" l="1"/>
  <c r="I26" i="176" s="1"/>
  <c r="D44" i="181"/>
  <c r="F44" i="181" s="1"/>
  <c r="H44" i="181" s="1"/>
  <c r="D46" i="181"/>
  <c r="E28" i="176"/>
  <c r="G28" i="176"/>
  <c r="G29" i="176" l="1"/>
  <c r="D50" i="181"/>
  <c r="F46" i="181"/>
  <c r="H46" i="181" s="1"/>
  <c r="E29" i="176"/>
  <c r="E30" i="176" s="1"/>
  <c r="E36" i="176" s="1"/>
  <c r="D49" i="181"/>
  <c r="G30" i="176"/>
  <c r="G36" i="176" s="1"/>
  <c r="I28" i="176"/>
  <c r="I29" i="176"/>
  <c r="D51" i="181" l="1"/>
  <c r="D7" i="173"/>
  <c r="E20" i="146" s="1"/>
  <c r="C15" i="179"/>
  <c r="C16" i="179" s="1"/>
  <c r="D8" i="173"/>
  <c r="E22" i="146" s="1"/>
  <c r="I30" i="176"/>
  <c r="I36" i="176" s="1"/>
  <c r="F49" i="181"/>
  <c r="F50" i="181"/>
  <c r="F7" i="173"/>
  <c r="D15" i="179"/>
  <c r="D16" i="179" s="1"/>
  <c r="D12" i="173" l="1"/>
  <c r="D7" i="174"/>
  <c r="C17" i="143"/>
  <c r="E24" i="146"/>
  <c r="C12" i="209" s="1"/>
  <c r="C16" i="143"/>
  <c r="F51" i="181"/>
  <c r="H49" i="181"/>
  <c r="H50" i="181"/>
  <c r="G20" i="146"/>
  <c r="H7" i="173"/>
  <c r="E15" i="179"/>
  <c r="E16" i="179" s="1"/>
  <c r="D9" i="174" l="1"/>
  <c r="D7" i="184"/>
  <c r="H51" i="181"/>
  <c r="H8" i="173" s="1"/>
  <c r="I22" i="146" s="1"/>
  <c r="I20" i="146"/>
  <c r="D16" i="143"/>
  <c r="F8" i="173"/>
  <c r="D10" i="174" l="1"/>
  <c r="D12" i="174" s="1"/>
  <c r="E34" i="146" s="1"/>
  <c r="D11" i="174"/>
  <c r="E17" i="143"/>
  <c r="H12" i="173"/>
  <c r="H7" i="184" s="1"/>
  <c r="I24" i="146"/>
  <c r="E16" i="143"/>
  <c r="G22" i="146"/>
  <c r="F12" i="173"/>
  <c r="F7" i="184" l="1"/>
  <c r="D17" i="143"/>
  <c r="G24" i="146"/>
  <c r="D12" i="209" l="1"/>
  <c r="G41" i="146" l="1"/>
  <c r="G43" i="146" l="1"/>
  <c r="D10" i="143" s="1"/>
  <c r="D13" i="143" s="1"/>
  <c r="I41" i="146"/>
  <c r="I43" i="146" l="1"/>
  <c r="E10" i="143" s="1"/>
  <c r="C22" i="143" l="1"/>
  <c r="C10" i="147"/>
  <c r="C11" i="147" s="1"/>
  <c r="H18" i="148"/>
  <c r="H19" i="148"/>
  <c r="H10" i="150"/>
  <c r="E7" i="143"/>
  <c r="E8" i="143"/>
  <c r="C17" i="147"/>
  <c r="C20" i="147"/>
  <c r="I15" i="146"/>
  <c r="I17" i="146"/>
  <c r="D29" i="146"/>
  <c r="E29" i="146"/>
  <c r="F29" i="146"/>
  <c r="G29" i="146"/>
  <c r="H29" i="146"/>
  <c r="I29" i="146"/>
  <c r="E32" i="146"/>
  <c r="E35" i="146"/>
  <c r="E37" i="146"/>
  <c r="D38" i="146"/>
  <c r="E38" i="146"/>
  <c r="F38" i="146"/>
  <c r="G38" i="146"/>
  <c r="H38" i="146"/>
  <c r="I38" i="146"/>
  <c r="D44" i="146"/>
  <c r="E44" i="146"/>
  <c r="F44" i="146"/>
  <c r="G44" i="146"/>
  <c r="H44" i="146"/>
  <c r="I44" i="146"/>
  <c r="D46" i="146"/>
  <c r="E46" i="146"/>
  <c r="F46" i="146"/>
  <c r="G46" i="146"/>
  <c r="H46" i="146"/>
  <c r="I48" i="146"/>
  <c r="F49" i="146"/>
  <c r="G49" i="146"/>
  <c r="H49" i="146"/>
  <c r="C6" i="184"/>
  <c r="D6" i="184"/>
  <c r="E6" i="184"/>
  <c r="F6" i="184"/>
  <c r="G6" i="184"/>
  <c r="H6" i="184"/>
  <c r="C10" i="184"/>
  <c r="D10" i="184"/>
  <c r="E10" i="184"/>
  <c r="F10" i="184"/>
  <c r="G10" i="184"/>
  <c r="H10" i="184"/>
  <c r="C12" i="184"/>
  <c r="D12" i="184"/>
  <c r="E12" i="184"/>
  <c r="F12" i="184"/>
  <c r="G12" i="184"/>
  <c r="H12" i="184"/>
  <c r="H21" i="148"/>
  <c r="H22" i="148"/>
  <c r="H12" i="150"/>
  <c r="H13" i="150"/>
  <c r="H14" i="150"/>
  <c r="C20" i="150"/>
  <c r="C21" i="150"/>
  <c r="C22" i="150"/>
  <c r="C24" i="150"/>
  <c r="C25" i="150"/>
  <c r="C26" i="150"/>
  <c r="C29" i="150"/>
  <c r="D22" i="190"/>
  <c r="D23" i="190"/>
  <c r="C10" i="209"/>
  <c r="D10" i="209"/>
  <c r="E10" i="209"/>
  <c r="C11" i="209"/>
  <c r="D11" i="209"/>
  <c r="E11" i="209"/>
  <c r="E12" i="209"/>
  <c r="E14" i="209"/>
  <c r="C16" i="209"/>
  <c r="D16" i="209"/>
  <c r="E16" i="209"/>
  <c r="E22" i="209"/>
  <c r="E9" i="143"/>
  <c r="E13" i="143"/>
  <c r="C20" i="143"/>
  <c r="D20" i="143"/>
  <c r="E20" i="143"/>
  <c r="C21" i="143"/>
  <c r="C23" i="143"/>
  <c r="C29" i="143"/>
  <c r="D29" i="143"/>
  <c r="E29" i="143"/>
  <c r="C31" i="143"/>
  <c r="D31" i="143"/>
  <c r="E31" i="143"/>
  <c r="D17" i="174"/>
  <c r="D19" i="174"/>
  <c r="D20" i="174"/>
  <c r="D21" i="174"/>
  <c r="D26" i="174"/>
  <c r="D27" i="174"/>
  <c r="D28" i="174"/>
</calcChain>
</file>

<file path=xl/sharedStrings.xml><?xml version="1.0" encoding="utf-8"?>
<sst xmlns="http://schemas.openxmlformats.org/spreadsheetml/2006/main" count="6292" uniqueCount="2353">
  <si>
    <t>220/132 KV</t>
  </si>
  <si>
    <t>132/33 KV</t>
  </si>
  <si>
    <t>Total</t>
  </si>
  <si>
    <t>Transmission Line</t>
  </si>
  <si>
    <t>220 KV</t>
  </si>
  <si>
    <t>Particulars</t>
  </si>
  <si>
    <t>Sl.
No.</t>
  </si>
  <si>
    <t>FY 2019-20</t>
  </si>
  <si>
    <t>Opening Loan</t>
  </si>
  <si>
    <t>Addition during the year</t>
  </si>
  <si>
    <t>Normative Repayment (Equal to Depreciation)</t>
  </si>
  <si>
    <t>Interest on Loan</t>
  </si>
  <si>
    <t>Other Finance Charges</t>
  </si>
  <si>
    <t>FY 2018-19</t>
  </si>
  <si>
    <t>CPI Inflation</t>
  </si>
  <si>
    <t>Actual</t>
  </si>
  <si>
    <t>% of GFA</t>
  </si>
  <si>
    <t>Annual Average CPI Index</t>
  </si>
  <si>
    <t>Annual Average WPI Index</t>
  </si>
  <si>
    <t>WPI Inflation</t>
  </si>
  <si>
    <t>Norms-A&amp;G Expenses per personnel</t>
  </si>
  <si>
    <t>Norms-A&amp;G Expenses per substation (Rs. Lakh)</t>
  </si>
  <si>
    <t>R&amp;M Expenses</t>
  </si>
  <si>
    <t>Salaries</t>
  </si>
  <si>
    <t>Overtime</t>
  </si>
  <si>
    <t>Dearness Allowance</t>
  </si>
  <si>
    <t>Other Allowance</t>
  </si>
  <si>
    <t>Plant and Machinery</t>
  </si>
  <si>
    <t>Building</t>
  </si>
  <si>
    <t>Civil Works</t>
  </si>
  <si>
    <t>Vehicles</t>
  </si>
  <si>
    <t>Insurance</t>
  </si>
  <si>
    <t>Legal Charges</t>
  </si>
  <si>
    <t>Fees &amp; Subscription</t>
  </si>
  <si>
    <t>Entertainment Charges</t>
  </si>
  <si>
    <t>Expenditure on CSR</t>
  </si>
  <si>
    <t>Miscellaneous Expenses</t>
  </si>
  <si>
    <t>Equity as on 31.03.2015</t>
  </si>
  <si>
    <t>O&amp;M Expenses of one month</t>
  </si>
  <si>
    <t>Total Working Capital</t>
  </si>
  <si>
    <t>Target Availability</t>
  </si>
  <si>
    <t>Additional Achievement</t>
  </si>
  <si>
    <t>Lease Rental Income</t>
  </si>
  <si>
    <t>Interest Income</t>
  </si>
  <si>
    <t>Income from Tax Refund</t>
  </si>
  <si>
    <t>Supervision Charges</t>
  </si>
  <si>
    <t>Miscellaneous Receipts</t>
  </si>
  <si>
    <t>Application fee Received</t>
  </si>
  <si>
    <t>Share of Holding Company Expenses</t>
  </si>
  <si>
    <t>Return on Equity</t>
  </si>
  <si>
    <t>Depreciation</t>
  </si>
  <si>
    <t xml:space="preserve">Interest on Working Capital </t>
  </si>
  <si>
    <t>Incentive for Transmission Availability</t>
  </si>
  <si>
    <t>Incentive for Transmission Losses</t>
  </si>
  <si>
    <t>Total Expenditure</t>
  </si>
  <si>
    <t>FY 2020-21</t>
  </si>
  <si>
    <t>Closing GFA</t>
  </si>
  <si>
    <t>Total Grants*</t>
  </si>
  <si>
    <t>Total Equity</t>
  </si>
  <si>
    <t>No. of Sub-stations</t>
  </si>
  <si>
    <t>Estimate</t>
  </si>
  <si>
    <t>Base Value</t>
  </si>
  <si>
    <t>Administration and General Expenses</t>
  </si>
  <si>
    <t>Interest on Working Capital</t>
  </si>
  <si>
    <t>c. A&amp;G Expenses</t>
  </si>
  <si>
    <t>FY 2021-22</t>
  </si>
  <si>
    <t>No. of employees</t>
  </si>
  <si>
    <t>Projected</t>
  </si>
  <si>
    <t>Inflationary Increase</t>
  </si>
  <si>
    <t xml:space="preserve">BIHAR STATE POWER TRANSMISSION COMPANY LIMITED </t>
  </si>
  <si>
    <t>Statement of Projected Profit and Loss</t>
  </si>
  <si>
    <t>Form No: S1</t>
  </si>
  <si>
    <t>Rs Crores</t>
  </si>
  <si>
    <t xml:space="preserve">Previous Year </t>
  </si>
  <si>
    <t>Current Year</t>
  </si>
  <si>
    <t>Ensuing Year</t>
  </si>
  <si>
    <t>A</t>
  </si>
  <si>
    <t xml:space="preserve">Revenue/Income </t>
  </si>
  <si>
    <t>SBPDCL</t>
  </si>
  <si>
    <t>Railway</t>
  </si>
  <si>
    <t>Non-tariff income</t>
  </si>
  <si>
    <t>Revenues through subsidies &amp; grants (If any)</t>
  </si>
  <si>
    <t>Any other Income</t>
  </si>
  <si>
    <t>Total Revenue*</t>
  </si>
  <si>
    <t>B</t>
  </si>
  <si>
    <t>Expenditure</t>
  </si>
  <si>
    <t>Repair and Maintenance Cost</t>
  </si>
  <si>
    <t>Employee costs</t>
  </si>
  <si>
    <t>Administration expenses</t>
  </si>
  <si>
    <t xml:space="preserve">Other Expenses </t>
  </si>
  <si>
    <t>Incentive on Transmission Availability</t>
  </si>
  <si>
    <t>Income Tax</t>
  </si>
  <si>
    <t>C</t>
  </si>
  <si>
    <t>Depreciation and Related debits</t>
  </si>
  <si>
    <t>D</t>
  </si>
  <si>
    <t>Interest &amp; Finance Charges</t>
  </si>
  <si>
    <t>Less: Interest Capitalized</t>
  </si>
  <si>
    <t>E</t>
  </si>
  <si>
    <t>G</t>
  </si>
  <si>
    <t>TOTAL EXPENDITURE (B+C+D)*</t>
  </si>
  <si>
    <t>I</t>
  </si>
  <si>
    <t>Add: Previous Year Gap</t>
  </si>
  <si>
    <t>J</t>
  </si>
  <si>
    <t>Profit/Loss (A-G)</t>
  </si>
  <si>
    <t>* Pertaining to Transmission Business Only, SLDC shall file seperately</t>
  </si>
  <si>
    <t>Signature of Petitioner</t>
  </si>
  <si>
    <t>Projected Balance Sheet</t>
  </si>
  <si>
    <t>Form No: S2</t>
  </si>
  <si>
    <t>Assets</t>
  </si>
  <si>
    <t xml:space="preserve">Non-current assets </t>
  </si>
  <si>
    <t>Regulatory Account for the purpose of calculation of Normative Loan , Equity etc as per prescribed regulation is under progress</t>
  </si>
  <si>
    <t>`-------</t>
  </si>
  <si>
    <t xml:space="preserve">Current assets </t>
  </si>
  <si>
    <t>Total Assets</t>
  </si>
  <si>
    <t xml:space="preserve">EQUITY AND LIABILITIES </t>
  </si>
  <si>
    <t>Equity</t>
  </si>
  <si>
    <t>LIABILITIES</t>
  </si>
  <si>
    <t>Total Equity and Liabilities</t>
  </si>
  <si>
    <t>Projected Cash Flow Statement</t>
  </si>
  <si>
    <t>Form No: S3</t>
  </si>
  <si>
    <t>Cash flows from operating activities</t>
  </si>
  <si>
    <t>i</t>
  </si>
  <si>
    <t xml:space="preserve">Net (loss) / Profit </t>
  </si>
  <si>
    <t>Adjustments For</t>
  </si>
  <si>
    <t>ii</t>
  </si>
  <si>
    <t>`----------</t>
  </si>
  <si>
    <t>iii</t>
  </si>
  <si>
    <t>iv</t>
  </si>
  <si>
    <t>Net Cash flows from operating activities</t>
  </si>
  <si>
    <t>Cash Flow from Investing Activities</t>
  </si>
  <si>
    <t>Net Cash used in Investing Activities</t>
  </si>
  <si>
    <t>Cash Flow from Financing Activities</t>
  </si>
  <si>
    <t>Net Cash generated from Financing Activities</t>
  </si>
  <si>
    <t>Total Cash generated/(lost)</t>
  </si>
  <si>
    <t>Cash &amp; Cash Equivalants  as at beginning of the Financial Year</t>
  </si>
  <si>
    <t>F</t>
  </si>
  <si>
    <t>Cash &amp; Cash Equivalants  as at end of the Financial Year</t>
  </si>
  <si>
    <t xml:space="preserve">Annual Revenue Requirement </t>
  </si>
  <si>
    <t>(Rs. Crore)</t>
  </si>
  <si>
    <t>Forms</t>
  </si>
  <si>
    <t>Approved in MYT</t>
  </si>
  <si>
    <t>Audited</t>
  </si>
  <si>
    <t>I.</t>
  </si>
  <si>
    <t>Energy Available (MU)</t>
  </si>
  <si>
    <t>II.</t>
  </si>
  <si>
    <t>Energy Transmitted/Wheeled (MU)</t>
  </si>
  <si>
    <t>F2</t>
  </si>
  <si>
    <t>III.</t>
  </si>
  <si>
    <t>Loss %</t>
  </si>
  <si>
    <t>IV.</t>
  </si>
  <si>
    <t>Transmission Cost per unit (Rs/U)</t>
  </si>
  <si>
    <t>V</t>
  </si>
  <si>
    <t>Total Transmission System Capacity (in MW)</t>
  </si>
  <si>
    <t>VI.</t>
  </si>
  <si>
    <t>Transmission Cost per MW</t>
  </si>
  <si>
    <t>VII.</t>
  </si>
  <si>
    <t>Max Demand handled by the transmission system  (in MW)</t>
  </si>
  <si>
    <t>A.</t>
  </si>
  <si>
    <t>Income from Transmission Function</t>
  </si>
  <si>
    <t>Receipts</t>
  </si>
  <si>
    <t>a</t>
  </si>
  <si>
    <t>Transmission/Wheeling Charges at current tariff rates</t>
  </si>
  <si>
    <t>F4</t>
  </si>
  <si>
    <t>b</t>
  </si>
  <si>
    <t xml:space="preserve">Subsidy from Govt. (If any) </t>
  </si>
  <si>
    <t>Total Receipts ( A)</t>
  </si>
  <si>
    <t>O&amp;M Expenses</t>
  </si>
  <si>
    <t xml:space="preserve">Employee Expenses </t>
  </si>
  <si>
    <t>R&amp;M Expense</t>
  </si>
  <si>
    <t>A&amp;G Expense</t>
  </si>
  <si>
    <t>iv.</t>
  </si>
  <si>
    <t>Total O&amp;M expenses ( i+ii+iii+iv)</t>
  </si>
  <si>
    <t>Interest and finance charges on Loan Capital</t>
  </si>
  <si>
    <t>Less: IDC, if any</t>
  </si>
  <si>
    <t>Contribution towards Contingency Reserve</t>
  </si>
  <si>
    <t>Total Expenditure ( B)</t>
  </si>
  <si>
    <t>Other Deductions</t>
  </si>
  <si>
    <t>Non-Tariff Income</t>
  </si>
  <si>
    <t>Revenue from  Short Term transmission charges</t>
  </si>
  <si>
    <t>Total Other Deductions ( C)</t>
  </si>
  <si>
    <t>Net ARR for Transmission Function ( B-C)</t>
  </si>
  <si>
    <t xml:space="preserve">Add: Revenue Gap /(Surplus) of Previous Year </t>
  </si>
  <si>
    <t>Tariff Revision Impact</t>
  </si>
  <si>
    <t>Note:</t>
  </si>
  <si>
    <t xml:space="preserve"> The ARR of SLDC shall be filed separately by SLDC. Expenses will be net of Expenditure capitalized.</t>
  </si>
  <si>
    <t>Provided in :</t>
  </si>
  <si>
    <t>CERC, JERC,UPERC, DERC  Regulations</t>
  </si>
  <si>
    <t xml:space="preserve">Regulatory Reference: </t>
  </si>
  <si>
    <t>ARR linkage:</t>
  </si>
  <si>
    <t>YES</t>
  </si>
  <si>
    <t>Requirement:</t>
  </si>
  <si>
    <t>For computation of ARR.</t>
  </si>
  <si>
    <t>Truing Up linkage:</t>
  </si>
  <si>
    <t>Carrying cost of Revenue Gap</t>
  </si>
  <si>
    <t>Form No:</t>
  </si>
  <si>
    <t>Rs. Crore</t>
  </si>
  <si>
    <t>Total (shortfall)/surplus with carrying cost/interest</t>
  </si>
  <si>
    <t>Form No: F2</t>
  </si>
  <si>
    <t>Alloted Transmission Capacity and Charges to be paid by Long Term Transmission Customers</t>
  </si>
  <si>
    <t>Alloted Transmission Capacity  of  Long Term Transmission Customers ( CL)</t>
  </si>
  <si>
    <t>In MW</t>
  </si>
  <si>
    <t>Distribution Licensees</t>
  </si>
  <si>
    <t>North Bihar Power Distribution Company Limited</t>
  </si>
  <si>
    <t>South Bihar Power Distribution Company Limited</t>
  </si>
  <si>
    <t xml:space="preserve">Bulk Consumers/Long Term Open Access Customers  (If any) </t>
  </si>
  <si>
    <t xml:space="preserve">Sum of Total Alloted Transmission Capacity to all the long term Transmission system customers (SCL) </t>
  </si>
  <si>
    <t>Charges to be paid by Long Term Transmission Customers/month</t>
  </si>
  <si>
    <t>Rs. Crores</t>
  </si>
  <si>
    <t xml:space="preserve">Others </t>
  </si>
  <si>
    <t xml:space="preserve">Bulk Consumers/Long Term Open Access Consumers  (If any) </t>
  </si>
  <si>
    <t>Projection of Sales , Connected Load and Demand</t>
  </si>
  <si>
    <t>Form No:F3</t>
  </si>
  <si>
    <t>A) Projection of Sales (MU)</t>
  </si>
  <si>
    <t xml:space="preserve">Particulars </t>
  </si>
  <si>
    <t>Provisional</t>
  </si>
  <si>
    <t>Distribution Licenses</t>
  </si>
  <si>
    <t>North Bihar Power Distribution
Company Limited</t>
  </si>
  <si>
    <t>South Bihar Power Distribution
Company Limited</t>
  </si>
  <si>
    <t>Others</t>
  </si>
  <si>
    <t>Bulk Consumers /Long Term 
Open Access Customers(If any)</t>
  </si>
  <si>
    <t>TOTAL</t>
  </si>
  <si>
    <t>B) Projection of Connected Load (in KW)</t>
  </si>
  <si>
    <t>C) Projection Of Maxmium or Peak Demand (in MW)(Unrestricted)</t>
  </si>
  <si>
    <t xml:space="preserve">Revenue </t>
  </si>
  <si>
    <t>Form No: F4</t>
  </si>
  <si>
    <t>At Current Tariff Rates</t>
  </si>
  <si>
    <t xml:space="preserve">TOTAL </t>
  </si>
  <si>
    <t>Grand Total</t>
  </si>
  <si>
    <t>At Proposed Tariff Rates after adjusting Gap/(Surplus)</t>
  </si>
  <si>
    <t>Less</t>
  </si>
  <si>
    <t>Tariff at Current Rates</t>
  </si>
  <si>
    <t>Impact of Tariff Revision</t>
  </si>
  <si>
    <t>(a) Details of Transmission Lines and Substations</t>
  </si>
  <si>
    <t>Transmission Lines</t>
  </si>
  <si>
    <t>No</t>
  </si>
  <si>
    <t>Type of Line
AC/HVDC</t>
  </si>
  <si>
    <t>S/C OR
D/C</t>
  </si>
  <si>
    <t>No. Of Sub-
conductors</t>
  </si>
  <si>
    <t>Voltage
level KV</t>
  </si>
  <si>
    <t>Line length
Ckt.-Km.</t>
  </si>
  <si>
    <t>132 kV Sonenagar(New)-Sonenagar ckt-I</t>
  </si>
  <si>
    <t>AC</t>
  </si>
  <si>
    <t>132 Rafiganj-Bahupura solar ckt-1</t>
  </si>
  <si>
    <t>132 kV Jainagar-Jhanjharpur (LILO)</t>
  </si>
  <si>
    <t>132 kV Bikramganj-Piro</t>
  </si>
  <si>
    <t>132 kV Balia-Bakhri</t>
  </si>
  <si>
    <t>132 kV Manjhaul-Bakhri</t>
  </si>
  <si>
    <t>132 kV Dalsingsarai- Bachhwara(TSS)</t>
  </si>
  <si>
    <t>132 kV Dalsinghsarai-Rosera</t>
  </si>
  <si>
    <t>132 kV Ramgarh-Mohania</t>
  </si>
  <si>
    <t>132 kV Pusauli (BSPTCL)- Ramgarh</t>
  </si>
  <si>
    <t>132 kV Pusauli- Bhabhua(Mundeshwari)</t>
  </si>
  <si>
    <t>T point to valmikinagar</t>
  </si>
  <si>
    <t>132 kV Sitamarhi-Sheohar(LILO at  loc. 79, 0.7 kM)</t>
  </si>
  <si>
    <t>Total length</t>
  </si>
  <si>
    <t>Transmission Sub-station</t>
  </si>
  <si>
    <t>Name of Sub- station</t>
  </si>
  <si>
    <t>Voltage 
level kv</t>
  </si>
  <si>
    <t>No. Of Bays</t>
  </si>
  <si>
    <t xml:space="preserve">132 kV </t>
  </si>
  <si>
    <t>Number</t>
  </si>
  <si>
    <t>Capacity</t>
  </si>
  <si>
    <t>Ara</t>
  </si>
  <si>
    <t>4X50</t>
  </si>
  <si>
    <t>Araria</t>
  </si>
  <si>
    <t>2X50</t>
  </si>
  <si>
    <t>Areraj</t>
  </si>
  <si>
    <t>2X20</t>
  </si>
  <si>
    <t>Ataula</t>
  </si>
  <si>
    <t>Aurangabad</t>
  </si>
  <si>
    <t>1X20+2X50</t>
  </si>
  <si>
    <t>Baisi</t>
  </si>
  <si>
    <t>Bakhri</t>
  </si>
  <si>
    <t>Balia</t>
  </si>
  <si>
    <t>Banjari</t>
  </si>
  <si>
    <t>2X20+1X50</t>
  </si>
  <si>
    <t>1X50+1X20</t>
  </si>
  <si>
    <t>Baripahari</t>
  </si>
  <si>
    <t>Barsoi</t>
  </si>
  <si>
    <t>Begusarai</t>
  </si>
  <si>
    <t>4X100</t>
  </si>
  <si>
    <t>3X50</t>
  </si>
  <si>
    <t>Belaganj</t>
  </si>
  <si>
    <t>Belsand</t>
  </si>
  <si>
    <t>Benipatti</t>
  </si>
  <si>
    <t>Benipur</t>
  </si>
  <si>
    <t>Bettiah</t>
  </si>
  <si>
    <t>Biharsarif (SG)</t>
  </si>
  <si>
    <t>3X150</t>
  </si>
  <si>
    <t>1X20</t>
  </si>
  <si>
    <t>2x160</t>
  </si>
  <si>
    <t>Bikramganj</t>
  </si>
  <si>
    <t>Bodhgaya</t>
  </si>
  <si>
    <t>1X160+4X150</t>
  </si>
  <si>
    <t>Buxar</t>
  </si>
  <si>
    <t>Chapra</t>
  </si>
  <si>
    <t>2X50+1X20</t>
  </si>
  <si>
    <t>Dalsinghsarai</t>
  </si>
  <si>
    <t>Dhaka</t>
  </si>
  <si>
    <t>1X50+2X20</t>
  </si>
  <si>
    <t>Dhamdaha</t>
  </si>
  <si>
    <t>3X80</t>
  </si>
  <si>
    <t>Dumroan</t>
  </si>
  <si>
    <t>Ekangarsarai</t>
  </si>
  <si>
    <t>4X20</t>
  </si>
  <si>
    <t>Ekma</t>
  </si>
  <si>
    <t>1X20+1×50</t>
  </si>
  <si>
    <t>Fatuha</t>
  </si>
  <si>
    <t>5X100</t>
  </si>
  <si>
    <t>Gaighat</t>
  </si>
  <si>
    <t>Gaurichak</t>
  </si>
  <si>
    <t>1X50+2X80</t>
  </si>
  <si>
    <t>Goh</t>
  </si>
  <si>
    <t>Gopalganj</t>
  </si>
  <si>
    <t>Harnaut</t>
  </si>
  <si>
    <t>1X20+1X50</t>
  </si>
  <si>
    <t>Hathidah</t>
  </si>
  <si>
    <t>3X20</t>
  </si>
  <si>
    <t>Hathua</t>
  </si>
  <si>
    <t>Hulasganj</t>
  </si>
  <si>
    <t>Imamganj</t>
  </si>
  <si>
    <t>Jagdishpur</t>
  </si>
  <si>
    <t>Jagdishpur (New)</t>
  </si>
  <si>
    <t>Jainagar</t>
  </si>
  <si>
    <t>Jakkanpur</t>
  </si>
  <si>
    <t>5X80</t>
  </si>
  <si>
    <t>Jamalpur</t>
  </si>
  <si>
    <t>Jamui</t>
  </si>
  <si>
    <t>Jandaha</t>
  </si>
  <si>
    <t>Jehanabad</t>
  </si>
  <si>
    <t>Kahalgaon</t>
  </si>
  <si>
    <t>2X20+2X50</t>
  </si>
  <si>
    <t>Karbighaya</t>
  </si>
  <si>
    <t>3X20+1X50</t>
  </si>
  <si>
    <t>Katihar</t>
  </si>
  <si>
    <t>Katra</t>
  </si>
  <si>
    <t>4X80</t>
  </si>
  <si>
    <t>Kerpa</t>
  </si>
  <si>
    <t>Khagaria</t>
  </si>
  <si>
    <t>Khagaria(New)</t>
  </si>
  <si>
    <t>1X160</t>
  </si>
  <si>
    <t>Khagaul</t>
  </si>
  <si>
    <t>Kochas</t>
  </si>
  <si>
    <t>Kudra</t>
  </si>
  <si>
    <t>Lakhisarai</t>
  </si>
  <si>
    <t>Madhepura</t>
  </si>
  <si>
    <t>Madhubani</t>
  </si>
  <si>
    <t>Maharajganj</t>
  </si>
  <si>
    <t>Mahnar</t>
  </si>
  <si>
    <t>Manihari</t>
  </si>
  <si>
    <t>Manjhaul</t>
  </si>
  <si>
    <t>Masaudhi</t>
  </si>
  <si>
    <t>Mithapur</t>
  </si>
  <si>
    <t>2X80</t>
  </si>
  <si>
    <t>Mohania</t>
  </si>
  <si>
    <t>Motihari</t>
  </si>
  <si>
    <t>Motipur</t>
  </si>
  <si>
    <t>Muzaffarpur</t>
  </si>
  <si>
    <t>Nalanda</t>
  </si>
  <si>
    <t>2X20+1x50</t>
  </si>
  <si>
    <t>Narkatiyaganj</t>
  </si>
  <si>
    <t>Naugachia</t>
  </si>
  <si>
    <t>Nawada</t>
  </si>
  <si>
    <t>3X50+1X20</t>
  </si>
  <si>
    <t>Nirmali</t>
  </si>
  <si>
    <t>Pakridayal</t>
  </si>
  <si>
    <t>Pandaul</t>
  </si>
  <si>
    <t>Piro</t>
  </si>
  <si>
    <t>Purnea</t>
  </si>
  <si>
    <t>1X150+1X160</t>
  </si>
  <si>
    <t>Rafiganj</t>
  </si>
  <si>
    <t>Raghopur</t>
  </si>
  <si>
    <t>Rajgir</t>
  </si>
  <si>
    <t>Ramgarh</t>
  </si>
  <si>
    <t>Ramnagar</t>
  </si>
  <si>
    <t>Raxaul</t>
  </si>
  <si>
    <t>Rosera</t>
  </si>
  <si>
    <t>Sabour</t>
  </si>
  <si>
    <t>Saharsa</t>
  </si>
  <si>
    <t>Sasaram</t>
  </si>
  <si>
    <t>Shahpurpatori</t>
  </si>
  <si>
    <t>Sheetalpur</t>
  </si>
  <si>
    <t>Sheikhpura</t>
  </si>
  <si>
    <t>Sheohar</t>
  </si>
  <si>
    <t>Sherghati</t>
  </si>
  <si>
    <t>Sitamarhi</t>
  </si>
  <si>
    <t>Siwan</t>
  </si>
  <si>
    <t>SKMCH</t>
  </si>
  <si>
    <t>Sonebarsa</t>
  </si>
  <si>
    <t>Sultanganj</t>
  </si>
  <si>
    <t>Tarapur</t>
  </si>
  <si>
    <t>Teghra</t>
  </si>
  <si>
    <t>Tehta</t>
  </si>
  <si>
    <t>Tekari</t>
  </si>
  <si>
    <t>Triveniganj</t>
  </si>
  <si>
    <t>Vaishali</t>
  </si>
  <si>
    <t>Form No: F5</t>
  </si>
  <si>
    <t>(d) Investment Plan (Scheme-wise)</t>
  </si>
  <si>
    <t>(Rs. in Cr.)</t>
  </si>
  <si>
    <t>Name of scheme / Project</t>
  </si>
  <si>
    <t>Name of line/ Sub-station etc</t>
  </si>
  <si>
    <t>Approved Outlay</t>
  </si>
  <si>
    <t>Progressive upto the begining of previous year</t>
  </si>
  <si>
    <t>Current year (RE)</t>
  </si>
  <si>
    <t>Ensuing Years (Projection)</t>
  </si>
  <si>
    <t>Progressive Capital expenditure upto the end of ensuing year (s)</t>
  </si>
  <si>
    <t>Approved in MYT/RE</t>
  </si>
  <si>
    <t>Actual*</t>
  </si>
  <si>
    <t>Capitalization</t>
  </si>
  <si>
    <t>Capital 
Expenditure
(CWIP)</t>
  </si>
  <si>
    <t> Approved in MYT/RE</t>
  </si>
  <si>
    <t>Capital
 Expenditure
(CWIP)</t>
  </si>
  <si>
    <t> Capitalization</t>
  </si>
  <si>
    <t>Capital Expenditure
(CWIP)</t>
  </si>
  <si>
    <t> Capital Expenditure
(CWIP)</t>
  </si>
  <si>
    <t>Capital Expenditure(CWIP)</t>
  </si>
  <si>
    <t>**Must be in agreement with the figures shown in audited account, otherwise a reconciliation statement must be accompanied.</t>
  </si>
  <si>
    <t>* Please furnish seperately details regarding approval of Capital Investment under BERC (Procedure for Filing Capital Investment and Capitalization Plan) Regulations, 2018 and indiacte the portion which is not approved under BERC (Procedure for Filing Capital Investment and Capitalization Plan) Regulations, 2018.</t>
  </si>
  <si>
    <t>Ø  The amount of grants and loans shall be furnished separately scheme wise and funding agency wise.</t>
  </si>
  <si>
    <t>Ø  Additional column may  be inserted(if required) for Ensuing Years (Projection).</t>
  </si>
  <si>
    <t>Ø  All Information for previous year, current year (RE), Ensuing year must be in line with information approved in MYT/Business Plan (if any), other-wise a statement showing complete details of variation must be accompanied.</t>
  </si>
  <si>
    <t>Ø  CWIP shall mean Capital Work in Progress</t>
  </si>
  <si>
    <t>(e) Investment Plan (Year-wise)</t>
  </si>
  <si>
    <t>S.N</t>
  </si>
  <si>
    <t>Year</t>
  </si>
  <si>
    <t>Originally proposed</t>
  </si>
  <si>
    <t>Approved by the Commission</t>
  </si>
  <si>
    <t xml:space="preserve">Revised </t>
  </si>
  <si>
    <t>Revised approval by the Commission in review</t>
  </si>
  <si>
    <t>Actual expenditure</t>
  </si>
  <si>
    <t xml:space="preserve">Note:  i ) Information for previous year to be given in columns 1 to 7 co-relating the information given in current or earlier MYT/Business Plan (if any).
           </t>
  </si>
  <si>
    <t>ii) Information for the current year to be given in columns 1 to 5 co-relating the information given in MYT/Business Plan (if any)</t>
  </si>
  <si>
    <t>iii) Amount of grants and loans shall be furnished separately funding Agencywise and yearwise.</t>
  </si>
  <si>
    <t>Name of Transmission Licensee</t>
  </si>
  <si>
    <t>(f) Abstract of Capital Cost  for the existing Project, Capital Cost Estimates and Schedule of Commissioning for the New projects</t>
  </si>
  <si>
    <t>Form No:F5</t>
  </si>
  <si>
    <t>Form</t>
  </si>
  <si>
    <t>Estimated</t>
  </si>
  <si>
    <t>Capital Cost</t>
  </si>
  <si>
    <t>F12</t>
  </si>
  <si>
    <t>`-Foreign Component</t>
  </si>
  <si>
    <t>Foreign Exchange rate considered for the admitted cost</t>
  </si>
  <si>
    <t>`-Domestic Component</t>
  </si>
  <si>
    <t>`-IDC including Financing Charges</t>
  </si>
  <si>
    <t>Capital cost admitted as on--------</t>
  </si>
  <si>
    <t>(Give reference of the BERC relevant Order with Petition No. &amp; Date )</t>
  </si>
  <si>
    <t>Less : Capital Expenditure(CWIP)</t>
  </si>
  <si>
    <t>F9</t>
  </si>
  <si>
    <t>Less : User contributions and Grants</t>
  </si>
  <si>
    <t>F10</t>
  </si>
  <si>
    <t>Total Capital Cost admitted</t>
  </si>
  <si>
    <t>F8</t>
  </si>
  <si>
    <t>Increase /Decrease due to FERV</t>
  </si>
  <si>
    <t>Capital Cost for Purposes of ARR*</t>
  </si>
  <si>
    <t>*Must be in agreement with the figures shown in Form No: F5 (page-2), otherwise a reconciliation statement must be accompanied.</t>
  </si>
  <si>
    <t>Note</t>
  </si>
  <si>
    <t>1.Copy of approval letter should be enclosed. Deviation in capital cost and scope of work if any, must be submitted in detailed.</t>
  </si>
  <si>
    <t>2. Details of IDC &amp; Financing Charges are to be furnished as per FORM-   .</t>
  </si>
  <si>
    <t>(g) Financial Package of Capital cost Admitted</t>
  </si>
  <si>
    <t>Currency</t>
  </si>
  <si>
    <t>Amount</t>
  </si>
  <si>
    <t>Loans</t>
  </si>
  <si>
    <t>Loan-I</t>
  </si>
  <si>
    <t>Loan-II</t>
  </si>
  <si>
    <t>and so on</t>
  </si>
  <si>
    <t>Total Loan</t>
  </si>
  <si>
    <t>Foreign</t>
  </si>
  <si>
    <t>Domestic</t>
  </si>
  <si>
    <t>Total Captal cost</t>
  </si>
  <si>
    <t xml:space="preserve">Debt : Equity Ratio </t>
  </si>
  <si>
    <t>80:20</t>
  </si>
  <si>
    <t>Provide details for True-up period, Current Year and each of ensuing years seperately.</t>
  </si>
  <si>
    <t>(h) Capital Cost Estimates and Schedule of commissioning for New Projects</t>
  </si>
  <si>
    <t xml:space="preserve">Present Day Cost  </t>
  </si>
  <si>
    <t xml:space="preserve">Completed Cost </t>
  </si>
  <si>
    <t>Date of approval of the Capital cost estimates:</t>
  </si>
  <si>
    <t>Price level of approved estimates</t>
  </si>
  <si>
    <t>As of End of ________
Qtr. Of the year _________</t>
  </si>
  <si>
    <t>As on Scheduled COD of the Station</t>
  </si>
  <si>
    <t>Foreign Exchange rate considered for the Capital cost estimates</t>
  </si>
  <si>
    <t>Not Applicable</t>
  </si>
  <si>
    <t>Capital Cost excluding IDC, FC, FERC &amp; Hedging Cost</t>
  </si>
  <si>
    <t>Foreign Component, if any (In Million US $ or the relevant Currency)</t>
  </si>
  <si>
    <t>Domestic Component (Rs. crores)</t>
  </si>
  <si>
    <t>Capital cost excluding IDC, FC, FERC &amp; Hedging Cost (Rs. crores)</t>
  </si>
  <si>
    <t>IDC, FC, FERC &amp; Hedging Cost</t>
  </si>
  <si>
    <t>Total IDC, FC, FERC &amp; Hedging Cost (Rs. crores)</t>
  </si>
  <si>
    <t>Rates, taxes &amp; duties considered</t>
  </si>
  <si>
    <t>Capital cost Including IDC, FC, FERC &amp; Hedging Cost</t>
  </si>
  <si>
    <t>Capital cost Including IDC, FC, FERC &amp; Hedging Cost (Rs. crores)</t>
  </si>
  <si>
    <t>Schedule of Commissioning</t>
  </si>
  <si>
    <t>((Scheduled DOC elementwise))</t>
  </si>
  <si>
    <t>-------------------------</t>
  </si>
  <si>
    <t>---------------------------</t>
  </si>
  <si>
    <t>COD of last Unit/ Block</t>
  </si>
  <si>
    <t xml:space="preserve">Note:   </t>
  </si>
  <si>
    <t>1. Copy of approval letter should be enclosed.</t>
  </si>
  <si>
    <t>2. Details of Capital cost are to be furnished as per 
    Form F5-5 or Form 14(Additional Capitalization) as  
     applicable.</t>
  </si>
  <si>
    <t>3. Details of IDC &amp; Financing Charges are to be  
    furnished as per Form 20</t>
  </si>
  <si>
    <t>CERC, DERC Regulations</t>
  </si>
  <si>
    <t>Sr. No.</t>
  </si>
  <si>
    <t>Name of Works</t>
  </si>
  <si>
    <t>Scheme</t>
  </si>
  <si>
    <t>Date of Award</t>
  </si>
  <si>
    <t>Award Cost</t>
  </si>
  <si>
    <t>Actual Start Date</t>
  </si>
  <si>
    <t>Schdule Date of Completion</t>
  </si>
  <si>
    <t>Actual Date of Completion</t>
  </si>
  <si>
    <t>Amended Project Cost</t>
  </si>
  <si>
    <t>Frim or With Escalation in prices</t>
  </si>
  <si>
    <t>BRGF</t>
  </si>
  <si>
    <t>Firm</t>
  </si>
  <si>
    <t>State Plan</t>
  </si>
  <si>
    <t>Construction of  2 x20MVA , 132/33KV GSS Tarapur, Teghra and Simri Bakhtiyarpur against NIT 91/2014.</t>
  </si>
  <si>
    <t>21.03.2015</t>
  </si>
  <si>
    <t>02.03.2016</t>
  </si>
  <si>
    <t>IRF</t>
  </si>
  <si>
    <t>Construction of 132/33kV GSS at Manjhaul , Ballia   and Bakhari against  NIT- 63/PR/BSPTCL/2014, Package- (A)</t>
  </si>
  <si>
    <t>ADB</t>
  </si>
  <si>
    <t>PSDF</t>
  </si>
  <si>
    <t>Supply, Installation, Implementation, Configuration and Integration of ERP system in BSPTCL</t>
  </si>
  <si>
    <t>27.08.2015</t>
  </si>
  <si>
    <t>Construction of 132 KV D/C Transmission Line between 220/132/33 KV Bihta (New) GSS and 132/33KV Upcoming Paliganj GSS NIT No.- 24/PR/BSPTCl/2016</t>
  </si>
  <si>
    <t>Construction of 132/33KV Grid Sub-Station At Piro(Bhojpur) ( 2X20MVA) NIT No.- 61/PR/BSPTCL/2014</t>
  </si>
  <si>
    <t>04.03.2014</t>
  </si>
  <si>
    <t>03.03.2015</t>
  </si>
  <si>
    <t>132/33Kv GSS Rosera NIT No. 94/2014</t>
  </si>
  <si>
    <t>20.05.15</t>
  </si>
  <si>
    <t>04.07.16</t>
  </si>
  <si>
    <t>Construction of 132 kv 2 no Bays each at 132kv GSS DARBGANGA  &amp; Gangwra NIT No.- 98/2014</t>
  </si>
  <si>
    <t>21.12.15</t>
  </si>
  <si>
    <t>04.02.2020</t>
  </si>
  <si>
    <t>20.04.2020</t>
  </si>
  <si>
    <t>14.10.2019</t>
  </si>
  <si>
    <t>28.02.2021</t>
  </si>
  <si>
    <t>Successful completion of balance work of construction of 132 KV DCSS Transmission Line from 132/33 KV GSS Bettiah to 132/33 KV GSS Thakraha with Panther Conductor against NIT No. 06/PR/BSPTCL/2020</t>
  </si>
  <si>
    <t>20.01.2020</t>
  </si>
  <si>
    <t>Signature of the Petitioner</t>
  </si>
  <si>
    <t>(k) Statement of Additional Capitalization</t>
  </si>
  <si>
    <t>Work/ Equipment proposed to be added after COD up to Cut off Date/ Beyond Cut off Date</t>
  </si>
  <si>
    <t>Amount capitalised and Proposed to be capitalised</t>
  </si>
  <si>
    <t>Justification</t>
  </si>
  <si>
    <t>Regulations under which covered</t>
  </si>
  <si>
    <t xml:space="preserve"> Note:</t>
  </si>
  <si>
    <t>1  Fill the form in chronological order year wise along with detailed justification clearly bring out the 
    necessity and the benefits accruing to the benficiaries.</t>
  </si>
  <si>
    <t xml:space="preserve">2  In case initial spares are purchased alongwith any equipment, then the cost of such spares should
    be indicated separately. </t>
  </si>
  <si>
    <t xml:space="preserve">   </t>
  </si>
  <si>
    <t>(l) Statement of Capital Works in Progress</t>
  </si>
  <si>
    <t>Approved in Previous MYT</t>
  </si>
  <si>
    <t>Opening  Capital Expenditure(CWIP)</t>
  </si>
  <si>
    <t>Amount of IDC, FC, FERV &amp; Hedging cost included in a above</t>
  </si>
  <si>
    <t>Capex during the year</t>
  </si>
  <si>
    <t>Capitalisation</t>
  </si>
  <si>
    <t>Amount of IDC, FC, FERV &amp; Hedging cost excluded in above</t>
  </si>
  <si>
    <t>Closing Capital Expenditure(CWIP)</t>
  </si>
  <si>
    <t>Loan</t>
  </si>
  <si>
    <t>Grant</t>
  </si>
  <si>
    <t>Opening CWIP</t>
  </si>
  <si>
    <t>New Investment</t>
  </si>
  <si>
    <t>Less Capitalization(a+b)</t>
  </si>
  <si>
    <t>a) CWIP Capitalization</t>
  </si>
  <si>
    <t>b) IDC</t>
  </si>
  <si>
    <t>c) New Investment capitalization</t>
  </si>
  <si>
    <t>Closing CWIP (1+2-3)</t>
  </si>
  <si>
    <t>Normative Parameters Considered for Tariff Computations</t>
  </si>
  <si>
    <t>Form No: F6</t>
  </si>
  <si>
    <t>%</t>
  </si>
  <si>
    <t>AC System</t>
  </si>
  <si>
    <t>NA</t>
  </si>
  <si>
    <t xml:space="preserve">HVDC bi-pole links </t>
  </si>
  <si>
    <t xml:space="preserve">HVDC back-to-back Stations </t>
  </si>
  <si>
    <t>Normative O&amp;M per ckt.km, if any</t>
  </si>
  <si>
    <t>Normative O&amp;M per bay, if any</t>
  </si>
  <si>
    <t>Normative A&amp;G expenses per ckt.km, if any</t>
  </si>
  <si>
    <t>Normative A&amp;G per bay, if any</t>
  </si>
  <si>
    <t xml:space="preserve">Normative R&amp;M expenses </t>
  </si>
  <si>
    <t>Maintenance Spares for Working Capital, if any</t>
  </si>
  <si>
    <t>% of O&amp;M</t>
  </si>
  <si>
    <t>Receivebles for Working Capital</t>
  </si>
  <si>
    <t>in Months</t>
  </si>
  <si>
    <t>Effective Rate of Return on Equity</t>
  </si>
  <si>
    <t>Base Rate of Reserve Bank  as on ________________</t>
  </si>
  <si>
    <t xml:space="preserve">State Bank one-year ‘MCLR’as on </t>
  </si>
  <si>
    <t>Bank Rate as on ___</t>
  </si>
  <si>
    <t>Yes</t>
  </si>
  <si>
    <t>Form a basis for computation of Normative expenses to be claimed in ARR viz. Employee expenses, A &amp; G expenses.</t>
  </si>
  <si>
    <t>(a) Reconciliation of Gross Fixed Assets(GFA) admitted with Gross Fixed Assets(GFA) of Financial Account</t>
  </si>
  <si>
    <t>Form No: F7</t>
  </si>
  <si>
    <t>Gross Fixed Assets ( as at begining of the year):</t>
  </si>
  <si>
    <t>1.GFA as per (Financial/Statutory Account)</t>
  </si>
  <si>
    <t>2.Expenditure allowed but not capitalized in Financial/Statutory Account</t>
  </si>
  <si>
    <t>3.Expenditure Capitalized in Financial/Statutory Account but not allowed.</t>
  </si>
  <si>
    <t>4. Admitted GFA(1+2-3)</t>
  </si>
  <si>
    <t>Addition/ adjustment to Gross Fixed Assets (During the year):</t>
  </si>
  <si>
    <t>5.Expenditure capitalized in Financial/Statutory Account</t>
  </si>
  <si>
    <t>6.Expenditure allowed but not capitalized in Financial/Statutory Account</t>
  </si>
  <si>
    <t>7.Expenditure Capitalized in Financial/Statutory Account but not allowed.</t>
  </si>
  <si>
    <t>Add Land Cost</t>
  </si>
  <si>
    <t>8. Disposal/Sale Transfer of Asset</t>
  </si>
  <si>
    <t>Gross Fixed Assets (as at end of the year) Admitted by the Commisson( 4+5+6-7-8)</t>
  </si>
  <si>
    <t>NEW</t>
  </si>
  <si>
    <t>NIL</t>
  </si>
  <si>
    <t>Provides a tie up of capital cost with Gross Block.</t>
  </si>
  <si>
    <t>(b) Gross Fixed Assets (GFA) (Information to be supplied for the previous year (actuals), current year (RE) and the ensuring year (s) (projections)        (Rs. in Cr.)</t>
  </si>
  <si>
    <t>Particulars(i.e Assets Group)</t>
  </si>
  <si>
    <t>GFA at the beginning of the year</t>
  </si>
  <si>
    <t>Addition to GFA during the year</t>
  </si>
  <si>
    <t>Adjustment to GFA on account of assets sold/discarded etc</t>
  </si>
  <si>
    <t>GFA at the end of the year</t>
  </si>
  <si>
    <t>Land and land rights</t>
  </si>
  <si>
    <t>Buildings</t>
  </si>
  <si>
    <t>Hydraulic works</t>
  </si>
  <si>
    <t>Other civil works</t>
  </si>
  <si>
    <t>Lines and cable network</t>
  </si>
  <si>
    <t>Furniture and Fixtures</t>
  </si>
  <si>
    <t>Office equipment</t>
  </si>
  <si>
    <t>Computers, Accessories etc.</t>
  </si>
  <si>
    <t>Opening Gross Fixed Assets</t>
  </si>
  <si>
    <t>Additions in  Gross Fixed Assets</t>
  </si>
  <si>
    <t>Amount of IDC, FC, FERV &amp; Hedging cost included in B(a) above</t>
  </si>
  <si>
    <t>c</t>
  </si>
  <si>
    <t>Amount of IEDC (excluding IDC, FC, FERV &amp; Hedging cost) included in B(a)</t>
  </si>
  <si>
    <t>d</t>
  </si>
  <si>
    <t>Add Cost of land</t>
  </si>
  <si>
    <t>Add/(Less):Adjustment for assets sold/discarded etc</t>
  </si>
  <si>
    <t>Closing Gross Fixed Assets</t>
  </si>
  <si>
    <t>Gross fixed assets of the beginning of the year</t>
  </si>
  <si>
    <t>Less: Value of non depreciable assets (i.e land)</t>
  </si>
  <si>
    <t>Depreciable GFA at the beginning of the year</t>
  </si>
  <si>
    <t>Additions during the year</t>
  </si>
  <si>
    <t>3(i)</t>
  </si>
  <si>
    <t>IDC, FC, FERV &amp; Hedging cost</t>
  </si>
  <si>
    <t>3(ii)</t>
  </si>
  <si>
    <t>Amount of IEDC</t>
  </si>
  <si>
    <t>Adjustment for assets sold/discarded etc</t>
  </si>
  <si>
    <t>Average GFA (Excluding Value of non depreciable assets)</t>
  </si>
  <si>
    <t>Weighted  Average Rate of Depreciation on opening</t>
  </si>
  <si>
    <t>Weighted average prorata rate of depreciation on addition during the year</t>
  </si>
  <si>
    <t>Gross Depreciation</t>
  </si>
  <si>
    <t>Gross Depreciation as per Commission methodology</t>
  </si>
  <si>
    <t>Opening grants*</t>
  </si>
  <si>
    <t>Grants* during the year</t>
  </si>
  <si>
    <t>Deposit Works</t>
  </si>
  <si>
    <t>Average Grants*</t>
  </si>
  <si>
    <t>Depreciation on opening Grant</t>
  </si>
  <si>
    <t>Depreciation on additional grant</t>
  </si>
  <si>
    <t>Depreciation for GFA on Grants</t>
  </si>
  <si>
    <t>Gross Depreciation of GFA</t>
  </si>
  <si>
    <t>Depreciation for Grant</t>
  </si>
  <si>
    <t>Net Depreciation of GFA(11-22)</t>
  </si>
  <si>
    <t>*grants includes consumer contributions/deposit works.</t>
  </si>
  <si>
    <t>Form No: 7</t>
  </si>
  <si>
    <t>Accumulated</t>
  </si>
  <si>
    <t>depreciation at the beginning of the year</t>
  </si>
  <si>
    <t>depreciation adjustment on account of assets sold/discarded etc</t>
  </si>
  <si>
    <t>depreciation at the end of the year</t>
  </si>
  <si>
    <t>Consumer Contribution</t>
  </si>
  <si>
    <t>By grants</t>
  </si>
  <si>
    <t xml:space="preserve">(d) Statement of Assets Not in Use </t>
  </si>
  <si>
    <t xml:space="preserve">       Form No: F7</t>
  </si>
  <si>
    <t>Financial Year*</t>
  </si>
  <si>
    <t>Sl. No.</t>
  </si>
  <si>
    <t>Date of Acquisition/Installation</t>
  </si>
  <si>
    <t>Historical Cost/Cost of Acquisition</t>
  </si>
  <si>
    <t xml:space="preserve">Date of withdrawal operations </t>
  </si>
  <si>
    <t>Accumulated Depreciation on date of withdrawal</t>
  </si>
  <si>
    <t>Written down value on date of withdrawal</t>
  </si>
  <si>
    <t xml:space="preserve">*Note:- Information to be provided for Previous Year, Current Year &amp; Ensuing Control Period </t>
  </si>
  <si>
    <t>UPERC,  DERC Regulations</t>
  </si>
  <si>
    <t>17.1.1</t>
  </si>
  <si>
    <t>Yes through Form F33</t>
  </si>
  <si>
    <t>Required for computing Depreciation which Shall form part of ARR.</t>
  </si>
  <si>
    <t>User contributions and grants towards cost of capital assets (Rs. Crores)</t>
  </si>
  <si>
    <t>Form No: F8</t>
  </si>
  <si>
    <t>Balance at the start of the year</t>
  </si>
  <si>
    <t>Additions</t>
  </si>
  <si>
    <t>Balance at the end of the Year</t>
  </si>
  <si>
    <t xml:space="preserve">User contributions Towards Cost Of Capital Assets </t>
  </si>
  <si>
    <t>Grant Towards Cost Of Capital Assets</t>
  </si>
  <si>
    <t xml:space="preserve"> Total (1+2)</t>
  </si>
  <si>
    <t>Amount utilized for Assets forming part of Depreciable GFA</t>
  </si>
  <si>
    <t xml:space="preserve"> Total (3+4)</t>
  </si>
  <si>
    <t>Amount utilized for Assets forming part of non-Depreciable GFA</t>
  </si>
  <si>
    <t xml:space="preserve"> Total (5+6)</t>
  </si>
  <si>
    <t>Amount remains un-utilized (A-B-C)</t>
  </si>
  <si>
    <t xml:space="preserve"> Total (7+8)</t>
  </si>
  <si>
    <t>Amount utilized for CWIP out of "C" above</t>
  </si>
  <si>
    <t>Amount kept in Bank out of "C" above</t>
  </si>
  <si>
    <t>Depreciation on assets created out of grants (Admitted)</t>
  </si>
  <si>
    <t>Depreciation. on assets created out of grants (Financial/Statutory Account)</t>
  </si>
  <si>
    <t>Summassion of D&amp;E must be equal to C, otherwise a reconciliation statement must be accompained.</t>
  </si>
  <si>
    <t>(a) Computation of Interest Cost</t>
  </si>
  <si>
    <t>Form No: F9</t>
  </si>
  <si>
    <t>Capitalization during the year</t>
  </si>
  <si>
    <t>Less: Grants</t>
  </si>
  <si>
    <t>Less: Deposit works</t>
  </si>
  <si>
    <t xml:space="preserve">Net Capitalization </t>
  </si>
  <si>
    <t>Loan Addition during the year (70% of net capitalization of ongoing projects)</t>
  </si>
  <si>
    <t>Loan Addition during the year (80% of net capitalization of upcoming projects)</t>
  </si>
  <si>
    <t>Closing Loan (1+5+6-7)</t>
  </si>
  <si>
    <t>Average Loan ((1+8)/2)</t>
  </si>
  <si>
    <t>Interest Rate (Weighted average Interest of actual loans)</t>
  </si>
  <si>
    <t>Interest on Loan (9*10)</t>
  </si>
  <si>
    <t>Total Interest and Finance Charges</t>
  </si>
  <si>
    <t>(a) Details of Loans for the year</t>
  </si>
  <si>
    <t>Purpose of loan</t>
  </si>
  <si>
    <t>Opening balance</t>
  </si>
  <si>
    <t>Rate of Interest</t>
  </si>
  <si>
    <t>Repayment during the year</t>
  </si>
  <si>
    <t>Closing balance</t>
  </si>
  <si>
    <t>Amount of interest paid*</t>
  </si>
  <si>
    <t>Capital Investment</t>
  </si>
  <si>
    <t>Bank Loan</t>
  </si>
  <si>
    <t>MCLR+0.10%</t>
  </si>
  <si>
    <t>(b) Details of Loans for the year</t>
  </si>
  <si>
    <t>(c) Details of Loans for the year</t>
  </si>
  <si>
    <t>State Govt</t>
  </si>
  <si>
    <t>*The amount of penal interest, if any, to be shown separately.</t>
  </si>
  <si>
    <t>(b) Further Details in case of Foreign Loans</t>
  </si>
  <si>
    <t>Date</t>
  </si>
  <si>
    <t>Amount (Foreign Currency)</t>
  </si>
  <si>
    <t>Exchange Rate</t>
  </si>
  <si>
    <t>Amount in Rs. Crore</t>
  </si>
  <si>
    <t>Name of Currency</t>
  </si>
  <si>
    <t>Loan drawal</t>
  </si>
  <si>
    <t>Scheduled Principal Repayment</t>
  </si>
  <si>
    <t>Actual Principal Repayment</t>
  </si>
  <si>
    <t>Scheduled Interest payment</t>
  </si>
  <si>
    <t>Actual Interest payment</t>
  </si>
  <si>
    <t>Period of hedging</t>
  </si>
  <si>
    <t>Cost of hedging</t>
  </si>
  <si>
    <t>Note:Information to be supplied separately for the previous year (actuals), current year(RE)
and ensuing years</t>
  </si>
  <si>
    <t>(c) Information Regarding Restructuring of Outstanding Loans During the Year</t>
  </si>
  <si>
    <t>Source of loan</t>
  </si>
  <si>
    <t>Amount of original loan</t>
  </si>
  <si>
    <t>Old rate of interest</t>
  </si>
  <si>
    <t>Amount already restructured</t>
  </si>
  <si>
    <t>Revised rate of interest</t>
  </si>
  <si>
    <t>Amount now being restructured</t>
  </si>
  <si>
    <t>New rate of interest</t>
  </si>
  <si>
    <t>(d) Domestic loans, bonds and financial leasing</t>
  </si>
  <si>
    <t>Opening Balance at the beginning of the year</t>
  </si>
  <si>
    <t>Amount received during the year</t>
  </si>
  <si>
    <t>Principal repayment</t>
  </si>
  <si>
    <t>Interest</t>
  </si>
  <si>
    <t>Closing Balance</t>
  </si>
  <si>
    <t>Principal not overdue</t>
  </si>
  <si>
    <t>Principal overdue</t>
  </si>
  <si>
    <t>Interest overdue</t>
  </si>
  <si>
    <t>Due</t>
  </si>
  <si>
    <t>Paid</t>
  </si>
  <si>
    <t>Principal</t>
  </si>
  <si>
    <t>Interest Overdue</t>
  </si>
  <si>
    <t>LONG-TERM</t>
  </si>
  <si>
    <t>BSPHCL - ADB</t>
  </si>
  <si>
    <t>Sub Total (A)</t>
  </si>
  <si>
    <t>SHORT-TERM</t>
  </si>
  <si>
    <t>Total (A+B)</t>
  </si>
  <si>
    <t>*Note:- Loanwise information to be provided for Previous Year, Current Year &amp;Control period. Also indicate rate of interest and other conditions.</t>
  </si>
  <si>
    <t>UPERC 2006, JERC   Regulations</t>
  </si>
  <si>
    <t>Supplementary information.Amt to be reconcliled with AFS. It shall be the starting point to assess sources of loans,o and quantum</t>
  </si>
  <si>
    <t>(e) Statement of Reconciliation of Net Actual Loan ( opening ) with Net Normative Loan ( Opening )   (Rs. In Crore)</t>
  </si>
  <si>
    <t>Net Actual Loan as per Books of Accounts as on :</t>
  </si>
  <si>
    <t>Dometic</t>
  </si>
  <si>
    <t>Add:Repayment Made till Date</t>
  </si>
  <si>
    <t xml:space="preserve">Gross Actual Loan </t>
  </si>
  <si>
    <t>Add:Equity considered as normative loan</t>
  </si>
  <si>
    <t xml:space="preserve">Gross Normative Loan </t>
  </si>
  <si>
    <t>Less : Depreciation Recovered as per ARR till Date</t>
  </si>
  <si>
    <t>Net Normative Loan</t>
  </si>
  <si>
    <t>Details of Equity</t>
  </si>
  <si>
    <t>Form No: F10</t>
  </si>
  <si>
    <t>Details of Foreign Equity</t>
  </si>
  <si>
    <t>S.No.</t>
  </si>
  <si>
    <t>Amount in Indian Rupee</t>
  </si>
  <si>
    <t>Details of Indian Equity</t>
  </si>
  <si>
    <t>Infusion</t>
  </si>
  <si>
    <t>`-</t>
  </si>
  <si>
    <t>Details of Return on equity</t>
  </si>
  <si>
    <t>Amount of total asset created during the year</t>
  </si>
  <si>
    <t>Less asset created from grant</t>
  </si>
  <si>
    <t>Less asset created from users contribution</t>
  </si>
  <si>
    <t>Net asset Created</t>
  </si>
  <si>
    <t>Amount of equity addition (ongoing projects)</t>
  </si>
  <si>
    <t>Amount of equity addition (upcoming projects)</t>
  </si>
  <si>
    <t>Equity (Opening Balance)</t>
  </si>
  <si>
    <t>Equity (Closing Balance)</t>
  </si>
  <si>
    <t xml:space="preserve">Average Equity </t>
  </si>
  <si>
    <t>Base rate of Return on Equity%</t>
  </si>
  <si>
    <t>Tax Rate ( Enclose detailed calculation alongwith supporting documents)%</t>
  </si>
  <si>
    <t>Rate of return on Equity</t>
  </si>
  <si>
    <t>Additional Return</t>
  </si>
  <si>
    <t>Total Return on Equity</t>
  </si>
  <si>
    <t>Interest and Finance Charges(Rs. Crores)</t>
  </si>
  <si>
    <t>Form No: F11</t>
  </si>
  <si>
    <t>S.N.</t>
  </si>
  <si>
    <t>SLR Bonds</t>
  </si>
  <si>
    <t>Non SLR Bonds</t>
  </si>
  <si>
    <t>LIC</t>
  </si>
  <si>
    <t>REC</t>
  </si>
  <si>
    <t>PFC</t>
  </si>
  <si>
    <t>Commercial Banks</t>
  </si>
  <si>
    <t>Bills discounting</t>
  </si>
  <si>
    <t>Lease rental</t>
  </si>
  <si>
    <t>ADB Loan</t>
  </si>
  <si>
    <t>Construction of New GSS, BAY &amp; Line</t>
  </si>
  <si>
    <t>Add: State Govt. Loan</t>
  </si>
  <si>
    <t>Total (10 +11)</t>
  </si>
  <si>
    <t>Less IDC</t>
  </si>
  <si>
    <t>Net Interest</t>
  </si>
  <si>
    <t>Add prior period adjustment *</t>
  </si>
  <si>
    <t>Total Interest</t>
  </si>
  <si>
    <t>Finance charges</t>
  </si>
  <si>
    <t xml:space="preserve">Total Interest and 
finance charges
</t>
  </si>
  <si>
    <t>* Year-wise details should be submitted with documentary evidence. Further Rate of interest of
   various loans to be indicated in a separate sheet.</t>
  </si>
  <si>
    <t>Further Details in case of Foreign Loans</t>
  </si>
  <si>
    <t>Quantum in Foreign currency</t>
  </si>
  <si>
    <t>Exchange Rate on draw down date</t>
  </si>
  <si>
    <t>Note: Drawal of debt and equity shall be on paripassu basis to meet the commissioning schedule.  Drawal of higher equity in the beginning is permissible. Also specify basis of allocation to particular project.</t>
  </si>
  <si>
    <t>Foreign Loans</t>
  </si>
  <si>
    <t>1.1.1</t>
  </si>
  <si>
    <t>Foreign Loan 1</t>
  </si>
  <si>
    <t xml:space="preserve">Draw down Amount </t>
  </si>
  <si>
    <t>IDC</t>
  </si>
  <si>
    <t>Financing charges</t>
  </si>
  <si>
    <t>1.1.2</t>
  </si>
  <si>
    <t>Foreign Loan 2</t>
  </si>
  <si>
    <t>- -</t>
  </si>
  <si>
    <t xml:space="preserve">Total Draw down Amount </t>
  </si>
  <si>
    <t>Total IDC</t>
  </si>
  <si>
    <t>Total Financing charges</t>
  </si>
  <si>
    <t>Interest (IDC) Capitalized</t>
  </si>
  <si>
    <t>Name of scheme /Project</t>
  </si>
  <si>
    <t>Interest capitalized</t>
  </si>
  <si>
    <t>As on beginning of previous year</t>
  </si>
  <si>
    <t>During Previous year (Actuals)</t>
  </si>
  <si>
    <t>During Current year (RE)</t>
  </si>
  <si>
    <t>During ensuing year (s)</t>
  </si>
  <si>
    <t>Lease details(Rs. Crores)</t>
  </si>
  <si>
    <t>Form No: F12</t>
  </si>
  <si>
    <t>Name of Lesser</t>
  </si>
  <si>
    <t>Leased</t>
  </si>
  <si>
    <t>Lease Rentals</t>
  </si>
  <si>
    <t>Primary Period</t>
  </si>
  <si>
    <t>Secondary</t>
  </si>
  <si>
    <t>Descriptions</t>
  </si>
  <si>
    <t>Gross Amount</t>
  </si>
  <si>
    <t>on</t>
  </si>
  <si>
    <t>ended / ending by</t>
  </si>
  <si>
    <t>period ending by</t>
  </si>
  <si>
    <t>Note: Statement showing Cost benefits analysis of lease must be accompanied.</t>
  </si>
  <si>
    <t>Operations  &amp; Maintenance Cost</t>
  </si>
  <si>
    <t>Form No: F13</t>
  </si>
  <si>
    <t>Sl.No</t>
  </si>
  <si>
    <t>Normative</t>
  </si>
  <si>
    <t xml:space="preserve">Repair &amp; Maintenance Expenses </t>
  </si>
  <si>
    <t xml:space="preserve">Administrative and General Expenses </t>
  </si>
  <si>
    <t>Holding Expenses</t>
  </si>
  <si>
    <t xml:space="preserve">Less : </t>
  </si>
  <si>
    <t xml:space="preserve">Expenses Capitalized </t>
  </si>
  <si>
    <t xml:space="preserve">Net  O&amp;M Expenses </t>
  </si>
  <si>
    <t>(a) Employee Expenses</t>
  </si>
  <si>
    <t>Form No:F14</t>
  </si>
  <si>
    <t>(i)</t>
  </si>
  <si>
    <t>Existing Employees</t>
  </si>
  <si>
    <t>(ii)</t>
  </si>
  <si>
    <t>New Employees</t>
  </si>
  <si>
    <t>Total Salaries</t>
  </si>
  <si>
    <t>Medical Expense Re-imbursement</t>
  </si>
  <si>
    <t>Staff Welfare Expenses</t>
  </si>
  <si>
    <t>Base Employee Cost</t>
  </si>
  <si>
    <t>Indexation</t>
  </si>
  <si>
    <t>Add Inflationary Increase</t>
  </si>
  <si>
    <t>Total Employee Cost</t>
  </si>
  <si>
    <t>Average Annual CPI Index</t>
  </si>
  <si>
    <t>Norms-Number of personnel per Ckt/km</t>
  </si>
  <si>
    <t>Transmission Line in Ckt Km</t>
  </si>
  <si>
    <t>Norms-Number of personnel per sub-station</t>
  </si>
  <si>
    <t>Norms-Annual Expenses per personnel (Rs. Lakh)</t>
  </si>
  <si>
    <t>Employee Cost on Ckt Km Basis</t>
  </si>
  <si>
    <t>Employee Cost on Substation Basis</t>
  </si>
  <si>
    <t>Contribution to Terminal Benefits (Accrual Basis)</t>
  </si>
  <si>
    <t>Total of Salary &amp; Allowances and Terminal Benefits</t>
  </si>
  <si>
    <t>Amount Capitalised</t>
  </si>
  <si>
    <t>Net Amount</t>
  </si>
  <si>
    <t>Less Employee cost of SLDC</t>
  </si>
  <si>
    <t xml:space="preserve">Note: </t>
  </si>
  <si>
    <t xml:space="preserve">(i) </t>
  </si>
  <si>
    <t>Terminal benefits paid for the period before the date of reorganisation i.e. 01.11.2012, shall not be considered.</t>
  </si>
  <si>
    <t>In respect of continuing employees as on the date of reorganisation and newly appointed employees after re-organisation date the terminal benefits shall be allowed.</t>
  </si>
  <si>
    <t>(iii)</t>
  </si>
  <si>
    <t>In respect of item 6, a brief description to be appended.</t>
  </si>
  <si>
    <t>(b) Price Inflation</t>
  </si>
  <si>
    <t>Form No: F14</t>
  </si>
  <si>
    <t xml:space="preserve">Note </t>
  </si>
  <si>
    <t xml:space="preserve">CPI and WPI Inflation computed for current year shall be considered for control period at the time of filing of ARR.CPI inflation shall be determined at the time of truing up. </t>
  </si>
  <si>
    <t>NOT PROVIDED</t>
  </si>
  <si>
    <t>YES Through Form F27</t>
  </si>
  <si>
    <t>Required to calculate CPI Inflation.</t>
  </si>
  <si>
    <t>(c) Employee Strength</t>
  </si>
  <si>
    <t xml:space="preserve">S.N </t>
  </si>
  <si>
    <t>Number of employees at 
the beginning of FY</t>
  </si>
  <si>
    <t>(a)</t>
  </si>
  <si>
    <t xml:space="preserve">Technical </t>
  </si>
  <si>
    <t>(b)</t>
  </si>
  <si>
    <t>Non Techanical (Administration)</t>
  </si>
  <si>
    <t>(c)</t>
  </si>
  <si>
    <t>Non Techanical(Revrnue,
Finance and Accounts) )</t>
  </si>
  <si>
    <t>No.of employees added during FY</t>
  </si>
  <si>
    <t xml:space="preserve">(a) </t>
  </si>
  <si>
    <t>Number of employees retiring/
leaving during the FY</t>
  </si>
  <si>
    <t>Non Techanical(Revenue,
Finance and Accounts) )</t>
  </si>
  <si>
    <t>Number of employees at the 
end of the FY( 1+2-3)</t>
  </si>
  <si>
    <t>* Pertaining to Transmission Business Only , SLDC shall file separately</t>
  </si>
  <si>
    <t xml:space="preserve">(d) Employees Productivity Parameters </t>
  </si>
  <si>
    <t>(Actuals)</t>
  </si>
  <si>
    <t xml:space="preserve">Number of employees </t>
  </si>
  <si>
    <t>Number of Sub-stations</t>
  </si>
  <si>
    <t>Energy Received at STU-
CTU interface (Units)</t>
  </si>
  <si>
    <t>Employees per MU of
energy handled (5/1)</t>
  </si>
  <si>
    <t>Employees cost (CRORE)</t>
  </si>
  <si>
    <t>Employees cost in paise/
KWH(7/5)</t>
  </si>
  <si>
    <t>Form No: F15</t>
  </si>
  <si>
    <t>Percentage point as per the norm (%)</t>
  </si>
  <si>
    <t>Repair &amp; Maintenance Expenses</t>
  </si>
  <si>
    <t>Actual R&amp;M Expenses</t>
  </si>
  <si>
    <t>Inflationary Index</t>
  </si>
  <si>
    <t>*Normative/Approved in MYT/RE: If norms are specified by the Commission for concern year, Normative figures shall be given.In case norms are not specified latest approved figures in MYT or Revised Extimate(RE) as the case may be shall be given.</t>
  </si>
  <si>
    <t>Further details of component wise R&amp;M Expenses</t>
  </si>
  <si>
    <t>Plant &amp; Machinery</t>
  </si>
  <si>
    <t>Line cable &amp; network</t>
  </si>
  <si>
    <t>Furniture &amp; fixtures</t>
  </si>
  <si>
    <t>Office equipments</t>
  </si>
  <si>
    <t>Total expenses</t>
  </si>
  <si>
    <t>Less capitalized</t>
  </si>
  <si>
    <t>Net Expenses</t>
  </si>
  <si>
    <t>Less SLDC Expenses</t>
  </si>
  <si>
    <t>Total expenses charged to revenue</t>
  </si>
  <si>
    <t>* Year-wise details of these charges may be provided with documentary evidence</t>
  </si>
  <si>
    <t>Form No: F16</t>
  </si>
  <si>
    <t>Rent, rates &amp; taxes</t>
  </si>
  <si>
    <t>Telephone, postage &amp; Telegrams</t>
  </si>
  <si>
    <t>Audit Charges</t>
  </si>
  <si>
    <t>Consultancy fees</t>
  </si>
  <si>
    <t>Director's Sitting Fee</t>
  </si>
  <si>
    <t>Interest on Statutory Dues</t>
  </si>
  <si>
    <t>Holding Charges</t>
  </si>
  <si>
    <t>Other professional charges</t>
  </si>
  <si>
    <t>Conveyance &amp; travel expenses</t>
  </si>
  <si>
    <t>Books &amp; Periodicals</t>
  </si>
  <si>
    <t>Printing &amp; Stationary</t>
  </si>
  <si>
    <t>Advertisement</t>
  </si>
  <si>
    <t>Electricity &amp; Water charges</t>
  </si>
  <si>
    <t xml:space="preserve">Freight </t>
  </si>
  <si>
    <t>Commission for sale of scrap</t>
  </si>
  <si>
    <t>Home Guard/ Security Guard</t>
  </si>
  <si>
    <t>Compensation/Injuries/Dath/Damages</t>
  </si>
  <si>
    <t>Less Capitalised</t>
  </si>
  <si>
    <t>Net expenses</t>
  </si>
  <si>
    <t>* Year-wise details of these charges may be provided with documentary evidence.</t>
  </si>
  <si>
    <t>Average Annual CPI and WPI Index</t>
  </si>
  <si>
    <t>No of substations</t>
  </si>
  <si>
    <t>A&amp;G Expenses on Employee basis</t>
  </si>
  <si>
    <t>A&amp;G Expenses on Sub-station basis</t>
  </si>
  <si>
    <t>Total A&amp;G Expenses</t>
  </si>
  <si>
    <t>Short Term Open Access Consumers</t>
  </si>
  <si>
    <t>Form No: F17</t>
  </si>
  <si>
    <t>Number of Short Term Open Access Customers</t>
  </si>
  <si>
    <t>Retained by Licensee</t>
  </si>
  <si>
    <t>Payable to Beneficiaries</t>
  </si>
  <si>
    <t>Not provided in any Regulations</t>
  </si>
  <si>
    <t>16.5.2</t>
  </si>
  <si>
    <t>Direct linkage to ARR</t>
  </si>
  <si>
    <t>75% of Charges recovered from  Short Term open access customers shall be deducted while computing ARR.</t>
  </si>
  <si>
    <t>Details of Non-tariff Income</t>
  </si>
  <si>
    <t>Form No: F18</t>
  </si>
  <si>
    <t>Income from Sale of Scrap</t>
  </si>
  <si>
    <t>Other Transmission Charges</t>
  </si>
  <si>
    <t>Delayed Payment surcharge</t>
  </si>
  <si>
    <t>Interest on loans and Advances to Staff</t>
  </si>
  <si>
    <t>STU charges</t>
  </si>
  <si>
    <t>Terminal Benefits from GoB</t>
  </si>
  <si>
    <t>Base Non-Tariff Income</t>
  </si>
  <si>
    <t>Escalation @5%</t>
  </si>
  <si>
    <t>Non Tariff Income</t>
  </si>
  <si>
    <t>Working Capital Interest</t>
  </si>
  <si>
    <t>Form No: F19</t>
  </si>
  <si>
    <t>Receivables equivalent to two (2) month of transmission charges     calculated on target availability level</t>
  </si>
  <si>
    <t xml:space="preserve">Interest Rate </t>
  </si>
  <si>
    <t>Investments in Non business related activities</t>
  </si>
  <si>
    <t>Form No: F20</t>
  </si>
  <si>
    <t>Sl.No.</t>
  </si>
  <si>
    <t>Remarks</t>
  </si>
  <si>
    <t>Details of Income from Other Business (Rs. In Crore)</t>
  </si>
  <si>
    <t>Previous year</t>
  </si>
  <si>
    <t>Ensuing Years</t>
  </si>
  <si>
    <t>Receipts from other Business</t>
  </si>
  <si>
    <t>Less: Expenses from other business</t>
  </si>
  <si>
    <t xml:space="preserve">Revenue of other Business </t>
  </si>
  <si>
    <t>R=I-E</t>
  </si>
  <si>
    <t>II</t>
  </si>
  <si>
    <t xml:space="preserve">Assets of Licensed business utilized in other business </t>
  </si>
  <si>
    <t xml:space="preserve">Total assets of other business (including the assets utilized of the Licensed Business) </t>
  </si>
  <si>
    <t>III</t>
  </si>
  <si>
    <t>Due to Licensed Business (to be deducted from ARR)*</t>
  </si>
  <si>
    <t xml:space="preserve">Note:- Information to be provided for Previous Year, Current Year &amp; each year of Control period </t>
  </si>
  <si>
    <t>*In case Gross Receipts exceed expenditure of other business in (I) above (where Gross receipt is less than expenditure of other business in (I) above no amount shall be deducted from ARR of Licensee).</t>
  </si>
  <si>
    <t>Details of Expenses Capitalised</t>
  </si>
  <si>
    <t>Form No: F21</t>
  </si>
  <si>
    <t>Interest &amp; Finance charges Capitalised</t>
  </si>
  <si>
    <t>Other expenses capitalised:</t>
  </si>
  <si>
    <t>a. Employee expenses</t>
  </si>
  <si>
    <t>b. R&amp;M Expenses</t>
  </si>
  <si>
    <t>d. Depreciation</t>
  </si>
  <si>
    <t>e. Others, if any</t>
  </si>
  <si>
    <t>Total of 2</t>
  </si>
  <si>
    <t>UPERC  &amp; DERC Regulations</t>
  </si>
  <si>
    <t xml:space="preserve">Regulatory Refernce: </t>
  </si>
  <si>
    <t>Additional Information to be used at the time of truing up &amp; prudence check of Capital cost estimate.</t>
  </si>
  <si>
    <t>Relevant at the time of truing up</t>
  </si>
  <si>
    <t>Net Prior Period Expenses / Income</t>
  </si>
  <si>
    <t>Form No: F22</t>
  </si>
  <si>
    <t>Previous Year</t>
  </si>
  <si>
    <t>Income relating to previous years:</t>
  </si>
  <si>
    <t>Interest income for prior periods</t>
  </si>
  <si>
    <t>Income Tax prior period</t>
  </si>
  <si>
    <t>Excess Provision for Depreciation</t>
  </si>
  <si>
    <t>Excess Provision for Interest and Fin. Charges</t>
  </si>
  <si>
    <t>Other Excess Provision</t>
  </si>
  <si>
    <t>Others (please specify)</t>
  </si>
  <si>
    <t>Sub-Total A</t>
  </si>
  <si>
    <t>Expenditure relating to previous years</t>
  </si>
  <si>
    <t>Employee Cost</t>
  </si>
  <si>
    <t>Interest and Finance Charges</t>
  </si>
  <si>
    <t>Admn. Expenses</t>
  </si>
  <si>
    <t>Withdrawal of Revenue Demand</t>
  </si>
  <si>
    <t xml:space="preserve">Material Related </t>
  </si>
  <si>
    <t>Sub-Total B</t>
  </si>
  <si>
    <t>Net prior period Credit/(Charges) : A-B</t>
  </si>
  <si>
    <t>Extraordinary Items(Rs. Crores)</t>
  </si>
  <si>
    <t>Extraordinary Credits</t>
  </si>
  <si>
    <t xml:space="preserve"> a </t>
  </si>
  <si>
    <t>`--</t>
  </si>
  <si>
    <t>TOTAL CREDITS</t>
  </si>
  <si>
    <t xml:space="preserve">Extraordinary Debits </t>
  </si>
  <si>
    <t>TOTAL DEBITS</t>
  </si>
  <si>
    <t xml:space="preserve">                               -   </t>
  </si>
  <si>
    <t>Contribution to Contingency Reserve(Rs. Crores)</t>
  </si>
  <si>
    <t>Form No: F23</t>
  </si>
  <si>
    <t xml:space="preserve">Fixed Assets </t>
  </si>
  <si>
    <t>Not Claimed</t>
  </si>
  <si>
    <t>%age appropriation to the contingency reserve</t>
  </si>
  <si>
    <t>Appropriation to the contingency amount</t>
  </si>
  <si>
    <t>Amount invested in securities</t>
  </si>
  <si>
    <t>Drawal from the contingency reserve (Please specify)</t>
  </si>
  <si>
    <t xml:space="preserve">(iii) </t>
  </si>
  <si>
    <t>Total drawal</t>
  </si>
  <si>
    <t>Information Regarding Grant/Subsidy from State Govt/Central Govt.</t>
  </si>
  <si>
    <t xml:space="preserve"> Amount from State Govt. </t>
  </si>
  <si>
    <t>i) Purpose for which grant received</t>
  </si>
  <si>
    <t>ii) Targeted categories for subsidy</t>
  </si>
  <si>
    <t xml:space="preserve"> Amount from Central Govt. </t>
  </si>
  <si>
    <t>i) Received under PSDF Scheme</t>
  </si>
  <si>
    <t xml:space="preserve"> Amount from Consumer</t>
  </si>
  <si>
    <t>i) Received under Deposit work</t>
  </si>
  <si>
    <t>Allocation statement of Expenses of SLDC</t>
  </si>
  <si>
    <t>Form No: F24</t>
  </si>
  <si>
    <t>Not Applicable for BSPTCL       (SLDC is submitted the petition seperately)</t>
  </si>
  <si>
    <t>PY 1</t>
  </si>
  <si>
    <t>Total Expenses of STU</t>
  </si>
  <si>
    <t>Allocated %</t>
  </si>
  <si>
    <t>SLDC Share</t>
  </si>
  <si>
    <t>Not Applicable as SLDC has submitted the petition seperately</t>
  </si>
  <si>
    <t>Total O&amp;M expenses ( i+ii+iii)</t>
  </si>
  <si>
    <t>f</t>
  </si>
  <si>
    <t>g</t>
  </si>
  <si>
    <t>Others, please specify</t>
  </si>
  <si>
    <t>Name of Transmission Licensee :M/s BSPTCL</t>
  </si>
  <si>
    <t>Transmission Losses (For Transmission Licensee)</t>
  </si>
  <si>
    <t>Details</t>
  </si>
  <si>
    <t>Losses in 400KV system</t>
  </si>
  <si>
    <t xml:space="preserve">Total Energy delivered by generating Stations and Inter State / Intra State tie - links at the interface points of the Intra State Transmission system </t>
  </si>
  <si>
    <t>Energy Delivered to  next (Lower) voltage level of the Transmission System</t>
  </si>
  <si>
    <t>Sum of all the energy delivered at this voltag level to the state Distribution System</t>
  </si>
  <si>
    <t>Transmission loss in system (A1-A2-A3)</t>
  </si>
  <si>
    <t>Transmission loss in (Transco) system (%) (A4/A1)x100</t>
  </si>
  <si>
    <t>Losses in 220 KV system</t>
  </si>
  <si>
    <t>Transmission loss in system (B1-B2-B3)</t>
  </si>
  <si>
    <t>Transmission loss in (Transco) system (%) (B4/B1)x100</t>
  </si>
  <si>
    <t>Losses calculation at 132KV</t>
  </si>
  <si>
    <t>FY (n-1)</t>
  </si>
  <si>
    <t>FY (n+1)</t>
  </si>
  <si>
    <t>Pertaining to Transmission Business Only, SLDC shall file separately</t>
  </si>
  <si>
    <t>Energy Delivered to next (Lower) voltage level</t>
  </si>
  <si>
    <t>sum of all the energy delivered at this voltage level to the state Distribution System</t>
  </si>
  <si>
    <t>Transmission loss in System (C1-C2-C3)</t>
  </si>
  <si>
    <t>Transmission loss in (Transco) system (%) C4/C1) x 100</t>
  </si>
  <si>
    <t>Total Losses in the Transmission system</t>
  </si>
  <si>
    <t>Transmission loss in System (D1-D2)</t>
  </si>
  <si>
    <t>Transmission loss in (Transco) system (%) (D3/D1) x100</t>
  </si>
  <si>
    <t xml:space="preserve">Signature of Petitioner </t>
  </si>
  <si>
    <t>Name of Transmission Licensee : BSPTCL &amp; BGCL</t>
  </si>
  <si>
    <t>Licensees/ Bulk consumers  at interface points</t>
  </si>
  <si>
    <t>Voltage Level</t>
  </si>
  <si>
    <t>Name of Sub-Station</t>
  </si>
  <si>
    <t>Distribution Licensee / Bulk Consumer</t>
  </si>
  <si>
    <t>Railway LTOA 
(MUs)</t>
  </si>
  <si>
    <t>Total Energy Delivered (MUs)</t>
  </si>
  <si>
    <t>NBPDCL (MUs)</t>
  </si>
  <si>
    <t>SBPDCL (MUs)</t>
  </si>
  <si>
    <t xml:space="preserve">North Bihar </t>
  </si>
  <si>
    <t>South Bihar</t>
  </si>
  <si>
    <t>N/A</t>
  </si>
  <si>
    <t>132 KV</t>
  </si>
  <si>
    <t>132/33 KV Ara</t>
  </si>
  <si>
    <t>132/33 KV Aurangabad</t>
  </si>
  <si>
    <t>132/33 KV Banjari</t>
  </si>
  <si>
    <t>132/33 KV Chandauti(Gaya)</t>
  </si>
  <si>
    <t>132/33 KV Dumroan</t>
  </si>
  <si>
    <t>132/33 KV Hathidah</t>
  </si>
  <si>
    <t>132/33 KV Jehanabad</t>
  </si>
  <si>
    <t>132/33 KV Karamnasa</t>
  </si>
  <si>
    <t>132/33 KV Kudra</t>
  </si>
  <si>
    <t>132/33 KV Rafiganj</t>
  </si>
  <si>
    <t>132/33 KV Rajgir</t>
  </si>
  <si>
    <t>132/33 KV Sherghati</t>
  </si>
  <si>
    <t>132/33 KV Sonenagar</t>
  </si>
  <si>
    <t>220/132/33 KV Bodhgaya</t>
  </si>
  <si>
    <t>220/132/33 KV Fatuha</t>
  </si>
  <si>
    <t>220/132/33 KV Khagaul</t>
  </si>
  <si>
    <t>132/33 KV Bettiah</t>
  </si>
  <si>
    <t>132/33 KV Chapra</t>
  </si>
  <si>
    <t>132/33 KV Dalsinghsarai</t>
  </si>
  <si>
    <t>132/33 KV Hazipur</t>
  </si>
  <si>
    <t>132/33 KV Kataya</t>
  </si>
  <si>
    <t>132/33 KV Motihari</t>
  </si>
  <si>
    <t>132/33 KV Raxaul</t>
  </si>
  <si>
    <t>132/33 KV Rosera</t>
  </si>
  <si>
    <t>132/33 KV Sheetalpur</t>
  </si>
  <si>
    <t>132/33 KV Siwan</t>
  </si>
  <si>
    <t>132/33 KV Vaishali</t>
  </si>
  <si>
    <t>132/33 Mushrakh</t>
  </si>
  <si>
    <t>132/33 Ramnagar</t>
  </si>
  <si>
    <t>132/33 Samastipur</t>
  </si>
  <si>
    <t>132/33 kV Valmikinagar</t>
  </si>
  <si>
    <t>220/132/33 KV Gopalganj</t>
  </si>
  <si>
    <t>220/132/33 KV Madhepura</t>
  </si>
  <si>
    <t>220/132/33 KV Motipur</t>
  </si>
  <si>
    <t>132/33 KV Jamui</t>
  </si>
  <si>
    <t>132/33 KV Katihar</t>
  </si>
  <si>
    <t>132/33 KV Lakhisarai</t>
  </si>
  <si>
    <t>132/33 KV Khagaria</t>
  </si>
  <si>
    <t>BTPS STAGE I</t>
  </si>
  <si>
    <t>33 KV</t>
  </si>
  <si>
    <t>132/33 KV Ataula</t>
  </si>
  <si>
    <t>132/33 KV Barh</t>
  </si>
  <si>
    <t>132/33 KV Baripahari</t>
  </si>
  <si>
    <t>132/33 KV Belaganj</t>
  </si>
  <si>
    <t>132/33 KV Bikramganj</t>
  </si>
  <si>
    <t>132/33 KV Buxar</t>
  </si>
  <si>
    <t>132/33 KV Digha</t>
  </si>
  <si>
    <t>132/33 KV Ekangarsarai</t>
  </si>
  <si>
    <t>132/33 KV Gaighat</t>
  </si>
  <si>
    <t>132/33 KV Goh</t>
  </si>
  <si>
    <t>132/33 KV Harnaut</t>
  </si>
  <si>
    <t>132/33 KV Hulasganj</t>
  </si>
  <si>
    <t>132/33 KV Imamganj</t>
  </si>
  <si>
    <t>132/33 KV Jagdishpur</t>
  </si>
  <si>
    <t>132/33 KV Jakkanpur</t>
  </si>
  <si>
    <t>132/33 KV Karbighaya</t>
  </si>
  <si>
    <t>132/33 KV Katra</t>
  </si>
  <si>
    <t>132/33 KV Kochas</t>
  </si>
  <si>
    <t>132/33 KV Masaudhi</t>
  </si>
  <si>
    <t>132/33 KV Mithapur</t>
  </si>
  <si>
    <t>132/33 KV Mundeshwari(Bhabua)</t>
  </si>
  <si>
    <t>132/33 KV Nalanda</t>
  </si>
  <si>
    <t>132/33 KV Nawada</t>
  </si>
  <si>
    <t>132/33 KV Piro</t>
  </si>
  <si>
    <t>132/33 KV Sasaram</t>
  </si>
  <si>
    <t>132/33 KV Shekhpura</t>
  </si>
  <si>
    <t>132/33 KV Tehta</t>
  </si>
  <si>
    <t>132/33 KV Tekari</t>
  </si>
  <si>
    <t>132/33 KV Wajirganj</t>
  </si>
  <si>
    <t>132/33 KV Warsaliganj</t>
  </si>
  <si>
    <t>132/33KV Bihta</t>
  </si>
  <si>
    <t>220/132 KV Bihta(New)</t>
  </si>
  <si>
    <t>220/132 KV Khisersarai GIS(BGCL)</t>
  </si>
  <si>
    <t>220/132 KV Nawada GIS (BGCL)</t>
  </si>
  <si>
    <t>220/132 KV Sheikhpura GIS(BGCL)</t>
  </si>
  <si>
    <t>220/132/33 KV Biharsharif(SG)</t>
  </si>
  <si>
    <t>220/132/33 KV Dehri</t>
  </si>
  <si>
    <t>220/132/33 KV Pusouli</t>
  </si>
  <si>
    <t>220/132/33 KV Sipara</t>
  </si>
  <si>
    <t>220/132/33 KV Sonenagar (new)</t>
  </si>
  <si>
    <t>132/33 KV Areraj</t>
  </si>
  <si>
    <t>132/33 KV Bakhri</t>
  </si>
  <si>
    <t>132/33 KV Belsand</t>
  </si>
  <si>
    <t>132/33 KV Benipatti</t>
  </si>
  <si>
    <t>132/33 KV Chakiya</t>
  </si>
  <si>
    <t>132/33 KV Darbhanga</t>
  </si>
  <si>
    <t>132/33 KV Dhaka</t>
  </si>
  <si>
    <t>132/33 KV Dhanha (Thakraha)</t>
  </si>
  <si>
    <t>132/33 KV Ekma</t>
  </si>
  <si>
    <t>132/33 KV Gangwara</t>
  </si>
  <si>
    <t>132/33 KV Hathua</t>
  </si>
  <si>
    <t>132/33 KV Jainagar</t>
  </si>
  <si>
    <t>132/33 KV Jandaha</t>
  </si>
  <si>
    <t>132/33 KV Jhanjharpur</t>
  </si>
  <si>
    <t>132/33 KV Kusheshwarsthan</t>
  </si>
  <si>
    <t>132/33 KV Madhubani</t>
  </si>
  <si>
    <t>132/33 KV Maharajganj</t>
  </si>
  <si>
    <t>132/33 KV Mahnar</t>
  </si>
  <si>
    <t>132/33 KV Muzaffarpur</t>
  </si>
  <si>
    <t>132/33 KV Narkatiaganj</t>
  </si>
  <si>
    <t>132/33 KV Nirmali</t>
  </si>
  <si>
    <t>132/33 KV Pakhridayal</t>
  </si>
  <si>
    <t>132/33 KV Pandaul</t>
  </si>
  <si>
    <t>132/33 KV Phulparas</t>
  </si>
  <si>
    <t>132/33 KV Pupri</t>
  </si>
  <si>
    <t>132/33 KV Runisaidpur</t>
  </si>
  <si>
    <t>132/33 KV SKMCH</t>
  </si>
  <si>
    <t>132/33 KV Saharsa</t>
  </si>
  <si>
    <t>132/33 KV Shahpurpatori</t>
  </si>
  <si>
    <t>132/33 KV Sheohar</t>
  </si>
  <si>
    <t>132/33 KV Simribakhtiyarpur</t>
  </si>
  <si>
    <t>132/33 KV Sitamarhi</t>
  </si>
  <si>
    <t>132/33 KV Sonebarsa</t>
  </si>
  <si>
    <t>132/33 KV Triveniganj</t>
  </si>
  <si>
    <t>132/33 Siwan-New (Raghunathpur)</t>
  </si>
  <si>
    <t>132/33KV Raghopur</t>
  </si>
  <si>
    <t>220/132/33 KV Amnour GIS(BGCL)</t>
  </si>
  <si>
    <t>220/132/33 KV Hazipur</t>
  </si>
  <si>
    <t>220/132/33 KV Laukahi</t>
  </si>
  <si>
    <t>220/132/33 KV Musahari</t>
  </si>
  <si>
    <t>220/132/33 KV Samastipur (new)</t>
  </si>
  <si>
    <t>132/33 KV Araria</t>
  </si>
  <si>
    <t>132/33 KV Baisi</t>
  </si>
  <si>
    <t>132/33 KV Banka</t>
  </si>
  <si>
    <t>132/33 KV Banka(New)</t>
  </si>
  <si>
    <t>132/33 KV Banmankhi</t>
  </si>
  <si>
    <t>132/33 KV Barsoi</t>
  </si>
  <si>
    <t>132/33 KV Bhagalpur(New)</t>
  </si>
  <si>
    <t>132/33 KV Dhamdaha</t>
  </si>
  <si>
    <t>132/33 KV Forbisganj</t>
  </si>
  <si>
    <t>132/33 KV Jamalpur</t>
  </si>
  <si>
    <t>132/33 KV Kahalgaon</t>
  </si>
  <si>
    <t>132/33 KV Kishanganj</t>
  </si>
  <si>
    <t>132/33 KV Naugachia</t>
  </si>
  <si>
    <t>132/33 KV Purnea</t>
  </si>
  <si>
    <t>132/33 KV Sabour</t>
  </si>
  <si>
    <t>132/33 KV Sultanganj</t>
  </si>
  <si>
    <t>132/33 KV Tarapur</t>
  </si>
  <si>
    <t>132/33 Manihari</t>
  </si>
  <si>
    <t>220/132 KV Jamalpur GIS</t>
  </si>
  <si>
    <t>220/132 KV Sabour New GIS(BGCL)</t>
  </si>
  <si>
    <t>220/132/33 KV Kishanganj (new)</t>
  </si>
  <si>
    <t>132/33 KV Majhaul</t>
  </si>
  <si>
    <t>132/33 KV Teghra</t>
  </si>
  <si>
    <t>133 KV Balia</t>
  </si>
  <si>
    <t>220/132/33 KV Begusarai</t>
  </si>
  <si>
    <t/>
  </si>
  <si>
    <t>PGCIL Tertiary Auxiliary Consumption</t>
  </si>
  <si>
    <t xml:space="preserve">Total </t>
  </si>
  <si>
    <t>132/33 KV Kerpa</t>
  </si>
  <si>
    <t>132/33 KV Benipur</t>
  </si>
  <si>
    <t>220/132/33kV Khagaria</t>
  </si>
  <si>
    <t>Details of Electrical Accidents</t>
  </si>
  <si>
    <t xml:space="preserve">Form No.: P3 </t>
  </si>
  <si>
    <t xml:space="preserve">Type of Accident </t>
  </si>
  <si>
    <t xml:space="preserve">No. of Accidents </t>
  </si>
  <si>
    <t>FATAL</t>
  </si>
  <si>
    <t>NON FATAL</t>
  </si>
  <si>
    <t xml:space="preserve">Human </t>
  </si>
  <si>
    <t>Nil</t>
  </si>
  <si>
    <t>Other, if any (please Specify)</t>
  </si>
  <si>
    <t xml:space="preserve">Abstract of Outages due to feeder tripping </t>
  </si>
  <si>
    <t>Form No.: P4</t>
  </si>
  <si>
    <t>Detail</t>
  </si>
  <si>
    <t>total No. of feeders</t>
  </si>
  <si>
    <t>No. of tripping</t>
  </si>
  <si>
    <t>Total Duration of Trippings (hrs.)</t>
  </si>
  <si>
    <t>Average duration of interruption per teeder</t>
  </si>
  <si>
    <t>Feeder Voltage Level (400 KV)</t>
  </si>
  <si>
    <t>Feeder Voltage Level (220 KV)</t>
  </si>
  <si>
    <t>Feeder Voltage Level (132 KV)</t>
  </si>
  <si>
    <t xml:space="preserve">Major System Disturbances </t>
  </si>
  <si>
    <t>Forn No. P5 revised</t>
  </si>
  <si>
    <t>SI. No.</t>
  </si>
  <si>
    <t>Distrurbances</t>
  </si>
  <si>
    <t>Total Duration (Hrs.)</t>
  </si>
  <si>
    <t>Disturbances when DISCOM supply has been effected for more than 1 hr.</t>
  </si>
  <si>
    <t>Due to 220 KV transformer failure</t>
  </si>
  <si>
    <t>Due to 220 KV transmission line failure</t>
  </si>
  <si>
    <t>Due to 132 KV transformer failure</t>
  </si>
  <si>
    <t>Due to 132 KV transmission line failure</t>
  </si>
  <si>
    <t>v</t>
  </si>
  <si>
    <t>Due to 132 KV sub - station equipment (CT, CVT etc.) failure</t>
  </si>
  <si>
    <t>Estimated unserved energy due to such interruptions</t>
  </si>
  <si>
    <t>Other Transmission disturbamces when  DISCOM supply has got effected</t>
  </si>
  <si>
    <t>Frequency variation</t>
  </si>
  <si>
    <t>Form No. : P6</t>
  </si>
  <si>
    <t>Frequency</t>
  </si>
  <si>
    <t>No. of Hours</t>
  </si>
  <si>
    <t>As percentage of total hours in the year (%)</t>
  </si>
  <si>
    <t>Above 50.5 Hz</t>
  </si>
  <si>
    <t>50.5-50.2 Hz</t>
  </si>
  <si>
    <t>50.2-49.8 Hz</t>
  </si>
  <si>
    <t>49.8 - 49.5 Hz</t>
  </si>
  <si>
    <t>49.5-49.0 Hz</t>
  </si>
  <si>
    <t>49.0-48.5 Hz</t>
  </si>
  <si>
    <t>Below 48.5 Hz</t>
  </si>
  <si>
    <t>Voltage fluctuation</t>
  </si>
  <si>
    <t>Form No.: P7</t>
  </si>
  <si>
    <t>S.No</t>
  </si>
  <si>
    <t>Name of GSS</t>
  </si>
  <si>
    <t>Transformation capacity</t>
  </si>
  <si>
    <t>Reactive Comp ensati on provided</t>
  </si>
  <si>
    <t>Time during which voltage in an year</t>
  </si>
  <si>
    <t>Reactive Comp ensati on provi ded</t>
  </si>
  <si>
    <t>More than upper limit in %age</t>
  </si>
  <si>
    <t>Between upper &amp; lower limit</t>
  </si>
  <si>
    <t>Less than lower limit in %age</t>
  </si>
  <si>
    <t>Hrs</t>
  </si>
  <si>
    <t>%age</t>
  </si>
  <si>
    <t>Note : Upper/Lower voltage limit:  +/- 5% of Rated voltage</t>
  </si>
  <si>
    <t>Data obtained from SCADA(ULDC)</t>
  </si>
  <si>
    <t>S. No.</t>
  </si>
  <si>
    <t>Details of Overloaded feeders</t>
  </si>
  <si>
    <t>Form No. : P9</t>
  </si>
  <si>
    <t>S. No</t>
  </si>
  <si>
    <t>Voltage level</t>
  </si>
  <si>
    <t>No. of feeders</t>
  </si>
  <si>
    <t>Feeder length (ckt. Km)</t>
  </si>
  <si>
    <t xml:space="preserve">No. of feeders overloaded </t>
  </si>
  <si>
    <t>Line length Overloaded feeders (ckt. Km)</t>
  </si>
  <si>
    <t>% number of overloaded feeders in Area</t>
  </si>
  <si>
    <t>%length of overloades of feeders in Area</t>
  </si>
  <si>
    <t>i)</t>
  </si>
  <si>
    <t>BSPTCL</t>
  </si>
  <si>
    <t>Details of overloaded Transformers</t>
  </si>
  <si>
    <t>Form No. :P10</t>
  </si>
  <si>
    <t>Dehri</t>
  </si>
  <si>
    <t>Chakia</t>
  </si>
  <si>
    <t>Chandauti</t>
  </si>
  <si>
    <t>Dumraon</t>
  </si>
  <si>
    <t>Barh</t>
  </si>
  <si>
    <t>Samastipur</t>
  </si>
  <si>
    <t>Digha</t>
  </si>
  <si>
    <t>Pupri</t>
  </si>
  <si>
    <t>Jhanjharpur</t>
  </si>
  <si>
    <t>Udakishanganj</t>
  </si>
  <si>
    <t>Form No. :P11</t>
  </si>
  <si>
    <t>No. of failures</t>
  </si>
  <si>
    <t>Key Ratios</t>
  </si>
  <si>
    <t>Form No: P12</t>
  </si>
  <si>
    <t>Financial &amp; Material Management</t>
  </si>
  <si>
    <t>Annual capital expenditure/net book value</t>
  </si>
  <si>
    <t xml:space="preserve">Total Transmission  cost/Energy Transmitted </t>
  </si>
  <si>
    <t>Employee cost as a percentage of total cost</t>
  </si>
  <si>
    <t>Operating expenses / Revenue from Transmission of power</t>
  </si>
  <si>
    <t xml:space="preserve">Cost of capital invested </t>
  </si>
  <si>
    <t>Debt Service Coverage Ratio</t>
  </si>
  <si>
    <t>Cost of total Stores Inventory/100 Km of transmission lines</t>
  </si>
  <si>
    <t>Working Capital to Revenue from Transmission of power</t>
  </si>
  <si>
    <t>HR Management</t>
  </si>
  <si>
    <t>Energy Transmitted (MU) per Employee</t>
  </si>
  <si>
    <t>Total line length/employee (cKm.)</t>
  </si>
  <si>
    <t>Connected Load per Employee (MVA)</t>
  </si>
  <si>
    <t>Transmission Income per Employee (Rs. Cr)</t>
  </si>
  <si>
    <t>Training participation days per employee</t>
  </si>
  <si>
    <t>Operational Performance</t>
  </si>
  <si>
    <t>Unplanned outage/total outage (Fault breakdown / total outage)</t>
  </si>
  <si>
    <t>Annual replacement rate of Transmission transformers (%): (Transmission Transformers replaced / Transformers in service)</t>
  </si>
  <si>
    <t>Details of Transmission Incentive</t>
  </si>
  <si>
    <t>Actual Availability</t>
  </si>
  <si>
    <t xml:space="preserve">Annual Transmission Charges </t>
  </si>
  <si>
    <t>Incentive for Availability</t>
  </si>
  <si>
    <t>F1</t>
  </si>
  <si>
    <t>F3</t>
  </si>
  <si>
    <t>Projection of Sales, Connected Load and Demand</t>
  </si>
  <si>
    <t>F5</t>
  </si>
  <si>
    <t>F6</t>
  </si>
  <si>
    <t>F7</t>
  </si>
  <si>
    <t>F11</t>
  </si>
  <si>
    <t>F13</t>
  </si>
  <si>
    <t>F14</t>
  </si>
  <si>
    <t>F15</t>
  </si>
  <si>
    <t>F16</t>
  </si>
  <si>
    <t>F17</t>
  </si>
  <si>
    <t>F18</t>
  </si>
  <si>
    <t>F19</t>
  </si>
  <si>
    <t>F20</t>
  </si>
  <si>
    <t>F21</t>
  </si>
  <si>
    <t>F22</t>
  </si>
  <si>
    <t>F23</t>
  </si>
  <si>
    <t>F24</t>
  </si>
  <si>
    <t>Short Term Open access consumers</t>
  </si>
  <si>
    <t>Details of Income from Other Business</t>
  </si>
  <si>
    <t>PETITION FORMATS</t>
  </si>
  <si>
    <t>INDEX OF FORMATS S1 TO P12 FOR ARR &amp; TARIFF FILING</t>
  </si>
  <si>
    <t>Summary Formats</t>
  </si>
  <si>
    <t>Sheet</t>
  </si>
  <si>
    <t>S1</t>
  </si>
  <si>
    <t>Profit &amp; Loss Account</t>
  </si>
  <si>
    <t>S2</t>
  </si>
  <si>
    <t>Balance Sheet</t>
  </si>
  <si>
    <t>S3</t>
  </si>
  <si>
    <t>Cash flow statement</t>
  </si>
  <si>
    <t>Financial Formats</t>
  </si>
  <si>
    <t>Annual Revenue Requirement</t>
  </si>
  <si>
    <t xml:space="preserve">Alloted Transmission Capacity and Charges to be paid by Long Term Transmission Customers </t>
  </si>
  <si>
    <t>Revenue at current tariif rates and at proposed tariif rates</t>
  </si>
  <si>
    <t>Details of Transmission Lines and Substations including Investment plan</t>
  </si>
  <si>
    <t>Gross Fixed Assets(GFA) and Depreciation</t>
  </si>
  <si>
    <t>User contributions and grants towards cost of capital assets</t>
  </si>
  <si>
    <t>Details of Loans</t>
  </si>
  <si>
    <t>Interest, IDC &amp; Financing Charges</t>
  </si>
  <si>
    <t>Details of Lease</t>
  </si>
  <si>
    <t>Employee expenses</t>
  </si>
  <si>
    <t>Administrative &amp; General Expenses</t>
  </si>
  <si>
    <t>Net Prior Period Expenses/Income &amp; Extraordinary Items</t>
  </si>
  <si>
    <t>Contribution to Contingency Reserve, details of grant</t>
  </si>
  <si>
    <t>Allocation Statement of Expenses of SLDC</t>
  </si>
  <si>
    <t>Performance Formats</t>
  </si>
  <si>
    <t>P1</t>
  </si>
  <si>
    <t>P2</t>
  </si>
  <si>
    <t xml:space="preserve"> Energy Delivered by Transmission licensee to the distribution Distribution Licensees/ Bulk consumers  at interface points </t>
  </si>
  <si>
    <t>P3</t>
  </si>
  <si>
    <t>P4</t>
  </si>
  <si>
    <t xml:space="preserve"> Abstract of Outages due to feeder tripping                                                                 </t>
  </si>
  <si>
    <t>P5</t>
  </si>
  <si>
    <t xml:space="preserve">Major System Disturbances                                                                                                                                                                        </t>
  </si>
  <si>
    <t>P6</t>
  </si>
  <si>
    <t>Frequency Variation</t>
  </si>
  <si>
    <t>P7</t>
  </si>
  <si>
    <t>Voltage Fluctuation</t>
  </si>
  <si>
    <t>P8</t>
  </si>
  <si>
    <t>Licensee wise Load shedding carried out during the year</t>
  </si>
  <si>
    <t>P9</t>
  </si>
  <si>
    <t xml:space="preserve">Detailss of Overloaded Feeders </t>
  </si>
  <si>
    <t>P10</t>
  </si>
  <si>
    <t xml:space="preserve">Details of over loaded Transformers </t>
  </si>
  <si>
    <t>P11</t>
  </si>
  <si>
    <t>Failure of Transformers</t>
  </si>
  <si>
    <t>P12</t>
  </si>
  <si>
    <t>FY 2022-23</t>
  </si>
  <si>
    <t>FY 2023-24</t>
  </si>
  <si>
    <t>Incentive on Transmission Losses</t>
  </si>
  <si>
    <t>Sharing of Losses/(Gains)</t>
  </si>
  <si>
    <t>Sharing of Losses/(Gains) on O&amp;M expenses</t>
  </si>
  <si>
    <t>Sharing of Losses/(Gains) on Interest on Working Capital</t>
  </si>
  <si>
    <t>Sharing of Losses/(Gains) on Incentives on reduction in Transmission losses</t>
  </si>
  <si>
    <t>Sharing of Losses/(Gains) on Incentives on Transmission Availability Factor</t>
  </si>
  <si>
    <t>Gap/(Surplus) before tariff revision impact (A-D)</t>
  </si>
  <si>
    <t>(Shortfall)/Excess after tariff revision impact (E-F)</t>
  </si>
  <si>
    <t>Ensuing Year (Projection)</t>
  </si>
  <si>
    <t>Others (Railway)</t>
  </si>
  <si>
    <t xml:space="preserve">Transmission Charges for Short Term Open Access Consumer </t>
  </si>
  <si>
    <t xml:space="preserve">Name of line </t>
  </si>
  <si>
    <t>1X20+1x50</t>
  </si>
  <si>
    <t>Banka(New)</t>
  </si>
  <si>
    <t>Banka(old)</t>
  </si>
  <si>
    <t>Banmanki</t>
  </si>
  <si>
    <t>Bhabhua(Mundeshwari)</t>
  </si>
  <si>
    <t>Bihta</t>
  </si>
  <si>
    <t>Bihta(New)</t>
  </si>
  <si>
    <t>Darbhanga ( 132KV)</t>
  </si>
  <si>
    <t>Darbhanga (220KV)</t>
  </si>
  <si>
    <t>1x160+1X200</t>
  </si>
  <si>
    <t>Forbisganj</t>
  </si>
  <si>
    <t>Gangawara</t>
  </si>
  <si>
    <t>Hazipur (132KV)</t>
  </si>
  <si>
    <t>Hazipur (220KV)</t>
  </si>
  <si>
    <t>Jamui(New)</t>
  </si>
  <si>
    <t>2x20</t>
  </si>
  <si>
    <t>Karamnasa</t>
  </si>
  <si>
    <t>Kataiya, Birpur</t>
  </si>
  <si>
    <t>Kishanganj</t>
  </si>
  <si>
    <t>Kishanganj (New)</t>
  </si>
  <si>
    <t>3x160</t>
  </si>
  <si>
    <t>Kuseswarstan</t>
  </si>
  <si>
    <t>Laukhi</t>
  </si>
  <si>
    <t>Mushahri</t>
  </si>
  <si>
    <t>Mushrakh</t>
  </si>
  <si>
    <t>Phoolparas</t>
  </si>
  <si>
    <t>Pusouli</t>
  </si>
  <si>
    <t>1x20+2X50</t>
  </si>
  <si>
    <t>Runisaidpur</t>
  </si>
  <si>
    <t>Samastipur(220kV)</t>
  </si>
  <si>
    <t>Simri Bakhtiyarpur</t>
  </si>
  <si>
    <t>Siwan(New)</t>
  </si>
  <si>
    <t>Sonenagar(New)</t>
  </si>
  <si>
    <t>Sonenagar(Old)</t>
  </si>
  <si>
    <t>Supoul</t>
  </si>
  <si>
    <t>Thakarahan/Dhanaha</t>
  </si>
  <si>
    <t>1X20+2×50</t>
  </si>
  <si>
    <t>Wajirganj</t>
  </si>
  <si>
    <t>Warsaliganj</t>
  </si>
  <si>
    <t>Statement of Capital Expenditure and Capitalization is provided in Annexure III, and Annexure VI of the Petition</t>
  </si>
  <si>
    <t>Statement of Capital Expenditure and Capitalization is provided in Annexure III and VI of the Petition</t>
  </si>
  <si>
    <t>Construction of (2X160 MVA+2X50 MVA),220/132/33 KV GSS at Bihta(Patna) &amp; associated 220,132 &amp; 33 kv bays extension at remote end on turnkey basis, NIT-62/2013</t>
  </si>
  <si>
    <t>Construction of 220 KV D/C Sitamarhi (new) GSS - Motipur (new) GSS on Twin Moose. &amp; Construction of 132 KV D/C Sitamarhi (new) GSS - Runnisaidpur  GSS on Twin Moose. NIT 61/PR/BSPTCL/2018</t>
  </si>
  <si>
    <t>14.01.2019</t>
  </si>
  <si>
    <t>Statement of Additional Capitalization provided in Annexure III, and VI of the Petition</t>
  </si>
  <si>
    <t>Approved in Previous MYT/RE</t>
  </si>
  <si>
    <t xml:space="preserve">Actual </t>
  </si>
  <si>
    <t>(c) Bifurcation of Fixed Assets into IDC and IEDC</t>
  </si>
  <si>
    <t>(d) Bifurcation of Fixed Assets into Depreciable and Non-depreciable assets</t>
  </si>
  <si>
    <t>Computers &amp; Accessories</t>
  </si>
  <si>
    <t>(c) Value of Depreciation Charges (Rs. Crore)</t>
  </si>
  <si>
    <t>Return on Equity (Rs. Crore)</t>
  </si>
  <si>
    <t>All Capex Schemes</t>
  </si>
  <si>
    <t>Sharing of Losses / Gains on O&amp;M expenses</t>
  </si>
  <si>
    <t>SI.NO</t>
  </si>
  <si>
    <t>Basis</t>
  </si>
  <si>
    <t>Claimed in True up</t>
  </si>
  <si>
    <t>Normative expenses</t>
  </si>
  <si>
    <t>Actual expenses</t>
  </si>
  <si>
    <t>Gains/(losses)</t>
  </si>
  <si>
    <t>C=A-B</t>
  </si>
  <si>
    <t>Gains to be passed on through adjustment in Tariff</t>
  </si>
  <si>
    <t>Losses to be passed on as adjustment in Tariff</t>
  </si>
  <si>
    <t>Net sharing ganis/losses</t>
  </si>
  <si>
    <t>Sharing of Losses / Gains on Interest on Working Capital Requirement</t>
  </si>
  <si>
    <t>Normative Interest on Working Capital</t>
  </si>
  <si>
    <t>Actual Interest on Working Capital</t>
  </si>
  <si>
    <t>Interest on Working Capital gains/ (losses)</t>
  </si>
  <si>
    <t>Sharing of Losses / Gains on Incentives on Transmission Availability Factor</t>
  </si>
  <si>
    <t>Incentives on Transmission Availability Factor</t>
  </si>
  <si>
    <t>Total capacity of Substations (MVA)</t>
  </si>
  <si>
    <t>Transmission line length in ckt/km</t>
  </si>
  <si>
    <t>Contribution to CM Relief Fund-Company</t>
  </si>
  <si>
    <t>Loss Due to Cyclon/Flood/Theft</t>
  </si>
  <si>
    <t>Deffered Income</t>
  </si>
  <si>
    <t>Form No. P1</t>
  </si>
  <si>
    <t>132/33 KV Mohania</t>
  </si>
  <si>
    <t>132/33 KV Ramgarh</t>
  </si>
  <si>
    <t>DumraoN New(BGCL)</t>
  </si>
  <si>
    <t>132 KV Supaul</t>
  </si>
  <si>
    <t>132/33 KV Udakishenganj</t>
  </si>
  <si>
    <t>132/33 KV Jamui(New)</t>
  </si>
  <si>
    <t>132 kV</t>
  </si>
  <si>
    <t>Licensee wise Load shedding carried out during the year</t>
  </si>
  <si>
    <t>Form No: P8</t>
  </si>
  <si>
    <t>NBPDCL</t>
  </si>
  <si>
    <t>Load shedding during the Year (In Hrs.)</t>
  </si>
  <si>
    <t>On SLDC's instructions</t>
  </si>
  <si>
    <t>To control excess drawal</t>
  </si>
  <si>
    <t>29 hrs</t>
  </si>
  <si>
    <t>31 hrs</t>
  </si>
  <si>
    <t>To control equipment damage</t>
  </si>
  <si>
    <t>4 hrs</t>
  </si>
  <si>
    <t>Under force majeure conditions</t>
  </si>
  <si>
    <t>37 hrs</t>
  </si>
  <si>
    <t>Due to maintenance or outage of own network</t>
  </si>
  <si>
    <t>11 hrs</t>
  </si>
  <si>
    <t>6 hrs</t>
  </si>
  <si>
    <t>Any other reason</t>
  </si>
  <si>
    <t>78 hrs</t>
  </si>
  <si>
    <t>89 hrs</t>
  </si>
  <si>
    <t>Total load shedding  for the Year</t>
  </si>
  <si>
    <t xml:space="preserve">Sr No </t>
  </si>
  <si>
    <t xml:space="preserve">GSS </t>
  </si>
  <si>
    <t>Transformer capacity (MVA)</t>
  </si>
  <si>
    <t>Rated Transformer capacity                (in MW)</t>
  </si>
  <si>
    <t>peak load  (in MW)</t>
  </si>
  <si>
    <t>% loading of transformer</t>
  </si>
  <si>
    <t>List of Overloaded 132/33 kv transformers</t>
  </si>
  <si>
    <t>Transformation ratio</t>
  </si>
  <si>
    <t>Total No. of Transfor mers</t>
  </si>
  <si>
    <t>Projection</t>
  </si>
  <si>
    <r>
      <rPr>
        <b/>
        <u/>
        <sz val="12"/>
        <rFont val="Book Antiqua"/>
        <family val="1"/>
      </rPr>
      <t>Failure of Transformers</t>
    </r>
  </si>
  <si>
    <r>
      <rPr>
        <b/>
        <sz val="12"/>
        <rFont val="Book Antiqua"/>
        <family val="1"/>
      </rPr>
      <t>S.
No.</t>
    </r>
  </si>
  <si>
    <r>
      <rPr>
        <b/>
        <sz val="12"/>
        <rFont val="Book Antiqua"/>
        <family val="1"/>
      </rPr>
      <t>Total Duratio n of failure
(hrs.)</t>
    </r>
  </si>
  <si>
    <r>
      <rPr>
        <b/>
        <sz val="12"/>
        <color rgb="FFD6E3BB"/>
        <rFont val="Book Antiqua"/>
        <family val="1"/>
      </rPr>
      <t>-</t>
    </r>
  </si>
  <si>
    <r>
      <t>Total Energy delivered by generating Stations and Inter State / Intra State tie - links at the interface points of the Intra State Transmission system -</t>
    </r>
    <r>
      <rPr>
        <b/>
        <sz val="12"/>
        <color indexed="8"/>
        <rFont val="Book Antiqua"/>
        <family val="1"/>
      </rPr>
      <t xml:space="preserve">As recieved from Energy Accounting </t>
    </r>
  </si>
  <si>
    <r>
      <t>sum of all the energy delivered at this voltage level to the state Distribution System-</t>
    </r>
    <r>
      <rPr>
        <b/>
        <sz val="12"/>
        <color indexed="8"/>
        <rFont val="Book Antiqua"/>
        <family val="1"/>
      </rPr>
      <t xml:space="preserve"> From energy meter readings in GSS</t>
    </r>
  </si>
  <si>
    <r>
      <t>Currency1</t>
    </r>
    <r>
      <rPr>
        <b/>
        <vertAlign val="superscript"/>
        <sz val="12"/>
        <rFont val="Book Antiqua"/>
        <family val="1"/>
      </rPr>
      <t>1</t>
    </r>
  </si>
  <si>
    <r>
      <rPr>
        <vertAlign val="superscript"/>
        <sz val="12"/>
        <rFont val="Book Antiqua"/>
        <family val="1"/>
      </rPr>
      <t>1</t>
    </r>
    <r>
      <rPr>
        <sz val="12"/>
        <color theme="1"/>
        <rFont val="Book Antiqua"/>
        <family val="1"/>
      </rPr>
      <t xml:space="preserve"> Name of the currency to be mentioned e.g. US $, etc.</t>
    </r>
  </si>
  <si>
    <r>
      <rPr>
        <vertAlign val="superscript"/>
        <sz val="12"/>
        <rFont val="Book Antiqua"/>
        <family val="1"/>
      </rPr>
      <t>2</t>
    </r>
    <r>
      <rPr>
        <sz val="12"/>
        <color theme="1"/>
        <rFont val="Book Antiqua"/>
        <family val="1"/>
      </rPr>
      <t xml:space="preserve"> In case of equity infusion more than once during the year, Exchange rate at the date of each infusion to be provided</t>
    </r>
  </si>
  <si>
    <r>
      <t>Admitted Cost</t>
    </r>
    <r>
      <rPr>
        <b/>
        <vertAlign val="superscript"/>
        <sz val="12"/>
        <rFont val="Book Antiqua"/>
        <family val="1"/>
      </rPr>
      <t>1</t>
    </r>
  </si>
  <si>
    <t>Depreciation on Opening GFA</t>
  </si>
  <si>
    <t xml:space="preserve">Depreciation on GFA Addition </t>
  </si>
  <si>
    <t>Revised</t>
  </si>
  <si>
    <t>Revenue Gap/(surplus) in APR for FY 2022-23</t>
  </si>
  <si>
    <t>Total Revenue Gap/(surplus) in APR of FY 2022-23</t>
  </si>
  <si>
    <t>Interest for FY 2022-23 [SBI MCLR Rate 8.55%+1.5%) @10.05%] for 6 months</t>
  </si>
  <si>
    <t>Interest for FY 2023-24 [SBI MCLR Rate 8.00%+1.5%) @10.05%] for 6 months</t>
  </si>
  <si>
    <t>Apr-Mar (Revised)</t>
  </si>
  <si>
    <t>Sharing of Gains/Losses for FY 2021-22</t>
  </si>
  <si>
    <t>Store Handling Exp.</t>
  </si>
  <si>
    <t>Loss on sale of Scrap</t>
  </si>
  <si>
    <t>CST/VAT on demand</t>
  </si>
  <si>
    <t>Administrative Charges - Deposit Head</t>
  </si>
  <si>
    <t>Total Energy delivered by Generating Stations and Inter State/Intra State tie- links at the interface points of the Intra State Transmission system</t>
  </si>
  <si>
    <t>Mokama BGCL</t>
  </si>
  <si>
    <t>Naubatpur (400 KV) BGCL</t>
  </si>
  <si>
    <t>Total for all Voltages</t>
  </si>
  <si>
    <t>132/33 KV Paliganj</t>
  </si>
  <si>
    <t>220/132/33 KV ASTHAWAN</t>
  </si>
  <si>
    <t>220 kV BUS-I</t>
  </si>
  <si>
    <t>220 kV BUS-II</t>
  </si>
  <si>
    <t>* Updataed</t>
  </si>
  <si>
    <t>-</t>
  </si>
  <si>
    <t>Approved in Tariff 
Order dated 
25.03.2022</t>
  </si>
  <si>
    <t>No. Of transformers/
Reactors/ SVC etc (with 
capacity)</t>
  </si>
  <si>
    <t>3x200</t>
  </si>
  <si>
    <t>1X200+2x100</t>
  </si>
  <si>
    <t>1x200+2X100</t>
  </si>
  <si>
    <t>Karamnasa(new)</t>
  </si>
  <si>
    <t>2x200</t>
  </si>
  <si>
    <t>2x50</t>
  </si>
  <si>
    <t>4x200</t>
  </si>
  <si>
    <t>3x20</t>
  </si>
  <si>
    <t>Paliganj</t>
  </si>
  <si>
    <t>2X50+2X20</t>
  </si>
  <si>
    <t>S/C</t>
  </si>
  <si>
    <t>220 kV Kishanganj (New)-Madhepura ckt-I</t>
  </si>
  <si>
    <t>220 kV Kishanganj (New)-Madhepura ckt-II</t>
  </si>
  <si>
    <t>132 kV Sonebarsa-Kusheshwarsthan ckt-I</t>
  </si>
  <si>
    <t>132 kV Sonebarsa-Kusheshwarsthan ckt-II</t>
  </si>
  <si>
    <t>220/132/33KV Transformers</t>
  </si>
  <si>
    <t>220/132 KV Transformers</t>
  </si>
  <si>
    <t>132/33 KV Transformers</t>
  </si>
  <si>
    <t>List of  220/132/33 kv transformers</t>
  </si>
  <si>
    <t>Construction of 132/33KV GSS Chakiya-NIT-62A/2014
Construction of 132/33KV GSS Jhanjharpur
Construction of 132/33KV GSS Pakridayal</t>
  </si>
  <si>
    <t>Construction of 132KV Lines and 33KV Lines</t>
  </si>
  <si>
    <t>Railway crossing 132 kv D/C 
Forbesganj-Kishanganj, NIT-59/2014, 
D</t>
  </si>
  <si>
    <t>Relocation/Rerouting of 132 KV D/C transmission line(Sonenagar-Garhwa-Rihand) along with height raising work at two places from location no-30 to 48(Approx line length-10CKM) on turnkey basis.</t>
  </si>
  <si>
    <t>Construction of (2x160 + 2x50) MVA, 220/132/33KV Grid Sub- Station in KHAGARIA (New) under State Plan in between 220KV D/C Purnea (PG) – Begusarai Transmission Line., NIT- 41/2015</t>
  </si>
  <si>
    <t xml:space="preserve">Construction of 132 KV  transmission line (2-Phase) from Jamalpur (BSPTCL) to TSS Jamalpur of route length 5.0KM (4.0 KM through overhead and 01 KM through Underground XLPE cable) and  one no associated 132 KV Bay at Jamalpur  on turnkey basis </t>
  </si>
  <si>
    <t>construction of  one no of  D/C transmission line for river crossing (Chanan river) with 01 no pile foundation and 01 no  open foundation required for erection of 33 KV feeder  from 132/33 kv GSS Banka to new 33/11 KV Gokula PSS on  turnkey basis under Deposit Scheme</t>
  </si>
  <si>
    <t>For shifting/Height raising of 132 KV D/C Biharsharif-Sheikhpura transmission line  between Railway station Barbigha-Sheikhpura in Dist-Sheikhpura from LOC no-127 to 130 on turnkey basis. NIT-18/PR/BSPTCL/2018</t>
  </si>
  <si>
    <t xml:space="preserve">construction of 132 KV S/C transmission line (2-Phase) from Naugachia (BSPTCL)-Naugachia TSS (Approx-RL-3KM) on turnkey basis under Deposit head </t>
  </si>
  <si>
    <t>TR line Nalanda and Railway TSS Nalanda, NIT- 01/2019</t>
  </si>
  <si>
    <t>Construction of 220 KV D/C Sitamarhi (new) GSS - Raxaul (new) GSS on Twin Moose. NIT 60/PR/BSPTCL/2018</t>
  </si>
  <si>
    <t>Construction of 06 nos. of 132kV D/C towers from Ara (PG) to tower loc. No. 01 with ACSR Panther Conductor for connectivity of 2nd circuit of 132kV D/C Ara (PG) – Jagdishpur Transmission Line</t>
  </si>
  <si>
    <t>Construction of 132KV Transmission lines connecting the revenue GSS Bakhri, Ballia, Manjhaul, Nirmali, Triveniganj, Banmankhi, Manihari and Piro against NIT No.
35/PR/BSPTCL/2015</t>
  </si>
  <si>
    <t>Construction of 132 KV S/C Transmission Line for Solar PV project of M/s Alfa Infraprop Pvt. Ltd. at Bhagaura from 132/33 KV GSS Rafiganj and                    2) Construction of 01 Nos. of 132 KV line bay at GSS Rafiganj for connecting solar PV project of M/s Alfa Infraprop Pvt. Ltd.</t>
  </si>
  <si>
    <t>1. .For Construction of 23 Nos Pile Foundation in River koshi Including Setting of stubs and  earting system for the connectivity of 220 Kv D/C transmission Line from Laukahi to Supaul
,NIT-52/2016</t>
  </si>
  <si>
    <t>(i) construction of 132 KV S/C transmission lines on D/C Tower from 132/33 KV Dhaka GSS to upcoming Pakridayal GSS
(ii) Construction of New 132 KV S/C Transmission line on D/C Tower from 220/132 KV Motipur GSS to upcoming Chakiya GSS
(iii) LILO of 132 KV S/C of Jainagar-Phulparas Transmission Line at upcoming Jhanjharpur GSS NIT No 82/PR/BSPTCL/2014</t>
  </si>
  <si>
    <t>Construction of 02 nos. 132 KV line bays  at GSS Runnisaidpur &amp; 02 nos. 220KV line bay at GSS Motipur against NIT 76/PR/BSPTCL/2018</t>
  </si>
  <si>
    <t xml:space="preserve">Construction of new 220 KV S/C Trans. Line on D/C Tower and associated 01 No. 330KV Bay at GSS Sipara(Gaurichak) for connecting 220/132/33 KV GSS Sipara(Gaurichak) with 400/220 KV Patna(PG) for evacuation of power from PGCIL </t>
  </si>
  <si>
    <t>construction of 132KV D/C Udakishanj-Sonebarsha Trans. Line(Approx Length- 55 Rkm) and construction of 132 KV D/C Kusheshwarsthan-Sonebarsha Trans. Line (Approx Length-75 Rkm)</t>
  </si>
  <si>
    <t>Construction of LILO line on both circuits of 220 KV Begusarai- Purnea (PG)Transmission line at Khagariya new 220/132/33 KV GSS against NIT 12/PR/BSPTCL/2016 Pkg-A under state plan.</t>
  </si>
  <si>
    <t>construction of 132 kv DCtransmission line with ACSR penthor conductor from Kishanganj(new) to Forbisganj (approx line length 85 RKM) under special plan/BRGF part 2 Kishanganj project Bihar, NIT-19/2014, Pkg C</t>
  </si>
  <si>
    <t>construction of(i)2x220 KV D/C Trans. Line from Kishanganj(New) to Kishanganj(PG)(LL-2x4 RKM) &amp;(ii) Const. of 132 KV D/C Trans. Line from Kishanganj(New) to Kishangang(Existing)(Apprx LL-11 RKM)(BRGF Ph-III Part-II)</t>
  </si>
  <si>
    <t>For design, manufacture, testing at manufacturer’s works and delivery of equipments required for construction of  one no of 132 KV single circuit transmission line (2-Phase strung) on D/C tower from Masrakh GSS to Rajpatti TSS &amp; one no of 132 KV Bay at GSS Masrakh on turnkey basis</t>
  </si>
  <si>
    <t>construction of  132KV traction transmission line (2-phase strung) on D/C tower between GSS Pandaul &amp; TSS Pandaul with ACSR panther conductor(Line length -08 RKM) and construction of 132 KV S/C transmission line (2- Ph strung) on D/C tower between GSS Rosera &amp; TSS Hasanpur, NIT-25/2018</t>
  </si>
  <si>
    <t>construction of 132/33 KV 3x50
MVA Jamui and Banka GSS against NIT 86/PR/BSPTCL/2015</t>
  </si>
  <si>
    <t>construction of 01 no 132 KV line bay at GSS Sabour for Railway TSS on turnkey basis, NIT- 131/2018</t>
  </si>
  <si>
    <t>Strengthening of 132 KV &amp; 33 KV main bus and transfer bus by double moose &amp;quad moose respectively of different GSS of BSPTCL NIT no. 24 /PR/BSPTCL/2015</t>
  </si>
  <si>
    <t>For Supply,Erection,testing and commissioning of 06 Nos.of 50 MVA Power Transformer with Construction/Modification of foundation in Transmission Circle Saran, Koshi &amp; Darbhanga NIT 126/PR/BSPTCL/2018</t>
  </si>
  <si>
    <t>Renovation &amp; Up gradation of Protection and Control Systems of 220/132KV Grid Substation  at Biharsharif, Fatuha, Bodhgaya, Dehri On Sone, Khagaul and 132/33KV Grid Substation Kataiya on turnkey basis 61/2015</t>
  </si>
  <si>
    <t>Capicity Augmentation  of  biharshariff, Fatuha, Bodhgaya, Dehri on Sone , Khagaul and  GSS kataiya</t>
  </si>
  <si>
    <t xml:space="preserve">work of capicity augmentation by addition of 50 MVA, 132/33 KV Power Transformer at GSS Jakkanpur, Bariparahi, Chandauti, Jehanabad,Sitamarhi &amp; Begusarai and replacement of 20 MVA, 132/33 KV Power transformer at GSS Dumraon, Raxaul &amp; Purnea with construction/modification of associated 132 KV &amp; 33 KV Transformer bays </t>
  </si>
  <si>
    <t>R&amp;M Work of 132/33 KV GSS Rajgir &amp; Gaighat, NIT-48/2015</t>
  </si>
  <si>
    <t>R&amp;M of 132/33 Kv GSS Lakhisarai,Jamui &amp; Hathidah , NIT-427/2013 F</t>
  </si>
  <si>
    <t>Construction of 132/33 KV Grid Sub-station, Belsand (2X10MVA), Shahpur Patori (2X20MVA) and Benipur (2X10MVA), NIT- 62/BSPTCL/2014
Pkg-B under state plan on turnkey basis against NIT No.-62/PR/BSPTCL/2014</t>
  </si>
  <si>
    <t>Work of construction of Trans. Lines for Connecting to upcoming new 132 kv line bay 01 no. each at Musrakh, Benipatti &amp; Jandaha GSS</t>
  </si>
  <si>
    <t>Construction of 2 x160+2x50 MVA
,220/132/33KV GSS Laukahi, NIT-33/2014,</t>
  </si>
  <si>
    <t>for  Capacity augmentation of GSS Hajipur,Gopalganj &amp; Darbhanga by replacement of power Transformer. NIT  46/PR/BSPTCL/2018</t>
  </si>
  <si>
    <t>Const of 220/132/33Kv GSS Darbhanga, 39/PR/BSPTCL/2017</t>
  </si>
  <si>
    <t>Construction of 8 Nos. 132KV line bays at Pandaul-01Nos., Madhubani-02Nos, Jainagar-02, Phulparas-01Nos, Ekma-01Nos and Kusheshwarsthan-01Nos under state plan  against NIT No. 04/PR/BSPTCL/2016</t>
  </si>
  <si>
    <t>132/33Kv GSS Bhabhua</t>
  </si>
  <si>
    <t>3X50 MVA,132/33 KV  GSS
Kerpa, 08/PR/BSPTCL/2017</t>
  </si>
  <si>
    <t>Capacity augmentation by addition of 3rd 160 MVA,220/132/ KV ICT along with associated transformer bays at  Sonenagar (New) GSS  NIT 95/PR/BSPTCL/2018</t>
  </si>
  <si>
    <t>Construction of 3x50MVA, 132/33KV GSS Ramgarh (Kaimur dist.) and Warislaiganj (Nawada Dist.) on turnkey basis against NIT No.- 84/PR/BSPTCl/15</t>
  </si>
  <si>
    <t>Construction of 11 Nos. of line bays at Sherghati - 01,Imamganj - 01, Sonenagar-02, Aurangaba-02, Ara-02, Jagdishpur-03 &amp; 1 No. of T/F bay at Sherghati agaisnt NIT
No.-68/PR/BSPTCL/14</t>
  </si>
  <si>
    <t>for construction of 05 No’s of 132/33 KV transformer bays in Gaya transmission circle  on turnkey basis  NIT 120/PR/BSPTCL/2018</t>
  </si>
  <si>
    <t>Construction of 08 nos. 132 KV Line bays  each at
-Belaganj 01no. , Hulasganj-01 no., Jehanabad -01 no., Tekari-02 no., Ataula-01 no. ,Chandauti-01 no., Nawada-01 no. under Trans. Circle, Gaya for 2nd ckt. stringing of existing 132  KV DCSS, NIT- 01/2016</t>
  </si>
  <si>
    <t>For Supply of 6 Nos of 50MVA Transformer with Construction/modification of foundations in transmission Circle  NIT 127/PR/BSPTCL/2018</t>
  </si>
  <si>
    <t>For Supply of 6 Nos 50MVA Power Transformer with Construction/Modification of Foundation in Transmission Circle, Muzaffarpur NIT 125/PR/BSPTCL/2018</t>
  </si>
  <si>
    <t>Construction of 02 nos. 220 KV line bays at 220 KV Darbhanga GSS, NIT-54/2015</t>
  </si>
  <si>
    <t>Augmentation of Existing gSS Ekma ( 1x20MVA+1x50MVA) by 3x50MVA capacity against NIT-36/PR/BSPTCL/2018</t>
  </si>
  <si>
    <t>Construction of 2x160 MVA + 2X50 MVA,220/132/33 KV Sub Station at Motipur</t>
  </si>
  <si>
    <t>Construction of 02 nos. 132KV Line bays each at 132/33KV Grid- Substation Mahnar &amp; Shahpurpatori and Construction of 02nos. 220KV Line bays at 220/132/33KV GSS Samastipur(New) on Turnkey basis under State Plan against  NIT No. 85/PR/BSPTCL/2018.</t>
  </si>
  <si>
    <t>Construction Of 2 Nos.132 KV Line Bays each at 132/33 KV GSS,SKMCH &amp; SITAMARHI(Total 4 Nos of 132 KV Line Bays)</t>
  </si>
  <si>
    <t>work of        R&amp;M of 04 nos of 132/33 KV  Grid Substations Muzaffarpur, Darbhanga, Bettiah and Motihari on turnkey basis on Firm price against NIT No :- 06/PR/BSPTCL/2016 under state plan.</t>
  </si>
  <si>
    <t>construction of 2 Nos. 132 KV Line Bay at 132/33 KV Udakishanj GSS, Construction of 4 Nos. of 132 KV Line bay at 132/33 KV Kusheshwarsthan GSS,  Construction of 4 Nos. of 132 KV Line bay at 132/33 KV Sonebersa GSS, Construction of 1 No 132/33 KV Transformer Bay at 132/33 KV Kataiya GSS, NIT-05/2014, Pkg A</t>
  </si>
  <si>
    <t>Construction of Associated 132KV Line bays for Second Circuit Stringing of Existing double circuit Single  strung at Begusarai, NIT- 5/2016</t>
  </si>
  <si>
    <t>Construction of 132/33KV (2X50 MVA) GSS at Palasi (Dist. Araria) on turnkey basis. NIT No.- 37/PR/BSPTCL/18</t>
  </si>
  <si>
    <t>Construction of 220/132 KV (2x100) MVA GSS at Korha with SAS and additional / augmentation of 160 MVA, 220/132 KV Transformer at 220/132/33 KV GSS Kishanganj (new) on turnkey basis  NIT 86/PR/BSPTCL/2018</t>
  </si>
  <si>
    <t>Construction of 132/33KV GSS Siwan-New, NIT-85/2015</t>
  </si>
  <si>
    <t>Capacitor bank 36KV for improvement of voltage</t>
  </si>
  <si>
    <t>Construction of 132Kv Line Bay at GSS Dhaka and Motipur. NIT-34/2015, Pkg A</t>
  </si>
  <si>
    <t>Re-Conductring of (i) 132KV S/C Kahalgaon(BSPTCL)- Kahalgaon (NTPC) Trans. Line (CKM-7KM) (ii) 132 KV S/C Kahalgaon- Sabour Trans. Line(CKM-27KM transmission line with HTLS(equivalent to panther) Conductor(Approx CKM=27KM). NIT 113/PR/BSPTCL/2018</t>
  </si>
  <si>
    <t>Double storied control room building  at 132/33 KV GSS Siwan</t>
  </si>
  <si>
    <t>Earth Filling &amp; Construction of boundary wall of proposed land for 220/132/33 KV GSS Mushahari ,Muzaffarpur(Under BRGF Ph-III Part-I), NIT-468/2013</t>
  </si>
  <si>
    <t>Construction and renovation of Store shed, PCC Road, Sump Room, Landscaping, Open Platform, Drainage System, Height raising of Boundary Wall etc. at GSS Jakkanpur</t>
  </si>
  <si>
    <t>Civil Works Buildings at various Location (TCC Bhagalpur, Dharbhanga, Madhepura, Muz, Purnea, Patna)</t>
  </si>
  <si>
    <t>Training institute at 132/33 KV GSS Gaurichak and Various Location TCC Bhagalpur, TCC Patna, TCC Chapra)</t>
  </si>
  <si>
    <t>Furniture &amp; Fixture at HQ, TC Muz, Patna (East, West), Purnea, Vaishali, Dharbhanga</t>
  </si>
  <si>
    <t>Land Owned Under Full Title</t>
  </si>
  <si>
    <t>Misc. Line Works</t>
  </si>
  <si>
    <t>Office Equipments</t>
  </si>
  <si>
    <t>Other Misc. Civil Works</t>
  </si>
  <si>
    <t>27.02.2017</t>
  </si>
  <si>
    <t>14.11.2019</t>
  </si>
  <si>
    <t>05.11.2020</t>
  </si>
  <si>
    <t>31.03.2020</t>
  </si>
  <si>
    <t>14.03.2020</t>
  </si>
  <si>
    <t>28.09.2017</t>
  </si>
  <si>
    <t>13.07.2019</t>
  </si>
  <si>
    <t>18.02.2016</t>
  </si>
  <si>
    <t>05.02.2016</t>
  </si>
  <si>
    <t>08.12.2019</t>
  </si>
  <si>
    <t>24.02.2020</t>
  </si>
  <si>
    <t>24.11.2019</t>
  </si>
  <si>
    <t>15.04.2020</t>
  </si>
  <si>
    <t>13.10.2019</t>
  </si>
  <si>
    <t>01.09.2016</t>
  </si>
  <si>
    <t>23.05.2018</t>
  </si>
  <si>
    <t xml:space="preserve">15.01.2019 </t>
  </si>
  <si>
    <t>05.05.2020</t>
  </si>
  <si>
    <t>01.07.2019</t>
  </si>
  <si>
    <t>15.06.2019</t>
  </si>
  <si>
    <t>29.03.2017</t>
  </si>
  <si>
    <t>19.11.2014</t>
  </si>
  <si>
    <t>06.02.2015</t>
  </si>
  <si>
    <t>08.03.2019</t>
  </si>
  <si>
    <t>05.02.2019</t>
  </si>
  <si>
    <t>Deposit Work</t>
  </si>
  <si>
    <t>PSDF Cap.</t>
  </si>
  <si>
    <t>ADB/IRF</t>
  </si>
  <si>
    <t>36.68 Cr</t>
  </si>
  <si>
    <t>82.10 Cr</t>
  </si>
  <si>
    <t>6.04 Cr</t>
  </si>
  <si>
    <t>Intangible Assets</t>
  </si>
  <si>
    <t>Less: Expenses Capitalized</t>
  </si>
  <si>
    <t>Bad Debts</t>
  </si>
  <si>
    <t xml:space="preserve">Weighted  Average Rate of Depreciation </t>
  </si>
  <si>
    <t>(d) Details of total equity infused</t>
  </si>
  <si>
    <t>Shareholder's Funds</t>
  </si>
  <si>
    <t>Equity Share Capital</t>
  </si>
  <si>
    <t>Share Premium utilized for Capital Expenditure</t>
  </si>
  <si>
    <t>Free Reserves utilized for Captial Expenditure</t>
  </si>
  <si>
    <t>Average Gross Fixed Assets</t>
  </si>
  <si>
    <t>Maintenance spares@ 40% of  1 month R&amp;M Expense</t>
  </si>
  <si>
    <t>D) Projection Of Minimum Demand (in MW)</t>
  </si>
  <si>
    <t>E) Projection Of Average Demand (in MW)</t>
  </si>
  <si>
    <t>(c) Details of Installed Transformer at Substation</t>
  </si>
  <si>
    <t>Sl.</t>
  </si>
  <si>
    <t>Voltage Ratio of Transformer (kv/kv)</t>
  </si>
  <si>
    <t>Details of Transformers</t>
  </si>
  <si>
    <t>Total number</t>
  </si>
  <si>
    <t>Total Capacity (MVA)</t>
  </si>
  <si>
    <t>Name of the Transmission Licensee</t>
  </si>
  <si>
    <t>(i) Break-up of Project Cost for Transmission System</t>
  </si>
  <si>
    <t>Break Down</t>
  </si>
  <si>
    <t>Variation (B-C)</t>
  </si>
  <si>
    <t>Reasons for Variation</t>
  </si>
  <si>
    <t>Preliminary works</t>
  </si>
  <si>
    <t>Design &amp; Engineering</t>
  </si>
  <si>
    <t>Priliminary investigation, Right of way, forest, clearence, PTCC, general civil works etc.</t>
  </si>
  <si>
    <t>Total Perliminary works</t>
  </si>
  <si>
    <t>Transmission Line material</t>
  </si>
  <si>
    <t>Tower Steel</t>
  </si>
  <si>
    <t>Conductor</t>
  </si>
  <si>
    <t>Earth Wire</t>
  </si>
  <si>
    <t>Insulators</t>
  </si>
  <si>
    <t>Hardware Fittings</t>
  </si>
  <si>
    <t>Conductor &amp; Earthwire accessories</t>
  </si>
  <si>
    <t>Spares</t>
  </si>
  <si>
    <t>Erection, Stringing &amp; Civil works including foundation</t>
  </si>
  <si>
    <t>Total Transmission Line Materials</t>
  </si>
  <si>
    <t>Taxes and Duties</t>
  </si>
  <si>
    <t>Custom Duty</t>
  </si>
  <si>
    <t>Other Taxes &amp; duties</t>
  </si>
  <si>
    <t>*Pertaining to Transmission Business only, SLDC shall file separately</t>
  </si>
  <si>
    <t>Total - Transmission lines</t>
  </si>
  <si>
    <t>Substations</t>
  </si>
  <si>
    <t>Preliminary works &amp; land</t>
  </si>
  <si>
    <t>Land</t>
  </si>
  <si>
    <t>Site preparation</t>
  </si>
  <si>
    <t>Total Preliminary works &amp; land Civil Works</t>
  </si>
  <si>
    <t>Control Room &amp; Office Building including HVAC</t>
  </si>
  <si>
    <t>Twonship &amp; Colony</t>
  </si>
  <si>
    <t>Roads and Drainage</t>
  </si>
  <si>
    <t>Foundation for structures</t>
  </si>
  <si>
    <t>Misc. civil works</t>
  </si>
  <si>
    <t>Total Civil Works</t>
  </si>
  <si>
    <t>Substation Equipments</t>
  </si>
  <si>
    <t>Switchgear (CT,PT,Circuit Breaker, Isolator etc)</t>
  </si>
  <si>
    <t>Transformers</t>
  </si>
  <si>
    <t>Compensating Equipment (Reactor, SVCs etc)</t>
  </si>
  <si>
    <t>Control, Relay &amp; Protection Panel</t>
  </si>
  <si>
    <t>PLCC</t>
  </si>
  <si>
    <t>HVDC package</t>
  </si>
  <si>
    <t>Bus Bars/conductors/Insulators</t>
  </si>
  <si>
    <t>Outdoor lighting</t>
  </si>
  <si>
    <t>Emergency D.G. Set</t>
  </si>
  <si>
    <t>Grounding System</t>
  </si>
  <si>
    <t>Structure for switchyard</t>
  </si>
  <si>
    <t>Total Substation Equipments</t>
  </si>
  <si>
    <t>Other Taxes &amp; Duties</t>
  </si>
  <si>
    <t>Total Taxes &amp; Duties</t>
  </si>
  <si>
    <t>Total (Sub-station)</t>
  </si>
  <si>
    <t>Construction and pre-commissioning expenses</t>
  </si>
  <si>
    <t>Site supervision &amp; site admn. Etc.</t>
  </si>
  <si>
    <t>Tools and Plants</t>
  </si>
  <si>
    <t>Construction Insurance</t>
  </si>
  <si>
    <t>Total Construction and pre commissioning expenses</t>
  </si>
  <si>
    <t>Overheads</t>
  </si>
  <si>
    <t>Establishment</t>
  </si>
  <si>
    <t>Audit &amp; Accounts</t>
  </si>
  <si>
    <t>Contingency</t>
  </si>
  <si>
    <t>Total Overheads</t>
  </si>
  <si>
    <t>Total Cost</t>
  </si>
  <si>
    <t>IDC, FC, FERV &amp; Hedging Cost</t>
  </si>
  <si>
    <t>Interest During Construction (IDC)</t>
  </si>
  <si>
    <t>Financing Exchange Rate Variation (FERV)</t>
  </si>
  <si>
    <t xml:space="preserve">Hedging Cost </t>
  </si>
  <si>
    <t xml:space="preserve">Total of IDC, FC, FERV &amp; Hedging Cost </t>
  </si>
  <si>
    <t>Capital Cost incl. IDC , FC, FERV &amp; Hedging Cost</t>
  </si>
  <si>
    <t>upto Sep'23</t>
  </si>
  <si>
    <t xml:space="preserve"> (till Sep 2023)</t>
  </si>
  <si>
    <t>(Upto September 2023)</t>
  </si>
  <si>
    <t>Claimed in 
Truing-up of 
FY 2022-23</t>
  </si>
  <si>
    <t>Projected in 
ARR FY 2024-25</t>
  </si>
  <si>
    <t>400/220</t>
  </si>
  <si>
    <t>400/132</t>
  </si>
  <si>
    <t>220/132</t>
  </si>
  <si>
    <t>220/33</t>
  </si>
  <si>
    <t>132/33</t>
  </si>
  <si>
    <t>As per Orginal Estimates</t>
  </si>
  <si>
    <t>Actual Capital Expenditure (Opening)</t>
  </si>
  <si>
    <t>(m) Capital Work-In-Progress (CWIP) (in Rs. Crores)</t>
  </si>
  <si>
    <t>FY 2024-25</t>
  </si>
  <si>
    <t>Previous 
year</t>
  </si>
  <si>
    <t>Current
Year</t>
  </si>
  <si>
    <t>Ensuring 
Years</t>
  </si>
  <si>
    <t xml:space="preserve">Current Year (R.E) </t>
  </si>
  <si>
    <t>Claimed in 
APR FY 2023-24</t>
  </si>
  <si>
    <t xml:space="preserve">Sl. No. </t>
  </si>
  <si>
    <t>Time during which voltage in an year(till Sep 2023)</t>
  </si>
  <si>
    <t>D=50% of C</t>
  </si>
  <si>
    <t>E=50% of C</t>
  </si>
  <si>
    <t>50% of gains to be retained by the Licensee</t>
  </si>
  <si>
    <t>50% of gain to be passed through as an adjustment in Tariff</t>
  </si>
  <si>
    <t>50% of gains to be on account of Licensee</t>
  </si>
  <si>
    <t>50% of gains to be passed-on as adjustment through Tariff</t>
  </si>
  <si>
    <t>B=50% of A</t>
  </si>
  <si>
    <t>C=50% of A</t>
  </si>
  <si>
    <t>Less: RoE, and Contribution to Contingency Reserves for 2 months</t>
  </si>
  <si>
    <t>Approved in TO</t>
  </si>
  <si>
    <t>Revenue Surplus in True Up of 2022-23</t>
  </si>
  <si>
    <t>Interest for FY 2022-23 [(SBI MCLR +1.50%) @ 9.30%] for 6 months</t>
  </si>
  <si>
    <t>Interest for FY 2023-24 [(SBI MCLR +1.50%) @10.05%]] for 1 year</t>
  </si>
  <si>
    <t>Interest for FY 2024-25 [(SBI MCLR +1.5%) @10.05%] for 6 months</t>
  </si>
  <si>
    <t>Total Gap/(Surplus) to be adjusted in ARR of FY 2024-25</t>
  </si>
  <si>
    <t>Truing-up for FY 2022-23, Annual Performance Review (APR) for FY 2023-24 And Aggregate Revenue Requirement (ARR) &amp; Tariff Proposal for the FY 2024-25 For Bihar State Power Transmission Company Limited</t>
  </si>
  <si>
    <t>220 kV Biharsharif(PG) - Biharsharif Ckt - I</t>
  </si>
  <si>
    <t>220kV</t>
  </si>
  <si>
    <t>220 kV Biharsharif(PG) - Biharsharif Ckt - II</t>
  </si>
  <si>
    <t>220 kV Biharsharif(PG) - Biharsharif Ckt - III</t>
  </si>
  <si>
    <t>220 kV Biharsharif(PG) - Biharsharif Ckt - IV</t>
  </si>
  <si>
    <t>220 kV Patna(PG) - Gaurichak Ckt - I</t>
  </si>
  <si>
    <t>220 kV Patna(PG) - Gaurichak Ckt - II</t>
  </si>
  <si>
    <t>220 kV Patna(PG) - Gaurichak Ckt - III</t>
  </si>
  <si>
    <t>220 kV Patna(PG) - Fatuha Ckt.</t>
  </si>
  <si>
    <t>220 kV Patna(PG) - Khagaul Ckt.</t>
  </si>
  <si>
    <t>220 kV Pusauli(PG) - Dehri Ckt.</t>
  </si>
  <si>
    <t>220 kV Pusauli(PG) - Nadokhar Ckt. - I</t>
  </si>
  <si>
    <t>220 kV Pusauli(PG) - Nadokhar Ckt. - II</t>
  </si>
  <si>
    <t>220 kV Gaya(PG) - Bodhgaya Ckt. I</t>
  </si>
  <si>
    <t>220 kV Gaya(PG) - Bodhgaya Ckt. II</t>
  </si>
  <si>
    <t>220 kV Gaya(PG) - Bodhgaya Ckt- III (ckt-1)</t>
  </si>
  <si>
    <t>220 kV Bodhgaya-Chandauti (PG) ckt-I</t>
  </si>
  <si>
    <t>220 kV Gaya(PG) - Bodhgaya Ckt- IV (ckt-2)</t>
  </si>
  <si>
    <t>220 kV Bodhgaya-Chandauti (PG) ckt-II</t>
  </si>
  <si>
    <t>220 kV Chandauti PG-Sonenagar New Ckt-I</t>
  </si>
  <si>
    <t>220 kV Chandauti PG-Sonenagar New Ckt-II</t>
  </si>
  <si>
    <t>220 kV Gaya(PG) - Dehri Ckt. I</t>
  </si>
  <si>
    <t>220 kV Gaya(PG) - Dehri Ckt. II</t>
  </si>
  <si>
    <t>220 kV Gaurichak - Fatuha ckt-I</t>
  </si>
  <si>
    <t>220 kV Gaurichak-Bihta(new) ckt-I</t>
  </si>
  <si>
    <t>220 kV Gaurichak-Bihta(new) ckt-II</t>
  </si>
  <si>
    <t>220 kV Biharsharif - Fatuha ckt-I</t>
  </si>
  <si>
    <t>220 kV Biharsharif - Fatuha ckt-II</t>
  </si>
  <si>
    <t>220 kV Muzaffarpur(PG) - Hajipur Ckt. I</t>
  </si>
  <si>
    <t>220 kV Muzaffarpur(PG) - Hajipur Ckt. II</t>
  </si>
  <si>
    <t>220 kV Purnea(PG) - Madhepura Ckt. I</t>
  </si>
  <si>
    <t>220 kV Purnea(PG) - Madhepura Ckt. II</t>
  </si>
  <si>
    <t>220 kV Purnea(PG) - Khagaria (New) Ckt. I</t>
  </si>
  <si>
    <t>220 kV Purnea(PG) - Khagaria (New) Ckt. II</t>
  </si>
  <si>
    <t>220 kV Khagaria (New)-Begusarai Ckt. I</t>
  </si>
  <si>
    <t>220 kV Khagaria (New)-Begusarai Ckt. II</t>
  </si>
  <si>
    <t>220 kV Kishanganj (PG) - Kishanganj(New) I</t>
  </si>
  <si>
    <t>220 kV Kishanganj (PG) - Kishanganj(New) II</t>
  </si>
  <si>
    <t>220 kV Kishanganj (PG) - Kishanganj(New) III</t>
  </si>
  <si>
    <t>220 kV Kishanganj (PG) - Kishanganj(New) IV</t>
  </si>
  <si>
    <t>220 kV DMTCL(Darbhanga) - Motipur ckt - I</t>
  </si>
  <si>
    <t>220 kV DMTCL(Darbhanga) - Motipur ckt - II</t>
  </si>
  <si>
    <t>220 kV DMTCL(Darbhanga)-Darbhanga ckt - I</t>
  </si>
  <si>
    <t>220 kV DMTCL(Darbhanga)-Darbhanga ckt - II</t>
  </si>
  <si>
    <t>220 kV DMTCL(Darbhanga) - Laukhi ckt - I</t>
  </si>
  <si>
    <t>220 kV DMTCL(Darbhanga) - Laukhi ckt - II</t>
  </si>
  <si>
    <t>220 kV DMTCL(Darbhanga) - Samastipur (New)/Ujiarpur ckt.</t>
  </si>
  <si>
    <t>220 kV TTPS(Tenughat) -  Biharsharif Ckt</t>
  </si>
  <si>
    <t>220 kV MTPS-Gopalganj ckt-I</t>
  </si>
  <si>
    <t>220 kV MTPS-Gopalganj ckt-II</t>
  </si>
  <si>
    <t>220 kV MTPS-Motipurckt-I</t>
  </si>
  <si>
    <t>220 kV MTPS-Motipurckt-II</t>
  </si>
  <si>
    <t>220 kV MTPS-Samastipur(New)/Ujiarpur ckt-I</t>
  </si>
  <si>
    <t>220 kV MTPS-Samastipur(New)/Ujiarpur ckt-II</t>
  </si>
  <si>
    <t>220 kV BTPS-Begusarai ckt-I</t>
  </si>
  <si>
    <t>220 kV BTPS-Begusarai ckt-II</t>
  </si>
  <si>
    <t>220 kV BTPS-Hajipur ckt-I</t>
  </si>
  <si>
    <t>220 kV BTPS-Hajipur ckt-II</t>
  </si>
  <si>
    <t>220 kV Begusarai-Samastipur(New)/Ujiarpur ckt-I</t>
  </si>
  <si>
    <t>220 kV Begusarai-Samastipur(New)/Ujiarpur ckt-II</t>
  </si>
  <si>
    <t>220 kV  Motipur-Mushahri ckt-I</t>
  </si>
  <si>
    <t>220 kV  Motipur-Mushahri ckt-II</t>
  </si>
  <si>
    <t>220 kV Mushahri - Darbhanga ckt-I</t>
  </si>
  <si>
    <t>220 kV Mushahri  - Darbhanga ckt-II</t>
  </si>
  <si>
    <t>220 kV Madhepura- Laukahi ckt-I</t>
  </si>
  <si>
    <t>220 kV Madhepura- Laukahi ckt-II</t>
  </si>
  <si>
    <t>220 kV Pusauli (PG)-Karamnasa New</t>
  </si>
  <si>
    <t>220 kV Karamnasa (New)-Sahupuri</t>
  </si>
  <si>
    <t>220 kV Sitamarhi PG- Motipur ckt-I</t>
  </si>
  <si>
    <t>220 kV Sitamarhi PG- Motipur ckt-II</t>
  </si>
  <si>
    <t>220 kV Saharsa (PG)-Khagaria (New) ckt-1</t>
  </si>
  <si>
    <t>220 kV Saharsa (PG)-Khagaria (New) ckt-2</t>
  </si>
  <si>
    <t>220 kV Biharsharif-Asthawan Ckt-1</t>
  </si>
  <si>
    <t>220 kV Biharsharif-Asthawan Ckt-2</t>
  </si>
  <si>
    <t>220 kV Bakhtiyarpur (New)-Sheikhpura (New) Ckt-1</t>
  </si>
  <si>
    <t>220 kV Bakhtiyarpur (New)-Sheikhpura (New) Ckt-2</t>
  </si>
  <si>
    <t>220 kV Muzaffarpur (PG)-Garaul ckt-1</t>
  </si>
  <si>
    <t>220 kV Muzaffarpur (PG)-Garaul ckt-2</t>
  </si>
  <si>
    <t>220 kV Saharsa(PG)-Begusarai ckt-1</t>
  </si>
  <si>
    <t>220 kV Saharsa(PG)-Begusarai ckt-2</t>
  </si>
  <si>
    <t>220 kVKaramnasa (New)-Pusauli Ckt-1</t>
  </si>
  <si>
    <t>220 kVKaramnasa (New)-Pusauli Ckt-2</t>
  </si>
  <si>
    <t>220 kV Raxaul (New)-Sitamarhi (New) Ckt-I</t>
  </si>
  <si>
    <t>220 kV Raxaul (New)-Sitamarhi (New) Ckt-II</t>
  </si>
  <si>
    <t>132kV</t>
  </si>
  <si>
    <t>132 kV Sonenagar(New)-Sonenagar ckt-II</t>
  </si>
  <si>
    <t>132 kV Chandauti-Chandauti (PG) (L-30)</t>
  </si>
  <si>
    <t>132 kV Chandauti (PG)-Sonenagar  (L-30)</t>
  </si>
  <si>
    <t>132 kV Chandauti-Chandauti (PG) (L-31)</t>
  </si>
  <si>
    <t>132 kV Chandauti (PG)-Rafiganj (L-31)</t>
  </si>
  <si>
    <t>132 kV Rafiganj-Sonenagar (L-31)</t>
  </si>
  <si>
    <t>132 kV Rafiganj-Rafiganj TSS ckt-1</t>
  </si>
  <si>
    <t>132 kV Rafiganj-Rafiganj TSS ckt-2</t>
  </si>
  <si>
    <t>132 kV Darbhangha(old)-Gangwara ckt-1</t>
  </si>
  <si>
    <t>132 kV Darbhangha(old)-Gangwara ckt-2</t>
  </si>
  <si>
    <t xml:space="preserve">132 kV Darbhangha(old)-Gangwara </t>
  </si>
  <si>
    <t>132 kV Gangwara - Pandaul</t>
  </si>
  <si>
    <t>132 kV Kusheshwarsthan-Rosera</t>
  </si>
  <si>
    <t>132 kV  Kusheshwarsthan-Dalsinghsarai</t>
  </si>
  <si>
    <t>132 kV Jainagar-Benipatti(LILO)</t>
  </si>
  <si>
    <t>132 kV Benipatti(LILO)-Madhubani</t>
  </si>
  <si>
    <t>132 kV Darbhanga- Madhubani ckt-1</t>
  </si>
  <si>
    <t>132 kV Darbhanga- Madhubani ckt-2</t>
  </si>
  <si>
    <t>132 kV Madhubani-Pandaul ckt-I</t>
  </si>
  <si>
    <t>132 kV Madhubani-Pandaul ckt-II</t>
  </si>
  <si>
    <t xml:space="preserve">132 kV Jainagar-Madhubani </t>
  </si>
  <si>
    <t>132 kV Phulparas-Jainagar</t>
  </si>
  <si>
    <t>132 kV Jhanjharpur (LILO)-Phulparas</t>
  </si>
  <si>
    <t>132 kV Supaul-Phulparas</t>
  </si>
  <si>
    <t xml:space="preserve"> 132 kV Pandaul-Phulparas ckt-1 </t>
  </si>
  <si>
    <t xml:space="preserve"> 132 kV Pandaul-Phulparas ckt-2</t>
  </si>
  <si>
    <t>132 kV Bodhgaya-Imamganj</t>
  </si>
  <si>
    <t>132 kV Sherghati-Imamganj T/L</t>
  </si>
  <si>
    <t>132 kV Bodhgaya-Sherghati</t>
  </si>
  <si>
    <t>132 kV Bodhgaya-Chandauti (Line-I) ckt-I</t>
  </si>
  <si>
    <t>132 kV Bodhgaya-Chandauti (Line-I) ckt-II</t>
  </si>
  <si>
    <t>132 kV Bodhgaya-Chandauti (Line-II) ckt-I</t>
  </si>
  <si>
    <t>132 kV Bodhgaya-Chandauti (Line-II) ckt-II</t>
  </si>
  <si>
    <t>132 kV Chandauti-Tekari</t>
  </si>
  <si>
    <t>132 kV Chandauti-Gaurichak</t>
  </si>
  <si>
    <t>132 kV Chandauti-Belaganj</t>
  </si>
  <si>
    <t>132 kV Belaganj-Tehta</t>
  </si>
  <si>
    <t>132 kV Jehanabad-Masaurhi</t>
  </si>
  <si>
    <t>132 kV Masaurhi-Gaurichak</t>
  </si>
  <si>
    <t>132 kV Tehta-Jehanabad</t>
  </si>
  <si>
    <t>132 kV Jehanabad-Ataula ckt-I</t>
  </si>
  <si>
    <t>132 kV Jehanabad-Ataula ckt-II</t>
  </si>
  <si>
    <t>132 kV Jehanabad-Jehanabad TSS</t>
  </si>
  <si>
    <t>132 kV  Bodhgaya-Paharpur TSS ckt-1</t>
  </si>
  <si>
    <t>132 kV  Bodhgaya-Paharpur TSS ckt-2</t>
  </si>
  <si>
    <t>132 kV Sherghati-Sawkala Solar plant</t>
  </si>
  <si>
    <t>132 kV Wazirganj-Nawada</t>
  </si>
  <si>
    <t>132 kV Chandauti-Goh</t>
  </si>
  <si>
    <t>132 kV Goh-Tekari</t>
  </si>
  <si>
    <t>132 kV Ekangarsarai-Hulasganj</t>
  </si>
  <si>
    <t>132 kV Biharsharif-Hulasganj</t>
  </si>
  <si>
    <t>132 kV Goh-Ataula ckt-I</t>
  </si>
  <si>
    <t>132 kV Goh-Ataula ckt-II</t>
  </si>
  <si>
    <t>132 kV Dehri-Kerpa (LILO)</t>
  </si>
  <si>
    <t>132 kV Kerpa-Banjari</t>
  </si>
  <si>
    <t>132 kV Dehri-Bikramganj</t>
  </si>
  <si>
    <t>132 kV Dehri-Sonenagar ckt-I</t>
  </si>
  <si>
    <t>132 kV Dehri-Sonenagar ckt-II</t>
  </si>
  <si>
    <t>132 kV Dehri-Kochas</t>
  </si>
  <si>
    <t xml:space="preserve">132 kV Dehri-Sasaram </t>
  </si>
  <si>
    <t>132 kV Banjari-Sasaram ckt-I</t>
  </si>
  <si>
    <t>132 kV Banjari-Sasaram ckt-II</t>
  </si>
  <si>
    <t>132 kV Banjari-Dalmia Cement (formerly KCL)</t>
  </si>
  <si>
    <t>132 kV Bikramganj-Dumraon</t>
  </si>
  <si>
    <t>132 kV Sasaram- Pusauli(BSPTCL)</t>
  </si>
  <si>
    <t xml:space="preserve">132 kV Kochas-Pusauli </t>
  </si>
  <si>
    <t>132 kV Kudra- Kochas</t>
  </si>
  <si>
    <t>132 kV Sonenagar -Aurangabad ckt-I</t>
  </si>
  <si>
    <t>132 kV Sonenagar -Aurangabad ckt-II</t>
  </si>
  <si>
    <t>132 kV Aurangabad-Shree Cement</t>
  </si>
  <si>
    <t>132 kV Sonenagar-Nagaruttari-Rihand Ckt-I</t>
  </si>
  <si>
    <t>132 kV Sonenagar-Japla-Garhwa-Rihand ckt-II</t>
  </si>
  <si>
    <t>132 kV Sonenagar (old)-Japala TSS ckt-1</t>
  </si>
  <si>
    <t>132 kV Sonenagar (old)-Japala TSS ckt-2</t>
  </si>
  <si>
    <t>132 kV Sonenagar-Sonenegar TSS</t>
  </si>
  <si>
    <t>132 kV Saharsa-Udakishanganj ckt-I</t>
  </si>
  <si>
    <t>132 kV Saharsa-Udakishanganj ckt-II</t>
  </si>
  <si>
    <t>132 kV Sonebarsa-Uda Kishanganj ckt-I</t>
  </si>
  <si>
    <t>132 kV Sonebarsa-Uda Kishanganj ckt-II</t>
  </si>
  <si>
    <t>132 kV Banmankhi-Saharsa</t>
  </si>
  <si>
    <t>132 kV Supaul-Madhepura ckt-I</t>
  </si>
  <si>
    <t>132 kV Supaul-Madhepura ckt-II</t>
  </si>
  <si>
    <t>132 kV Madhepura-Saharsa (PG)</t>
  </si>
  <si>
    <t>132 kV Saharsa (PG)-Sonebarsa</t>
  </si>
  <si>
    <t xml:space="preserve">132 kV Madhepura-Saharsa </t>
  </si>
  <si>
    <t xml:space="preserve">132 kV Saharsa-Sonebarsa  </t>
  </si>
  <si>
    <t>132 kV Madhepura-Saharsa ckt-I</t>
  </si>
  <si>
    <t>132 kV Madhepura-Saharsa ckt-II</t>
  </si>
  <si>
    <t>132 kV Madhepura-Rail Engine Factory ckt-1</t>
  </si>
  <si>
    <t>132 kV Madhepura-Rail Engine Factory ckt-2</t>
  </si>
  <si>
    <t>132 kV Kusheshwarshtan-Sonebarsa ckt-I</t>
  </si>
  <si>
    <t>132 kV Kusheshwarshtan-Sonebarsa ckt-II</t>
  </si>
  <si>
    <t>132 kV  Sonebarsa-Simri Bakhtiyarpur</t>
  </si>
  <si>
    <t>132 kV Supaul-Raghopur</t>
  </si>
  <si>
    <t>132 kV Raghopur-Laukhi</t>
  </si>
  <si>
    <t>132 kV Supaul-Laukhi ckt-1</t>
  </si>
  <si>
    <t>132 kV Kataiya-Supaul ckt-I</t>
  </si>
  <si>
    <t>132 kV Kataiya-Supaul ckt-II</t>
  </si>
  <si>
    <t>132 kV Supaul - Nirmali</t>
  </si>
  <si>
    <t>132 kV Forbisganj-Kataiya Ckt-II</t>
  </si>
  <si>
    <t>132 kV Forbisganj-Kataiya Ckt-III</t>
  </si>
  <si>
    <t>132 kV Forbisganj-Kataiya Ckt-I</t>
  </si>
  <si>
    <t>132 kV Kataiya- Dohabi</t>
  </si>
  <si>
    <t>132 kV Kataiya-Kushaha T/L</t>
  </si>
  <si>
    <t>132 kV Nirmali-Phulparas</t>
  </si>
  <si>
    <t>132 kV Muzaffarpur- Garaul ckt-I</t>
  </si>
  <si>
    <t>132 kV Muzaffarpur- Garaul ckt-II</t>
  </si>
  <si>
    <t>132 kV Garaul-Vaishali Ckt-I</t>
  </si>
  <si>
    <t>132 kV Garaul-Vaishali ckt-II</t>
  </si>
  <si>
    <t>132 kV Vaishali-Sheetalpur</t>
  </si>
  <si>
    <t>132 kV Vaishali- Bela rail factory</t>
  </si>
  <si>
    <t>132 kV Samastipur(old)-Jandaha</t>
  </si>
  <si>
    <t>132 kV Hajipur(new) - Jandaha</t>
  </si>
  <si>
    <t xml:space="preserve">132 kV Jandaha-Mahnar </t>
  </si>
  <si>
    <t>132 kV Hajipur(new) - Hajipur(old) ckt-I</t>
  </si>
  <si>
    <t>132 kV Hajipur(new) - Hajipur(old) ckt-II</t>
  </si>
  <si>
    <t>132 kV Hajipur - Hajipur TSS</t>
  </si>
  <si>
    <t>132 kV Hajipur- Chapra</t>
  </si>
  <si>
    <t>132 kVSamastipur(old)- Hajipur(new)</t>
  </si>
  <si>
    <t>132 kV Jamalpur-Tarapur (LILO)</t>
  </si>
  <si>
    <t>132 kV Tarapur(LILO)-Sultanganj</t>
  </si>
  <si>
    <t>132 kV Lakhisarai(PG) - Jamui Ckt - I</t>
  </si>
  <si>
    <t>132 kV Lakhisarai(PG) - Jamui Ckt - II</t>
  </si>
  <si>
    <t>132 kV Jamui-Jhajha TSS ckt-I</t>
  </si>
  <si>
    <t>132 kV Jamui-Jhajha TSS ckt-II</t>
  </si>
  <si>
    <t>132 kV Sheikhpura-Jamui ckt-I</t>
  </si>
  <si>
    <t>132 kV Sheikhpura-Jamui ckt-II</t>
  </si>
  <si>
    <t>132 kV Jamui-Jamui(new) ckt-I</t>
  </si>
  <si>
    <t>132 kV Jamui-Jamui(new) ckt-II</t>
  </si>
  <si>
    <t>132 kV Lakhisarai-Jamui</t>
  </si>
  <si>
    <t>132 kV  Jamui(New)-Banka(New) ckt-I</t>
  </si>
  <si>
    <t>132 kV  Jamui(New)-Banka(New) ckt-II</t>
  </si>
  <si>
    <t>132 kV Lakhisarai-Jamalpur</t>
  </si>
  <si>
    <t>132 kV Hathidah-Lakhisarai</t>
  </si>
  <si>
    <t>132 kV Lakhisarai - Lakhisarai TSS</t>
  </si>
  <si>
    <t>132 kV Lakhisarai-Sheikhpura</t>
  </si>
  <si>
    <t>132 kV Lakhisarai(PG) - Lakhisarai Ckt - I</t>
  </si>
  <si>
    <t>132 kV Lakhisarai(PG) - Lakhisarai Ckt - II</t>
  </si>
  <si>
    <t>132 kV Begusarai- Balia</t>
  </si>
  <si>
    <t>132 kV Begusarai-Manjhaul</t>
  </si>
  <si>
    <t>132 kV Purnea-Khagaria New (L-23)</t>
  </si>
  <si>
    <t>132 kV Khagaria (New)- Khagaria (Old)</t>
  </si>
  <si>
    <t>132 kV Khagaria OLD-BTPS L23</t>
  </si>
  <si>
    <t>132 kV Samastipur(new)- Samastipur ckt-I</t>
  </si>
  <si>
    <t>132 kV Samastipur(new)- Samastipur ckt-II</t>
  </si>
  <si>
    <t xml:space="preserve">132 kV Samastipur(New)-Shahpurpatori </t>
  </si>
  <si>
    <t>132 kV Dalsingsarai-Samastipur (L-10)</t>
  </si>
  <si>
    <t>132 kV Samastipur-Darbhanga</t>
  </si>
  <si>
    <t>132 kV Samastipur-Railways TSS Samastipur S/C</t>
  </si>
  <si>
    <t>132 kV Khagaria TSS (T of BTPS-Khagaria line)</t>
  </si>
  <si>
    <t>132 kV MTPS-Samastipur ckt-I</t>
  </si>
  <si>
    <t>132 kV MTPS-Samastipur ckt-II</t>
  </si>
  <si>
    <t>132 kV (MTPS-Samastipur ckt-2)-T-connection to Turki TSS</t>
  </si>
  <si>
    <t>132 kV Begusarai-Samastipur (L-9)</t>
  </si>
  <si>
    <t>132 kV Begusarai-Dalsingsarai (L-10)</t>
  </si>
  <si>
    <t>132 kV Rosera-Hasanpur Sugar Mill S/C</t>
  </si>
  <si>
    <t xml:space="preserve">132 kV Begusarai- Teghra </t>
  </si>
  <si>
    <t>132 kV BTPS-Begusarai ckt-I L9</t>
  </si>
  <si>
    <t>132 kV BTPS-Begusarai ckt-II L10</t>
  </si>
  <si>
    <t>132 kV Begusarai-Kuseswarsthan ckt-I</t>
  </si>
  <si>
    <t>132 kV Begusarai-Kuseswarsthan ckt-II</t>
  </si>
  <si>
    <t>132 kV Ara(PG) - Dumraon Ckt. - II</t>
  </si>
  <si>
    <t>132 kV Kochas-Dumroan</t>
  </si>
  <si>
    <t>132 kV Dumroan-Buxar ckt-I</t>
  </si>
  <si>
    <t>132 kV Dumroan-Buxar ckt-II</t>
  </si>
  <si>
    <t>132 kV Dumraon-TSS Dumraon</t>
  </si>
  <si>
    <t>132 kV Pusauli(PG) - Mohania Ckt.</t>
  </si>
  <si>
    <t>132 kV Karamnasa-Mohania Ckt-II</t>
  </si>
  <si>
    <t>132 kV Ara(PG) - Jagdishpur Ckt-I</t>
  </si>
  <si>
    <t>132 kV Ara(PG) - Jagdishpur Ckt-II</t>
  </si>
  <si>
    <t xml:space="preserve"> 132 kV Karamnasha - Chandauli Ckt.</t>
  </si>
  <si>
    <t xml:space="preserve"> 132 kV Karamnasha - Sahupuri Ckt.</t>
  </si>
  <si>
    <t>132 kV Karamnasa-Kudra TSS</t>
  </si>
  <si>
    <t>132 kV Pusauli(BSPTCL) -TSS Kudra</t>
  </si>
  <si>
    <t>132 kV Ara(PG) - Ara Ckt.</t>
  </si>
  <si>
    <t>132 kV Ara-Ara TSS</t>
  </si>
  <si>
    <t xml:space="preserve">132 kV Pusauli(PG) - Kudra Ckt. </t>
  </si>
  <si>
    <t>132 kV Dehri-Kudra</t>
  </si>
  <si>
    <t>132 kV Bettiah - Raxaul ckt-I</t>
  </si>
  <si>
    <t>132 kV Bettiah - Raxaul ckt-II</t>
  </si>
  <si>
    <t>132 kV DMTCL(Motihari) - Raxaul Ckt - I</t>
  </si>
  <si>
    <t>132 kV DMTCL(Motihari) - Raxaul Ckt - II</t>
  </si>
  <si>
    <t>132 kV Motipur- Chakia</t>
  </si>
  <si>
    <t>132 kV Dhaka- Pakridayal</t>
  </si>
  <si>
    <t>132 kV Areraj-Gopalganj</t>
  </si>
  <si>
    <t>132 kV  Motipur-Motihari</t>
  </si>
  <si>
    <t>132 kV Motihari-Sugauli (Sugar Mill) S/C</t>
  </si>
  <si>
    <t>132 kV DMTCL(Motihari) - Motihari Ckt - I</t>
  </si>
  <si>
    <t>132 kV DMTCL(Motihari) - Motihari Ckt - II</t>
  </si>
  <si>
    <t>132 kV Motihari-Bettiah</t>
  </si>
  <si>
    <t>132 kV Sheohar-Dhaka</t>
  </si>
  <si>
    <t>132 kV Sitamarhi-Dhaka</t>
  </si>
  <si>
    <t>132 kV Motihari - Dhaka ckt-I</t>
  </si>
  <si>
    <t>132 kV Motihari - Dhaka ckt-II</t>
  </si>
  <si>
    <t>132 kV Bettiah-Gopalganj</t>
  </si>
  <si>
    <t>132 kV Bettiah-Areraj</t>
  </si>
  <si>
    <t>132 kV Bettiah-Majhauliya TSS</t>
  </si>
  <si>
    <t>132 kV DMTCL(Motihari) - Bettiah Ckt - I</t>
  </si>
  <si>
    <t>132 kV DMTCL(Motihari) - Bettiah Ckt - II</t>
  </si>
  <si>
    <t>132 kV Bettiah-Ramnagar</t>
  </si>
  <si>
    <t>132 kV Ramnagar-Dhanaha</t>
  </si>
  <si>
    <t>132 kV Bettiah-Dhanaha</t>
  </si>
  <si>
    <t>132 kV Bettia - Narkatiyaganj</t>
  </si>
  <si>
    <t>132 kV Narkatiyaganj - Ramnagar</t>
  </si>
  <si>
    <t>132 kV Ramnagar-Valmikinagar-Surajpura S/C</t>
  </si>
  <si>
    <t>132 kV Ramnagar-Lauriya Sugar mills</t>
  </si>
  <si>
    <t>132 kV Ramnagar-Narkatiyaganj Sugar mills</t>
  </si>
  <si>
    <t>132 kV Ramnagar-Harinagar Sugar mills</t>
  </si>
  <si>
    <t>132 kV Ramnagar-Harinagar TSS</t>
  </si>
  <si>
    <t>132 kV Gaurichak- Jakkanpur ckt-I</t>
  </si>
  <si>
    <t>132 kV Gaurichak- Jakkanpur ckt-II</t>
  </si>
  <si>
    <t>132 kV Jakkanpur-Karbighaia</t>
  </si>
  <si>
    <t>T from Gaurichak-Mithapur T/L to  Karbighaia</t>
  </si>
  <si>
    <t>132 kV Khagaul-Digha ckt-I</t>
  </si>
  <si>
    <t>132 kV Khagaul-Digha ckt-II</t>
  </si>
  <si>
    <t>132 kV Bihta(new)-Bihta(old) ckt-I</t>
  </si>
  <si>
    <t>132 kV Bihta(new)-Bihta(old) ckt-II</t>
  </si>
  <si>
    <t>132 kV Khagaul-Bihta ckt-I</t>
  </si>
  <si>
    <t>132 kV Khagaul-Bihta ckt-II</t>
  </si>
  <si>
    <t>132 kV Khagaul-TSS</t>
  </si>
  <si>
    <t>132 kV Dhamdaha-Banmankhi</t>
  </si>
  <si>
    <t>132 kV Purnea-Dhamdaha</t>
  </si>
  <si>
    <t>132 kV Purnea-Manihari</t>
  </si>
  <si>
    <t>132 kV Katihar TSS (T of Purnea-Manihari line)</t>
  </si>
  <si>
    <t>132 kV Manihari-Katihar</t>
  </si>
  <si>
    <t>132 kV Kishanganj (New)- Barsoi</t>
  </si>
  <si>
    <t>132 kV Forbisganj-Triveniganj</t>
  </si>
  <si>
    <t>132 kV Kishanganj(New)-Forbisganj ckt-I</t>
  </si>
  <si>
    <t>132 kV Kishanganj(New)-Forbisganj ckt-II</t>
  </si>
  <si>
    <t>132 kV Kishanganj-Forbisganj</t>
  </si>
  <si>
    <t>132 kV Araria-Forbisganj</t>
  </si>
  <si>
    <t>132 kV Kishanganj-Baisi</t>
  </si>
  <si>
    <t xml:space="preserve"> 132 kV Baisi - Dalkola Ckt. </t>
  </si>
  <si>
    <t>132 kV Kishanganj(New)-Kishanganj ckt-I</t>
  </si>
  <si>
    <t>132 kV Kishanganj(New)-Kishanganj ckt-II</t>
  </si>
  <si>
    <t>132 kV Purnea(PG) - Kishanganj old</t>
  </si>
  <si>
    <t>132 kV Kishanganj-Araria</t>
  </si>
  <si>
    <t>132 kV Purnea(PG) - Purnea Ckt. I</t>
  </si>
  <si>
    <t>132 kV Purnea(PG) - Purnea Ckt. II</t>
  </si>
  <si>
    <t>132 kV Purnea(PG) - Purnea Ckt. III</t>
  </si>
  <si>
    <t>132 kV Purnea-Triveniganj</t>
  </si>
  <si>
    <t>132 kV Purnea-Naugachia (L-16)</t>
  </si>
  <si>
    <t>132 kV Naugachia-Khagaria (New)</t>
  </si>
  <si>
    <t>132 kV Khagaria (New)-BTPS</t>
  </si>
  <si>
    <t>132 kV Banka(PG) - Sabour Ckt. - I</t>
  </si>
  <si>
    <t>132 kV Banka(PG) - Sabour Ckt. - II</t>
  </si>
  <si>
    <t>132 kV Kahalgaon(NTPC) - Sabour Ckt.</t>
  </si>
  <si>
    <t>132 kV Sabour-Sultanganj Ckt-I</t>
  </si>
  <si>
    <t>132 kV Sabour-Jagdishpur (New)</t>
  </si>
  <si>
    <t>132 kV Jagdishpur (new)-Sultanganj</t>
  </si>
  <si>
    <t>132 kV Sabour-Kahalgaon</t>
  </si>
  <si>
    <t>132 kV Kehalgaon(NTPC) - Kahalgaon Ckt.</t>
  </si>
  <si>
    <t xml:space="preserve"> 132 kV Kahalgaon - Lalmatiya</t>
  </si>
  <si>
    <t>132 kV Banka(PG) - Sultanganj Ckt. - I</t>
  </si>
  <si>
    <t>132 kV Banka(PG) - Sultanganj Ckt. - II</t>
  </si>
  <si>
    <t xml:space="preserve"> 132 kV Sultanganj - Deoghar Ckt.</t>
  </si>
  <si>
    <t>132 kV Gopalganj - Mashrakh</t>
  </si>
  <si>
    <t>132 kV Gopalganj/ Bettia Line- SUGAR MILL Sidhwalia</t>
  </si>
  <si>
    <t>132 kV Gopalganj - Hathua</t>
  </si>
  <si>
    <t>132 kV Chapra- Sheetalpur</t>
  </si>
  <si>
    <t>132 kV Sheetalpur- Bela rail factory</t>
  </si>
  <si>
    <t>132 kV Hathua-Siwan</t>
  </si>
  <si>
    <t>132 kV SKMCH-Belsand(LILO at loc. 110/111, 11.74 kM)</t>
  </si>
  <si>
    <t>132 kV Muzaffarpur-SKMCH</t>
  </si>
  <si>
    <t>132 kV Mushahri-SKMCH ckt-I</t>
  </si>
  <si>
    <t>132 kV Mushahri-SKMCH ckt-II</t>
  </si>
  <si>
    <t>132 kV MTPS-SKMCH ckt-I</t>
  </si>
  <si>
    <t>132 kV MTPS-SKMCH ckt-II</t>
  </si>
  <si>
    <t>132 kV Mushahri-Sitamarhi ckt-I</t>
  </si>
  <si>
    <t>132 kV Mushahri-Sitamarhi ckt-II</t>
  </si>
  <si>
    <t>132 kV Benipatti-Sursand(Pupri)</t>
  </si>
  <si>
    <t>132 kV Belsand-Runnisaidpur</t>
  </si>
  <si>
    <t>132 kV MTPS-Motipur ckt-I</t>
  </si>
  <si>
    <t>132 kV MTPS-Motipur ckt-II</t>
  </si>
  <si>
    <t>132 kV Motipur-Muzaffarpur ckt-I</t>
  </si>
  <si>
    <t>132 kV Motipur-Muzaffarpur ckt-II</t>
  </si>
  <si>
    <t>132 kV Runnisaidpur-Sitamarhi</t>
  </si>
  <si>
    <t>132 kV MTPS-Motipur</t>
  </si>
  <si>
    <t>132 kV Motipur-TSS Mahwal</t>
  </si>
  <si>
    <t>132 kV Katra-Gaighat</t>
  </si>
  <si>
    <t>132 kV Fatuah-Katra</t>
  </si>
  <si>
    <t>132 kV Fatuha-Gaighat</t>
  </si>
  <si>
    <t>132 kV Biharsharif (SG)-Barh Ckt-I</t>
  </si>
  <si>
    <t>132 kV Barh-Hathidah Ckt-I</t>
  </si>
  <si>
    <t>132 kV Khusrupur TSS (Fatuha to Khusrupur)</t>
  </si>
  <si>
    <t>132 kV Fatuha-Ultratech</t>
  </si>
  <si>
    <t>132 kV Ultratech-Harnaut</t>
  </si>
  <si>
    <t>132 kV Gaurichak- Mithapur</t>
  </si>
  <si>
    <t>132 kV Baripahari-Harnaut</t>
  </si>
  <si>
    <t>132 kV Biharsharif (SG)-Nalanda (L28)</t>
  </si>
  <si>
    <t xml:space="preserve"> 132 kV Nalanda - Barhi Ckt.</t>
  </si>
  <si>
    <t>132 kV Biharsharif (SG)-Ekangarsarai</t>
  </si>
  <si>
    <t>132 kV Biharsharif (SG)-Baripahari ckt-I</t>
  </si>
  <si>
    <t>132 kV Biharsharif (SG)-Baripahari ckt-II</t>
  </si>
  <si>
    <t>132 kV Biharsharif (SG)-Sheikhpura ckt-I</t>
  </si>
  <si>
    <t>132 kV Biharsharif (SG)-Sheikhpura ckt-II</t>
  </si>
  <si>
    <t>132 kV Biharsharif (SG)-Nawada</t>
  </si>
  <si>
    <t>132 kV Biharsharif-Rajgir (L-29)</t>
  </si>
  <si>
    <t xml:space="preserve"> 132 kV Rajgir - Barhi Ckt.</t>
  </si>
  <si>
    <t>T of 132 kV Nalanda-Barhi line at Rajgir</t>
  </si>
  <si>
    <t>132 kV Biharsharif (SG)-Hathidah Ckt-II</t>
  </si>
  <si>
    <t xml:space="preserve"> 132 kV Biharsharif-Warsaliganj </t>
  </si>
  <si>
    <t xml:space="preserve"> 132 kV Warsaliganj -Nawada </t>
  </si>
  <si>
    <t>132 kV Mashrakh-Maharajganj S/C</t>
  </si>
  <si>
    <t>132 kV Masrakh-Marharura DLF ckt-I</t>
  </si>
  <si>
    <t>132 kV Masrakh-Marharura DLF ckt-II</t>
  </si>
  <si>
    <t>132 kV Mashrakh - Siwan</t>
  </si>
  <si>
    <t>132 kV Siwan-Siwan(new)/Raghunathpur</t>
  </si>
  <si>
    <t>132 kV Siwan-Panchrukhi TSS</t>
  </si>
  <si>
    <t>132 kV Chapra - Siwan(new)/Raghunathpur</t>
  </si>
  <si>
    <t xml:space="preserve">T conection' of 132 kV Chapra-Siwan(new) line at Ekma </t>
  </si>
  <si>
    <t>132 kV Chapra - Chapra TSS</t>
  </si>
  <si>
    <t>132 kV Hathidah-Sheikhpura</t>
  </si>
  <si>
    <t>132 kV Mokama Railway TSS (T of Barh-Hathidah at TSS)</t>
  </si>
  <si>
    <t>132 kV Benipur-Kusheshwarsthan</t>
  </si>
  <si>
    <t>132 kV Motihari-Jivdhara TSS</t>
  </si>
  <si>
    <t>132 kV Pandaul-Pandaul (Sakari )TSS</t>
  </si>
  <si>
    <t xml:space="preserve">132 kV Rosera-Hasanpur TSS </t>
  </si>
  <si>
    <t>132 kV Banka(New)-Banka ckt-1</t>
  </si>
  <si>
    <t>132 kV Banka(New)-Banka ckt-2</t>
  </si>
  <si>
    <t>132 kV Banka(PG)-Banka ckt-1</t>
  </si>
  <si>
    <t>132 kV Banka(PG)-Banka ckt-2</t>
  </si>
  <si>
    <t>132 kV Nalanda-Nalanda TSS</t>
  </si>
  <si>
    <t>132 kV Narkatiyaganj-Raxaul TSS</t>
  </si>
  <si>
    <t>132 kV Runnisaidpur-Sitamarhi(PG) ckt-1</t>
  </si>
  <si>
    <t>132 kV Runnisaidpur-Sitamarhi(PG) ckt-2</t>
  </si>
  <si>
    <t>132 kV Runnisaidpur-Bajpatti TSS</t>
  </si>
  <si>
    <t>132 kV Mashrakh-Rajapatti TSS</t>
  </si>
  <si>
    <t>132 kV Sabour-Sabour TSS</t>
  </si>
  <si>
    <t>132 kV Jamalpur-Jamalpur TSS</t>
  </si>
  <si>
    <t>132 kV Barh-Asthawan Ckt-I</t>
  </si>
  <si>
    <t>132 kV Barh-Asthawan Ckt-II</t>
  </si>
  <si>
    <t>132 kV Bihta(New)-Paliganj ckt-1</t>
  </si>
  <si>
    <t>132 kV Bihta(New)-Paliganj ckt-2</t>
  </si>
  <si>
    <t>132 kV Banka New-Banka TSS</t>
  </si>
  <si>
    <t>132 kV Raxaul-Parwanipur</t>
  </si>
  <si>
    <t>132 kV Wazirganj-TSS Tileya</t>
  </si>
  <si>
    <t>132 kV Dehri-Karwandiya TSS ckt-1</t>
  </si>
  <si>
    <t>132 kV Dehri-Karwandiya TSS ckt-2</t>
  </si>
  <si>
    <t>132 kV Darbhanga (New)-Darbhanga ckt-1</t>
  </si>
  <si>
    <t>132 kV Darbhanga (New)-Darbhanga ckt-2</t>
  </si>
  <si>
    <t>132 kV Sonenagar (New)-Aurangabad ckt-1</t>
  </si>
  <si>
    <t>132 kV Sonenagar (New)-Aurangabad ckt-2</t>
  </si>
  <si>
    <t>132 kV Garaul-Mahnar ckt-1</t>
  </si>
  <si>
    <t>132 kV Garaul-Mahnar ckt-2</t>
  </si>
  <si>
    <t>132 kV Ramgarh-Karamnasa (New) Ckt-I</t>
  </si>
  <si>
    <t>132 kV Ramgarh-Karamnasa (New) Ckt-II</t>
  </si>
  <si>
    <t>132 kV Dhaka-Bairgania TSS</t>
  </si>
  <si>
    <t>132 kV Naugachia-Naugachia TSS</t>
  </si>
  <si>
    <t>132 kV Vaishali-Amnour BGCL Ckt-1</t>
  </si>
  <si>
    <t>132 kV Vaishali-Amnour BGCL Ckt-2</t>
  </si>
  <si>
    <t>132 kV Rajgir-Asthawan Ckt-I</t>
  </si>
  <si>
    <t>132 kV Rajgir-Asthawan Ckt-II</t>
  </si>
  <si>
    <t>132 kV Bikramganj-Bikramganj TSS</t>
  </si>
  <si>
    <t>132 kV Chapra (New)/Amnour-Ekma Ckt-I</t>
  </si>
  <si>
    <t>132 kV Chapra (New)/Amnour-Ekma Ckt-II</t>
  </si>
  <si>
    <t xml:space="preserve"> charges during the year (FY 2022-23)</t>
  </si>
  <si>
    <t>Intengible Assets</t>
  </si>
  <si>
    <t>220/132/33 Karamnasa(New)</t>
  </si>
  <si>
    <t>Bhusaula BGCL0</t>
  </si>
  <si>
    <t>220/132/33 KV GORAUL</t>
  </si>
  <si>
    <t>Energy Delivered by Transmission licensee to the Distribution                                                                                                       Form No.- P2</t>
  </si>
  <si>
    <t>132/33 KV PALASI</t>
  </si>
  <si>
    <t>Energy Delivered by Transmission licensee to the Distribution                                                                                                    Form No.- P2</t>
  </si>
  <si>
    <t>Energy Delivered by Transmission licensee to the Distribution                                                                                                        Form No.- P2</t>
  </si>
  <si>
    <t>Energy Delivered by Transmission licensee to the Distribution                                                                                                            Form No.- P2</t>
  </si>
  <si>
    <t>72 MWH</t>
  </si>
  <si>
    <t>41 MWH</t>
  </si>
  <si>
    <t>Darbhanga 220/132/33kV</t>
  </si>
  <si>
    <t>1x160+1x200</t>
  </si>
  <si>
    <t>Fatuha 220/132/33kV</t>
  </si>
  <si>
    <t>5x100</t>
  </si>
  <si>
    <t>Biharsharif 220/132/33kV</t>
  </si>
  <si>
    <t>3x150</t>
  </si>
  <si>
    <t>Hajipur 220/132kV</t>
  </si>
  <si>
    <t>2x100+1x200</t>
  </si>
  <si>
    <t>Pusauli 220/132/33kV</t>
  </si>
  <si>
    <t>1x150+1x160</t>
  </si>
  <si>
    <t>Gaurichak 220/132/33kV</t>
  </si>
  <si>
    <t>Motipur 220/132/33kV</t>
  </si>
  <si>
    <t>Gopalganj 220/132/33kV</t>
  </si>
  <si>
    <t>Dehri On Sone 220/132/33kV</t>
  </si>
  <si>
    <t>3x100+1x160</t>
  </si>
  <si>
    <t>Kusheswarsthan</t>
  </si>
  <si>
    <t>Wazirganj</t>
  </si>
  <si>
    <t>Valmikinagar Hydel</t>
  </si>
  <si>
    <t>1x10</t>
  </si>
  <si>
    <t>Hajipur 132kv</t>
  </si>
  <si>
    <t>Simri bakhtiyarpur</t>
  </si>
  <si>
    <t>Chakiya</t>
  </si>
  <si>
    <t xml:space="preserve">Sasaram </t>
  </si>
  <si>
    <t>Allocation of Revenue to Licensed Business decided by the Commission (Case No. 11/2023, dated 20.10.2023)</t>
  </si>
  <si>
    <t>X=2/3 of R</t>
  </si>
  <si>
    <t>Income from other Business (OPGW Cable)</t>
  </si>
  <si>
    <t>Revenue from operations
a)Revenue from Transmission/Wheeling charges
-NBPDCL</t>
  </si>
  <si>
    <t>FY 2022-23
 (Actual)</t>
  </si>
  <si>
    <t>FY 2023-24
 (Revised)</t>
  </si>
  <si>
    <t>FY 2024-25
 (Estimated)</t>
  </si>
  <si>
    <t>FY 2023-24
 (Estimate)</t>
  </si>
  <si>
    <t>FY 2024-25
 (Projection)</t>
  </si>
  <si>
    <t>FY 2023-24
 (Estimates)</t>
  </si>
  <si>
    <t>FY 2023-24
 (Estimated)</t>
  </si>
  <si>
    <t>FY 2022-23
Actual</t>
  </si>
  <si>
    <t>FY 2023-24
Estimate</t>
  </si>
  <si>
    <t>FY 2022-23
Previous Year</t>
  </si>
  <si>
    <t>FY 2023-24
Current Year</t>
  </si>
  <si>
    <t>FY 2022-23
Actuals</t>
  </si>
  <si>
    <t>FY 2024-25
Projection</t>
  </si>
  <si>
    <t>FY 2023-24
Revised</t>
  </si>
  <si>
    <t>FY 2024-25
Estimate</t>
  </si>
  <si>
    <t>FY 2022-23 (Actual)</t>
  </si>
  <si>
    <t>FY 2023-24 (upto Sep_23)</t>
  </si>
  <si>
    <t>FY 2023-24 (Projection)</t>
  </si>
  <si>
    <t>FY 2024-25 (Projection)</t>
  </si>
  <si>
    <t>FY 2022-23(Actual)</t>
  </si>
  <si>
    <t>FY 2023-24
(Upto Sept.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</si>
</sst>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41" formatCode="_ * #,##0_ ;_ * \-#,##0_ ;_ * &quot;-&quot;_ ;_ @_ "/>
    <numFmt numFmtId="43" formatCode="_ * #,##0.00_ ;_ * \-#,##0.00_ ;_ * &quot;-&quot;??_ ;_ @_ "/>
    <numFmt numFmtId="164" formatCode="#,##0.00;\(#,##0.00\)"/>
    <numFmt numFmtId="167" formatCode="_(* #,##0.00_);_(* \(#,##0.00\);_(* &quot;-&quot;??_);_(@_)"/>
    <numFmt numFmtId="168" formatCode="_(* #,##0_);_(* \(#,##0\);_(* &quot;-&quot;??_);_(@_)"/>
    <numFmt numFmtId="170" formatCode="0.000"/>
    <numFmt numFmtId="171" formatCode="_-* #,##0.00_-;\-* #,##0.00_-;_-* &quot;-&quot;??_-;_-@_-"/>
    <numFmt numFmtId="172" formatCode="_-* #,##0_-;\-* #,##0_-;_-* &quot;-&quot;??_-;_-@_-"/>
    <numFmt numFmtId="173" formatCode="dd\.mm\.yyyy;@"/>
    <numFmt numFmtId="174" formatCode="0.000%"/>
    <numFmt numFmtId="175" formatCode="\-"/>
    <numFmt numFmtId="176" formatCode="0_)"/>
    <numFmt numFmtId="177" formatCode="0.0"/>
    <numFmt numFmtId="178" formatCode="_(* #,##0.0000_);_(* \(#,##0.0000\);_(* &quot;-&quot;??_);_(@_)"/>
    <numFmt numFmtId="179" formatCode="0_);[Red]\(0\)"/>
    <numFmt numFmtId="180" formatCode="0.00000"/>
    <numFmt numFmtId="182" formatCode="#,##0;\(#,##0\)"/>
    <numFmt numFmtId="183" formatCode="_ * #,##0.0000_ ;_ * \-#,##0.0000_ ;_ * &quot;-&quot;??_ ;_ @_ "/>
    <numFmt numFmtId="184" formatCode="_ * #,##0_ ;_ * \-#,##0_ ;_ * &quot;-&quot;??_ ;_ @_ "/>
    <numFmt numFmtId="185" formatCode="_ * #,##0.000000_ ;_ * \-#,##0.000000_ ;_ * &quot;-&quot;??_ ;_ @_ "/>
    <numFmt numFmtId="186" formatCode="_(* #,##0.0000000_);_(* \(#,##0.0000000\);_(* &quot;-&quot;??_);_(@_)"/>
    <numFmt numFmtId="187" formatCode="0.0000000"/>
    <numFmt numFmtId="188" formatCode="_ * #,##0.000_ ;_ * \-#,##0.000_ ;_ * &quot;-&quot;??_ ;_ @_ "/>
    <numFmt numFmtId="189" formatCode="_(* #,##0.000_);_(* \(#,##0.000\);_(* &quot;-&quot;??_);_(@_)"/>
    <numFmt numFmtId="190" formatCode="&quot;$&quot;#,##0_);\(&quot;$&quot;#,##0\)"/>
    <numFmt numFmtId="191" formatCode="&quot;$&quot;#,##0_);[Red]\(&quot;$&quot;#,##0\)"/>
    <numFmt numFmtId="192" formatCode="_(&quot;$&quot;* #,##0.00_);_(&quot;$&quot;* \(#,##0.00\);_(&quot;$&quot;* &quot;-&quot;??_);_(@_)"/>
    <numFmt numFmtId="193" formatCode="#,##0.00\ &quot;F&quot;;\-#,##0.00\ &quot;F&quot;"/>
    <numFmt numFmtId="194" formatCode="0.00000%"/>
    <numFmt numFmtId="195" formatCode="&quot;$&quot;#,##0\ ;\(&quot;$&quot;#,##0\)"/>
    <numFmt numFmtId="196" formatCode="\60\4\7\:"/>
    <numFmt numFmtId="197" formatCode="_-* #,##0.00\ _F_-;\-* #,##0.00\ _F_-;_-* &quot;-&quot;??\ _F_-;_-@_-"/>
    <numFmt numFmtId="198" formatCode="_-* #,##0_-;\-* #,##0_-;_-* &quot;-&quot;_-;_-@_-"/>
    <numFmt numFmtId="199" formatCode="_(* #,##0.0_);_(* \(#,##0.00\);_(* &quot;-&quot;??_);_(@_)"/>
    <numFmt numFmtId="200" formatCode="&quot;&quot;0.00"/>
    <numFmt numFmtId="201" formatCode="&quot;$&quot;#,;\(&quot;$&quot;#,\)"/>
    <numFmt numFmtId="202" formatCode="_ &quot;\&quot;* #,##0.00_ ;_ &quot;\&quot;* \-#,##0.00_ ;_ &quot;\&quot;* &quot;-&quot;??_ ;_ @_ "/>
    <numFmt numFmtId="203" formatCode="#,##0.0_);\(#,##0.0\)"/>
    <numFmt numFmtId="204" formatCode="00.000"/>
    <numFmt numFmtId="205" formatCode="&quot;?&quot;#,##0;&quot;?&quot;\-#,##0"/>
    <numFmt numFmtId="206" formatCode="#,##0.000_);\(#,##0.000\)"/>
    <numFmt numFmtId="207" formatCode="_-[$€-2]* #,##0.00_-;\-[$€-2]* #,##0.00_-;_-[$€-2]* &quot;-&quot;??_-"/>
    <numFmt numFmtId="208" formatCode="dd/mmm/yy_)"/>
    <numFmt numFmtId="209" formatCode="_ &quot;\&quot;* #,##0_ ;_ &quot;\&quot;* \-#,##0_ ;_ &quot;\&quot;* &quot;-&quot;_ ;_ @_ "/>
    <numFmt numFmtId="210" formatCode="&quot;\&quot;#,##0;[Red]&quot;\&quot;\-#,##0"/>
    <numFmt numFmtId="211" formatCode="d/mmm/yyyy"/>
    <numFmt numFmtId="212" formatCode="General_)"/>
    <numFmt numFmtId="213" formatCode="&quot;$&quot;#,\);\(&quot;$&quot;#,##0\)"/>
    <numFmt numFmtId="214" formatCode="[$-409]mmm/yy;@"/>
    <numFmt numFmtId="215" formatCode="0.0%"/>
    <numFmt numFmtId="216" formatCode="&quot;$&quot;#,\);\(&quot;$&quot;#,\)"/>
    <numFmt numFmtId="217" formatCode="mm/dd/yy"/>
    <numFmt numFmtId="218" formatCode="_-&quot;$&quot;* #,##0_-;\-&quot;$&quot;* #,##0_-;_-&quot;$&quot;* &quot;-&quot;_-;_-@_-"/>
    <numFmt numFmtId="219" formatCode="&quot;\&quot;#,##0.00;[Red]&quot;\&quot;\-#,##0.00"/>
    <numFmt numFmtId="220" formatCode="_-&quot;$&quot;* #,##0.00_-;\-&quot;$&quot;* #,##0.00_-;_-&quot;$&quot;* &quot;-&quot;??_-;_-@_-"/>
    <numFmt numFmtId="222" formatCode="[h]:mm"/>
    <numFmt numFmtId="223" formatCode="0.000000000000000%"/>
    <numFmt numFmtId="224" formatCode="0.000000%"/>
  </numFmts>
  <fonts count="147">
    <font>
      <sz val="11"/>
      <color theme="1"/>
      <name val="Calibri"/>
      <family val="2"/>
      <scheme val="minor"/>
    </font>
    <font>
      <sz val="11"/>
      <color theme="1"/>
      <name val="Calibri"/>
      <family val="2"/>
      <scheme val="minor"/>
    </font>
    <font>
      <sz val="12"/>
      <color theme="1"/>
      <name val="Book Antiqua"/>
      <family val="1"/>
    </font>
    <font>
      <b/>
      <sz val="12"/>
      <color theme="1"/>
      <name val="Book Antiqua"/>
      <family val="1"/>
    </font>
    <font>
      <b/>
      <sz val="14"/>
      <color theme="1"/>
      <name val="Book Antiqua"/>
      <family val="1"/>
    </font>
    <font>
      <b/>
      <sz val="12"/>
      <color indexed="8"/>
      <name val="Book Antiqua"/>
      <family val="1"/>
    </font>
    <font>
      <sz val="10"/>
      <name val="Arial"/>
      <family val="2"/>
    </font>
    <font>
      <sz val="11"/>
      <name val="Calibri"/>
      <family val="2"/>
    </font>
    <font>
      <sz val="11"/>
      <color indexed="8"/>
      <name val="Calibri"/>
      <family val="2"/>
    </font>
    <font>
      <sz val="11"/>
      <color theme="1"/>
      <name val="Calibri"/>
      <family val="2"/>
    </font>
    <font>
      <b/>
      <sz val="14"/>
      <color rgb="FF000000"/>
      <name val="Book Antiqua"/>
      <family val="1"/>
    </font>
    <font>
      <sz val="11"/>
      <color indexed="8"/>
      <name val="Calibri"/>
      <family val="2"/>
      <charset val="134"/>
    </font>
    <font>
      <sz val="10"/>
      <color rgb="FF000000"/>
      <name val="Times New Roman"/>
      <family val="1"/>
    </font>
    <font>
      <sz val="12"/>
      <name val="Rupee Foradian"/>
      <family val="2"/>
    </font>
    <font>
      <b/>
      <sz val="16"/>
      <color theme="1"/>
      <name val="Book Antiqua"/>
      <family val="1"/>
    </font>
    <font>
      <sz val="12"/>
      <name val="Book Antiqua"/>
      <family val="1"/>
    </font>
    <font>
      <b/>
      <sz val="12"/>
      <name val="Book Antiqua"/>
      <family val="1"/>
    </font>
    <font>
      <sz val="12"/>
      <color indexed="8"/>
      <name val="Book Antiqua"/>
      <family val="1"/>
    </font>
    <font>
      <b/>
      <sz val="12"/>
      <color rgb="FF000000"/>
      <name val="Book Antiqua"/>
      <family val="1"/>
    </font>
    <font>
      <sz val="14"/>
      <color theme="1"/>
      <name val="Book Antiqua"/>
      <family val="1"/>
    </font>
    <font>
      <sz val="14"/>
      <name val="Book Antiqua"/>
      <family val="1"/>
    </font>
    <font>
      <b/>
      <u/>
      <sz val="12"/>
      <name val="Book Antiqua"/>
      <family val="1"/>
    </font>
    <font>
      <sz val="12"/>
      <color rgb="FFD7E4BC"/>
      <name val="Book Antiqua"/>
      <family val="1"/>
    </font>
    <font>
      <b/>
      <u/>
      <sz val="12"/>
      <color theme="1"/>
      <name val="Book Antiqua"/>
      <family val="1"/>
    </font>
    <font>
      <sz val="12"/>
      <color theme="0"/>
      <name val="Book Antiqua"/>
      <family val="1"/>
    </font>
    <font>
      <sz val="12"/>
      <color rgb="FFFF0000"/>
      <name val="Book Antiqua"/>
      <family val="1"/>
    </font>
    <font>
      <sz val="12"/>
      <color rgb="FF000000"/>
      <name val="Book Antiqua"/>
      <family val="1"/>
    </font>
    <font>
      <sz val="12"/>
      <color theme="6" tint="0.59999389629810485"/>
      <name val="Book Antiqua"/>
      <family val="1"/>
    </font>
    <font>
      <u/>
      <sz val="12"/>
      <color theme="1"/>
      <name val="Book Antiqua"/>
      <family val="1"/>
    </font>
    <font>
      <b/>
      <i/>
      <sz val="12"/>
      <name val="Book Antiqua"/>
      <family val="1"/>
    </font>
    <font>
      <i/>
      <sz val="12"/>
      <name val="Book Antiqua"/>
      <family val="1"/>
    </font>
    <font>
      <b/>
      <sz val="14"/>
      <name val="Book Antiqua"/>
      <family val="1"/>
    </font>
    <font>
      <b/>
      <i/>
      <sz val="12"/>
      <color rgb="FF000000"/>
      <name val="Book Antiqua"/>
      <family val="1"/>
    </font>
    <font>
      <b/>
      <sz val="12"/>
      <color rgb="FFD6E3BB"/>
      <name val="Book Antiqua"/>
      <family val="1"/>
    </font>
    <font>
      <b/>
      <sz val="12"/>
      <color theme="6" tint="0.59999389629810485"/>
      <name val="Book Antiqua"/>
      <family val="1"/>
    </font>
    <font>
      <b/>
      <vertAlign val="superscript"/>
      <sz val="12"/>
      <name val="Book Antiqua"/>
      <family val="1"/>
    </font>
    <font>
      <vertAlign val="superscript"/>
      <sz val="12"/>
      <name val="Book Antiqua"/>
      <family val="1"/>
    </font>
    <font>
      <sz val="12"/>
      <color rgb="FFFFFFFF"/>
      <name val="Book Antiqua"/>
      <family val="1"/>
    </font>
    <font>
      <sz val="12"/>
      <color theme="1" tint="4.9989318521683403E-2"/>
      <name val="Book Antiqua"/>
      <family val="1"/>
    </font>
    <font>
      <b/>
      <sz val="12"/>
      <color theme="1" tint="4.9989318521683403E-2"/>
      <name val="Book Antiqua"/>
      <family val="1"/>
    </font>
    <font>
      <b/>
      <u/>
      <sz val="14"/>
      <name val="Book Antiqua"/>
      <family val="1"/>
    </font>
    <font>
      <u/>
      <sz val="14"/>
      <color theme="1"/>
      <name val="Book Antiqua"/>
      <family val="1"/>
    </font>
    <font>
      <b/>
      <u/>
      <sz val="14"/>
      <color theme="1"/>
      <name val="Book Antiqua"/>
      <family val="1"/>
    </font>
    <font>
      <sz val="10"/>
      <color theme="1"/>
      <name val="Verdana"/>
      <family val="2"/>
    </font>
    <font>
      <sz val="10"/>
      <color theme="1"/>
      <name val="Verdana"/>
      <family val="2"/>
    </font>
    <font>
      <sz val="11"/>
      <color theme="1"/>
      <name val="Cambria"/>
      <family val="2"/>
    </font>
    <font>
      <sz val="12"/>
      <name val="Times New Roman"/>
      <family val="1"/>
    </font>
    <font>
      <sz val="12"/>
      <color theme="1"/>
      <name val="Calibri"/>
      <family val="2"/>
      <scheme val="minor"/>
    </font>
    <font>
      <sz val="10"/>
      <name val="Times New Roman"/>
      <family val="1"/>
    </font>
    <font>
      <b/>
      <sz val="12"/>
      <name val="Arial"/>
      <family val="2"/>
    </font>
    <font>
      <sz val="8"/>
      <name val="Arial"/>
      <family val="2"/>
    </font>
    <font>
      <sz val="10"/>
      <color indexed="8"/>
      <name val="Arial"/>
      <family val="2"/>
    </font>
    <font>
      <b/>
      <sz val="11"/>
      <color indexed="8"/>
      <name val="Calibri"/>
      <family val="2"/>
    </font>
    <font>
      <b/>
      <sz val="8"/>
      <name val="VN Helvetica"/>
      <charset val="134"/>
    </font>
    <font>
      <b/>
      <sz val="11"/>
      <color indexed="52"/>
      <name val="Calibri"/>
      <family val="2"/>
    </font>
    <font>
      <b/>
      <sz val="10"/>
      <color indexed="10"/>
      <name val="Arial"/>
      <family val="2"/>
    </font>
    <font>
      <b/>
      <sz val="11"/>
      <color indexed="63"/>
      <name val="Calibri"/>
      <family val="2"/>
    </font>
    <font>
      <sz val="8"/>
      <color indexed="14"/>
      <name val="Arial"/>
      <family val="2"/>
    </font>
    <font>
      <sz val="8"/>
      <color indexed="62"/>
      <name val="Arial"/>
      <family val="2"/>
    </font>
    <font>
      <b/>
      <sz val="10"/>
      <color indexed="8"/>
      <name val="Arial"/>
      <family val="2"/>
    </font>
    <font>
      <sz val="12"/>
      <name val="¹UAAA¼"/>
      <charset val="129"/>
    </font>
    <font>
      <sz val="10"/>
      <color indexed="39"/>
      <name val="Arial"/>
      <family val="2"/>
    </font>
    <font>
      <b/>
      <sz val="12"/>
      <name val="VN-NTime"/>
      <charset val="134"/>
    </font>
    <font>
      <b/>
      <sz val="10"/>
      <name val=".VnTime"/>
      <charset val="134"/>
    </font>
    <font>
      <sz val="11"/>
      <color indexed="62"/>
      <name val="Calibri"/>
      <family val="2"/>
    </font>
    <font>
      <sz val="11"/>
      <color indexed="9"/>
      <name val="Calibri"/>
      <family val="2"/>
    </font>
    <font>
      <b/>
      <sz val="10"/>
      <name val="MS Sans Serif"/>
      <family val="2"/>
    </font>
    <font>
      <b/>
      <sz val="10"/>
      <name val="VN AvantGBook"/>
      <charset val="134"/>
    </font>
    <font>
      <b/>
      <sz val="10"/>
      <color indexed="50"/>
      <name val="Arial"/>
      <family val="2"/>
    </font>
    <font>
      <sz val="14"/>
      <name val="??"/>
      <charset val="134"/>
    </font>
    <font>
      <sz val="10"/>
      <color indexed="10"/>
      <name val="Arial"/>
      <family val="2"/>
    </font>
    <font>
      <b/>
      <sz val="12"/>
      <name val=".VnTime"/>
      <charset val="134"/>
    </font>
    <font>
      <sz val="9"/>
      <name val="Arial"/>
      <family val="2"/>
    </font>
    <font>
      <sz val="10"/>
      <name val="VNtimes new roman"/>
      <charset val="134"/>
    </font>
    <font>
      <i/>
      <sz val="8"/>
      <color indexed="8"/>
      <name val="Microsoft Sans Serif"/>
      <family val="2"/>
    </font>
    <font>
      <b/>
      <sz val="11"/>
      <name val="Helv"/>
      <charset val="134"/>
    </font>
    <font>
      <sz val="12"/>
      <name val="???"/>
      <charset val="134"/>
    </font>
    <font>
      <sz val="9"/>
      <name val="Times New Roman"/>
      <family val="1"/>
    </font>
    <font>
      <sz val="11"/>
      <color indexed="20"/>
      <name val="Calibri"/>
      <family val="2"/>
    </font>
    <font>
      <b/>
      <sz val="10"/>
      <color indexed="48"/>
      <name val="Arial"/>
      <family val="2"/>
    </font>
    <font>
      <b/>
      <sz val="18"/>
      <color indexed="56"/>
      <name val="Cambria"/>
      <family val="1"/>
    </font>
    <font>
      <u/>
      <sz val="10"/>
      <color indexed="36"/>
      <name val="Arial"/>
      <family val="2"/>
    </font>
    <font>
      <i/>
      <sz val="12"/>
      <color indexed="8"/>
      <name val=".VnBook-AntiquaH"/>
      <charset val="134"/>
    </font>
    <font>
      <sz val="10"/>
      <name val="Courier"/>
      <family val="3"/>
    </font>
    <font>
      <sz val="11"/>
      <color indexed="10"/>
      <name val="Calibri"/>
      <family val="2"/>
    </font>
    <font>
      <sz val="10"/>
      <name val="Verdana"/>
      <family val="2"/>
    </font>
    <font>
      <sz val="12"/>
      <name val="±¼¸²Ã¼"/>
      <charset val="129"/>
    </font>
    <font>
      <sz val="12"/>
      <name val="????"/>
      <charset val="136"/>
    </font>
    <font>
      <sz val="11"/>
      <color indexed="52"/>
      <name val="Calibri"/>
      <family val="2"/>
    </font>
    <font>
      <b/>
      <sz val="11"/>
      <name val="Arial"/>
      <family val="2"/>
    </font>
    <font>
      <b/>
      <u/>
      <sz val="14"/>
      <color indexed="8"/>
      <name val=".VnBook-AntiquaH"/>
      <charset val="134"/>
    </font>
    <font>
      <sz val="12"/>
      <name val="VNtimes new roman"/>
      <charset val="134"/>
    </font>
    <font>
      <sz val="11"/>
      <name val="??"/>
      <charset val="134"/>
    </font>
    <font>
      <sz val="10"/>
      <name val="???"/>
      <charset val="129"/>
    </font>
    <font>
      <sz val="10"/>
      <color indexed="16"/>
      <name val="MS Serif"/>
      <family val="1"/>
    </font>
    <font>
      <sz val="7"/>
      <name val="Small Fonts"/>
      <family val="2"/>
    </font>
    <font>
      <sz val="10"/>
      <name val="Helv"/>
      <charset val="204"/>
    </font>
    <font>
      <sz val="10"/>
      <name val="MS Sans Serif"/>
      <family val="2"/>
    </font>
    <font>
      <b/>
      <sz val="11"/>
      <color indexed="56"/>
      <name val="Calibri"/>
      <family val="2"/>
    </font>
    <font>
      <b/>
      <sz val="12"/>
      <color indexed="8"/>
      <name val=".VnBook-Antiqua"/>
      <charset val="134"/>
    </font>
    <font>
      <i/>
      <sz val="12"/>
      <color indexed="8"/>
      <name val=".VnBook-Antiqua"/>
      <charset val="134"/>
    </font>
    <font>
      <sz val="14"/>
      <name val="AngsanaUPC"/>
      <family val="1"/>
      <charset val="222"/>
    </font>
    <font>
      <b/>
      <sz val="12"/>
      <color indexed="8"/>
      <name val="Arial"/>
      <family val="2"/>
    </font>
    <font>
      <sz val="12"/>
      <name val="Tms Rmn"/>
      <charset val="134"/>
    </font>
    <font>
      <sz val="9"/>
      <name val=".VnTime"/>
      <charset val="134"/>
    </font>
    <font>
      <b/>
      <sz val="11"/>
      <color indexed="9"/>
      <name val="Calibri"/>
      <family val="2"/>
    </font>
    <font>
      <sz val="8"/>
      <name val="Tahoma"/>
      <family val="2"/>
    </font>
    <font>
      <sz val="12"/>
      <name val="µ¸¿òÃ¼"/>
      <charset val="129"/>
    </font>
    <font>
      <b/>
      <sz val="13"/>
      <color indexed="56"/>
      <name val="Calibri"/>
      <family val="2"/>
    </font>
    <font>
      <sz val="14"/>
      <name val="뼻뮝"/>
      <charset val="129"/>
    </font>
    <font>
      <b/>
      <sz val="9"/>
      <color indexed="50"/>
      <name val="Arial"/>
      <family val="2"/>
    </font>
    <font>
      <sz val="10"/>
      <name val="MS Serif"/>
      <family val="1"/>
    </font>
    <font>
      <sz val="10"/>
      <name val="VNI-Aptima"/>
      <charset val="134"/>
    </font>
    <font>
      <sz val="12"/>
      <name val="바탕체"/>
      <charset val="129"/>
    </font>
    <font>
      <b/>
      <sz val="10"/>
      <name val="Helv"/>
      <charset val="134"/>
    </font>
    <font>
      <i/>
      <sz val="11"/>
      <color indexed="23"/>
      <name val="Calibri"/>
      <family val="2"/>
    </font>
    <font>
      <b/>
      <sz val="12"/>
      <name val="Helv"/>
      <charset val="134"/>
    </font>
    <font>
      <sz val="11"/>
      <name val="돋움"/>
      <charset val="129"/>
    </font>
    <font>
      <sz val="12"/>
      <name val="Courier"/>
      <family val="3"/>
    </font>
    <font>
      <sz val="12"/>
      <name val="Helv"/>
      <charset val="134"/>
    </font>
    <font>
      <b/>
      <sz val="15"/>
      <color indexed="56"/>
      <name val="Calibri"/>
      <family val="2"/>
    </font>
    <font>
      <sz val="10"/>
      <name val="Arial Cyr"/>
      <charset val="204"/>
    </font>
    <font>
      <sz val="12"/>
      <name val="宋体"/>
      <charset val="134"/>
    </font>
    <font>
      <b/>
      <sz val="12"/>
      <name val=".VnBook-AntiquaH"/>
      <charset val="134"/>
    </font>
    <font>
      <sz val="10"/>
      <name val="Helv"/>
      <charset val="134"/>
    </font>
    <font>
      <sz val="11"/>
      <color indexed="17"/>
      <name val="Calibri"/>
      <family val="2"/>
    </font>
    <font>
      <sz val="11"/>
      <color indexed="60"/>
      <name val="Calibri"/>
      <family val="2"/>
    </font>
    <font>
      <sz val="10"/>
      <name val=" "/>
      <charset val="136"/>
    </font>
    <font>
      <sz val="12"/>
      <name val="Arial"/>
      <family val="2"/>
    </font>
    <font>
      <u/>
      <sz val="11"/>
      <color theme="10"/>
      <name val="Calibri"/>
      <family val="2"/>
    </font>
    <font>
      <b/>
      <sz val="9"/>
      <name val="Arial"/>
      <family val="2"/>
    </font>
    <font>
      <sz val="8"/>
      <name val="Microsoft Sans Serif"/>
      <family val="2"/>
    </font>
    <font>
      <b/>
      <sz val="16"/>
      <name val=".VnTime"/>
      <charset val="134"/>
    </font>
    <font>
      <sz val="10"/>
      <name val="굴림체"/>
      <charset val="129"/>
    </font>
    <font>
      <sz val="12"/>
      <name val="바탕체"/>
      <charset val="134"/>
    </font>
    <font>
      <b/>
      <sz val="16"/>
      <color indexed="23"/>
      <name val="Arial"/>
      <family val="2"/>
    </font>
    <font>
      <sz val="8"/>
      <name val="Helv"/>
      <charset val="134"/>
    </font>
    <font>
      <b/>
      <sz val="9"/>
      <color indexed="10"/>
      <name val="Arial"/>
      <family val="2"/>
    </font>
    <font>
      <b/>
      <sz val="9"/>
      <color indexed="48"/>
      <name val="Arial"/>
      <family val="2"/>
    </font>
    <font>
      <sz val="12"/>
      <name val="뼻뮝"/>
      <charset val="129"/>
    </font>
    <font>
      <b/>
      <sz val="9"/>
      <color indexed="8"/>
      <name val="Arial"/>
      <family val="2"/>
    </font>
    <font>
      <b/>
      <sz val="8"/>
      <color indexed="8"/>
      <name val="Helv"/>
      <charset val="134"/>
    </font>
    <font>
      <sz val="12"/>
      <name val="VNTime"/>
      <charset val="134"/>
    </font>
    <font>
      <sz val="10"/>
      <name val=".VnTime"/>
      <charset val="134"/>
    </font>
    <font>
      <sz val="14"/>
      <name val=".VnArial"/>
      <charset val="134"/>
    </font>
    <font>
      <u/>
      <sz val="12"/>
      <name val="Book Antiqua"/>
      <family val="1"/>
    </font>
    <font>
      <sz val="12"/>
      <color theme="1"/>
      <name val="Times New Roman"/>
      <family val="1"/>
    </font>
  </fonts>
  <fills count="36">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31"/>
        <bgColor indexed="64"/>
      </patternFill>
    </fill>
    <fill>
      <patternFill patternType="solid">
        <fgColor indexed="29"/>
        <bgColor indexed="64"/>
      </patternFill>
    </fill>
    <fill>
      <patternFill patternType="solid">
        <fgColor indexed="23"/>
        <bgColor indexed="64"/>
      </patternFill>
    </fill>
    <fill>
      <patternFill patternType="solid">
        <fgColor indexed="35"/>
        <bgColor indexed="64"/>
      </patternFill>
    </fill>
    <fill>
      <patternFill patternType="solid">
        <fgColor indexed="26"/>
        <bgColor indexed="64"/>
      </patternFill>
    </fill>
    <fill>
      <patternFill patternType="solid">
        <fgColor indexed="54"/>
        <bgColor indexed="64"/>
      </patternFill>
    </fill>
    <fill>
      <patternFill patternType="solid">
        <fgColor indexed="45"/>
        <bgColor indexed="64"/>
      </patternFill>
    </fill>
    <fill>
      <patternFill patternType="lightUp">
        <fgColor indexed="22"/>
        <bgColor indexed="35"/>
      </patternFill>
    </fill>
    <fill>
      <patternFill patternType="solid">
        <fgColor indexed="40"/>
        <bgColor indexed="64"/>
      </patternFill>
    </fill>
    <fill>
      <patternFill patternType="solid">
        <fgColor indexed="57"/>
        <bgColor indexed="64"/>
      </patternFill>
    </fill>
    <fill>
      <patternFill patternType="solid">
        <fgColor indexed="49"/>
        <bgColor indexed="64"/>
      </patternFill>
    </fill>
    <fill>
      <patternFill patternType="solid">
        <fgColor indexed="43"/>
        <bgColor indexed="64"/>
      </patternFill>
    </fill>
    <fill>
      <patternFill patternType="solid">
        <fgColor indexed="53"/>
        <bgColor indexed="64"/>
      </patternFill>
    </fill>
    <fill>
      <patternFill patternType="solid">
        <fgColor indexed="55"/>
        <bgColor indexed="64"/>
      </patternFill>
    </fill>
    <fill>
      <patternFill patternType="solid">
        <fgColor indexed="47"/>
        <bgColor indexed="64"/>
      </patternFill>
    </fill>
    <fill>
      <patternFill patternType="solid">
        <fgColor indexed="50"/>
        <bgColor indexed="64"/>
      </patternFill>
    </fill>
    <fill>
      <patternFill patternType="solid">
        <fgColor indexed="52"/>
        <bgColor indexed="64"/>
      </patternFill>
    </fill>
    <fill>
      <patternFill patternType="solid">
        <fgColor indexed="26"/>
        <bgColor indexed="9"/>
      </patternFill>
    </fill>
    <fill>
      <patternFill patternType="solid">
        <fgColor indexed="51"/>
        <bgColor indexed="64"/>
      </patternFill>
    </fill>
    <fill>
      <patternFill patternType="solid">
        <fgColor indexed="11"/>
        <bgColor indexed="64"/>
      </patternFill>
    </fill>
    <fill>
      <patternFill patternType="gray125">
        <fgColor indexed="35"/>
      </patternFill>
    </fill>
    <fill>
      <patternFill patternType="solid">
        <fgColor indexed="30"/>
        <bgColor indexed="64"/>
      </patternFill>
    </fill>
    <fill>
      <patternFill patternType="solid">
        <fgColor indexed="10"/>
        <bgColor indexed="64"/>
      </patternFill>
    </fill>
    <fill>
      <patternFill patternType="solid">
        <fgColor indexed="42"/>
        <bgColor indexed="64"/>
      </patternFill>
    </fill>
    <fill>
      <patternFill patternType="solid">
        <fgColor indexed="46"/>
        <bgColor indexed="64"/>
      </patternFill>
    </fill>
    <fill>
      <patternFill patternType="solid">
        <fgColor indexed="62"/>
        <bgColor indexed="64"/>
      </patternFill>
    </fill>
    <fill>
      <patternFill patternType="solid">
        <fgColor indexed="36"/>
        <bgColor indexed="64"/>
      </patternFill>
    </fill>
    <fill>
      <patternFill patternType="solid">
        <fgColor indexed="27"/>
        <bgColor indexed="64"/>
      </patternFill>
    </fill>
    <fill>
      <patternFill patternType="mediumGray">
        <fgColor indexed="22"/>
      </patternFill>
    </fill>
    <fill>
      <patternFill patternType="solid">
        <fgColor indexed="9"/>
        <bgColor indexed="10"/>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right/>
      <top/>
      <bottom style="double">
        <color indexed="52"/>
      </bottom>
      <diagonal/>
    </border>
    <border>
      <left style="thin">
        <color auto="1"/>
      </left>
      <right style="thin">
        <color auto="1"/>
      </right>
      <top style="double">
        <color auto="1"/>
      </top>
      <bottom style="hair">
        <color auto="1"/>
      </bottom>
      <diagonal/>
    </border>
    <border>
      <left/>
      <right/>
      <top style="double">
        <color auto="1"/>
      </top>
      <bottom style="double">
        <color auto="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style="medium">
        <color indexed="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47551">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167" fontId="1" fillId="0" borderId="0" applyFont="0" applyFill="0" applyBorder="0" applyAlignment="0" applyProtection="0"/>
    <xf numFmtId="43" fontId="1" fillId="0" borderId="0" applyFont="0" applyFill="0" applyBorder="0" applyAlignment="0" applyProtection="0"/>
    <xf numFmtId="0" fontId="6" fillId="0" borderId="0"/>
    <xf numFmtId="171" fontId="6" fillId="0" borderId="0" applyFont="0" applyFill="0" applyBorder="0" applyAlignment="0" applyProtection="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0" fontId="1" fillId="0" borderId="0"/>
    <xf numFmtId="0" fontId="8" fillId="0" borderId="0"/>
    <xf numFmtId="0" fontId="6" fillId="0" borderId="0"/>
    <xf numFmtId="0" fontId="6" fillId="0" borderId="0"/>
    <xf numFmtId="167" fontId="1" fillId="0" borderId="0" applyFont="0" applyFill="0" applyBorder="0" applyAlignment="0" applyProtection="0"/>
    <xf numFmtId="0" fontId="9" fillId="0" borderId="0"/>
    <xf numFmtId="0" fontId="11" fillId="0" borderId="0" applyAlignment="0">
      <alignment vertical="center"/>
    </xf>
    <xf numFmtId="0" fontId="1" fillId="0" borderId="0"/>
    <xf numFmtId="0" fontId="1" fillId="0" borderId="0"/>
    <xf numFmtId="0" fontId="11" fillId="0" borderId="0" applyAlignment="0">
      <alignment vertical="center"/>
    </xf>
    <xf numFmtId="9" fontId="11" fillId="0" borderId="0" applyFont="0" applyFill="0" applyBorder="0" applyAlignment="0" applyProtection="0">
      <alignment vertical="center"/>
    </xf>
    <xf numFmtId="9" fontId="1" fillId="0" borderId="0" applyFont="0" applyFill="0" applyBorder="0" applyAlignment="0" applyProtection="0"/>
    <xf numFmtId="43" fontId="1" fillId="0" borderId="0" applyFont="0" applyFill="0" applyBorder="0" applyAlignment="0" applyProtection="0"/>
    <xf numFmtId="0" fontId="7" fillId="0" borderId="0"/>
    <xf numFmtId="0" fontId="12" fillId="0" borderId="0"/>
    <xf numFmtId="41" fontId="43" fillId="0" borderId="0" applyFont="0" applyFill="0" applyBorder="0" applyAlignment="0" applyProtection="0"/>
    <xf numFmtId="0" fontId="44" fillId="0" borderId="0"/>
    <xf numFmtId="0" fontId="1" fillId="0" borderId="0"/>
    <xf numFmtId="0" fontId="54" fillId="3" borderId="19" applyNumberFormat="0" applyAlignment="0" applyProtection="0"/>
    <xf numFmtId="0" fontId="50" fillId="2" borderId="16" applyNumberFormat="0" applyProtection="0">
      <alignment horizontal="left" vertical="center" indent="1"/>
    </xf>
    <xf numFmtId="190" fontId="63" fillId="0" borderId="9">
      <alignment horizontal="left" vertical="top"/>
    </xf>
    <xf numFmtId="0" fontId="50" fillId="8" borderId="16" applyNumberFormat="0" applyProtection="0">
      <alignment horizontal="left" vertical="center" indent="1"/>
    </xf>
    <xf numFmtId="43" fontId="43"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1" fillId="0" borderId="0"/>
    <xf numFmtId="0" fontId="49" fillId="0" borderId="13">
      <alignment horizontal="left" vertical="center"/>
    </xf>
    <xf numFmtId="0" fontId="6" fillId="6" borderId="17" applyNumberFormat="0" applyProtection="0">
      <alignment horizontal="left" vertical="center" indent="1"/>
    </xf>
    <xf numFmtId="0" fontId="6" fillId="3" borderId="17" applyNumberFormat="0" applyProtection="0">
      <alignment horizontal="left" vertical="center" indent="1"/>
    </xf>
    <xf numFmtId="0" fontId="49" fillId="0" borderId="13">
      <alignment horizontal="left" vertical="center"/>
    </xf>
    <xf numFmtId="4" fontId="51" fillId="15"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 fontId="50" fillId="0" borderId="16" applyNumberFormat="0" applyProtection="0">
      <alignment horizontal="right" vertical="center"/>
    </xf>
    <xf numFmtId="4" fontId="59" fillId="13" borderId="17"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0" fontId="50" fillId="11" borderId="21" applyNumberFormat="0" applyProtection="0">
      <alignment horizontal="left" vertical="top" indent="1"/>
    </xf>
    <xf numFmtId="0" fontId="1" fillId="0" borderId="0"/>
    <xf numFmtId="4" fontId="51" fillId="10" borderId="17" applyNumberFormat="0" applyProtection="0">
      <alignment horizontal="left" vertical="center" indent="1"/>
    </xf>
    <xf numFmtId="4" fontId="50" fillId="16" borderId="16"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0" fontId="69" fillId="0" borderId="0" applyFont="0" applyFill="0" applyBorder="0" applyAlignment="0" applyProtection="0"/>
    <xf numFmtId="0" fontId="1" fillId="0" borderId="0"/>
    <xf numFmtId="0" fontId="49" fillId="0" borderId="13">
      <alignment horizontal="left" vertical="center"/>
    </xf>
    <xf numFmtId="0" fontId="50" fillId="2"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0" fillId="4" borderId="16" applyNumberFormat="0" applyProtection="0">
      <alignment horizontal="left" vertical="center" indent="1"/>
    </xf>
    <xf numFmtId="190" fontId="66" fillId="0" borderId="3" applyAlignment="0" applyProtection="0"/>
    <xf numFmtId="0" fontId="50" fillId="3" borderId="16" applyNumberFormat="0" applyProtection="0">
      <alignment horizontal="left" vertical="center" indent="1"/>
    </xf>
    <xf numFmtId="0" fontId="6" fillId="6"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4" fontId="61" fillId="17" borderId="17" applyNumberFormat="0" applyProtection="0">
      <alignment vertical="center"/>
    </xf>
    <xf numFmtId="0" fontId="52" fillId="0" borderId="18" applyNumberFormat="0" applyFill="0" applyAlignment="0" applyProtection="0"/>
    <xf numFmtId="4" fontId="61" fillId="10" borderId="17" applyNumberFormat="0" applyProtection="0">
      <alignment vertical="center"/>
    </xf>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0" fontId="1" fillId="0" borderId="0"/>
    <xf numFmtId="4" fontId="70" fillId="9" borderId="17" applyNumberFormat="0" applyProtection="0">
      <alignment horizontal="right" vertical="center"/>
    </xf>
    <xf numFmtId="0" fontId="6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49" fillId="0" borderId="13">
      <alignment horizontal="left" vertical="center"/>
    </xf>
    <xf numFmtId="0" fontId="1"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 fontId="51" fillId="9" borderId="17" applyNumberFormat="0" applyProtection="0">
      <alignment horizontal="right" vertical="center"/>
    </xf>
    <xf numFmtId="190" fontId="66" fillId="0" borderId="3" applyAlignment="0" applyProtection="0"/>
    <xf numFmtId="0" fontId="1" fillId="0" borderId="0"/>
    <xf numFmtId="0" fontId="50" fillId="3" borderId="16" applyNumberFormat="0" applyProtection="0">
      <alignment horizontal="left" vertical="center" indent="1"/>
    </xf>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50" fillId="3" borderId="16" applyNumberFormat="0" applyProtection="0">
      <alignment horizontal="left" vertical="center" indent="1"/>
    </xf>
    <xf numFmtId="0" fontId="49" fillId="0" borderId="13">
      <alignment horizontal="left" vertical="center"/>
    </xf>
    <xf numFmtId="4" fontId="61" fillId="10" borderId="17" applyNumberFormat="0" applyProtection="0">
      <alignment vertical="center"/>
    </xf>
    <xf numFmtId="0" fontId="1" fillId="0" borderId="0"/>
    <xf numFmtId="0" fontId="1" fillId="0" borderId="0"/>
    <xf numFmtId="0" fontId="1" fillId="0" borderId="0"/>
    <xf numFmtId="0" fontId="52" fillId="0" borderId="18" applyNumberFormat="0" applyFill="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56" fillId="3" borderId="17" applyNumberFormat="0" applyAlignment="0" applyProtection="0"/>
    <xf numFmtId="0" fontId="1" fillId="0" borderId="0"/>
    <xf numFmtId="0" fontId="1" fillId="0" borderId="0"/>
    <xf numFmtId="0" fontId="49" fillId="0" borderId="13">
      <alignment horizontal="left" vertical="center"/>
    </xf>
    <xf numFmtId="0" fontId="1" fillId="0" borderId="0"/>
    <xf numFmtId="0" fontId="54" fillId="3" borderId="19" applyNumberFormat="0" applyAlignment="0" applyProtection="0"/>
    <xf numFmtId="0" fontId="50" fillId="2" borderId="16" applyNumberFormat="0" applyProtection="0">
      <alignment horizontal="left" vertical="center" indent="1"/>
    </xf>
    <xf numFmtId="0" fontId="1" fillId="0" borderId="0"/>
    <xf numFmtId="0" fontId="1" fillId="0" borderId="0"/>
    <xf numFmtId="0" fontId="50" fillId="11" borderId="21" applyNumberFormat="0" applyProtection="0">
      <alignment horizontal="left" vertical="top" indent="1"/>
    </xf>
    <xf numFmtId="9" fontId="76" fillId="0" borderId="0" applyFont="0" applyFill="0" applyBorder="0" applyAlignment="0" applyProtection="0"/>
    <xf numFmtId="0" fontId="1" fillId="0" borderId="0"/>
    <xf numFmtId="0" fontId="49" fillId="0" borderId="13">
      <alignment horizontal="left" vertical="center"/>
    </xf>
    <xf numFmtId="0" fontId="1" fillId="0" borderId="0"/>
    <xf numFmtId="4" fontId="50" fillId="14" borderId="16" applyNumberFormat="0" applyProtection="0">
      <alignment horizontal="right" vertical="center"/>
    </xf>
    <xf numFmtId="0" fontId="50" fillId="2" borderId="21" applyNumberFormat="0" applyProtection="0">
      <alignment horizontal="left" vertical="top" indent="1"/>
    </xf>
    <xf numFmtId="0" fontId="49" fillId="0" borderId="13">
      <alignment horizontal="left" vertical="center"/>
    </xf>
    <xf numFmtId="0" fontId="54" fillId="3" borderId="19" applyNumberFormat="0" applyAlignment="0" applyProtection="0"/>
    <xf numFmtId="4" fontId="50" fillId="16"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8" fillId="10" borderId="20" applyNumberFormat="0" applyFont="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54" fillId="3" borderId="19" applyNumberFormat="0" applyAlignment="0" applyProtection="0"/>
    <xf numFmtId="0" fontId="1" fillId="0" borderId="0"/>
    <xf numFmtId="0" fontId="54" fillId="3" borderId="19" applyNumberFormat="0" applyAlignment="0" applyProtection="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54" fillId="3" borderId="19" applyNumberFormat="0" applyAlignment="0" applyProtection="0"/>
    <xf numFmtId="0" fontId="1" fillId="0" borderId="0"/>
    <xf numFmtId="0" fontId="6" fillId="6" borderId="17" applyNumberFormat="0" applyProtection="0">
      <alignment horizontal="left" vertical="center" indent="1"/>
    </xf>
    <xf numFmtId="0" fontId="49" fillId="0" borderId="13">
      <alignment horizontal="left" vertical="center"/>
    </xf>
    <xf numFmtId="0" fontId="1" fillId="0" borderId="0"/>
    <xf numFmtId="4" fontId="70" fillId="9" borderId="17" applyNumberFormat="0" applyProtection="0">
      <alignment horizontal="right" vertical="center"/>
    </xf>
    <xf numFmtId="0" fontId="50" fillId="14" borderId="21" applyNumberFormat="0" applyProtection="0">
      <alignment horizontal="left" vertical="top" indent="1"/>
    </xf>
    <xf numFmtId="0" fontId="54" fillId="3" borderId="19" applyNumberFormat="0" applyAlignment="0" applyProtection="0"/>
    <xf numFmtId="0" fontId="1" fillId="0" borderId="0"/>
    <xf numFmtId="4" fontId="51" fillId="15" borderId="17" applyNumberFormat="0" applyProtection="0">
      <alignment horizontal="right" vertical="center"/>
    </xf>
    <xf numFmtId="4" fontId="57" fillId="5" borderId="16" applyNumberFormat="0" applyProtection="0">
      <alignment horizontal="right" vertical="center"/>
    </xf>
    <xf numFmtId="43" fontId="1" fillId="0" borderId="0" applyFont="0" applyFill="0" applyBorder="0" applyAlignment="0" applyProtection="0"/>
    <xf numFmtId="4" fontId="51" fillId="22" borderId="17" applyNumberFormat="0" applyProtection="0">
      <alignment horizontal="right" vertical="center"/>
    </xf>
    <xf numFmtId="4" fontId="61" fillId="10" borderId="17" applyNumberFormat="0" applyProtection="0">
      <alignment vertical="center"/>
    </xf>
    <xf numFmtId="0" fontId="49" fillId="0" borderId="13">
      <alignment horizontal="left" vertical="center"/>
    </xf>
    <xf numFmtId="0" fontId="1" fillId="0" borderId="0"/>
    <xf numFmtId="0" fontId="54" fillId="3" borderId="19" applyNumberFormat="0" applyAlignment="0" applyProtection="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6" fillId="3" borderId="17" applyNumberFormat="0" applyProtection="0">
      <alignment horizontal="left" vertical="center" indent="1"/>
    </xf>
    <xf numFmtId="0" fontId="8" fillId="29" borderId="0" applyNumberFormat="0" applyBorder="0" applyAlignment="0" applyProtection="0"/>
    <xf numFmtId="190" fontId="66" fillId="0" borderId="3" applyAlignment="0" applyProtection="0"/>
    <xf numFmtId="43" fontId="1" fillId="0" borderId="0" applyFont="0" applyFill="0" applyBorder="0" applyAlignment="0" applyProtection="0"/>
    <xf numFmtId="0" fontId="1" fillId="0" borderId="0"/>
    <xf numFmtId="0" fontId="54" fillId="3" borderId="19" applyNumberFormat="0" applyAlignment="0" applyProtection="0"/>
    <xf numFmtId="0" fontId="1" fillId="0" borderId="0"/>
    <xf numFmtId="0" fontId="1" fillId="0" borderId="0"/>
    <xf numFmtId="0" fontId="50" fillId="11" borderId="21" applyNumberFormat="0" applyProtection="0">
      <alignment horizontal="left" vertical="top" indent="1"/>
    </xf>
    <xf numFmtId="0" fontId="64" fillId="20" borderId="19" applyNumberFormat="0" applyAlignment="0" applyProtection="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49" fillId="0" borderId="13">
      <alignment horizontal="left" vertical="center"/>
    </xf>
    <xf numFmtId="0" fontId="1"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90" fontId="66" fillId="0" borderId="3" applyAlignment="0" applyProtection="0"/>
    <xf numFmtId="0" fontId="1" fillId="0" borderId="0"/>
    <xf numFmtId="0" fontId="50" fillId="3" borderId="16" applyNumberFormat="0" applyProtection="0">
      <alignment horizontal="left" vertical="center" indent="1"/>
    </xf>
    <xf numFmtId="4" fontId="51" fillId="9" borderId="17" applyNumberFormat="0" applyProtection="0">
      <alignment horizontal="right" vertical="center"/>
    </xf>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4" fontId="51" fillId="9" borderId="22" applyNumberFormat="0" applyProtection="0">
      <alignment horizontal="left" vertical="center" indent="1"/>
    </xf>
    <xf numFmtId="4" fontId="57" fillId="5"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8" fillId="10" borderId="20"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4" fillId="20" borderId="19" applyNumberFormat="0" applyAlignment="0" applyProtection="0"/>
    <xf numFmtId="0" fontId="50" fillId="11" borderId="21" applyNumberFormat="0" applyProtection="0">
      <alignment horizontal="left" vertical="top" indent="1"/>
    </xf>
    <xf numFmtId="0" fontId="1" fillId="0" borderId="0"/>
    <xf numFmtId="0" fontId="1" fillId="0" borderId="0"/>
    <xf numFmtId="0" fontId="1" fillId="0" borderId="0"/>
    <xf numFmtId="190" fontId="66" fillId="0" borderId="3" applyAlignment="0" applyProtection="0"/>
    <xf numFmtId="4" fontId="50" fillId="14" borderId="16" applyNumberFormat="0" applyProtection="0">
      <alignment horizontal="right" vertical="center"/>
    </xf>
    <xf numFmtId="0" fontId="1" fillId="0" borderId="0"/>
    <xf numFmtId="4" fontId="51" fillId="15"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49" fillId="0" borderId="13">
      <alignment horizontal="left" vertical="center"/>
    </xf>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1" fillId="0" borderId="0"/>
    <xf numFmtId="4" fontId="57" fillId="5" borderId="16" applyNumberFormat="0" applyProtection="0">
      <alignment horizontal="right" vertical="center"/>
    </xf>
    <xf numFmtId="0" fontId="6" fillId="3" borderId="17" applyNumberFormat="0" applyProtection="0">
      <alignment horizontal="left" vertical="center" indent="1"/>
    </xf>
    <xf numFmtId="0" fontId="1" fillId="0" borderId="0"/>
    <xf numFmtId="0" fontId="1" fillId="0" borderId="0"/>
    <xf numFmtId="190" fontId="66" fillId="0" borderId="3" applyAlignment="0" applyProtection="0"/>
    <xf numFmtId="0" fontId="49" fillId="0" borderId="13">
      <alignment horizontal="left" vertical="center"/>
    </xf>
    <xf numFmtId="0" fontId="1" fillId="0" borderId="0"/>
    <xf numFmtId="0" fontId="54" fillId="3" borderId="19" applyNumberFormat="0" applyAlignment="0" applyProtection="0"/>
    <xf numFmtId="0" fontId="1" fillId="0" borderId="0"/>
    <xf numFmtId="0" fontId="1" fillId="0" borderId="0"/>
    <xf numFmtId="4" fontId="51" fillId="12" borderId="17" applyNumberFormat="0" applyProtection="0">
      <alignment horizontal="right" vertical="center"/>
    </xf>
    <xf numFmtId="191" fontId="67" fillId="23" borderId="9"/>
    <xf numFmtId="0" fontId="1" fillId="0" borderId="0"/>
    <xf numFmtId="0" fontId="1" fillId="0" borderId="0"/>
    <xf numFmtId="0" fontId="6" fillId="10" borderId="20" applyNumberFormat="0" applyFont="0" applyAlignment="0" applyProtection="0"/>
    <xf numFmtId="0" fontId="1" fillId="0" borderId="0"/>
    <xf numFmtId="4" fontId="50" fillId="0"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190" fontId="63" fillId="0" borderId="9">
      <alignment horizontal="left" vertical="top"/>
    </xf>
    <xf numFmtId="0" fontId="54" fillId="3" borderId="19" applyNumberFormat="0" applyAlignment="0" applyProtection="0"/>
    <xf numFmtId="0" fontId="1" fillId="0" borderId="0"/>
    <xf numFmtId="0" fontId="50" fillId="14" borderId="21" applyNumberFormat="0" applyProtection="0">
      <alignment horizontal="left" vertical="top" indent="1"/>
    </xf>
    <xf numFmtId="0" fontId="1" fillId="0" borderId="0"/>
    <xf numFmtId="0" fontId="1" fillId="0" borderId="0"/>
    <xf numFmtId="4" fontId="51" fillId="15" borderId="17" applyNumberFormat="0" applyProtection="0">
      <alignment horizontal="right" vertical="center"/>
    </xf>
    <xf numFmtId="0" fontId="50" fillId="14" borderId="21" applyNumberFormat="0" applyProtection="0">
      <alignment horizontal="left" vertical="top" indent="1"/>
    </xf>
    <xf numFmtId="0" fontId="1" fillId="0" borderId="0"/>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0" fontId="50" fillId="3" borderId="16" applyNumberFormat="0" applyProtection="0">
      <alignment horizontal="left" vertical="center" indent="1"/>
    </xf>
    <xf numFmtId="0" fontId="64" fillId="20" borderId="19" applyNumberFormat="0" applyAlignment="0" applyProtection="0"/>
    <xf numFmtId="0" fontId="65" fillId="25" borderId="0" applyNumberFormat="0" applyBorder="0" applyAlignment="0" applyProtection="0"/>
    <xf numFmtId="4" fontId="51" fillId="9" borderId="22" applyNumberFormat="0" applyProtection="0">
      <alignment horizontal="left" vertical="center" indent="1"/>
    </xf>
    <xf numFmtId="0" fontId="1" fillId="0" borderId="0"/>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43" fontId="1" fillId="0" borderId="0" applyFont="0" applyFill="0" applyBorder="0" applyAlignment="0" applyProtection="0"/>
    <xf numFmtId="0" fontId="47"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64" fillId="20" borderId="19" applyNumberFormat="0" applyAlignment="0" applyProtection="0"/>
    <xf numFmtId="4" fontId="51" fillId="28" borderId="17"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54" fillId="3" borderId="19" applyNumberFormat="0" applyAlignment="0" applyProtection="0"/>
    <xf numFmtId="4" fontId="70" fillId="9" borderId="17" applyNumberFormat="0" applyProtection="0">
      <alignment horizontal="right" vertical="center"/>
    </xf>
    <xf numFmtId="0" fontId="49" fillId="0" borderId="13">
      <alignment horizontal="lef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90" fontId="66" fillId="0" borderId="3" applyAlignment="0" applyProtection="0"/>
    <xf numFmtId="4" fontId="58" fillId="5" borderId="16"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50" fillId="3" borderId="16" applyNumberFormat="0" applyProtection="0">
      <alignment horizontal="left" vertical="center" indent="1"/>
    </xf>
    <xf numFmtId="0" fontId="50" fillId="8"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47"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54" fillId="3" borderId="19"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0" fontId="49" fillId="0" borderId="13">
      <alignment horizontal="left" vertical="center"/>
    </xf>
    <xf numFmtId="0" fontId="64" fillId="20" borderId="19" applyNumberFormat="0" applyAlignment="0" applyProtection="0"/>
    <xf numFmtId="4" fontId="51" fillId="28" borderId="17" applyNumberFormat="0" applyProtection="0">
      <alignment horizontal="right" vertical="center"/>
    </xf>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24"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49" fillId="0" borderId="13">
      <alignment horizontal="left" vertical="center"/>
    </xf>
    <xf numFmtId="4" fontId="70" fillId="9" borderId="17" applyNumberFormat="0" applyProtection="0">
      <alignment horizontal="right" vertical="center"/>
    </xf>
    <xf numFmtId="0" fontId="49" fillId="0" borderId="13">
      <alignment horizontal="lef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90" fontId="66" fillId="0" borderId="3" applyAlignment="0" applyProtection="0"/>
    <xf numFmtId="4" fontId="58" fillId="5" borderId="16"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80" fillId="0" borderId="0" applyNumberFormat="0" applyFill="0" applyBorder="0" applyAlignment="0" applyProtection="0"/>
    <xf numFmtId="0" fontId="50" fillId="8" borderId="16" applyNumberFormat="0" applyProtection="0">
      <alignment horizontal="left" vertical="center" indent="1"/>
    </xf>
    <xf numFmtId="43" fontId="1" fillId="0" borderId="0" applyFont="0" applyFill="0" applyBorder="0" applyAlignment="0" applyProtection="0"/>
    <xf numFmtId="0" fontId="6" fillId="8" borderId="17" applyNumberFormat="0" applyProtection="0">
      <alignment horizontal="left" vertical="center" indent="1"/>
    </xf>
    <xf numFmtId="0" fontId="1" fillId="0" borderId="0"/>
    <xf numFmtId="4" fontId="51" fillId="9" borderId="22" applyNumberFormat="0" applyProtection="0">
      <alignment horizontal="left" vertical="center" indent="1"/>
    </xf>
    <xf numFmtId="43" fontId="1" fillId="0" borderId="0" applyFont="0" applyFill="0" applyBorder="0" applyAlignment="0" applyProtection="0"/>
    <xf numFmtId="0" fontId="47" fillId="0" borderId="0"/>
    <xf numFmtId="4" fontId="50" fillId="16" borderId="16"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190" fontId="66" fillId="0" borderId="3" applyAlignment="0" applyProtection="0"/>
    <xf numFmtId="0" fontId="8" fillId="10" borderId="20" applyNumberFormat="0" applyFont="0" applyAlignment="0" applyProtection="0"/>
    <xf numFmtId="4" fontId="50" fillId="16" borderId="16" applyNumberFormat="0" applyProtection="0">
      <alignment horizontal="left" vertical="center" indent="1"/>
    </xf>
    <xf numFmtId="43" fontId="1" fillId="0" borderId="0" applyFont="0" applyFill="0" applyBorder="0" applyAlignment="0" applyProtection="0"/>
    <xf numFmtId="4" fontId="51" fillId="18"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0" fontId="54" fillId="3" borderId="19" applyNumberFormat="0" applyAlignment="0" applyProtection="0"/>
    <xf numFmtId="0" fontId="1" fillId="0" borderId="0"/>
    <xf numFmtId="0" fontId="1" fillId="0" borderId="0"/>
    <xf numFmtId="4" fontId="51" fillId="12" borderId="17" applyNumberFormat="0" applyProtection="0">
      <alignment horizontal="right" vertical="center"/>
    </xf>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4" fillId="3" borderId="19" applyNumberFormat="0" applyAlignment="0" applyProtection="0"/>
    <xf numFmtId="0" fontId="1" fillId="0" borderId="0"/>
    <xf numFmtId="0" fontId="1" fillId="0" borderId="0"/>
    <xf numFmtId="0" fontId="1" fillId="0" borderId="0"/>
    <xf numFmtId="4" fontId="51" fillId="7" borderId="17" applyNumberFormat="0" applyProtection="0">
      <alignment horizontal="right" vertical="center"/>
    </xf>
    <xf numFmtId="4" fontId="50" fillId="16"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1" fillId="28" borderId="17" applyNumberFormat="0" applyProtection="0">
      <alignment horizontal="right" vertical="center"/>
    </xf>
    <xf numFmtId="0" fontId="64" fillId="20" borderId="19" applyNumberFormat="0" applyAlignment="0" applyProtection="0"/>
    <xf numFmtId="4" fontId="50" fillId="16" borderId="16" applyNumberFormat="0" applyProtection="0">
      <alignment horizontal="left" vertical="center" indent="1"/>
    </xf>
    <xf numFmtId="0" fontId="1" fillId="0" borderId="0"/>
    <xf numFmtId="0" fontId="1" fillId="0" borderId="0"/>
    <xf numFmtId="0" fontId="6" fillId="0" borderId="0"/>
    <xf numFmtId="0" fontId="1" fillId="0" borderId="0"/>
    <xf numFmtId="0" fontId="1" fillId="0" borderId="0"/>
    <xf numFmtId="0" fontId="54" fillId="3" borderId="19" applyNumberFormat="0" applyAlignment="0" applyProtection="0"/>
    <xf numFmtId="4" fontId="51" fillId="7" borderId="17" applyNumberFormat="0" applyProtection="0">
      <alignment horizontal="right" vertical="center"/>
    </xf>
    <xf numFmtId="4" fontId="50" fillId="16" borderId="16" applyNumberFormat="0" applyProtection="0">
      <alignment horizontal="left" vertical="center" indent="1"/>
    </xf>
    <xf numFmtId="43" fontId="1" fillId="0" borderId="0" applyFont="0" applyFill="0" applyBorder="0" applyAlignment="0" applyProtection="0"/>
    <xf numFmtId="4" fontId="50" fillId="16" borderId="16"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 fontId="51" fillId="10"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1" fillId="8" borderId="17" applyNumberFormat="0" applyProtection="0">
      <alignment horizontal="left" vertical="center" indent="1"/>
    </xf>
    <xf numFmtId="0" fontId="1" fillId="0" borderId="0"/>
    <xf numFmtId="190" fontId="66" fillId="0" borderId="3" applyAlignment="0" applyProtection="0"/>
    <xf numFmtId="4" fontId="5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0" fontId="50" fillId="3" borderId="16" applyNumberFormat="0" applyProtection="0">
      <alignment horizontal="left" vertical="center" indent="1"/>
    </xf>
    <xf numFmtId="0" fontId="1" fillId="0" borderId="0"/>
    <xf numFmtId="4" fontId="51" fillId="22" borderId="17" applyNumberFormat="0" applyProtection="0">
      <alignment horizontal="right" vertical="center"/>
    </xf>
    <xf numFmtId="0" fontId="1" fillId="0" borderId="0"/>
    <xf numFmtId="0" fontId="1" fillId="0" borderId="0"/>
    <xf numFmtId="4" fontId="51" fillId="8" borderId="17" applyNumberFormat="0" applyProtection="0">
      <alignment horizontal="left" vertical="center" indent="1"/>
    </xf>
    <xf numFmtId="0" fontId="6" fillId="10" borderId="20" applyNumberFormat="0" applyFont="0" applyAlignment="0" applyProtection="0"/>
    <xf numFmtId="4" fontId="57" fillId="5" borderId="16" applyNumberFormat="0" applyProtection="0">
      <alignment horizontal="right" vertical="center"/>
    </xf>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0" fontId="65" fillId="32" borderId="0" applyNumberFormat="0" applyBorder="0" applyAlignment="0" applyProtection="0"/>
    <xf numFmtId="4" fontId="51" fillId="25" borderId="17" applyNumberFormat="0" applyProtection="0">
      <alignment horizontal="right" vertical="center"/>
    </xf>
    <xf numFmtId="0" fontId="1" fillId="0" borderId="0"/>
    <xf numFmtId="0" fontId="1" fillId="0" borderId="0"/>
    <xf numFmtId="0" fontId="54" fillId="3" borderId="19" applyNumberFormat="0" applyAlignment="0" applyProtection="0"/>
    <xf numFmtId="4" fontId="51" fillId="12" borderId="17" applyNumberFormat="0" applyProtection="0">
      <alignment horizontal="right" vertical="center"/>
    </xf>
    <xf numFmtId="43" fontId="1" fillId="0" borderId="0" applyFont="0" applyFill="0" applyBorder="0" applyAlignment="0" applyProtection="0"/>
    <xf numFmtId="4" fontId="58" fillId="5" borderId="16" applyNumberFormat="0" applyProtection="0">
      <alignment horizontal="right" vertical="center"/>
    </xf>
    <xf numFmtId="0" fontId="54" fillId="3" borderId="19" applyNumberFormat="0" applyAlignment="0" applyProtection="0"/>
    <xf numFmtId="0" fontId="1" fillId="0" borderId="0"/>
    <xf numFmtId="0" fontId="49" fillId="0" borderId="13">
      <alignment horizontal="left" vertical="center"/>
    </xf>
    <xf numFmtId="4" fontId="50" fillId="16" borderId="16" applyNumberFormat="0" applyProtection="0">
      <alignment horizontal="left" vertical="center" indent="1"/>
    </xf>
    <xf numFmtId="0" fontId="1" fillId="0" borderId="0"/>
    <xf numFmtId="0" fontId="1" fillId="0" borderId="0"/>
    <xf numFmtId="41" fontId="1" fillId="0" borderId="0" applyFont="0" applyFill="0" applyBorder="0" applyAlignment="0" applyProtection="0"/>
    <xf numFmtId="4" fontId="51" fillId="10" borderId="17" applyNumberFormat="0" applyProtection="0">
      <alignment horizontal="left" vertical="center" indent="1"/>
    </xf>
    <xf numFmtId="0" fontId="1" fillId="0" borderId="0"/>
    <xf numFmtId="0" fontId="1" fillId="0" borderId="0"/>
    <xf numFmtId="0" fontId="1" fillId="0" borderId="0"/>
    <xf numFmtId="4" fontId="70" fillId="9" borderId="17"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190" fontId="66" fillId="0" borderId="3" applyAlignment="0" applyProtection="0"/>
    <xf numFmtId="4" fontId="51" fillId="9" borderId="17"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22" borderId="17" applyNumberFormat="0" applyProtection="0">
      <alignment horizontal="right" vertical="center"/>
    </xf>
    <xf numFmtId="0" fontId="1" fillId="0" borderId="0"/>
    <xf numFmtId="0" fontId="1" fillId="0" borderId="0"/>
    <xf numFmtId="0" fontId="6"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90" fontId="66" fillId="0" borderId="3" applyAlignment="0" applyProtection="0"/>
    <xf numFmtId="0" fontId="50" fillId="3" borderId="16" applyNumberFormat="0" applyProtection="0">
      <alignment horizontal="left" vertical="center" indent="1"/>
    </xf>
    <xf numFmtId="0" fontId="49" fillId="0" borderId="13">
      <alignment horizontal="left" vertical="center"/>
    </xf>
    <xf numFmtId="0" fontId="54" fillId="3" borderId="19" applyNumberFormat="0" applyAlignment="0" applyProtection="0"/>
    <xf numFmtId="43" fontId="1" fillId="0" borderId="0" applyFont="0" applyFill="0" applyBorder="0" applyAlignment="0" applyProtection="0"/>
    <xf numFmtId="0" fontId="8" fillId="10" borderId="20" applyNumberFormat="0" applyFont="0" applyAlignment="0" applyProtection="0"/>
    <xf numFmtId="0" fontId="1" fillId="0" borderId="0"/>
    <xf numFmtId="0" fontId="1" fillId="0" borderId="0"/>
    <xf numFmtId="198" fontId="87" fillId="0" borderId="0" applyFont="0" applyFill="0" applyBorder="0" applyAlignment="0" applyProtection="0"/>
    <xf numFmtId="0" fontId="54" fillId="3" borderId="19" applyNumberFormat="0" applyAlignment="0" applyProtection="0"/>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6" fillId="0" borderId="0" applyNumberFormat="0" applyFill="0" applyBorder="0" applyAlignment="0" applyProtection="0"/>
    <xf numFmtId="0" fontId="50" fillId="11" borderId="21" applyNumberFormat="0" applyProtection="0">
      <alignment horizontal="left" vertical="top" indent="1"/>
    </xf>
    <xf numFmtId="4" fontId="61" fillId="10" borderId="17" applyNumberFormat="0" applyProtection="0">
      <alignment vertical="center"/>
    </xf>
    <xf numFmtId="0" fontId="1" fillId="0" borderId="0"/>
    <xf numFmtId="0" fontId="1" fillId="0" borderId="0"/>
    <xf numFmtId="0" fontId="1" fillId="0" borderId="0"/>
    <xf numFmtId="0" fontId="6" fillId="10" borderId="20" applyNumberFormat="0" applyFont="0" applyAlignment="0" applyProtection="0"/>
    <xf numFmtId="0" fontId="6" fillId="6" borderId="17" applyNumberFormat="0" applyProtection="0">
      <alignment horizontal="left" vertical="center" indent="1"/>
    </xf>
    <xf numFmtId="0" fontId="6" fillId="0" borderId="0" applyNumberFormat="0" applyFill="0" applyBorder="0" applyAlignment="0" applyProtection="0"/>
    <xf numFmtId="4" fontId="50" fillId="16" borderId="16" applyNumberFormat="0" applyProtection="0">
      <alignment horizontal="left" vertical="center" indent="1"/>
    </xf>
    <xf numFmtId="0" fontId="49" fillId="0" borderId="13">
      <alignment horizontal="left" vertical="center"/>
    </xf>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47"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88" fillId="0" borderId="23" applyNumberFormat="0" applyFill="0" applyAlignment="0" applyProtection="0"/>
    <xf numFmtId="4" fontId="50" fillId="0" borderId="16" applyNumberFormat="0" applyProtection="0">
      <alignment horizontal="right" vertical="center"/>
    </xf>
    <xf numFmtId="38" fontId="69"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8" fillId="30" borderId="0" applyNumberFormat="0" applyBorder="0" applyAlignment="0" applyProtection="0"/>
    <xf numFmtId="0" fontId="1" fillId="0" borderId="0"/>
    <xf numFmtId="0" fontId="52" fillId="0" borderId="18"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 fontId="51" fillId="9" borderId="22" applyNumberFormat="0" applyProtection="0">
      <alignment horizontal="left" vertical="center" indent="1"/>
    </xf>
    <xf numFmtId="0" fontId="64" fillId="20" borderId="19" applyNumberFormat="0" applyAlignment="0" applyProtection="0"/>
    <xf numFmtId="191" fontId="67" fillId="23" borderId="9"/>
    <xf numFmtId="4" fontId="50" fillId="14" borderId="16" applyNumberFormat="0" applyProtection="0">
      <alignment horizontal="right" vertical="center"/>
    </xf>
    <xf numFmtId="0" fontId="6" fillId="0" borderId="0"/>
    <xf numFmtId="0" fontId="1" fillId="0" borderId="0"/>
    <xf numFmtId="0" fontId="1" fillId="0" borderId="0"/>
    <xf numFmtId="43" fontId="1" fillId="0" borderId="0" applyFont="0" applyFill="0" applyBorder="0" applyAlignment="0" applyProtection="0"/>
    <xf numFmtId="0" fontId="64" fillId="20" borderId="19" applyNumberFormat="0" applyAlignment="0" applyProtection="0"/>
    <xf numFmtId="4" fontId="50" fillId="0" borderId="16" applyNumberFormat="0" applyProtection="0">
      <alignment horizontal="right" vertical="center"/>
    </xf>
    <xf numFmtId="0" fontId="1" fillId="0" borderId="0"/>
    <xf numFmtId="190" fontId="66" fillId="0" borderId="3" applyAlignment="0" applyProtection="0"/>
    <xf numFmtId="4" fontId="58" fillId="5"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3" fontId="6" fillId="0" borderId="0" applyFont="0" applyFill="0" applyBorder="0" applyAlignment="0" applyProtection="0"/>
    <xf numFmtId="0" fontId="1" fillId="0" borderId="0"/>
    <xf numFmtId="0" fontId="6" fillId="0" borderId="0"/>
    <xf numFmtId="4" fontId="50" fillId="0" borderId="16" applyNumberFormat="0" applyProtection="0">
      <alignment horizontal="right" vertical="center"/>
    </xf>
    <xf numFmtId="41" fontId="1" fillId="0" borderId="0" applyFont="0" applyFill="0" applyBorder="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4" fillId="0" borderId="0" applyFont="0" applyFill="0" applyBorder="0" applyAlignment="0" applyProtection="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62" fillId="0" borderId="1" applyNumberFormat="0" applyFont="0" applyFill="0" applyBorder="0" applyAlignment="0">
      <alignment horizontal="center"/>
    </xf>
    <xf numFmtId="203" fontId="83" fillId="0" borderId="0" applyFill="0" applyBorder="0" applyAlignment="0"/>
    <xf numFmtId="4" fontId="61" fillId="17" borderId="17" applyNumberFormat="0" applyProtection="0">
      <alignment vertical="center"/>
    </xf>
    <xf numFmtId="0" fontId="1" fillId="0" borderId="0"/>
    <xf numFmtId="0" fontId="1" fillId="0" borderId="0"/>
    <xf numFmtId="168" fontId="91" fillId="0" borderId="24" applyFont="0" applyBorder="0"/>
    <xf numFmtId="0" fontId="1" fillId="0" borderId="0"/>
    <xf numFmtId="0" fontId="1" fillId="0" borderId="0"/>
    <xf numFmtId="0" fontId="6" fillId="10" borderId="20" applyNumberFormat="0" applyFont="0" applyAlignment="0" applyProtection="0"/>
    <xf numFmtId="43" fontId="1" fillId="0" borderId="0" applyFont="0" applyFill="0" applyBorder="0" applyAlignment="0" applyProtection="0"/>
    <xf numFmtId="0" fontId="52" fillId="0" borderId="18" applyNumberFormat="0" applyFill="0" applyAlignment="0" applyProtection="0"/>
    <xf numFmtId="4" fontId="61" fillId="17" borderId="17" applyNumberFormat="0" applyProtection="0">
      <alignment vertical="center"/>
    </xf>
    <xf numFmtId="0" fontId="1" fillId="0" borderId="0"/>
    <xf numFmtId="0" fontId="1" fillId="0" borderId="0"/>
    <xf numFmtId="0" fontId="49" fillId="0" borderId="13">
      <alignment horizontal="left" vertical="center"/>
    </xf>
    <xf numFmtId="0" fontId="50" fillId="2" borderId="21" applyNumberFormat="0" applyProtection="0">
      <alignment horizontal="left" vertical="top" indent="1"/>
    </xf>
    <xf numFmtId="190" fontId="66" fillId="0" borderId="3" applyAlignment="0" applyProtection="0"/>
    <xf numFmtId="0" fontId="1" fillId="0" borderId="0"/>
    <xf numFmtId="0" fontId="50" fillId="8" borderId="16" applyNumberFormat="0" applyProtection="0">
      <alignment horizontal="left" vertical="center" indent="1"/>
    </xf>
    <xf numFmtId="0" fontId="1" fillId="0" borderId="0"/>
    <xf numFmtId="4" fontId="51" fillId="24"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47" fillId="0" borderId="0"/>
    <xf numFmtId="0" fontId="6" fillId="0" borderId="0"/>
    <xf numFmtId="4" fontId="50" fillId="0" borderId="16" applyNumberFormat="0" applyProtection="0">
      <alignment horizontal="right" vertical="center"/>
    </xf>
    <xf numFmtId="43" fontId="1" fillId="0" borderId="0" applyFont="0" applyFill="0" applyBorder="0" applyAlignment="0" applyProtection="0"/>
    <xf numFmtId="4" fontId="61" fillId="9" borderId="17" applyNumberFormat="0" applyProtection="0">
      <alignment horizontal="right" vertical="center"/>
    </xf>
    <xf numFmtId="4" fontId="51" fillId="28" borderId="17" applyNumberFormat="0" applyProtection="0">
      <alignment horizontal="right" vertical="center"/>
    </xf>
    <xf numFmtId="0" fontId="56" fillId="3" borderId="17" applyNumberFormat="0" applyAlignment="0" applyProtection="0"/>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0" fontId="49" fillId="0" borderId="13">
      <alignment horizontal="left" vertical="center"/>
    </xf>
    <xf numFmtId="0" fontId="1" fillId="0" borderId="0"/>
    <xf numFmtId="0" fontId="1" fillId="0" borderId="0"/>
    <xf numFmtId="190" fontId="66" fillId="0" borderId="3"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10" fontId="50" fillId="10" borderId="1" applyNumberFormat="0" applyBorder="0" applyAlignment="0" applyProtection="0"/>
    <xf numFmtId="0" fontId="1" fillId="0" borderId="0"/>
    <xf numFmtId="0" fontId="1" fillId="0" borderId="0"/>
    <xf numFmtId="204" fontId="92" fillId="0" borderId="0" applyFont="0" applyFill="0" applyBorder="0" applyAlignment="0" applyProtection="0"/>
    <xf numFmtId="0" fontId="47" fillId="0" borderId="0"/>
    <xf numFmtId="43" fontId="1" fillId="0" borderId="0" applyFont="0" applyFill="0" applyBorder="0" applyAlignment="0" applyProtection="0"/>
    <xf numFmtId="0" fontId="6" fillId="19" borderId="17" applyNumberFormat="0" applyProtection="0">
      <alignment horizontal="left" vertical="center" indent="1"/>
    </xf>
    <xf numFmtId="4" fontId="51" fillId="22" borderId="17"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69" fillId="0" borderId="0" applyFont="0" applyFill="0" applyBorder="0" applyAlignment="0" applyProtection="0"/>
    <xf numFmtId="0" fontId="1" fillId="0" borderId="0"/>
    <xf numFmtId="190" fontId="66" fillId="0" borderId="3" applyAlignment="0" applyProtection="0"/>
    <xf numFmtId="0" fontId="1" fillId="0" borderId="0"/>
    <xf numFmtId="0" fontId="49" fillId="0" borderId="13">
      <alignment horizontal="left" vertical="center"/>
    </xf>
    <xf numFmtId="205" fontId="92" fillId="0" borderId="0" applyFont="0" applyFill="0" applyBorder="0" applyAlignment="0" applyProtection="0"/>
    <xf numFmtId="0" fontId="6" fillId="6" borderId="17" applyNumberFormat="0" applyProtection="0">
      <alignment horizontal="left" vertical="center" indent="1"/>
    </xf>
    <xf numFmtId="0" fontId="50" fillId="3" borderId="16" applyNumberFormat="0" applyProtection="0">
      <alignment horizontal="left" vertical="center" indent="1"/>
    </xf>
    <xf numFmtId="43" fontId="4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93"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64" fillId="20" borderId="19" applyNumberFormat="0" applyAlignment="0" applyProtection="0"/>
    <xf numFmtId="43" fontId="1" fillId="0" borderId="0" applyFont="0" applyFill="0" applyBorder="0" applyAlignment="0" applyProtection="0"/>
    <xf numFmtId="4" fontId="51" fillId="9" borderId="22" applyNumberFormat="0" applyProtection="0">
      <alignment horizontal="left" vertical="center" indent="1"/>
    </xf>
    <xf numFmtId="0" fontId="1" fillId="0" borderId="0"/>
    <xf numFmtId="0" fontId="1" fillId="0" borderId="0"/>
    <xf numFmtId="0" fontId="1" fillId="0" borderId="0"/>
    <xf numFmtId="4" fontId="61" fillId="10" borderId="17" applyNumberFormat="0" applyProtection="0">
      <alignment vertical="center"/>
    </xf>
    <xf numFmtId="41" fontId="1" fillId="0" borderId="0" applyFont="0" applyFill="0" applyBorder="0" applyAlignment="0" applyProtection="0"/>
    <xf numFmtId="4" fontId="51" fillId="10" borderId="17" applyNumberFormat="0" applyProtection="0">
      <alignment horizontal="left" vertical="center" indent="1"/>
    </xf>
    <xf numFmtId="0" fontId="56" fillId="3" borderId="17" applyNumberFormat="0" applyAlignment="0" applyProtection="0"/>
    <xf numFmtId="43" fontId="1" fillId="0" borderId="0" applyFont="0" applyFill="0" applyBorder="0" applyAlignment="0" applyProtection="0"/>
    <xf numFmtId="0" fontId="6" fillId="0" borderId="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182" fontId="55" fillId="0" borderId="3"/>
    <xf numFmtId="0" fontId="1" fillId="0" borderId="0"/>
    <xf numFmtId="4" fontId="51" fillId="21" borderId="17" applyNumberFormat="0" applyProtection="0">
      <alignment horizontal="right" vertical="center"/>
    </xf>
    <xf numFmtId="4" fontId="51" fillId="15" borderId="17" applyNumberFormat="0" applyProtection="0">
      <alignment horizontal="right" vertical="center"/>
    </xf>
    <xf numFmtId="0" fontId="1" fillId="0" borderId="0"/>
    <xf numFmtId="4" fontId="51" fillId="8" borderId="17" applyNumberFormat="0" applyProtection="0">
      <alignment horizontal="left" vertical="center" indent="1"/>
    </xf>
    <xf numFmtId="0" fontId="6" fillId="0" borderId="0" applyNumberFormat="0" applyFill="0" applyBorder="0" applyAlignment="0" applyProtection="0"/>
    <xf numFmtId="0" fontId="1" fillId="0" borderId="0"/>
    <xf numFmtId="0" fontId="1" fillId="0" borderId="0"/>
    <xf numFmtId="0" fontId="1" fillId="0" borderId="0"/>
    <xf numFmtId="4" fontId="51" fillId="22" borderId="17" applyNumberFormat="0" applyProtection="0">
      <alignment horizontal="right" vertical="center"/>
    </xf>
    <xf numFmtId="0" fontId="54" fillId="3" borderId="19" applyNumberFormat="0" applyAlignment="0" applyProtection="0"/>
    <xf numFmtId="0" fontId="6" fillId="0" borderId="0" applyNumberFormat="0" applyFill="0" applyBorder="0" applyAlignment="0" applyProtection="0"/>
    <xf numFmtId="182" fontId="68" fillId="0" borderId="1" applyBorder="0"/>
    <xf numFmtId="0" fontId="1" fillId="0" borderId="0"/>
    <xf numFmtId="0" fontId="49" fillId="0" borderId="13">
      <alignment horizontal="left" vertical="center"/>
    </xf>
    <xf numFmtId="0" fontId="6" fillId="8"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4" fontId="51" fillId="12"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168" fontId="6" fillId="0" borderId="12"/>
    <xf numFmtId="0" fontId="1" fillId="0" borderId="0"/>
    <xf numFmtId="0" fontId="1" fillId="0" borderId="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 fontId="50" fillId="16" borderId="16" applyNumberFormat="0" applyProtection="0">
      <alignment horizontal="left" vertical="center" indent="1"/>
    </xf>
    <xf numFmtId="0" fontId="56" fillId="3"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6" fillId="0" borderId="0"/>
    <xf numFmtId="0" fontId="1" fillId="0" borderId="0"/>
    <xf numFmtId="43" fontId="1" fillId="0" borderId="0" applyFont="0" applyFill="0" applyBorder="0" applyAlignment="0" applyProtection="0"/>
    <xf numFmtId="0" fontId="52" fillId="0" borderId="18" applyNumberFormat="0" applyFill="0" applyAlignment="0" applyProtection="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54" fillId="3" borderId="19" applyNumberFormat="0" applyAlignment="0" applyProtection="0"/>
    <xf numFmtId="0" fontId="50" fillId="3" borderId="16" applyNumberFormat="0" applyProtection="0">
      <alignment horizontal="left" vertical="center" indent="1"/>
    </xf>
    <xf numFmtId="0" fontId="6" fillId="0" borderId="0"/>
    <xf numFmtId="0" fontId="6" fillId="10" borderId="20" applyNumberFormat="0" applyFont="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61" fillId="9" borderId="17" applyNumberFormat="0" applyProtection="0">
      <alignment horizontal="right" vertical="center"/>
    </xf>
    <xf numFmtId="37" fontId="95" fillId="0" borderId="0"/>
    <xf numFmtId="0" fontId="1" fillId="0" borderId="0"/>
    <xf numFmtId="0" fontId="1" fillId="0" borderId="0"/>
    <xf numFmtId="43" fontId="1" fillId="0" borderId="0" applyFont="0" applyFill="0" applyBorder="0" applyAlignment="0" applyProtection="0"/>
    <xf numFmtId="0" fontId="6" fillId="0" borderId="0"/>
    <xf numFmtId="0" fontId="52" fillId="0" borderId="18" applyNumberFormat="0" applyFill="0" applyAlignment="0" applyProtection="0"/>
    <xf numFmtId="0" fontId="1" fillId="0" borderId="0"/>
    <xf numFmtId="0" fontId="1" fillId="0" borderId="0"/>
    <xf numFmtId="0" fontId="1" fillId="0" borderId="0"/>
    <xf numFmtId="4" fontId="61" fillId="10" borderId="17" applyNumberFormat="0" applyProtection="0">
      <alignment vertical="center"/>
    </xf>
    <xf numFmtId="0" fontId="54" fillId="3" borderId="19" applyNumberFormat="0" applyAlignment="0" applyProtection="0"/>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1" fillId="0" borderId="0"/>
    <xf numFmtId="0" fontId="56" fillId="3" borderId="17" applyNumberFormat="0" applyAlignment="0" applyProtection="0"/>
    <xf numFmtId="0" fontId="1" fillId="0" borderId="0"/>
    <xf numFmtId="0" fontId="1" fillId="0" borderId="0"/>
    <xf numFmtId="190" fontId="63" fillId="14" borderId="1" applyNumberFormat="0" applyAlignment="0">
      <alignment horizontal="left" vertical="top"/>
    </xf>
    <xf numFmtId="0" fontId="1" fillId="0" borderId="0"/>
    <xf numFmtId="0" fontId="50" fillId="4" borderId="16" applyNumberFormat="0" applyProtection="0">
      <alignment horizontal="left" vertical="center" indent="1"/>
    </xf>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6" fillId="0" borderId="0"/>
    <xf numFmtId="0" fontId="50" fillId="11" borderId="21"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4" fontId="51" fillId="9" borderId="17" applyNumberFormat="0" applyProtection="0">
      <alignment horizontal="right" vertical="center"/>
    </xf>
    <xf numFmtId="0" fontId="1" fillId="0" borderId="0"/>
    <xf numFmtId="0" fontId="1" fillId="0" borderId="0"/>
    <xf numFmtId="0" fontId="6" fillId="0" borderId="0"/>
    <xf numFmtId="182" fontId="79" fillId="0" borderId="0">
      <protection locked="0"/>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0" fontId="50" fillId="3" borderId="16" applyNumberFormat="0" applyProtection="0">
      <alignment horizontal="left" vertical="center" indent="1"/>
    </xf>
    <xf numFmtId="43" fontId="1" fillId="0" borderId="0" applyFont="0" applyFill="0" applyBorder="0" applyAlignment="0" applyProtection="0"/>
    <xf numFmtId="4" fontId="50" fillId="16"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6" fillId="6" borderId="17" applyNumberFormat="0" applyProtection="0">
      <alignment horizontal="left" vertical="center" indent="1"/>
    </xf>
    <xf numFmtId="4" fontId="51" fillId="8" borderId="17" applyNumberFormat="0" applyProtection="0">
      <alignment horizontal="left" vertical="center" indent="1"/>
    </xf>
    <xf numFmtId="0" fontId="8" fillId="10" borderId="20" applyNumberFormat="0" applyFont="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0" fontId="51" fillId="0" borderId="0" applyFill="0" applyBorder="0" applyAlignment="0"/>
    <xf numFmtId="4" fontId="50" fillId="16" borderId="16" applyNumberFormat="0" applyProtection="0">
      <alignment horizontal="left" vertical="center" indent="1"/>
    </xf>
    <xf numFmtId="0" fontId="1" fillId="0" borderId="0"/>
    <xf numFmtId="0" fontId="1" fillId="0" borderId="0"/>
    <xf numFmtId="0" fontId="96" fillId="0" borderId="0"/>
    <xf numFmtId="0" fontId="1" fillId="0" borderId="0"/>
    <xf numFmtId="0" fontId="1" fillId="0" borderId="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0" fontId="66" fillId="0" borderId="14">
      <alignment horizontal="center"/>
    </xf>
    <xf numFmtId="0" fontId="54" fillId="3" borderId="19" applyNumberFormat="0" applyAlignment="0" applyProtection="0"/>
    <xf numFmtId="190" fontId="63" fillId="0" borderId="9">
      <alignment horizontal="left" vertical="top"/>
    </xf>
    <xf numFmtId="0" fontId="1" fillId="0" borderId="0"/>
    <xf numFmtId="0" fontId="96" fillId="0" borderId="0"/>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49" fillId="0" borderId="13">
      <alignment horizontal="left" vertical="center"/>
    </xf>
    <xf numFmtId="0" fontId="6" fillId="0" borderId="0"/>
    <xf numFmtId="0" fontId="1" fillId="0" borderId="0"/>
    <xf numFmtId="0" fontId="56" fillId="3" borderId="17" applyNumberFormat="0" applyAlignment="0" applyProtection="0"/>
    <xf numFmtId="0" fontId="1" fillId="0" borderId="0"/>
    <xf numFmtId="4" fontId="50" fillId="0"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1" fillId="10" borderId="17" applyNumberFormat="0" applyProtection="0">
      <alignment vertical="center"/>
    </xf>
    <xf numFmtId="4" fontId="51" fillId="22"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1" fillId="0" borderId="0"/>
    <xf numFmtId="43" fontId="1" fillId="0" borderId="0" applyFont="0" applyFill="0" applyBorder="0" applyAlignment="0" applyProtection="0"/>
    <xf numFmtId="0" fontId="64" fillId="20" borderId="19" applyNumberFormat="0" applyAlignment="0" applyProtection="0"/>
    <xf numFmtId="4" fontId="50" fillId="0" borderId="16" applyNumberFormat="0" applyProtection="0">
      <alignment horizontal="right" vertical="center"/>
    </xf>
    <xf numFmtId="0" fontId="1" fillId="0" borderId="0"/>
    <xf numFmtId="4" fontId="51" fillId="10" borderId="17" applyNumberFormat="0" applyProtection="0">
      <alignment vertical="center"/>
    </xf>
    <xf numFmtId="4" fontId="51" fillId="22" borderId="17" applyNumberFormat="0" applyProtection="0">
      <alignment horizontal="right" vertical="center"/>
    </xf>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0" borderId="18" applyNumberFormat="0" applyFill="0" applyAlignment="0" applyProtection="0"/>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6" fillId="0" borderId="0"/>
    <xf numFmtId="0" fontId="64" fillId="20" borderId="19" applyNumberFormat="0" applyAlignment="0" applyProtection="0"/>
    <xf numFmtId="0" fontId="47" fillId="0" borderId="0"/>
    <xf numFmtId="0" fontId="49" fillId="0" borderId="13">
      <alignment horizontal="left" vertical="center"/>
    </xf>
    <xf numFmtId="0" fontId="6" fillId="19" borderId="17" applyNumberFormat="0" applyProtection="0">
      <alignment horizontal="left" vertical="center" indent="1"/>
    </xf>
    <xf numFmtId="4" fontId="51" fillId="21" borderId="17" applyNumberFormat="0" applyProtection="0">
      <alignment horizontal="right" vertical="center"/>
    </xf>
    <xf numFmtId="0" fontId="8" fillId="10" borderId="20" applyNumberFormat="0" applyFont="0" applyAlignment="0" applyProtection="0"/>
    <xf numFmtId="0" fontId="49" fillId="0" borderId="13">
      <alignment horizontal="left" vertical="center"/>
    </xf>
    <xf numFmtId="0" fontId="50" fillId="14"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 fillId="0" borderId="0"/>
    <xf numFmtId="0" fontId="1" fillId="0" borderId="0"/>
    <xf numFmtId="4" fontId="51" fillId="7" borderId="17" applyNumberFormat="0" applyProtection="0">
      <alignment horizontal="right" vertical="center"/>
    </xf>
    <xf numFmtId="0" fontId="50" fillId="2" borderId="21" applyNumberFormat="0" applyProtection="0">
      <alignment horizontal="left" vertical="top" indent="1"/>
    </xf>
    <xf numFmtId="43" fontId="1" fillId="0" borderId="0" applyFont="0" applyFill="0" applyBorder="0" applyAlignment="0" applyProtection="0"/>
    <xf numFmtId="0" fontId="54" fillId="3" borderId="19" applyNumberFormat="0" applyAlignment="0" applyProtection="0"/>
    <xf numFmtId="4" fontId="51" fillId="9"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0" borderId="0"/>
    <xf numFmtId="190" fontId="66" fillId="0" borderId="3" applyAlignment="0" applyProtection="0"/>
    <xf numFmtId="0" fontId="50" fillId="8" borderId="16" applyNumberFormat="0" applyProtection="0">
      <alignment horizontal="left" vertical="center" indent="1"/>
    </xf>
    <xf numFmtId="0" fontId="50" fillId="14" borderId="21" applyNumberFormat="0" applyProtection="0">
      <alignment horizontal="left" vertical="top" indent="1"/>
    </xf>
    <xf numFmtId="4" fontId="51" fillId="24" borderId="17" applyNumberFormat="0" applyProtection="0">
      <alignment horizontal="right" vertical="center"/>
    </xf>
    <xf numFmtId="0" fontId="6" fillId="0" borderId="0"/>
    <xf numFmtId="4" fontId="51" fillId="8" borderId="17" applyNumberFormat="0" applyProtection="0">
      <alignment horizontal="left" vertical="center" indent="1"/>
    </xf>
    <xf numFmtId="0" fontId="6" fillId="0" borderId="0"/>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4" fontId="51" fillId="22" borderId="17" applyNumberFormat="0" applyProtection="0">
      <alignment horizontal="right" vertical="center"/>
    </xf>
    <xf numFmtId="0" fontId="54" fillId="3" borderId="19" applyNumberFormat="0" applyAlignment="0" applyProtection="0"/>
    <xf numFmtId="0" fontId="56" fillId="3" borderId="17" applyNumberFormat="0" applyAlignment="0" applyProtection="0"/>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6"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6" fillId="0" borderId="0"/>
    <xf numFmtId="4" fontId="51" fillId="22" borderId="17" applyNumberFormat="0" applyProtection="0">
      <alignment horizontal="right" vertical="center"/>
    </xf>
    <xf numFmtId="0" fontId="6" fillId="0" borderId="0"/>
    <xf numFmtId="43" fontId="1" fillId="0" borderId="0" applyFont="0" applyFill="0" applyBorder="0" applyAlignment="0" applyProtection="0"/>
    <xf numFmtId="4" fontId="57" fillId="5" borderId="16" applyNumberFormat="0" applyProtection="0">
      <alignment horizontal="right" vertical="center"/>
    </xf>
    <xf numFmtId="0" fontId="6" fillId="8" borderId="17" applyNumberFormat="0" applyProtection="0">
      <alignment horizontal="left" vertical="center" indent="1"/>
    </xf>
    <xf numFmtId="0" fontId="54" fillId="3" borderId="19" applyNumberFormat="0" applyAlignment="0" applyProtection="0"/>
    <xf numFmtId="0" fontId="50" fillId="14" borderId="21" applyNumberFormat="0" applyProtection="0">
      <alignment horizontal="left" vertical="top" indent="1"/>
    </xf>
    <xf numFmtId="4" fontId="70" fillId="9" borderId="17" applyNumberFormat="0" applyProtection="0">
      <alignment horizontal="right" vertical="center"/>
    </xf>
    <xf numFmtId="10" fontId="50"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197" fontId="6" fillId="0" borderId="0" applyFont="0" applyFill="0" applyBorder="0" applyAlignment="0" applyProtection="0"/>
    <xf numFmtId="4" fontId="61" fillId="9" borderId="17" applyNumberFormat="0" applyProtection="0">
      <alignment horizontal="right" vertical="center"/>
    </xf>
    <xf numFmtId="0" fontId="1" fillId="0" borderId="0"/>
    <xf numFmtId="0" fontId="1" fillId="0" borderId="0"/>
    <xf numFmtId="0" fontId="6" fillId="0" borderId="0"/>
    <xf numFmtId="0" fontId="50" fillId="2" borderId="16" applyNumberFormat="0" applyProtection="0">
      <alignment horizontal="left" vertical="center" indent="1"/>
    </xf>
    <xf numFmtId="0" fontId="50" fillId="11" borderId="21" applyNumberFormat="0" applyProtection="0">
      <alignment horizontal="left" vertical="top" indent="1"/>
    </xf>
    <xf numFmtId="0" fontId="1" fillId="0" borderId="0"/>
    <xf numFmtId="0" fontId="49" fillId="0" borderId="13">
      <alignment horizontal="left" vertical="center"/>
    </xf>
    <xf numFmtId="0" fontId="6" fillId="0" borderId="0"/>
    <xf numFmtId="0" fontId="1" fillId="0" borderId="0"/>
    <xf numFmtId="0" fontId="54" fillId="3" borderId="19" applyNumberFormat="0" applyAlignment="0" applyProtection="0"/>
    <xf numFmtId="43" fontId="1" fillId="0" borderId="0" applyFont="0" applyFill="0" applyBorder="0" applyAlignment="0" applyProtection="0"/>
    <xf numFmtId="0" fontId="46" fillId="0" borderId="0" applyNumberFormat="0" applyFill="0" applyBorder="0" applyAlignment="0" applyProtection="0"/>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4" fontId="58" fillId="5" borderId="16" applyNumberFormat="0" applyProtection="0">
      <alignment horizontal="right" vertical="center"/>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98" fillId="0" borderId="26" applyNumberFormat="0" applyFill="0" applyAlignment="0" applyProtection="0"/>
    <xf numFmtId="0" fontId="54" fillId="3" borderId="19" applyNumberFormat="0" applyAlignment="0" applyProtection="0"/>
    <xf numFmtId="4" fontId="70" fillId="9" borderId="17" applyNumberFormat="0" applyProtection="0">
      <alignment horizontal="right" vertical="center"/>
    </xf>
    <xf numFmtId="4" fontId="51" fillId="28"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49" fillId="0" borderId="13">
      <alignment horizontal="left" vertical="center"/>
    </xf>
    <xf numFmtId="4" fontId="58" fillId="5" borderId="16" applyNumberFormat="0" applyProtection="0">
      <alignment horizontal="right" vertical="center"/>
    </xf>
    <xf numFmtId="0" fontId="90" fillId="3" borderId="0"/>
    <xf numFmtId="0" fontId="1" fillId="0" borderId="0"/>
    <xf numFmtId="0" fontId="1" fillId="0" borderId="0"/>
    <xf numFmtId="4" fontId="61" fillId="17" borderId="17" applyNumberFormat="0" applyProtection="0">
      <alignment vertical="center"/>
    </xf>
    <xf numFmtId="0" fontId="54" fillId="3" borderId="19" applyNumberFormat="0" applyAlignment="0" applyProtection="0"/>
    <xf numFmtId="4" fontId="70" fillId="9" borderId="17" applyNumberFormat="0" applyProtection="0">
      <alignment horizontal="right" vertical="center"/>
    </xf>
    <xf numFmtId="4" fontId="51" fillId="28"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49" fillId="0" borderId="13">
      <alignment horizontal="left" vertical="center"/>
    </xf>
    <xf numFmtId="4" fontId="58" fillId="5" borderId="16" applyNumberFormat="0" applyProtection="0">
      <alignment horizontal="right" vertical="center"/>
    </xf>
    <xf numFmtId="0" fontId="82" fillId="3" borderId="0"/>
    <xf numFmtId="0" fontId="1" fillId="0" borderId="0"/>
    <xf numFmtId="0" fontId="1" fillId="0" borderId="0"/>
    <xf numFmtId="4" fontId="61" fillId="17" borderId="17" applyNumberFormat="0" applyProtection="0">
      <alignment vertical="center"/>
    </xf>
    <xf numFmtId="0" fontId="8" fillId="6" borderId="0" applyNumberFormat="0" applyBorder="0" applyAlignment="0" applyProtection="0"/>
    <xf numFmtId="0" fontId="50" fillId="11" borderId="21" applyNumberFormat="0" applyProtection="0">
      <alignment horizontal="left" vertical="top" indent="1"/>
    </xf>
    <xf numFmtId="0" fontId="6" fillId="3" borderId="17"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4" fontId="50" fillId="0" borderId="16"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15"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0" fillId="0" borderId="0"/>
    <xf numFmtId="0" fontId="1" fillId="0" borderId="0"/>
    <xf numFmtId="0" fontId="8" fillId="12" borderId="0" applyNumberFormat="0" applyBorder="0" applyAlignment="0" applyProtection="0"/>
    <xf numFmtId="0" fontId="1" fillId="0" borderId="0"/>
    <xf numFmtId="0" fontId="1" fillId="0" borderId="0"/>
    <xf numFmtId="0" fontId="8" fillId="30" borderId="0" applyNumberFormat="0" applyBorder="0" applyAlignment="0" applyProtection="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8" fillId="33" borderId="0" applyNumberFormat="0" applyBorder="0" applyAlignment="0" applyProtection="0"/>
    <xf numFmtId="4" fontId="50" fillId="0"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8" fillId="20" borderId="0" applyNumberFormat="0" applyBorder="0" applyAlignment="0" applyProtection="0"/>
    <xf numFmtId="0" fontId="71" fillId="26" borderId="1">
      <alignment horizontal="lef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9" fillId="13" borderId="17" applyNumberFormat="0" applyProtection="0">
      <alignment horizontal="left" vertical="center" indent="1"/>
    </xf>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61" fillId="17" borderId="17" applyNumberFormat="0" applyProtection="0">
      <alignment vertical="center"/>
    </xf>
    <xf numFmtId="0" fontId="6" fillId="3" borderId="17" applyNumberFormat="0" applyProtection="0">
      <alignment horizontal="left" vertical="center" indent="1"/>
    </xf>
    <xf numFmtId="0" fontId="49" fillId="0" borderId="13">
      <alignment horizontal="left" vertical="center"/>
    </xf>
    <xf numFmtId="206" fontId="83" fillId="0" borderId="0" applyFill="0" applyBorder="0" applyAlignment="0"/>
    <xf numFmtId="43" fontId="1" fillId="0" borderId="0" applyFont="0" applyFill="0" applyBorder="0" applyAlignment="0" applyProtection="0"/>
    <xf numFmtId="0" fontId="1" fillId="0" borderId="0"/>
    <xf numFmtId="43" fontId="1" fillId="0" borderId="0" applyFont="0" applyFill="0" applyBorder="0" applyAlignment="0" applyProtection="0"/>
    <xf numFmtId="4" fontId="59" fillId="13" borderId="17" applyNumberFormat="0" applyProtection="0">
      <alignment horizontal="left" vertical="center" indent="1"/>
    </xf>
    <xf numFmtId="0" fontId="54" fillId="3" borderId="19" applyNumberFormat="0" applyAlignment="0" applyProtection="0"/>
    <xf numFmtId="0" fontId="49" fillId="0" borderId="13">
      <alignment horizontal="left" vertical="center"/>
    </xf>
    <xf numFmtId="0" fontId="1" fillId="0" borderId="0"/>
    <xf numFmtId="0" fontId="1" fillId="0" borderId="0"/>
    <xf numFmtId="4" fontId="58" fillId="5" borderId="16" applyNumberFormat="0" applyProtection="0">
      <alignment horizontal="right" vertical="center"/>
    </xf>
    <xf numFmtId="0" fontId="99" fillId="3" borderId="0"/>
    <xf numFmtId="0" fontId="50" fillId="2" borderId="16" applyNumberFormat="0" applyProtection="0">
      <alignment horizontal="left" vertical="center" indent="1"/>
    </xf>
    <xf numFmtId="0" fontId="1" fillId="0" borderId="0"/>
    <xf numFmtId="0" fontId="1" fillId="0" borderId="0"/>
    <xf numFmtId="0" fontId="49" fillId="0" borderId="13">
      <alignment horizontal="left" vertical="center"/>
    </xf>
    <xf numFmtId="0" fontId="1" fillId="0" borderId="0"/>
    <xf numFmtId="0" fontId="1" fillId="0" borderId="0"/>
    <xf numFmtId="4" fontId="57" fillId="5" borderId="16" applyNumberFormat="0" applyProtection="0">
      <alignment horizontal="right" vertical="center"/>
    </xf>
    <xf numFmtId="4" fontId="58" fillId="5" borderId="16" applyNumberFormat="0" applyProtection="0">
      <alignment horizontal="right" vertical="center"/>
    </xf>
    <xf numFmtId="0" fontId="100" fillId="0" borderId="0">
      <alignment wrapText="1"/>
    </xf>
    <xf numFmtId="0" fontId="50" fillId="2" borderId="16" applyNumberFormat="0" applyProtection="0">
      <alignment horizontal="left" vertical="center" indent="1"/>
    </xf>
    <xf numFmtId="0" fontId="1" fillId="0" borderId="0"/>
    <xf numFmtId="0" fontId="1" fillId="0" borderId="0"/>
    <xf numFmtId="0" fontId="64" fillId="20" borderId="19" applyNumberFormat="0" applyAlignment="0" applyProtection="0"/>
    <xf numFmtId="4" fontId="51" fillId="15" borderId="17" applyNumberFormat="0" applyProtection="0">
      <alignment horizontal="right" vertical="center"/>
    </xf>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0" fontId="64" fillId="20" borderId="19" applyNumberFormat="0" applyAlignment="0" applyProtection="0"/>
    <xf numFmtId="4" fontId="51" fillId="9" borderId="22" applyNumberFormat="0" applyProtection="0">
      <alignment horizontal="left" vertical="center" indent="1"/>
    </xf>
    <xf numFmtId="0" fontId="1" fillId="0" borderId="0"/>
    <xf numFmtId="0" fontId="64" fillId="20" borderId="19" applyNumberFormat="0" applyAlignment="0" applyProtection="0"/>
    <xf numFmtId="0" fontId="50" fillId="4" borderId="16" applyNumberFormat="0" applyProtection="0">
      <alignment horizontal="left" vertical="center" indent="1"/>
    </xf>
    <xf numFmtId="4" fontId="50" fillId="16"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2" borderId="21" applyNumberFormat="0" applyProtection="0">
      <alignment horizontal="left" vertical="top" indent="1"/>
    </xf>
    <xf numFmtId="0" fontId="6" fillId="19" borderId="17" applyNumberFormat="0" applyProtection="0">
      <alignment horizontal="left" vertical="center" indent="1"/>
    </xf>
    <xf numFmtId="4" fontId="51" fillId="7" borderId="17" applyNumberFormat="0" applyProtection="0">
      <alignment horizontal="right" vertical="center"/>
    </xf>
    <xf numFmtId="190" fontId="66" fillId="0" borderId="3" applyAlignment="0" applyProtection="0"/>
    <xf numFmtId="0" fontId="1" fillId="0" borderId="0"/>
    <xf numFmtId="0" fontId="47"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8" fillId="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47" fillId="0" borderId="0"/>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91" fontId="67" fillId="23" borderId="9"/>
    <xf numFmtId="0" fontId="64" fillId="20" borderId="19" applyNumberFormat="0" applyAlignment="0" applyProtection="0"/>
    <xf numFmtId="4" fontId="51" fillId="9" borderId="22" applyNumberFormat="0" applyProtection="0">
      <alignment horizontal="left" vertical="center" indent="1"/>
    </xf>
    <xf numFmtId="0" fontId="1" fillId="0" borderId="0"/>
    <xf numFmtId="0" fontId="8" fillId="7" borderId="0" applyNumberFormat="0" applyBorder="0" applyAlignment="0" applyProtection="0"/>
    <xf numFmtId="0" fontId="1" fillId="0" borderId="0"/>
    <xf numFmtId="0" fontId="1" fillId="0" borderId="0"/>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0" fontId="1" fillId="0" borderId="0"/>
    <xf numFmtId="0" fontId="64" fillId="20" borderId="19" applyNumberFormat="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1" fillId="0" borderId="0"/>
    <xf numFmtId="4" fontId="70" fillId="9" borderId="17" applyNumberFormat="0" applyProtection="0">
      <alignment horizontal="right" vertical="center"/>
    </xf>
    <xf numFmtId="0" fontId="1" fillId="0" borderId="0"/>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8" fillId="25"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0" fillId="0" borderId="16" applyNumberFormat="0" applyProtection="0">
      <alignment horizontal="right" vertical="center"/>
    </xf>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190" fontId="66" fillId="0" borderId="3" applyAlignment="0" applyProtection="0"/>
    <xf numFmtId="0" fontId="8" fillId="2" borderId="0" applyNumberFormat="0" applyBorder="0" applyAlignment="0" applyProtection="0"/>
    <xf numFmtId="0" fontId="50" fillId="11" borderId="21" applyNumberFormat="0" applyProtection="0">
      <alignment horizontal="left" vertical="top" indent="1"/>
    </xf>
    <xf numFmtId="0" fontId="54" fillId="3" borderId="19"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8" fillId="24" borderId="0" applyNumberFormat="0" applyBorder="0" applyAlignment="0" applyProtection="0"/>
    <xf numFmtId="0" fontId="50" fillId="11" borderId="21" applyNumberFormat="0" applyProtection="0">
      <alignment horizontal="left" vertical="top"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50" fillId="3" borderId="16" applyNumberFormat="0" applyProtection="0">
      <alignment horizontal="left" vertical="center" indent="1"/>
    </xf>
    <xf numFmtId="4" fontId="51" fillId="22" borderId="17" applyNumberFormat="0" applyProtection="0">
      <alignment horizontal="right" vertical="center"/>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0" fillId="3" borderId="16" applyNumberFormat="0" applyProtection="0">
      <alignment horizontal="left" vertical="center" indent="1"/>
    </xf>
    <xf numFmtId="0" fontId="64" fillId="20" borderId="19" applyNumberFormat="0" applyAlignment="0" applyProtection="0"/>
    <xf numFmtId="0" fontId="65" fillId="27" borderId="0" applyNumberFormat="0" applyBorder="0" applyAlignment="0" applyProtection="0"/>
    <xf numFmtId="4" fontId="58" fillId="5" borderId="16" applyNumberFormat="0" applyProtection="0">
      <alignment horizontal="right" vertical="center"/>
    </xf>
    <xf numFmtId="0" fontId="50" fillId="4" borderId="16" applyNumberFormat="0" applyProtection="0">
      <alignment horizontal="left" vertical="center" indent="1"/>
    </xf>
    <xf numFmtId="0" fontId="6" fillId="19" borderId="17"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64" fillId="20" borderId="19" applyNumberFormat="0" applyAlignment="0" applyProtection="0"/>
    <xf numFmtId="0" fontId="1" fillId="0" borderId="0"/>
    <xf numFmtId="43" fontId="1" fillId="0" borderId="0" applyFont="0" applyFill="0" applyBorder="0" applyAlignment="0" applyProtection="0"/>
    <xf numFmtId="0" fontId="50" fillId="14" borderId="21" applyNumberFormat="0" applyProtection="0">
      <alignment horizontal="left" vertical="top" indent="1"/>
    </xf>
    <xf numFmtId="0" fontId="1" fillId="0" borderId="0"/>
    <xf numFmtId="4" fontId="51" fillId="15" borderId="17" applyNumberFormat="0" applyProtection="0">
      <alignment horizontal="right" vertical="center"/>
    </xf>
    <xf numFmtId="4" fontId="51" fillId="22" borderId="17" applyNumberFormat="0" applyProtection="0">
      <alignment horizontal="right" vertical="center"/>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0" fontId="50" fillId="3" borderId="16" applyNumberFormat="0" applyProtection="0">
      <alignment horizontal="left" vertical="center" indent="1"/>
    </xf>
    <xf numFmtId="0" fontId="64" fillId="20" borderId="19" applyNumberFormat="0" applyAlignment="0" applyProtection="0"/>
    <xf numFmtId="0" fontId="65" fillId="7" borderId="0" applyNumberFormat="0" applyBorder="0" applyAlignment="0" applyProtection="0"/>
    <xf numFmtId="4" fontId="57" fillId="5" borderId="16" applyNumberFormat="0" applyProtection="0">
      <alignment horizontal="right" vertical="center"/>
    </xf>
    <xf numFmtId="182" fontId="55" fillId="0" borderId="3"/>
    <xf numFmtId="0" fontId="6" fillId="6" borderId="17" applyNumberFormat="0" applyProtection="0">
      <alignment horizontal="left" vertical="center" indent="1"/>
    </xf>
    <xf numFmtId="0" fontId="1" fillId="0" borderId="0"/>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4" fontId="61" fillId="9" borderId="17" applyNumberFormat="0" applyProtection="0">
      <alignment horizontal="right" vertical="center"/>
    </xf>
    <xf numFmtId="4" fontId="5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0" fontId="64" fillId="20" borderId="19" applyNumberFormat="0" applyAlignment="0" applyProtection="0"/>
    <xf numFmtId="0" fontId="65" fillId="32" borderId="0" applyNumberFormat="0" applyBorder="0" applyAlignment="0" applyProtection="0"/>
    <xf numFmtId="4" fontId="51" fillId="9" borderId="22"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14" borderId="21" applyNumberFormat="0" applyProtection="0">
      <alignment horizontal="left" vertical="top" indent="1"/>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 fontId="51" fillId="21" borderId="17" applyNumberFormat="0" applyProtection="0">
      <alignment horizontal="right" vertical="center"/>
    </xf>
    <xf numFmtId="0" fontId="6" fillId="19" borderId="17" applyNumberFormat="0" applyProtection="0">
      <alignment horizontal="left" vertical="center" indent="1"/>
    </xf>
    <xf numFmtId="0" fontId="49" fillId="0" borderId="13">
      <alignment horizontal="left" vertical="center"/>
    </xf>
    <xf numFmtId="0" fontId="47" fillId="0" borderId="0"/>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64" fillId="20" borderId="19" applyNumberFormat="0" applyAlignment="0" applyProtection="0"/>
    <xf numFmtId="0" fontId="65" fillId="16" borderId="0" applyNumberFormat="0" applyBorder="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4" fontId="51" fillId="22" borderId="17" applyNumberFormat="0" applyProtection="0">
      <alignment horizontal="right" vertical="center"/>
    </xf>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4" fillId="20" borderId="19" applyNumberFormat="0" applyAlignment="0" applyProtection="0"/>
    <xf numFmtId="0" fontId="65" fillId="22" borderId="0" applyNumberFormat="0" applyBorder="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0" fontId="47" fillId="0" borderId="0"/>
    <xf numFmtId="0" fontId="1" fillId="0" borderId="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1" fillId="21" borderId="17" applyNumberFormat="0" applyProtection="0">
      <alignment horizontal="right" vertical="center"/>
    </xf>
    <xf numFmtId="0" fontId="1" fillId="0" borderId="0"/>
    <xf numFmtId="0" fontId="65" fillId="31" borderId="0" applyNumberFormat="0" applyBorder="0" applyAlignment="0" applyProtection="0"/>
    <xf numFmtId="0" fontId="50" fillId="8" borderId="16" applyNumberFormat="0" applyProtection="0">
      <alignment horizontal="left" vertical="center" indent="1"/>
    </xf>
    <xf numFmtId="190" fontId="66" fillId="0" borderId="3" applyAlignment="0" applyProtection="0"/>
    <xf numFmtId="0" fontId="65" fillId="28" borderId="0" applyNumberFormat="0" applyBorder="0" applyAlignment="0" applyProtection="0"/>
    <xf numFmtId="0" fontId="1" fillId="0" borderId="0"/>
    <xf numFmtId="0" fontId="1" fillId="0" borderId="0"/>
    <xf numFmtId="0" fontId="1" fillId="0" borderId="0"/>
    <xf numFmtId="0" fontId="1" fillId="0" borderId="0"/>
    <xf numFmtId="190" fontId="63" fillId="14" borderId="1" applyNumberFormat="0" applyAlignment="0">
      <alignment horizontal="left" vertical="top"/>
    </xf>
    <xf numFmtId="0" fontId="6" fillId="6" borderId="17" applyNumberFormat="0" applyProtection="0">
      <alignment horizontal="left" vertical="center" indent="1"/>
    </xf>
    <xf numFmtId="43" fontId="1" fillId="0" borderId="0" applyFont="0" applyFill="0" applyBorder="0" applyAlignment="0" applyProtection="0"/>
    <xf numFmtId="0" fontId="6" fillId="10" borderId="20" applyNumberFormat="0" applyFont="0" applyAlignment="0" applyProtection="0"/>
    <xf numFmtId="0" fontId="50" fillId="8" borderId="16" applyNumberFormat="0" applyProtection="0">
      <alignment horizontal="left" vertical="center" indent="1"/>
    </xf>
    <xf numFmtId="0" fontId="65" fillId="15" borderId="0" applyNumberFormat="0" applyBorder="0" applyAlignment="0" applyProtection="0"/>
    <xf numFmtId="43" fontId="1" fillId="0" borderId="0" applyFont="0" applyFill="0" applyBorder="0" applyAlignment="0" applyProtection="0"/>
    <xf numFmtId="0" fontId="6" fillId="10" borderId="20" applyNumberFormat="0" applyFont="0" applyAlignment="0" applyProtection="0"/>
    <xf numFmtId="0" fontId="54" fillId="3" borderId="19" applyNumberFormat="0" applyAlignment="0" applyProtection="0"/>
    <xf numFmtId="0" fontId="1" fillId="0" borderId="0"/>
    <xf numFmtId="0" fontId="1" fillId="0" borderId="0"/>
    <xf numFmtId="0" fontId="65" fillId="16" borderId="0" applyNumberFormat="0" applyBorder="0" applyAlignment="0" applyProtection="0"/>
    <xf numFmtId="43" fontId="1" fillId="0" borderId="0" applyFont="0" applyFill="0" applyBorder="0" applyAlignment="0" applyProtection="0"/>
    <xf numFmtId="0" fontId="6" fillId="10" borderId="20" applyNumberFormat="0" applyFont="0" applyAlignment="0" applyProtection="0"/>
    <xf numFmtId="4" fontId="51" fillId="8" borderId="17" applyNumberFormat="0" applyProtection="0">
      <alignment horizontal="left" vertical="center" indent="1"/>
    </xf>
    <xf numFmtId="0" fontId="54" fillId="3" borderId="19" applyNumberFormat="0" applyAlignment="0" applyProtection="0"/>
    <xf numFmtId="0" fontId="1" fillId="0" borderId="0"/>
    <xf numFmtId="0" fontId="65" fillId="18" borderId="0" applyNumberFormat="0" applyBorder="0" applyAlignment="0" applyProtection="0"/>
    <xf numFmtId="0" fontId="50" fillId="8" borderId="16" applyNumberFormat="0" applyProtection="0">
      <alignment horizontal="left" vertical="center" indent="1"/>
    </xf>
    <xf numFmtId="190" fontId="66" fillId="0" borderId="3" applyAlignment="0" applyProtection="0"/>
    <xf numFmtId="0" fontId="1" fillId="0" borderId="0"/>
    <xf numFmtId="0" fontId="6" fillId="8"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6" fillId="10" borderId="20" applyNumberFormat="0" applyFont="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0" fontId="1" fillId="0" borderId="0"/>
    <xf numFmtId="0" fontId="1" fillId="0" borderId="0"/>
    <xf numFmtId="0" fontId="1" fillId="0" borderId="0"/>
    <xf numFmtId="0" fontId="54" fillId="3" borderId="19" applyNumberFormat="0" applyAlignment="0" applyProtection="0"/>
    <xf numFmtId="190" fontId="66" fillId="0" borderId="3" applyAlignment="0" applyProtection="0"/>
    <xf numFmtId="43" fontId="1" fillId="0" borderId="0" applyFont="0" applyFill="0" applyBorder="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191" fontId="67" fillId="23" borderId="9"/>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0" fontId="1" fillId="0" borderId="0"/>
    <xf numFmtId="0" fontId="1" fillId="0" borderId="0"/>
    <xf numFmtId="0" fontId="1" fillId="0" borderId="0"/>
    <xf numFmtId="209" fontId="86"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0" fillId="0" borderId="0" applyFont="0" applyFill="0" applyBorder="0" applyAlignment="0" applyProtection="0"/>
    <xf numFmtId="0" fontId="1" fillId="0" borderId="0"/>
    <xf numFmtId="4" fontId="51" fillId="17" borderId="17" applyNumberFormat="0" applyProtection="0">
      <alignment vertical="center"/>
    </xf>
    <xf numFmtId="0" fontId="6" fillId="0" borderId="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17"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202" fontId="86" fillId="0" borderId="0" applyFont="0" applyFill="0" applyBorder="0" applyAlignment="0" applyProtection="0"/>
    <xf numFmtId="4" fontId="57" fillId="5" borderId="16" applyNumberFormat="0" applyProtection="0">
      <alignment horizontal="right" vertical="center"/>
    </xf>
    <xf numFmtId="4" fontId="50" fillId="14" borderId="16" applyNumberFormat="0" applyProtection="0">
      <alignment horizontal="right" vertical="center"/>
    </xf>
    <xf numFmtId="0" fontId="1" fillId="0" borderId="0"/>
    <xf numFmtId="182" fontId="55" fillId="0" borderId="3"/>
    <xf numFmtId="0" fontId="6" fillId="6" borderId="17"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6" fillId="19" borderId="17" applyNumberFormat="0" applyProtection="0">
      <alignment horizontal="left" vertical="center" indent="1"/>
    </xf>
    <xf numFmtId="43" fontId="1" fillId="0" borderId="0" applyFont="0" applyFill="0" applyBorder="0" applyAlignment="0" applyProtection="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0" fillId="0" borderId="0" applyFont="0" applyFill="0" applyBorder="0" applyAlignment="0" applyProtection="0"/>
    <xf numFmtId="0" fontId="50" fillId="2" borderId="21" applyNumberFormat="0" applyProtection="0">
      <alignment horizontal="left" vertical="top" indent="1"/>
    </xf>
    <xf numFmtId="0" fontId="49" fillId="0" borderId="13">
      <alignment horizontal="left" vertical="center"/>
    </xf>
    <xf numFmtId="0" fontId="54" fillId="3" borderId="19" applyNumberFormat="0" applyAlignment="0" applyProtection="0"/>
    <xf numFmtId="190" fontId="66" fillId="0" borderId="3" applyAlignment="0" applyProtection="0"/>
    <xf numFmtId="41" fontId="86" fillId="0" borderId="0" applyFont="0" applyFill="0" applyBorder="0" applyAlignment="0" applyProtection="0"/>
    <xf numFmtId="0" fontId="8" fillId="10" borderId="20" applyNumberFormat="0" applyFont="0" applyAlignment="0" applyProtection="0"/>
    <xf numFmtId="0" fontId="49" fillId="0" borderId="13">
      <alignment horizontal="left" vertical="center"/>
    </xf>
    <xf numFmtId="4" fontId="51" fillId="8" borderId="17" applyNumberFormat="0" applyProtection="0">
      <alignment horizontal="left" vertical="center" indent="1"/>
    </xf>
    <xf numFmtId="43" fontId="86" fillId="0" borderId="0" applyFont="0" applyFill="0" applyBorder="0" applyAlignment="0" applyProtection="0"/>
    <xf numFmtId="0" fontId="1" fillId="0" borderId="0"/>
    <xf numFmtId="0" fontId="1" fillId="0" borderId="0"/>
    <xf numFmtId="0" fontId="60" fillId="0" borderId="0" applyFont="0" applyFill="0" applyBorder="0" applyAlignment="0" applyProtection="0"/>
    <xf numFmtId="0" fontId="50" fillId="2" borderId="21" applyNumberFormat="0" applyProtection="0">
      <alignment horizontal="left" vertical="top" indent="1"/>
    </xf>
    <xf numFmtId="0" fontId="49" fillId="0" borderId="13">
      <alignment horizontal="left" vertical="center"/>
    </xf>
    <xf numFmtId="0" fontId="54" fillId="3" borderId="19" applyNumberFormat="0" applyAlignment="0" applyProtection="0"/>
    <xf numFmtId="0" fontId="78" fillId="12" borderId="0" applyNumberFormat="0" applyBorder="0" applyAlignment="0" applyProtection="0"/>
    <xf numFmtId="0" fontId="50" fillId="2" borderId="21" applyNumberFormat="0" applyProtection="0">
      <alignment horizontal="left" vertical="top" indent="1"/>
    </xf>
    <xf numFmtId="0" fontId="49" fillId="0" borderId="13">
      <alignment horizontal="left" vertical="center"/>
    </xf>
    <xf numFmtId="0" fontId="54" fillId="3" borderId="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47" fillId="0" borderId="0"/>
    <xf numFmtId="4" fontId="50" fillId="16" borderId="16" applyNumberFormat="0" applyProtection="0">
      <alignment horizontal="left" vertical="center" indent="1"/>
    </xf>
    <xf numFmtId="0" fontId="1" fillId="0" borderId="0"/>
    <xf numFmtId="0" fontId="6" fillId="19" borderId="17" applyNumberFormat="0" applyProtection="0">
      <alignment horizontal="left" vertical="center" indent="1"/>
    </xf>
    <xf numFmtId="4" fontId="51" fillId="18" borderId="17" applyNumberFormat="0" applyProtection="0">
      <alignment horizontal="right" vertical="center"/>
    </xf>
    <xf numFmtId="0" fontId="1" fillId="0" borderId="0"/>
    <xf numFmtId="0" fontId="1" fillId="0" borderId="0"/>
    <xf numFmtId="0" fontId="1" fillId="0" borderId="0"/>
    <xf numFmtId="0" fontId="50" fillId="11" borderId="21" applyNumberFormat="0" applyProtection="0">
      <alignment horizontal="left" vertical="top" indent="1"/>
    </xf>
    <xf numFmtId="0" fontId="103" fillId="0" borderId="0" applyNumberFormat="0" applyFill="0" applyBorder="0" applyAlignment="0" applyProtection="0"/>
    <xf numFmtId="0" fontId="1" fillId="0" borderId="0"/>
    <xf numFmtId="0" fontId="49" fillId="0" borderId="13">
      <alignment horizontal="left" vertical="center"/>
    </xf>
    <xf numFmtId="190" fontId="66" fillId="0" borderId="3" applyAlignment="0" applyProtection="0"/>
    <xf numFmtId="4" fontId="58" fillId="5" borderId="16" applyNumberFormat="0" applyProtection="0">
      <alignment horizontal="right" vertical="center"/>
    </xf>
    <xf numFmtId="38" fontId="50" fillId="3"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6" fillId="8" borderId="17" applyNumberFormat="0" applyProtection="0">
      <alignment horizontal="left" vertical="center" indent="1"/>
    </xf>
    <xf numFmtId="0" fontId="1" fillId="0" borderId="0"/>
    <xf numFmtId="0" fontId="49" fillId="0" borderId="13">
      <alignment horizontal="left" vertical="center"/>
    </xf>
    <xf numFmtId="190" fontId="66" fillId="0" borderId="3" applyAlignment="0" applyProtection="0"/>
    <xf numFmtId="43" fontId="1" fillId="0" borderId="0" applyFont="0" applyFill="0" applyBorder="0" applyAlignment="0" applyProtection="0"/>
    <xf numFmtId="0" fontId="1" fillId="0" borderId="0"/>
    <xf numFmtId="0" fontId="6" fillId="8" borderId="17" applyNumberFormat="0" applyProtection="0">
      <alignment horizontal="left" vertical="center" indent="1"/>
    </xf>
    <xf numFmtId="0" fontId="1" fillId="0" borderId="0"/>
    <xf numFmtId="0" fontId="49" fillId="0" borderId="13">
      <alignment horizontal="left" vertical="center"/>
    </xf>
    <xf numFmtId="190" fontId="66" fillId="0" borderId="3" applyAlignment="0" applyProtection="0"/>
    <xf numFmtId="43" fontId="1" fillId="0" borderId="0" applyFont="0" applyFill="0" applyBorder="0" applyAlignment="0" applyProtection="0"/>
    <xf numFmtId="0" fontId="1" fillId="0" borderId="0"/>
    <xf numFmtId="0" fontId="6" fillId="8" borderId="17" applyNumberFormat="0" applyProtection="0">
      <alignment horizontal="left" vertical="center" indent="1"/>
    </xf>
    <xf numFmtId="190" fontId="66" fillId="0" borderId="3" applyAlignment="0" applyProtection="0"/>
    <xf numFmtId="43" fontId="1" fillId="0" borderId="0" applyFont="0" applyFill="0" applyBorder="0" applyAlignment="0" applyProtection="0"/>
    <xf numFmtId="0" fontId="1" fillId="0" borderId="0"/>
    <xf numFmtId="0" fontId="1" fillId="0" borderId="0"/>
    <xf numFmtId="190" fontId="66" fillId="0" borderId="3" applyAlignment="0" applyProtection="0"/>
    <xf numFmtId="0" fontId="50" fillId="8" borderId="16" applyNumberFormat="0" applyProtection="0">
      <alignment horizontal="left" vertical="center" indent="1"/>
    </xf>
    <xf numFmtId="0" fontId="1" fillId="0" borderId="0"/>
    <xf numFmtId="0" fontId="52" fillId="0" borderId="18" applyNumberFormat="0" applyFill="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190" fontId="66" fillId="0" borderId="3" applyAlignment="0" applyProtection="0"/>
    <xf numFmtId="0" fontId="49" fillId="0" borderId="13">
      <alignment horizontal="left" vertical="center"/>
    </xf>
    <xf numFmtId="0" fontId="1" fillId="0" borderId="0"/>
    <xf numFmtId="4" fontId="58" fillId="5" borderId="16" applyNumberFormat="0" applyProtection="0">
      <alignment horizontal="right" vertical="center"/>
    </xf>
    <xf numFmtId="0" fontId="47" fillId="0" borderId="0"/>
    <xf numFmtId="0" fontId="1" fillId="0" borderId="0"/>
    <xf numFmtId="0" fontId="1" fillId="0" borderId="0"/>
    <xf numFmtId="4" fontId="61" fillId="17" borderId="17" applyNumberFormat="0" applyProtection="0">
      <alignment vertical="center"/>
    </xf>
    <xf numFmtId="0" fontId="52" fillId="0" borderId="18" applyNumberFormat="0" applyFill="0" applyAlignment="0" applyProtection="0"/>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1" fillId="0" borderId="0"/>
    <xf numFmtId="0" fontId="1" fillId="0" borderId="0"/>
    <xf numFmtId="190" fontId="66" fillId="0" borderId="3" applyAlignment="0" applyProtection="0"/>
    <xf numFmtId="0" fontId="49" fillId="0" borderId="13">
      <alignment horizontal="left" vertical="center"/>
    </xf>
    <xf numFmtId="0" fontId="1" fillId="0" borderId="0"/>
    <xf numFmtId="0" fontId="1" fillId="0" borderId="0"/>
    <xf numFmtId="0" fontId="1" fillId="0" borderId="0"/>
    <xf numFmtId="4" fontId="61" fillId="17" borderId="17" applyNumberFormat="0" applyProtection="0">
      <alignment vertical="center"/>
    </xf>
    <xf numFmtId="0" fontId="52" fillId="0" borderId="18" applyNumberFormat="0" applyFill="0" applyAlignment="0" applyProtection="0"/>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1" fillId="0" borderId="0"/>
    <xf numFmtId="0" fontId="1" fillId="0" borderId="0"/>
    <xf numFmtId="190" fontId="66" fillId="0" borderId="3" applyAlignment="0" applyProtection="0"/>
    <xf numFmtId="0" fontId="50" fillId="3" borderId="16" applyNumberFormat="0" applyProtection="0">
      <alignment horizontal="left" vertical="center" indent="1"/>
    </xf>
    <xf numFmtId="0" fontId="50" fillId="8" borderId="16" applyNumberFormat="0" applyProtection="0">
      <alignment horizontal="left" vertical="center" indent="1"/>
    </xf>
    <xf numFmtId="190" fontId="66" fillId="0" borderId="3" applyAlignment="0" applyProtection="0"/>
    <xf numFmtId="0" fontId="50" fillId="8" borderId="16" applyNumberFormat="0" applyProtection="0">
      <alignment horizontal="left" vertical="center" indent="1"/>
    </xf>
    <xf numFmtId="190" fontId="66" fillId="0" borderId="3" applyAlignment="0" applyProtection="0"/>
    <xf numFmtId="0" fontId="50" fillId="14" borderId="21" applyNumberFormat="0" applyProtection="0">
      <alignment horizontal="left" vertical="top" indent="1"/>
    </xf>
    <xf numFmtId="0" fontId="50" fillId="8" borderId="16" applyNumberFormat="0" applyProtection="0">
      <alignment horizontal="left" vertical="center" indent="1"/>
    </xf>
    <xf numFmtId="190" fontId="66" fillId="0" borderId="3" applyAlignment="0" applyProtection="0"/>
    <xf numFmtId="0" fontId="50" fillId="14" borderId="21" applyNumberFormat="0" applyProtection="0">
      <alignment horizontal="left" vertical="top" indent="1"/>
    </xf>
    <xf numFmtId="0" fontId="50" fillId="8" borderId="16" applyNumberFormat="0" applyProtection="0">
      <alignment horizontal="left" vertical="center" indent="1"/>
    </xf>
    <xf numFmtId="190" fontId="66" fillId="0" borderId="3" applyAlignment="0" applyProtection="0"/>
    <xf numFmtId="0" fontId="50" fillId="14" borderId="21" applyNumberFormat="0" applyProtection="0">
      <alignment horizontal="left" vertical="top" indent="1"/>
    </xf>
    <xf numFmtId="190" fontId="66" fillId="0" borderId="3" applyAlignment="0" applyProtection="0"/>
    <xf numFmtId="190" fontId="66" fillId="0" borderId="3" applyAlignment="0" applyProtection="0"/>
    <xf numFmtId="190" fontId="66" fillId="0" borderId="3" applyAlignment="0" applyProtection="0"/>
    <xf numFmtId="190" fontId="66" fillId="0" borderId="3" applyAlignment="0" applyProtection="0"/>
    <xf numFmtId="0" fontId="1" fillId="0" borderId="0"/>
    <xf numFmtId="190" fontId="66" fillId="0" borderId="3" applyAlignment="0" applyProtection="0"/>
    <xf numFmtId="0" fontId="1" fillId="0" borderId="0"/>
    <xf numFmtId="0" fontId="49" fillId="0" borderId="13">
      <alignment horizontal="left" vertical="center"/>
    </xf>
    <xf numFmtId="190" fontId="66" fillId="0" borderId="3" applyAlignment="0" applyProtection="0"/>
    <xf numFmtId="0" fontId="1" fillId="0" borderId="0"/>
    <xf numFmtId="0" fontId="1" fillId="0" borderId="0"/>
    <xf numFmtId="0" fontId="50" fillId="11" borderId="21" applyNumberFormat="0" applyProtection="0">
      <alignment horizontal="left" vertical="top" indent="1"/>
    </xf>
    <xf numFmtId="0" fontId="54" fillId="3" borderId="19" applyNumberFormat="0" applyAlignment="0" applyProtection="0"/>
    <xf numFmtId="0" fontId="1" fillId="0" borderId="0"/>
    <xf numFmtId="43" fontId="1" fillId="0" borderId="0" applyFont="0" applyFill="0" applyBorder="0" applyAlignment="0" applyProtection="0"/>
    <xf numFmtId="4" fontId="50" fillId="0" borderId="16" applyNumberFormat="0" applyProtection="0">
      <alignment horizontal="right" vertical="center"/>
    </xf>
    <xf numFmtId="0" fontId="64" fillId="20" borderId="19" applyNumberFormat="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190" fontId="66" fillId="0" borderId="3" applyAlignment="0" applyProtection="0"/>
    <xf numFmtId="0" fontId="1" fillId="0" borderId="0"/>
    <xf numFmtId="0" fontId="1" fillId="0" borderId="0"/>
    <xf numFmtId="0" fontId="50" fillId="11" borderId="21" applyNumberFormat="0" applyProtection="0">
      <alignment horizontal="left" vertical="top" indent="1"/>
    </xf>
    <xf numFmtId="0" fontId="54" fillId="3" borderId="19"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4" fontId="50" fillId="0" borderId="16" applyNumberFormat="0" applyProtection="0">
      <alignment horizontal="right" vertical="center"/>
    </xf>
    <xf numFmtId="0" fontId="1" fillId="0" borderId="0"/>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0" fontId="49" fillId="0" borderId="13">
      <alignment horizontal="left" vertical="center"/>
    </xf>
    <xf numFmtId="190" fontId="66" fillId="0" borderId="3" applyAlignment="0" applyProtection="0"/>
    <xf numFmtId="0" fontId="8" fillId="10" borderId="20" applyNumberFormat="0" applyFont="0" applyAlignment="0" applyProtection="0"/>
    <xf numFmtId="0" fontId="54" fillId="3" borderId="19"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4" fillId="3" borderId="19"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49" fillId="0" borderId="13">
      <alignment horizontal="left" vertical="center"/>
    </xf>
    <xf numFmtId="190" fontId="66" fillId="0" borderId="3" applyAlignment="0" applyProtection="0"/>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199" fontId="77" fillId="0" borderId="0" applyFont="0" applyFill="0" applyBorder="0" applyAlignment="0" applyProtection="0"/>
    <xf numFmtId="43" fontId="1"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0" fontId="54" fillId="3" borderId="19"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49" fillId="0" borderId="13">
      <alignment horizontal="left" vertical="center"/>
    </xf>
    <xf numFmtId="0" fontId="49" fillId="0" borderId="13">
      <alignment horizontal="left" vertical="center"/>
    </xf>
    <xf numFmtId="190" fontId="66" fillId="0" borderId="3" applyAlignment="0" applyProtection="0"/>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43" fontId="1"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49" fillId="0" borderId="13">
      <alignment horizontal="left" vertical="center"/>
    </xf>
    <xf numFmtId="0" fontId="49" fillId="0" borderId="13">
      <alignment horizontal="left" vertical="center"/>
    </xf>
    <xf numFmtId="190" fontId="66" fillId="0" borderId="3" applyAlignment="0" applyProtection="0"/>
    <xf numFmtId="0" fontId="6" fillId="6"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4" fillId="3" borderId="19"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0" fillId="14" borderId="16" applyNumberFormat="0" applyProtection="0">
      <alignment horizontal="right" vertical="center"/>
    </xf>
    <xf numFmtId="0" fontId="50" fillId="11" borderId="21" applyNumberFormat="0" applyProtection="0">
      <alignment horizontal="left" vertical="top" indent="1"/>
    </xf>
    <xf numFmtId="0" fontId="64" fillId="20" borderId="19" applyNumberFormat="0" applyAlignment="0" applyProtection="0"/>
    <xf numFmtId="4" fontId="51" fillId="9" borderId="22" applyNumberFormat="0" applyProtection="0">
      <alignment horizontal="left" vertical="center" indent="1"/>
    </xf>
    <xf numFmtId="4" fontId="70" fillId="9" borderId="17" applyNumberFormat="0" applyProtection="0">
      <alignment horizontal="right" vertical="center"/>
    </xf>
    <xf numFmtId="0" fontId="50" fillId="4" borderId="16"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43" fontId="1"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41" fontId="6" fillId="0" borderId="0" applyFont="0" applyFill="0" applyBorder="0" applyAlignment="0" applyProtection="0"/>
    <xf numFmtId="0" fontId="1" fillId="0" borderId="0"/>
    <xf numFmtId="43" fontId="1" fillId="0" borderId="0" applyFont="0" applyFill="0" applyBorder="0" applyAlignment="0" applyProtection="0"/>
    <xf numFmtId="0" fontId="50" fillId="8" borderId="16" applyNumberFormat="0" applyProtection="0">
      <alignment horizontal="left" vertical="center" indent="1"/>
    </xf>
    <xf numFmtId="190" fontId="66" fillId="0" borderId="3" applyAlignment="0" applyProtection="0"/>
    <xf numFmtId="0" fontId="1" fillId="0" borderId="0"/>
    <xf numFmtId="0" fontId="6" fillId="8" borderId="17" applyNumberFormat="0" applyProtection="0">
      <alignment horizontal="left" vertical="center" indent="1"/>
    </xf>
    <xf numFmtId="0" fontId="1" fillId="0" borderId="0"/>
    <xf numFmtId="0" fontId="1" fillId="0" borderId="0"/>
    <xf numFmtId="0" fontId="94" fillId="0" borderId="0" applyNumberFormat="0" applyAlignment="0">
      <alignment horizontal="left"/>
    </xf>
    <xf numFmtId="43" fontId="1" fillId="0" borderId="0" applyFont="0" applyFill="0" applyBorder="0" applyAlignment="0" applyProtection="0"/>
    <xf numFmtId="0" fontId="6" fillId="10" borderId="20" applyNumberFormat="0" applyFont="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0" fontId="1" fillId="0" borderId="0"/>
    <xf numFmtId="0" fontId="1" fillId="0" borderId="0"/>
    <xf numFmtId="0" fontId="1" fillId="0" borderId="0"/>
    <xf numFmtId="190" fontId="63" fillId="0" borderId="9">
      <alignment horizontal="left" vertical="top"/>
    </xf>
    <xf numFmtId="0" fontId="54" fillId="3" borderId="19" applyNumberFormat="0" applyAlignment="0" applyProtection="0"/>
    <xf numFmtId="190" fontId="66" fillId="0" borderId="3" applyAlignment="0" applyProtection="0"/>
    <xf numFmtId="43" fontId="1" fillId="0" borderId="0" applyFont="0" applyFill="0" applyBorder="0" applyAlignment="0" applyProtection="0"/>
    <xf numFmtId="4" fontId="51" fillId="9" borderId="22" applyNumberFormat="0" applyProtection="0">
      <alignment horizontal="left" vertical="center" indent="1"/>
    </xf>
    <xf numFmtId="191" fontId="67" fillId="23" borderId="9"/>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6" fillId="8" borderId="17" applyNumberFormat="0" applyProtection="0">
      <alignment horizontal="left" vertical="center" indent="1"/>
    </xf>
    <xf numFmtId="0" fontId="1" fillId="0" borderId="0"/>
    <xf numFmtId="0" fontId="54" fillId="3" borderId="19" applyNumberFormat="0" applyAlignment="0" applyProtection="0"/>
    <xf numFmtId="4" fontId="51" fillId="25" borderId="17" applyNumberFormat="0" applyProtection="0">
      <alignment horizontal="right" vertical="center"/>
    </xf>
    <xf numFmtId="43" fontId="1" fillId="0" borderId="0" applyFont="0" applyFill="0" applyBorder="0" applyAlignment="0" applyProtection="0"/>
    <xf numFmtId="0" fontId="6" fillId="10" borderId="20" applyNumberFormat="0" applyFont="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0" fontId="1" fillId="0" borderId="0"/>
    <xf numFmtId="0" fontId="1" fillId="0" borderId="0"/>
    <xf numFmtId="0" fontId="1" fillId="0" borderId="0"/>
    <xf numFmtId="190" fontId="63" fillId="0" borderId="9">
      <alignment horizontal="left" vertical="top"/>
    </xf>
    <xf numFmtId="0" fontId="54" fillId="3" borderId="19" applyNumberFormat="0" applyAlignment="0" applyProtection="0"/>
    <xf numFmtId="190" fontId="66" fillId="0" borderId="3" applyAlignment="0" applyProtection="0"/>
    <xf numFmtId="43" fontId="1" fillId="0" borderId="0" applyFont="0" applyFill="0" applyBorder="0" applyAlignment="0" applyProtection="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191" fontId="67" fillId="23" borderId="9"/>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0" fontId="54" fillId="3" borderId="19" applyNumberFormat="0" applyAlignment="0" applyProtection="0"/>
    <xf numFmtId="4" fontId="51" fillId="25" borderId="17" applyNumberFormat="0" applyProtection="0">
      <alignment horizontal="right" vertical="center"/>
    </xf>
    <xf numFmtId="190" fontId="63" fillId="0" borderId="9">
      <alignment horizontal="left" vertical="top"/>
    </xf>
    <xf numFmtId="0" fontId="54" fillId="3" borderId="19" applyNumberFormat="0" applyAlignment="0" applyProtection="0"/>
    <xf numFmtId="0" fontId="1" fillId="0" borderId="0"/>
    <xf numFmtId="4" fontId="61" fillId="17" borderId="17" applyNumberFormat="0" applyProtection="0">
      <alignment vertical="center"/>
    </xf>
    <xf numFmtId="43" fontId="1" fillId="0" borderId="0" applyFont="0" applyFill="0" applyBorder="0" applyAlignment="0" applyProtection="0"/>
    <xf numFmtId="43" fontId="47" fillId="0" borderId="0" applyFont="0" applyFill="0" applyBorder="0" applyAlignment="0" applyProtection="0"/>
    <xf numFmtId="0" fontId="50" fillId="2" borderId="21" applyNumberFormat="0" applyProtection="0">
      <alignment horizontal="left" vertical="top" indent="1"/>
    </xf>
    <xf numFmtId="4" fontId="51" fillId="7" borderId="17" applyNumberFormat="0" applyProtection="0">
      <alignment horizontal="right" vertical="center"/>
    </xf>
    <xf numFmtId="0" fontId="1" fillId="0" borderId="0"/>
    <xf numFmtId="4" fontId="58" fillId="5" borderId="16" applyNumberFormat="0" applyProtection="0">
      <alignment horizontal="right" vertical="center"/>
    </xf>
    <xf numFmtId="43" fontId="6" fillId="0" borderId="0" applyFont="0" applyFill="0" applyBorder="0" applyAlignment="0" applyProtection="0"/>
    <xf numFmtId="190" fontId="66" fillId="0" borderId="3" applyAlignment="0" applyProtection="0"/>
    <xf numFmtId="0" fontId="1" fillId="0" borderId="0"/>
    <xf numFmtId="0" fontId="1" fillId="0" borderId="0"/>
    <xf numFmtId="0" fontId="6" fillId="8" borderId="17" applyNumberFormat="0" applyProtection="0">
      <alignment horizontal="left" vertical="center" indent="1"/>
    </xf>
    <xf numFmtId="43" fontId="1" fillId="0" borderId="0" applyFont="0" applyFill="0" applyBorder="0" applyAlignment="0" applyProtection="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191" fontId="67" fillId="23" borderId="9"/>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0" fontId="54" fillId="3" borderId="19" applyNumberFormat="0" applyAlignment="0" applyProtection="0"/>
    <xf numFmtId="4" fontId="51" fillId="25" borderId="17" applyNumberFormat="0" applyProtection="0">
      <alignment horizontal="right" vertical="center"/>
    </xf>
    <xf numFmtId="0" fontId="50" fillId="3" borderId="16" applyNumberFormat="0" applyProtection="0">
      <alignment horizontal="left" vertical="center" indent="1"/>
    </xf>
    <xf numFmtId="190" fontId="63" fillId="14" borderId="1" applyNumberFormat="0" applyAlignment="0">
      <alignment horizontal="left" vertical="top"/>
    </xf>
    <xf numFmtId="43" fontId="1" fillId="0" borderId="0" applyFont="0" applyFill="0" applyBorder="0" applyAlignment="0" applyProtection="0"/>
    <xf numFmtId="190" fontId="63" fillId="0" borderId="9">
      <alignment horizontal="left" vertical="top"/>
    </xf>
    <xf numFmtId="0" fontId="54" fillId="3" borderId="19" applyNumberFormat="0" applyAlignment="0" applyProtection="0"/>
    <xf numFmtId="4" fontId="51" fillId="17" borderId="17" applyNumberFormat="0" applyProtection="0">
      <alignment horizontal="left" vertical="center" indent="1"/>
    </xf>
    <xf numFmtId="43" fontId="1" fillId="0" borderId="0" applyFont="0" applyFill="0" applyBorder="0" applyAlignment="0" applyProtection="0"/>
    <xf numFmtId="43" fontId="47" fillId="0" borderId="0" applyFont="0" applyFill="0" applyBorder="0" applyAlignment="0" applyProtection="0"/>
    <xf numFmtId="0" fontId="50" fillId="2" borderId="21" applyNumberFormat="0" applyProtection="0">
      <alignment horizontal="left" vertical="top" indent="1"/>
    </xf>
    <xf numFmtId="4" fontId="51" fillId="7"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190" fontId="66" fillId="0" borderId="3"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 fontId="50" fillId="14" borderId="16" applyNumberFormat="0" applyProtection="0">
      <alignment horizontal="right" vertical="center"/>
    </xf>
    <xf numFmtId="0" fontId="50" fillId="14" borderId="21" applyNumberFormat="0" applyProtection="0">
      <alignment horizontal="left" vertical="top" indent="1"/>
    </xf>
    <xf numFmtId="190" fontId="66" fillId="0" borderId="3" applyAlignment="0" applyProtection="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6" fillId="8" borderId="17" applyNumberFormat="0" applyProtection="0">
      <alignment horizontal="left" vertical="center" indent="1"/>
    </xf>
    <xf numFmtId="0" fontId="50" fillId="14" borderId="21" applyNumberFormat="0" applyProtection="0">
      <alignment horizontal="left" vertical="top" indent="1"/>
    </xf>
    <xf numFmtId="0" fontId="1" fillId="0" borderId="0"/>
    <xf numFmtId="0" fontId="50" fillId="4"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14" borderId="21" applyNumberFormat="0" applyProtection="0">
      <alignment horizontal="left" vertical="top" indent="1"/>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 fontId="51" fillId="21" borderId="17" applyNumberFormat="0" applyProtection="0">
      <alignment horizontal="right" vertical="center"/>
    </xf>
    <xf numFmtId="190" fontId="66" fillId="0" borderId="3" applyAlignment="0" applyProtection="0"/>
    <xf numFmtId="0" fontId="6" fillId="19" borderId="17" applyNumberFormat="0" applyProtection="0">
      <alignment horizontal="left" vertical="center" indent="1"/>
    </xf>
    <xf numFmtId="0" fontId="49" fillId="0" borderId="13">
      <alignment horizontal="left" vertical="center"/>
    </xf>
    <xf numFmtId="0" fontId="47" fillId="0" borderId="0"/>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190" fontId="66" fillId="0" borderId="3" applyAlignment="0" applyProtection="0"/>
    <xf numFmtId="0" fontId="49" fillId="0" borderId="13">
      <alignment horizontal="left" vertical="center"/>
    </xf>
    <xf numFmtId="0" fontId="47"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4" fillId="20" borderId="19" applyNumberFormat="0" applyAlignment="0" applyProtection="0"/>
    <xf numFmtId="43" fontId="1" fillId="0" borderId="0" applyFont="0" applyFill="0" applyBorder="0" applyAlignment="0" applyProtection="0"/>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190" fontId="66" fillId="0" borderId="3" applyAlignment="0" applyProtection="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54" fillId="3" borderId="19" applyNumberFormat="0" applyAlignment="0" applyProtection="0"/>
    <xf numFmtId="0" fontId="1" fillId="0" borderId="0"/>
    <xf numFmtId="4" fontId="51" fillId="12" borderId="17" applyNumberFormat="0" applyProtection="0">
      <alignment horizontal="right" vertical="center"/>
    </xf>
    <xf numFmtId="190" fontId="66" fillId="0" borderId="3" applyAlignment="0" applyProtection="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54" fillId="3" borderId="19" applyNumberFormat="0" applyAlignment="0" applyProtection="0"/>
    <xf numFmtId="0" fontId="1" fillId="0" borderId="0"/>
    <xf numFmtId="0" fontId="1" fillId="0" borderId="0"/>
    <xf numFmtId="4" fontId="51" fillId="12" borderId="17" applyNumberFormat="0" applyProtection="0">
      <alignment horizontal="right" vertical="center"/>
    </xf>
    <xf numFmtId="0" fontId="1" fillId="0" borderId="0"/>
    <xf numFmtId="0" fontId="62" fillId="0" borderId="1" applyNumberFormat="0" applyFont="0" applyFill="0" applyBorder="0" applyAlignment="0">
      <alignment horizontal="center"/>
    </xf>
    <xf numFmtId="0" fontId="6" fillId="6" borderId="17" applyNumberFormat="0" applyProtection="0">
      <alignment horizontal="left" vertical="center" indent="1"/>
    </xf>
    <xf numFmtId="10" fontId="50" fillId="10" borderId="1" applyNumberFormat="0" applyBorder="0" applyAlignment="0" applyProtection="0"/>
    <xf numFmtId="0" fontId="1" fillId="0" borderId="0"/>
    <xf numFmtId="0" fontId="1" fillId="0" borderId="0"/>
    <xf numFmtId="0" fontId="50" fillId="3" borderId="16" applyNumberFormat="0" applyProtection="0">
      <alignment horizontal="left" vertical="center" indent="1"/>
    </xf>
    <xf numFmtId="0" fontId="1" fillId="0" borderId="0"/>
    <xf numFmtId="4" fontId="50" fillId="0" borderId="16" applyNumberFormat="0" applyProtection="0">
      <alignment horizontal="right" vertical="center"/>
    </xf>
    <xf numFmtId="211" fontId="6" fillId="0" borderId="0" applyFont="0" applyFill="0" applyBorder="0" applyAlignment="0" applyProtection="0"/>
    <xf numFmtId="0" fontId="1" fillId="0" borderId="0"/>
    <xf numFmtId="4" fontId="51" fillId="17" borderId="17" applyNumberFormat="0" applyProtection="0">
      <alignment vertical="center"/>
    </xf>
    <xf numFmtId="0" fontId="1" fillId="0" borderId="0"/>
    <xf numFmtId="4" fontId="61" fillId="10" borderId="17" applyNumberFormat="0" applyProtection="0">
      <alignment vertical="center"/>
    </xf>
    <xf numFmtId="0" fontId="50" fillId="2"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190" fontId="66" fillId="0" borderId="3" applyAlignment="0" applyProtection="0"/>
    <xf numFmtId="0" fontId="49" fillId="0" borderId="13">
      <alignment horizontal="lef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49" fillId="0" borderId="13">
      <alignment horizontal="left" vertical="center"/>
    </xf>
    <xf numFmtId="0" fontId="1" fillId="0" borderId="0"/>
    <xf numFmtId="0" fontId="1" fillId="0" borderId="0"/>
    <xf numFmtId="190" fontId="66" fillId="0" borderId="3" applyAlignment="0" applyProtection="0"/>
    <xf numFmtId="0" fontId="1" fillId="0" borderId="0"/>
    <xf numFmtId="0" fontId="1" fillId="0" borderId="0"/>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0" fillId="14" borderId="16" applyNumberFormat="0" applyProtection="0">
      <alignment horizontal="right" vertical="center"/>
    </xf>
    <xf numFmtId="0" fontId="49" fillId="0" borderId="13">
      <alignment horizontal="left" vertical="center"/>
    </xf>
    <xf numFmtId="190" fontId="66" fillId="0" borderId="3" applyAlignment="0" applyProtection="0"/>
    <xf numFmtId="0" fontId="1" fillId="0" borderId="0"/>
    <xf numFmtId="0" fontId="1" fillId="0" borderId="0"/>
    <xf numFmtId="0" fontId="1" fillId="0" borderId="0"/>
    <xf numFmtId="0" fontId="50" fillId="11" borderId="21" applyNumberFormat="0" applyProtection="0">
      <alignment horizontal="left" vertical="top" indent="1"/>
    </xf>
    <xf numFmtId="0" fontId="6" fillId="8" borderId="17" applyNumberFormat="0" applyProtection="0">
      <alignment horizontal="left" vertical="center" indent="1"/>
    </xf>
    <xf numFmtId="0" fontId="50" fillId="2" borderId="21" applyNumberFormat="0" applyProtection="0">
      <alignment horizontal="left" vertical="top" indent="1"/>
    </xf>
    <xf numFmtId="0" fontId="50" fillId="14" borderId="21" applyNumberFormat="0" applyProtection="0">
      <alignment horizontal="left" vertical="top" indent="1"/>
    </xf>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43" fontId="6"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0" fillId="14" borderId="16" applyNumberFormat="0" applyProtection="0">
      <alignment horizontal="right" vertical="center"/>
    </xf>
    <xf numFmtId="0" fontId="49" fillId="0" borderId="13">
      <alignment horizontal="left" vertical="center"/>
    </xf>
    <xf numFmtId="190" fontId="66" fillId="0" borderId="3"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4" fontId="58" fillId="5" borderId="16" applyNumberFormat="0" applyProtection="0">
      <alignment horizontal="right" vertical="center"/>
    </xf>
    <xf numFmtId="43" fontId="1" fillId="0" borderId="0" applyFont="0" applyFill="0" applyBorder="0" applyAlignment="0" applyProtection="0"/>
    <xf numFmtId="4" fontId="50" fillId="14" borderId="16" applyNumberFormat="0" applyProtection="0">
      <alignment horizontal="right" vertical="center"/>
    </xf>
    <xf numFmtId="0" fontId="50" fillId="3" borderId="16"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190" fontId="66" fillId="0" borderId="3" applyAlignment="0" applyProtection="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 fontId="50" fillId="14" borderId="16" applyNumberFormat="0" applyProtection="0">
      <alignment horizontal="right" vertical="center"/>
    </xf>
    <xf numFmtId="0" fontId="50" fillId="3" borderId="16"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190" fontId="66" fillId="0" borderId="3" applyAlignment="0" applyProtection="0"/>
    <xf numFmtId="0" fontId="1" fillId="0" borderId="0"/>
    <xf numFmtId="0" fontId="1" fillId="0" borderId="0"/>
    <xf numFmtId="0" fontId="8" fillId="10" borderId="20" applyNumberFormat="0" applyFont="0" applyAlignment="0" applyProtection="0"/>
    <xf numFmtId="0" fontId="1" fillId="0" borderId="0"/>
    <xf numFmtId="4" fontId="51" fillId="15" borderId="17" applyNumberFormat="0" applyProtection="0">
      <alignment horizontal="right" vertical="center"/>
    </xf>
    <xf numFmtId="0" fontId="1" fillId="0" borderId="0"/>
    <xf numFmtId="0" fontId="8" fillId="10" borderId="20" applyNumberFormat="0" applyFont="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0" fillId="14" borderId="16" applyNumberFormat="0" applyProtection="0">
      <alignment horizontal="right" vertical="center"/>
    </xf>
    <xf numFmtId="0" fontId="50" fillId="3" borderId="16" applyNumberFormat="0" applyProtection="0">
      <alignment horizontal="left" vertical="center" indent="1"/>
    </xf>
    <xf numFmtId="43" fontId="1" fillId="0" borderId="0" applyFont="0" applyFill="0" applyBorder="0" applyAlignment="0" applyProtection="0"/>
    <xf numFmtId="0" fontId="50" fillId="8" borderId="16" applyNumberFormat="0" applyProtection="0">
      <alignment horizontal="left" vertical="center" indent="1"/>
    </xf>
    <xf numFmtId="0" fontId="49" fillId="0" borderId="13">
      <alignment horizontal="left" vertical="center"/>
    </xf>
    <xf numFmtId="190" fontId="66" fillId="0" borderId="3" applyAlignment="0" applyProtection="0"/>
    <xf numFmtId="0" fontId="1" fillId="0" borderId="0"/>
    <xf numFmtId="0" fontId="1" fillId="0" borderId="0"/>
    <xf numFmtId="0" fontId="8" fillId="10" borderId="20" applyNumberFormat="0" applyFont="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0" fillId="14" borderId="16" applyNumberFormat="0" applyProtection="0">
      <alignment horizontal="right" vertical="center"/>
    </xf>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8" fillId="10" borderId="20" applyNumberFormat="0" applyFont="0" applyAlignment="0" applyProtection="0"/>
    <xf numFmtId="0" fontId="50" fillId="8" borderId="16" applyNumberFormat="0" applyProtection="0">
      <alignment horizontal="left" vertical="center" indent="1"/>
    </xf>
    <xf numFmtId="0" fontId="49" fillId="0" borderId="13">
      <alignment horizontal="left" vertical="center"/>
    </xf>
    <xf numFmtId="190" fontId="66" fillId="0" borderId="3" applyAlignment="0" applyProtection="0"/>
    <xf numFmtId="4" fontId="51" fillId="28" borderId="17" applyNumberFormat="0" applyProtection="0">
      <alignment horizontal="right" vertical="center"/>
    </xf>
    <xf numFmtId="4" fontId="58" fillId="5" borderId="16" applyNumberFormat="0" applyProtection="0">
      <alignment horizontal="right" vertical="center"/>
    </xf>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0" fontId="75" fillId="0" borderId="14"/>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8" fillId="10" borderId="20" applyNumberFormat="0" applyFont="0" applyAlignment="0" applyProtection="0"/>
    <xf numFmtId="0" fontId="50" fillId="8" borderId="16" applyNumberFormat="0" applyProtection="0">
      <alignment horizontal="left" vertical="center" indent="1"/>
    </xf>
    <xf numFmtId="0" fontId="49" fillId="0" borderId="13">
      <alignment horizontal="left" vertical="center"/>
    </xf>
    <xf numFmtId="190" fontId="66" fillId="0" borderId="3" applyAlignment="0" applyProtection="0"/>
    <xf numFmtId="4" fontId="51" fillId="28" borderId="17" applyNumberFormat="0" applyProtection="0">
      <alignment horizontal="right" vertical="center"/>
    </xf>
    <xf numFmtId="0" fontId="49" fillId="0" borderId="13">
      <alignment horizontal="left" vertical="center"/>
    </xf>
    <xf numFmtId="0" fontId="1" fillId="0" borderId="0"/>
    <xf numFmtId="0" fontId="54" fillId="3" borderId="19" applyNumberFormat="0" applyAlignment="0" applyProtection="0"/>
    <xf numFmtId="4" fontId="51" fillId="25" borderId="17" applyNumberFormat="0" applyProtection="0">
      <alignment horizontal="right" vertical="center"/>
    </xf>
    <xf numFmtId="190" fontId="63" fillId="14" borderId="1" applyNumberFormat="0" applyAlignment="0">
      <alignment horizontal="left" vertical="top"/>
    </xf>
    <xf numFmtId="43" fontId="1" fillId="0" borderId="0" applyFont="0" applyFill="0" applyBorder="0" applyAlignment="0" applyProtection="0"/>
    <xf numFmtId="190" fontId="63" fillId="0" borderId="9">
      <alignment horizontal="left" vertical="top"/>
    </xf>
    <xf numFmtId="0" fontId="54" fillId="3" borderId="19" applyNumberFormat="0" applyAlignment="0" applyProtection="0"/>
    <xf numFmtId="4" fontId="51" fillId="7" borderId="17" applyNumberFormat="0" applyProtection="0">
      <alignment horizontal="right" vertical="center"/>
    </xf>
    <xf numFmtId="0" fontId="50" fillId="2" borderId="21" applyNumberFormat="0" applyProtection="0">
      <alignment horizontal="left" vertical="top" indent="1"/>
    </xf>
    <xf numFmtId="43" fontId="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 fontId="51" fillId="22" borderId="17" applyNumberFormat="0" applyProtection="0">
      <alignment horizontal="right" vertical="center"/>
    </xf>
    <xf numFmtId="0" fontId="1" fillId="0" borderId="0"/>
    <xf numFmtId="0" fontId="1" fillId="0" borderId="0"/>
    <xf numFmtId="0" fontId="1" fillId="0" borderId="0"/>
    <xf numFmtId="190" fontId="66" fillId="0" borderId="3" applyAlignment="0" applyProtection="0"/>
    <xf numFmtId="0" fontId="54" fillId="3" borderId="19" applyNumberFormat="0" applyAlignment="0" applyProtection="0"/>
    <xf numFmtId="0" fontId="1" fillId="0" borderId="0"/>
    <xf numFmtId="0" fontId="49" fillId="0" borderId="13">
      <alignment horizontal="left" vertical="center"/>
    </xf>
    <xf numFmtId="4" fontId="51" fillId="7" borderId="17" applyNumberFormat="0" applyProtection="0">
      <alignment horizontal="right" vertical="center"/>
    </xf>
    <xf numFmtId="0" fontId="50" fillId="2" borderId="21" applyNumberFormat="0" applyProtection="0">
      <alignment horizontal="left" vertical="top" indent="1"/>
    </xf>
    <xf numFmtId="43" fontId="47"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4" fontId="70" fillId="9" borderId="17" applyNumberFormat="0" applyProtection="0">
      <alignment horizontal="right" vertical="center"/>
    </xf>
    <xf numFmtId="0" fontId="1" fillId="0" borderId="0"/>
    <xf numFmtId="0" fontId="1" fillId="0" borderId="0"/>
    <xf numFmtId="0" fontId="1" fillId="0" borderId="0"/>
    <xf numFmtId="0" fontId="1" fillId="0" borderId="0"/>
    <xf numFmtId="190" fontId="66" fillId="0" borderId="3" applyAlignment="0" applyProtection="0"/>
    <xf numFmtId="43" fontId="1" fillId="0" borderId="0" applyFont="0" applyFill="0" applyBorder="0" applyAlignment="0" applyProtection="0"/>
    <xf numFmtId="0" fontId="52" fillId="0" borderId="18" applyNumberFormat="0" applyFill="0" applyAlignment="0" applyProtection="0"/>
    <xf numFmtId="0" fontId="1" fillId="0" borderId="0"/>
    <xf numFmtId="0" fontId="49" fillId="0" borderId="13">
      <alignment horizontal="left" vertical="center"/>
    </xf>
    <xf numFmtId="0" fontId="54" fillId="3" borderId="19" applyNumberFormat="0" applyAlignment="0" applyProtection="0"/>
    <xf numFmtId="0" fontId="49" fillId="0" borderId="13">
      <alignment horizontal="left" vertical="center"/>
    </xf>
    <xf numFmtId="4" fontId="51" fillId="7" borderId="17" applyNumberFormat="0" applyProtection="0">
      <alignment horizontal="right" vertical="center"/>
    </xf>
    <xf numFmtId="0" fontId="50" fillId="2" borderId="21" applyNumberFormat="0" applyProtection="0">
      <alignment horizontal="left" vertical="top" indent="1"/>
    </xf>
    <xf numFmtId="43" fontId="47"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6" fillId="19" borderId="17" applyNumberFormat="0" applyProtection="0">
      <alignment horizontal="left" vertical="center" indent="1"/>
    </xf>
    <xf numFmtId="4" fontId="70" fillId="9" borderId="17" applyNumberFormat="0" applyProtection="0">
      <alignment horizontal="right" vertical="center"/>
    </xf>
    <xf numFmtId="182" fontId="55" fillId="0" borderId="3"/>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190" fontId="66" fillId="0" borderId="3" applyAlignment="0" applyProtection="0"/>
    <xf numFmtId="0" fontId="6" fillId="8" borderId="17" applyNumberFormat="0" applyProtection="0">
      <alignment horizontal="left" vertical="center" indent="1"/>
    </xf>
    <xf numFmtId="0" fontId="1" fillId="0" borderId="0"/>
    <xf numFmtId="0" fontId="1" fillId="0" borderId="0"/>
    <xf numFmtId="190" fontId="66" fillId="0" borderId="3" applyAlignment="0" applyProtection="0"/>
    <xf numFmtId="4" fontId="70" fillId="9" borderId="17"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 fontId="59" fillId="13"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49" fillId="0" borderId="13">
      <alignment horizontal="left" vertical="center"/>
    </xf>
    <xf numFmtId="0" fontId="6" fillId="3" borderId="17" applyNumberFormat="0" applyProtection="0">
      <alignment horizontal="left" vertical="center" indent="1"/>
    </xf>
    <xf numFmtId="0" fontId="1" fillId="0" borderId="0"/>
    <xf numFmtId="0" fontId="1" fillId="0" borderId="0"/>
    <xf numFmtId="0" fontId="54" fillId="3" borderId="19" applyNumberFormat="0" applyAlignment="0" applyProtection="0"/>
    <xf numFmtId="0" fontId="48" fillId="0" borderId="0"/>
    <xf numFmtId="0" fontId="1" fillId="0" borderId="0"/>
    <xf numFmtId="0" fontId="1" fillId="0" borderId="0"/>
    <xf numFmtId="0" fontId="1" fillId="0" borderId="0"/>
    <xf numFmtId="4" fontId="51" fillId="8" borderId="17" applyNumberFormat="0" applyProtection="0">
      <alignment horizontal="left" vertical="center" indent="1"/>
    </xf>
    <xf numFmtId="0" fontId="6" fillId="10" borderId="20" applyNumberFormat="0" applyFont="0" applyAlignment="0" applyProtection="0"/>
    <xf numFmtId="4" fontId="57" fillId="5" borderId="16" applyNumberFormat="0" applyProtection="0">
      <alignment horizontal="right" vertical="center"/>
    </xf>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0" fontId="54" fillId="3" borderId="19" applyNumberFormat="0" applyAlignment="0" applyProtection="0"/>
    <xf numFmtId="190" fontId="63" fillId="0" borderId="9">
      <alignment horizontal="left" vertical="top"/>
    </xf>
    <xf numFmtId="0" fontId="1" fillId="0" borderId="0"/>
    <xf numFmtId="0" fontId="1" fillId="0" borderId="0"/>
    <xf numFmtId="190" fontId="66" fillId="0" borderId="3" applyAlignment="0" applyProtection="0"/>
    <xf numFmtId="0" fontId="1" fillId="0" borderId="0"/>
    <xf numFmtId="0" fontId="54" fillId="3"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9" fillId="13" borderId="17" applyNumberFormat="0" applyProtection="0">
      <alignment horizontal="left" vertical="center" indent="1"/>
    </xf>
    <xf numFmtId="190" fontId="66" fillId="0" borderId="3" applyAlignment="0" applyProtection="0"/>
    <xf numFmtId="0" fontId="54" fillId="3" borderId="19" applyNumberFormat="0" applyAlignment="0" applyProtection="0"/>
    <xf numFmtId="190" fontId="63" fillId="0" borderId="9">
      <alignment horizontal="left" vertical="top"/>
    </xf>
    <xf numFmtId="43" fontId="1" fillId="0" borderId="0" applyFont="0" applyFill="0" applyBorder="0" applyAlignment="0" applyProtection="0"/>
    <xf numFmtId="4" fontId="59" fillId="13" borderId="17" applyNumberFormat="0" applyProtection="0">
      <alignment horizontal="left" vertical="center" indent="1"/>
    </xf>
    <xf numFmtId="190" fontId="66" fillId="0" borderId="3" applyAlignment="0" applyProtection="0"/>
    <xf numFmtId="4" fontId="51" fillId="17" borderId="17" applyNumberFormat="0" applyProtection="0">
      <alignment vertical="center"/>
    </xf>
    <xf numFmtId="0" fontId="54" fillId="3" borderId="19" applyNumberFormat="0" applyAlignment="0" applyProtection="0"/>
    <xf numFmtId="190" fontId="63" fillId="0" borderId="9">
      <alignment horizontal="left" vertical="top"/>
    </xf>
    <xf numFmtId="43" fontId="1" fillId="0" borderId="0" applyFont="0" applyFill="0" applyBorder="0" applyAlignment="0" applyProtection="0"/>
    <xf numFmtId="4" fontId="59" fillId="13" borderId="17" applyNumberFormat="0" applyProtection="0">
      <alignment horizontal="left" vertical="center" indent="1"/>
    </xf>
    <xf numFmtId="190" fontId="66" fillId="0" borderId="3" applyAlignment="0" applyProtection="0"/>
    <xf numFmtId="4" fontId="51" fillId="17" borderId="17" applyNumberFormat="0" applyProtection="0">
      <alignment vertical="center"/>
    </xf>
    <xf numFmtId="0" fontId="54" fillId="3" borderId="19" applyNumberFormat="0" applyAlignment="0" applyProtection="0"/>
    <xf numFmtId="190" fontId="63" fillId="0" borderId="9">
      <alignment horizontal="left" vertical="top"/>
    </xf>
    <xf numFmtId="0" fontId="1" fillId="0" borderId="0"/>
    <xf numFmtId="41" fontId="43" fillId="0" borderId="0" applyFont="0" applyFill="0" applyBorder="0" applyAlignment="0" applyProtection="0"/>
    <xf numFmtId="4" fontId="61" fillId="9" borderId="17" applyNumberFormat="0" applyProtection="0">
      <alignment horizontal="right" vertical="center"/>
    </xf>
    <xf numFmtId="0" fontId="1" fillId="0" borderId="0"/>
    <xf numFmtId="0" fontId="1" fillId="0" borderId="0"/>
    <xf numFmtId="190" fontId="66" fillId="0" borderId="3" applyAlignment="0" applyProtection="0"/>
    <xf numFmtId="4" fontId="51" fillId="17" borderId="17" applyNumberFormat="0" applyProtection="0">
      <alignment vertical="center"/>
    </xf>
    <xf numFmtId="0" fontId="54" fillId="3" borderId="19" applyNumberFormat="0" applyAlignment="0" applyProtection="0"/>
    <xf numFmtId="190" fontId="63" fillId="0" borderId="9">
      <alignment horizontal="left" vertical="top"/>
    </xf>
    <xf numFmtId="0" fontId="1" fillId="0" borderId="0"/>
    <xf numFmtId="41" fontId="43" fillId="0" borderId="0" applyFont="0" applyFill="0" applyBorder="0" applyAlignment="0" applyProtection="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190" fontId="66" fillId="0" borderId="3" applyAlignment="0" applyProtection="0"/>
    <xf numFmtId="4" fontId="51" fillId="17" borderId="17" applyNumberFormat="0" applyProtection="0">
      <alignment vertical="center"/>
    </xf>
    <xf numFmtId="0" fontId="54" fillId="3" borderId="19" applyNumberFormat="0" applyAlignment="0" applyProtection="0"/>
    <xf numFmtId="190" fontId="63" fillId="0" borderId="9">
      <alignment horizontal="left" vertical="top"/>
    </xf>
    <xf numFmtId="0" fontId="1" fillId="0" borderId="0"/>
    <xf numFmtId="4" fontId="61" fillId="9" borderId="17"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190" fontId="66" fillId="0" borderId="3"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0" fillId="11" borderId="21" applyNumberFormat="0" applyProtection="0">
      <alignment horizontal="left" vertical="top" indent="1"/>
    </xf>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190" fontId="66" fillId="0" borderId="3" applyAlignment="0" applyProtection="0"/>
    <xf numFmtId="0" fontId="1" fillId="0" borderId="0"/>
    <xf numFmtId="0" fontId="1" fillId="0" borderId="0"/>
    <xf numFmtId="0" fontId="1" fillId="0" borderId="0"/>
    <xf numFmtId="0" fontId="50" fillId="4" borderId="16" applyNumberFormat="0" applyProtection="0">
      <alignment horizontal="left" vertical="center" indent="1"/>
    </xf>
    <xf numFmtId="4" fontId="51" fillId="8" borderId="17" applyNumberFormat="0" applyProtection="0">
      <alignment horizontal="left" vertical="center" indent="1"/>
    </xf>
    <xf numFmtId="0" fontId="6" fillId="10" borderId="20" applyNumberFormat="0" applyFont="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4" fontId="51" fillId="25" borderId="17" applyNumberFormat="0" applyProtection="0">
      <alignment horizontal="right" vertical="center"/>
    </xf>
    <xf numFmtId="0" fontId="1" fillId="0" borderId="0"/>
    <xf numFmtId="0" fontId="54" fillId="3" borderId="19" applyNumberFormat="0" applyAlignment="0" applyProtection="0"/>
    <xf numFmtId="190" fontId="63" fillId="0" borderId="9">
      <alignment horizontal="left" vertical="top"/>
    </xf>
    <xf numFmtId="0" fontId="1" fillId="0" borderId="0"/>
    <xf numFmtId="0" fontId="1" fillId="0" borderId="0"/>
    <xf numFmtId="190" fontId="66" fillId="0" borderId="3" applyAlignment="0" applyProtection="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54" fillId="3" borderId="19" applyNumberFormat="0" applyAlignment="0" applyProtection="0"/>
    <xf numFmtId="190" fontId="63" fillId="0" borderId="9">
      <alignment horizontal="left" vertical="top"/>
    </xf>
    <xf numFmtId="0" fontId="1" fillId="0" borderId="0"/>
    <xf numFmtId="0" fontId="1" fillId="0" borderId="0"/>
    <xf numFmtId="190" fontId="66" fillId="0" borderId="3" applyAlignment="0" applyProtection="0"/>
    <xf numFmtId="0" fontId="1" fillId="0" borderId="0"/>
    <xf numFmtId="0" fontId="1" fillId="0" borderId="0"/>
    <xf numFmtId="0" fontId="1" fillId="0" borderId="0"/>
    <xf numFmtId="0" fontId="1" fillId="0" borderId="0"/>
    <xf numFmtId="0" fontId="54" fillId="3" borderId="19" applyNumberFormat="0" applyAlignment="0" applyProtection="0"/>
    <xf numFmtId="0" fontId="1" fillId="0" borderId="0"/>
    <xf numFmtId="190" fontId="63" fillId="0" borderId="9">
      <alignment horizontal="left" vertical="top"/>
    </xf>
    <xf numFmtId="190" fontId="63" fillId="14" borderId="1" applyNumberFormat="0" applyAlignment="0">
      <alignment horizontal="left" vertical="top"/>
    </xf>
    <xf numFmtId="0" fontId="1" fillId="0" borderId="0"/>
    <xf numFmtId="0" fontId="1" fillId="0" borderId="0"/>
    <xf numFmtId="0" fontId="1" fillId="0" borderId="0"/>
    <xf numFmtId="0" fontId="1" fillId="0" borderId="0"/>
    <xf numFmtId="0" fontId="1" fillId="0" borderId="0"/>
    <xf numFmtId="190" fontId="66" fillId="0" borderId="3" applyAlignment="0" applyProtection="0"/>
    <xf numFmtId="0" fontId="1" fillId="0" borderId="0"/>
    <xf numFmtId="0" fontId="1" fillId="0" borderId="0"/>
    <xf numFmtId="0" fontId="1" fillId="0" borderId="0"/>
    <xf numFmtId="0" fontId="1" fillId="0" borderId="0"/>
    <xf numFmtId="0" fontId="54" fillId="3" borderId="19" applyNumberFormat="0" applyAlignment="0" applyProtection="0"/>
    <xf numFmtId="0" fontId="1" fillId="0" borderId="0"/>
    <xf numFmtId="190" fontId="63" fillId="0" borderId="9">
      <alignment horizontal="left" vertical="top"/>
    </xf>
    <xf numFmtId="190" fontId="63" fillId="14" borderId="1" applyNumberFormat="0" applyAlignment="0">
      <alignment horizontal="lef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51" fillId="15" borderId="17" applyNumberFormat="0" applyProtection="0">
      <alignment horizontal="right" vertical="center"/>
    </xf>
    <xf numFmtId="0" fontId="1" fillId="0" borderId="0"/>
    <xf numFmtId="4" fontId="50" fillId="14" borderId="16" applyNumberFormat="0" applyProtection="0">
      <alignment horizontal="right" vertical="center"/>
    </xf>
    <xf numFmtId="190" fontId="66" fillId="0" borderId="3" applyAlignment="0" applyProtection="0"/>
    <xf numFmtId="0" fontId="1" fillId="0" borderId="0"/>
    <xf numFmtId="0" fontId="1" fillId="0" borderId="0"/>
    <xf numFmtId="0" fontId="1" fillId="0" borderId="0"/>
    <xf numFmtId="0" fontId="50" fillId="11" borderId="21" applyNumberFormat="0" applyProtection="0">
      <alignment horizontal="left" vertical="top" indent="1"/>
    </xf>
    <xf numFmtId="0" fontId="64" fillId="20" borderId="19" applyNumberFormat="0" applyAlignment="0" applyProtection="0"/>
    <xf numFmtId="0" fontId="1" fillId="0" borderId="0"/>
    <xf numFmtId="0" fontId="1" fillId="0" borderId="0"/>
    <xf numFmtId="0" fontId="1" fillId="0" borderId="0"/>
    <xf numFmtId="190" fontId="66" fillId="0" borderId="3" applyAlignment="0" applyProtection="0"/>
    <xf numFmtId="0" fontId="50" fillId="8" borderId="16" applyNumberFormat="0" applyProtection="0">
      <alignment horizontal="left" vertical="center" indent="1"/>
    </xf>
    <xf numFmtId="0" fontId="1" fillId="0" borderId="0"/>
    <xf numFmtId="4" fontId="51" fillId="7" borderId="17" applyNumberFormat="0" applyProtection="0">
      <alignment horizontal="right" vertical="center"/>
    </xf>
    <xf numFmtId="0" fontId="50" fillId="8" borderId="16" applyNumberFormat="0" applyProtection="0">
      <alignment horizontal="left" vertical="center" indent="1"/>
    </xf>
    <xf numFmtId="43" fontId="1" fillId="0" borderId="0" applyFont="0" applyFill="0" applyBorder="0" applyAlignment="0" applyProtection="0"/>
    <xf numFmtId="4" fontId="58" fillId="5" borderId="16" applyNumberFormat="0" applyProtection="0">
      <alignment horizontal="right" vertical="center"/>
    </xf>
    <xf numFmtId="0" fontId="6" fillId="6" borderId="17" applyNumberFormat="0" applyProtection="0">
      <alignment horizontal="left" vertical="center" indent="1"/>
    </xf>
    <xf numFmtId="182" fontId="55" fillId="0" borderId="3"/>
    <xf numFmtId="4" fontId="51" fillId="25" borderId="17" applyNumberFormat="0" applyProtection="0">
      <alignment horizontal="right" vertical="center"/>
    </xf>
    <xf numFmtId="0" fontId="1" fillId="0" borderId="0"/>
    <xf numFmtId="0" fontId="1" fillId="0" borderId="0"/>
    <xf numFmtId="0" fontId="54" fillId="3" borderId="19" applyNumberFormat="0" applyAlignment="0" applyProtection="0"/>
    <xf numFmtId="0" fontId="1" fillId="0" borderId="0"/>
    <xf numFmtId="4" fontId="51" fillId="12" borderId="17" applyNumberFormat="0" applyProtection="0">
      <alignment horizontal="righ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50" fillId="14" borderId="21" applyNumberFormat="0" applyProtection="0">
      <alignment horizontal="left" vertical="top" indent="1"/>
    </xf>
    <xf numFmtId="4" fontId="51" fillId="15"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190" fontId="66" fillId="0" borderId="3" applyAlignment="0" applyProtection="0"/>
    <xf numFmtId="43" fontId="1" fillId="0" borderId="0" applyFont="0" applyFill="0" applyBorder="0" applyAlignment="0" applyProtection="0"/>
    <xf numFmtId="0" fontId="50" fillId="8" borderId="16" applyNumberFormat="0" applyProtection="0">
      <alignment horizontal="left" vertical="center" indent="1"/>
    </xf>
    <xf numFmtId="4" fontId="57" fillId="5" borderId="16" applyNumberFormat="0" applyProtection="0">
      <alignment horizontal="right" vertical="center"/>
    </xf>
    <xf numFmtId="0" fontId="50" fillId="3" borderId="16" applyNumberFormat="0" applyProtection="0">
      <alignment horizontal="left" vertical="center" indent="1"/>
    </xf>
    <xf numFmtId="0" fontId="1" fillId="0" borderId="0"/>
    <xf numFmtId="4" fontId="70" fillId="9"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190" fontId="66" fillId="0" borderId="3" applyAlignment="0" applyProtection="0"/>
    <xf numFmtId="43" fontId="1" fillId="0" borderId="0" applyFont="0" applyFill="0" applyBorder="0" applyAlignment="0" applyProtection="0"/>
    <xf numFmtId="0" fontId="50" fillId="8" borderId="16" applyNumberFormat="0" applyProtection="0">
      <alignment horizontal="left" vertical="center" indent="1"/>
    </xf>
    <xf numFmtId="4" fontId="57" fillId="5" borderId="16" applyNumberFormat="0" applyProtection="0">
      <alignment horizontal="right" vertical="center"/>
    </xf>
    <xf numFmtId="0" fontId="50" fillId="3" borderId="16" applyNumberFormat="0" applyProtection="0">
      <alignment horizontal="left" vertical="center" indent="1"/>
    </xf>
    <xf numFmtId="0" fontId="1" fillId="0" borderId="0"/>
    <xf numFmtId="4" fontId="70" fillId="9"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190" fontId="66" fillId="0" borderId="3"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50" fillId="14" borderId="21" applyNumberFormat="0" applyProtection="0">
      <alignment horizontal="left" vertical="top" indent="1"/>
    </xf>
    <xf numFmtId="4" fontId="51" fillId="15"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190" fontId="66" fillId="0" borderId="3" applyAlignment="0" applyProtection="0"/>
    <xf numFmtId="0" fontId="1" fillId="0" borderId="0"/>
    <xf numFmtId="0" fontId="1" fillId="0" borderId="0"/>
    <xf numFmtId="0" fontId="54" fillId="3" borderId="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0" fontId="1" fillId="0" borderId="0"/>
    <xf numFmtId="0" fontId="50" fillId="14" borderId="21" applyNumberFormat="0" applyProtection="0">
      <alignment horizontal="left" vertical="top" indent="1"/>
    </xf>
    <xf numFmtId="4" fontId="51" fillId="15"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190" fontId="66" fillId="0" borderId="3" applyAlignment="0" applyProtection="0"/>
    <xf numFmtId="4" fontId="51" fillId="7" borderId="17" applyNumberFormat="0" applyProtection="0">
      <alignment horizontal="right" vertical="center"/>
    </xf>
    <xf numFmtId="0" fontId="6" fillId="19" borderId="17" applyNumberFormat="0" applyProtection="0">
      <alignment horizontal="left" vertical="center" indent="1"/>
    </xf>
    <xf numFmtId="0" fontId="50" fillId="2"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0" fillId="16" borderId="16" applyNumberFormat="0" applyProtection="0">
      <alignment horizontal="left" vertical="center" indent="1"/>
    </xf>
    <xf numFmtId="0" fontId="50" fillId="4" borderId="16" applyNumberFormat="0" applyProtection="0">
      <alignment horizontal="left" vertical="center" indent="1"/>
    </xf>
    <xf numFmtId="0" fontId="64" fillId="20" borderId="19" applyNumberFormat="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6" fillId="3" borderId="17" applyNumberFormat="0" applyProtection="0">
      <alignment horizontal="left" vertical="center" indent="1"/>
    </xf>
    <xf numFmtId="43" fontId="4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 fontId="51" fillId="15" borderId="17" applyNumberFormat="0" applyProtection="0">
      <alignment horizontal="right" vertical="center"/>
    </xf>
    <xf numFmtId="0" fontId="64" fillId="20" borderId="19" applyNumberFormat="0" applyAlignment="0" applyProtection="0"/>
    <xf numFmtId="0" fontId="64" fillId="20" borderId="19" applyNumberFormat="0" applyAlignment="0" applyProtection="0"/>
    <xf numFmtId="0" fontId="47"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0" fontId="47" fillId="0" borderId="0"/>
    <xf numFmtId="190" fontId="66" fillId="0" borderId="3" applyAlignment="0" applyProtection="0"/>
    <xf numFmtId="4" fontId="51" fillId="7" borderId="17" applyNumberFormat="0" applyProtection="0">
      <alignment horizontal="right" vertical="center"/>
    </xf>
    <xf numFmtId="0" fontId="6" fillId="19" borderId="17" applyNumberFormat="0" applyProtection="0">
      <alignment horizontal="left" vertical="center" indent="1"/>
    </xf>
    <xf numFmtId="0" fontId="50" fillId="2"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0" fillId="16" borderId="16" applyNumberFormat="0" applyProtection="0">
      <alignment horizontal="left" vertical="center" indent="1"/>
    </xf>
    <xf numFmtId="0" fontId="50" fillId="4" borderId="16" applyNumberFormat="0" applyProtection="0">
      <alignment horizontal="left" vertical="center" indent="1"/>
    </xf>
    <xf numFmtId="0" fontId="64" fillId="20" borderId="19" applyNumberFormat="0" applyAlignment="0" applyProtection="0"/>
    <xf numFmtId="0" fontId="6" fillId="6" borderId="17"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6" fillId="19"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1" fillId="22" borderId="17" applyNumberFormat="0" applyProtection="0">
      <alignment horizontal="right" vertical="center"/>
    </xf>
    <xf numFmtId="43" fontId="4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1" fillId="15" borderId="17" applyNumberFormat="0" applyProtection="0">
      <alignment horizontal="right" vertical="center"/>
    </xf>
    <xf numFmtId="0" fontId="64" fillId="20" borderId="19" applyNumberFormat="0" applyAlignment="0" applyProtection="0"/>
    <xf numFmtId="0" fontId="47"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6" fillId="0" borderId="3" applyAlignment="0" applyProtection="0"/>
    <xf numFmtId="0" fontId="49" fillId="0" borderId="13">
      <alignment horizontal="left" vertical="center"/>
    </xf>
    <xf numFmtId="0" fontId="1" fillId="0" borderId="0"/>
    <xf numFmtId="0" fontId="1" fillId="0" borderId="0"/>
    <xf numFmtId="4" fontId="57" fillId="5" borderId="16" applyNumberFormat="0" applyProtection="0">
      <alignment horizontal="right" vertical="center"/>
    </xf>
    <xf numFmtId="4" fontId="51" fillId="7" borderId="17" applyNumberFormat="0" applyProtection="0">
      <alignment horizontal="right" vertical="center"/>
    </xf>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1" fillId="22" borderId="17" applyNumberFormat="0" applyProtection="0">
      <alignment horizontal="right" vertical="center"/>
    </xf>
    <xf numFmtId="43" fontId="4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 fontId="51" fillId="15" borderId="17" applyNumberFormat="0" applyProtection="0">
      <alignment horizontal="right" vertical="center"/>
    </xf>
    <xf numFmtId="0" fontId="64" fillId="20" borderId="19" applyNumberFormat="0" applyAlignment="0" applyProtection="0"/>
    <xf numFmtId="0" fontId="47"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90" fontId="66" fillId="0" borderId="3" applyAlignment="0" applyProtection="0"/>
    <xf numFmtId="0" fontId="64" fillId="20" borderId="19" applyNumberFormat="0" applyAlignment="0" applyProtection="0"/>
    <xf numFmtId="4" fontId="51" fillId="7" borderId="17" applyNumberFormat="0" applyProtection="0">
      <alignment horizontal="right" vertical="center"/>
    </xf>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1" fillId="22" borderId="17" applyNumberFormat="0" applyProtection="0">
      <alignment horizontal="right" vertical="center"/>
    </xf>
    <xf numFmtId="43" fontId="4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64" fillId="20" borderId="19" applyNumberFormat="0" applyAlignment="0" applyProtection="0"/>
    <xf numFmtId="0" fontId="47" fillId="0" borderId="0"/>
    <xf numFmtId="0" fontId="1" fillId="0" borderId="0"/>
    <xf numFmtId="43" fontId="1" fillId="0" borderId="0" applyFont="0" applyFill="0" applyBorder="0" applyAlignment="0" applyProtection="0"/>
    <xf numFmtId="0" fontId="1" fillId="0" borderId="0"/>
    <xf numFmtId="0" fontId="1" fillId="0" borderId="0"/>
    <xf numFmtId="0" fontId="49" fillId="0" borderId="13">
      <alignment horizontal="left" vertical="center"/>
    </xf>
    <xf numFmtId="0" fontId="1" fillId="0" borderId="0"/>
    <xf numFmtId="190" fontId="66" fillId="0" borderId="3" applyAlignment="0" applyProtection="0"/>
    <xf numFmtId="0" fontId="64" fillId="20" borderId="19" applyNumberFormat="0" applyAlignment="0" applyProtection="0"/>
    <xf numFmtId="0" fontId="1" fillId="0" borderId="0"/>
    <xf numFmtId="0" fontId="1" fillId="0" borderId="0"/>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51" fillId="15" borderId="17" applyNumberFormat="0" applyProtection="0">
      <alignment horizontal="right" vertical="center"/>
    </xf>
    <xf numFmtId="0" fontId="1" fillId="0" borderId="0"/>
    <xf numFmtId="4" fontId="50" fillId="14" borderId="16" applyNumberFormat="0" applyProtection="0">
      <alignment horizontal="right" vertical="center"/>
    </xf>
    <xf numFmtId="190" fontId="66" fillId="0" borderId="3" applyAlignment="0" applyProtection="0"/>
    <xf numFmtId="0" fontId="1" fillId="0" borderId="0"/>
    <xf numFmtId="0" fontId="1" fillId="0" borderId="0"/>
    <xf numFmtId="0" fontId="1" fillId="0" borderId="0"/>
    <xf numFmtId="0" fontId="50" fillId="11" borderId="21" applyNumberFormat="0" applyProtection="0">
      <alignment horizontal="left" vertical="top" indent="1"/>
    </xf>
    <xf numFmtId="0" fontId="64" fillId="20" borderId="19" applyNumberFormat="0" applyAlignment="0" applyProtection="0"/>
    <xf numFmtId="0" fontId="1" fillId="0" borderId="0"/>
    <xf numFmtId="0" fontId="107" fillId="0" borderId="0"/>
    <xf numFmtId="43" fontId="1" fillId="0" borderId="0" applyFont="0" applyFill="0" applyBorder="0" applyAlignment="0" applyProtection="0"/>
    <xf numFmtId="0" fontId="52" fillId="0" borderId="18" applyNumberFormat="0" applyFill="0" applyAlignment="0" applyProtection="0"/>
    <xf numFmtId="0" fontId="1" fillId="0" borderId="0"/>
    <xf numFmtId="0" fontId="1" fillId="0" borderId="0"/>
    <xf numFmtId="0" fontId="1" fillId="0" borderId="0"/>
    <xf numFmtId="4" fontId="61" fillId="10" borderId="17" applyNumberFormat="0" applyProtection="0">
      <alignment vertical="center"/>
    </xf>
    <xf numFmtId="0" fontId="60" fillId="0" borderId="0"/>
    <xf numFmtId="0" fontId="49" fillId="0" borderId="13">
      <alignment horizontal="left" vertical="center"/>
    </xf>
    <xf numFmtId="4" fontId="50" fillId="14"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4" fontId="51" fillId="17" borderId="17" applyNumberFormat="0" applyProtection="0">
      <alignment horizontal="left" vertical="center" indent="1"/>
    </xf>
    <xf numFmtId="212" fontId="77" fillId="0" borderId="0" applyFill="0" applyBorder="0" applyAlignment="0"/>
    <xf numFmtId="4" fontId="51" fillId="17"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61" fillId="10" borderId="17" applyNumberFormat="0" applyProtection="0">
      <alignment vertical="center"/>
    </xf>
    <xf numFmtId="43" fontId="1" fillId="0" borderId="0" applyFont="0" applyFill="0" applyBorder="0" applyAlignment="0" applyProtection="0"/>
    <xf numFmtId="0" fontId="1" fillId="0" borderId="0"/>
    <xf numFmtId="170" fontId="77" fillId="0" borderId="0" applyFill="0" applyBorder="0" applyAlignment="0"/>
    <xf numFmtId="4" fontId="51" fillId="8" borderId="17" applyNumberFormat="0" applyProtection="0">
      <alignment horizontal="left" vertical="center" indent="1"/>
    </xf>
    <xf numFmtId="0" fontId="49" fillId="0" borderId="13">
      <alignment horizontal="left" vertical="center"/>
    </xf>
    <xf numFmtId="0" fontId="50" fillId="11" borderId="21" applyNumberFormat="0" applyProtection="0">
      <alignment horizontal="left" vertical="top" indent="1"/>
    </xf>
    <xf numFmtId="0" fontId="1" fillId="0" borderId="0"/>
    <xf numFmtId="199" fontId="77" fillId="0" borderId="0" applyFill="0" applyBorder="0" applyAlignment="0"/>
    <xf numFmtId="0" fontId="8" fillId="10" borderId="20" applyNumberFormat="0" applyFont="0" applyAlignment="0" applyProtection="0"/>
    <xf numFmtId="0" fontId="49" fillId="0" borderId="13">
      <alignment horizontal="left" vertical="center"/>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213" fontId="83" fillId="0" borderId="0" applyFill="0" applyBorder="0" applyAlignment="0"/>
    <xf numFmtId="0" fontId="8" fillId="10" borderId="20" applyNumberFormat="0" applyFont="0" applyAlignment="0" applyProtection="0"/>
    <xf numFmtId="4" fontId="50" fillId="0" borderId="16" applyNumberFormat="0" applyProtection="0">
      <alignment horizontal="right" vertical="center"/>
    </xf>
    <xf numFmtId="0" fontId="49" fillId="0" borderId="13">
      <alignment horizontal="left" vertical="center"/>
    </xf>
    <xf numFmtId="0" fontId="1" fillId="0" borderId="0"/>
    <xf numFmtId="0" fontId="1" fillId="0" borderId="0"/>
    <xf numFmtId="0" fontId="54" fillId="3" borderId="19" applyNumberFormat="0" applyAlignment="0" applyProtection="0"/>
    <xf numFmtId="0" fontId="1" fillId="0" borderId="0"/>
    <xf numFmtId="0" fontId="1" fillId="0" borderId="0"/>
    <xf numFmtId="0" fontId="1" fillId="0" borderId="0"/>
    <xf numFmtId="212" fontId="77" fillId="0" borderId="0" applyFill="0" applyBorder="0" applyAlignment="0"/>
    <xf numFmtId="4" fontId="51" fillId="22" borderId="17" applyNumberFormat="0" applyProtection="0">
      <alignment horizontal="right" vertical="center"/>
    </xf>
    <xf numFmtId="0" fontId="54" fillId="3" borderId="19" applyNumberFormat="0" applyAlignment="0" applyProtection="0"/>
    <xf numFmtId="4" fontId="51" fillId="21" borderId="17" applyNumberFormat="0" applyProtection="0">
      <alignment horizontal="right" vertical="center"/>
    </xf>
    <xf numFmtId="182" fontId="68" fillId="0" borderId="1" applyBorder="0"/>
    <xf numFmtId="0" fontId="108" fillId="0" borderId="28" applyNumberFormat="0" applyFill="0" applyAlignment="0" applyProtection="0"/>
    <xf numFmtId="4" fontId="51" fillId="22" borderId="17" applyNumberFormat="0" applyProtection="0">
      <alignment horizontal="right" vertical="center"/>
    </xf>
    <xf numFmtId="0" fontId="54" fillId="3" borderId="19" applyNumberFormat="0" applyAlignment="0" applyProtection="0"/>
    <xf numFmtId="182" fontId="68" fillId="0" borderId="1" applyBorder="0"/>
    <xf numFmtId="0" fontId="54" fillId="3" borderId="19" applyNumberFormat="0" applyAlignment="0" applyProtection="0"/>
    <xf numFmtId="0" fontId="54" fillId="3" borderId="19" applyNumberFormat="0" applyAlignment="0" applyProtection="0"/>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2" fillId="0" borderId="18" applyNumberFormat="0" applyFill="0" applyAlignment="0" applyProtection="0"/>
    <xf numFmtId="0" fontId="1" fillId="0" borderId="0"/>
    <xf numFmtId="0" fontId="49" fillId="0" borderId="13">
      <alignment horizontal="left" vertical="center"/>
    </xf>
    <xf numFmtId="0" fontId="1" fillId="0" borderId="0"/>
    <xf numFmtId="0" fontId="54" fillId="3" borderId="19" applyNumberFormat="0" applyAlignment="0" applyProtection="0"/>
    <xf numFmtId="0" fontId="8" fillId="10" borderId="20" applyNumberFormat="0" applyFont="0" applyAlignment="0" applyProtection="0"/>
    <xf numFmtId="4" fontId="50" fillId="0" borderId="16" applyNumberFormat="0" applyProtection="0">
      <alignment horizontal="right" vertical="center"/>
    </xf>
    <xf numFmtId="0" fontId="49" fillId="0" borderId="13">
      <alignment horizontal="left" vertical="center"/>
    </xf>
    <xf numFmtId="0" fontId="1" fillId="0" borderId="0"/>
    <xf numFmtId="0" fontId="6" fillId="19"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6" fillId="19" borderId="17" applyNumberFormat="0" applyProtection="0">
      <alignment horizontal="left" vertical="center" indent="1"/>
    </xf>
    <xf numFmtId="182" fontId="55" fillId="0" borderId="3"/>
    <xf numFmtId="0" fontId="1" fillId="0" borderId="0"/>
    <xf numFmtId="4" fontId="51" fillId="12" borderId="17" applyNumberFormat="0" applyProtection="0">
      <alignment horizontal="right" vertical="center"/>
    </xf>
    <xf numFmtId="43" fontId="1" fillId="0" borderId="0" applyFont="0" applyFill="0" applyBorder="0" applyAlignment="0" applyProtection="0"/>
    <xf numFmtId="0" fontId="52" fillId="0" borderId="18" applyNumberFormat="0" applyFill="0" applyAlignment="0" applyProtection="0"/>
    <xf numFmtId="0" fontId="1" fillId="0" borderId="0"/>
    <xf numFmtId="0" fontId="49" fillId="0" borderId="13">
      <alignment horizontal="left" vertical="center"/>
    </xf>
    <xf numFmtId="212" fontId="77" fillId="0" borderId="0" applyFont="0" applyFill="0" applyBorder="0" applyAlignment="0" applyProtection="0"/>
    <xf numFmtId="0" fontId="1" fillId="0" borderId="0"/>
    <xf numFmtId="0" fontId="54" fillId="3" borderId="19" applyNumberFormat="0" applyAlignment="0" applyProtection="0"/>
    <xf numFmtId="0" fontId="8" fillId="10" borderId="20" applyNumberFormat="0" applyFont="0" applyAlignment="0" applyProtection="0"/>
    <xf numFmtId="4" fontId="50" fillId="0" borderId="16" applyNumberFormat="0" applyProtection="0">
      <alignment horizontal="right" vertical="center"/>
    </xf>
    <xf numFmtId="0" fontId="49" fillId="0" borderId="13">
      <alignment horizontal="left" vertical="center"/>
    </xf>
    <xf numFmtId="0" fontId="1" fillId="0" borderId="0"/>
    <xf numFmtId="0" fontId="6" fillId="19"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0" fontId="50" fillId="2"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0" fontId="6" fillId="19" borderId="17" applyNumberFormat="0" applyProtection="0">
      <alignment horizontal="left" vertical="center" indent="1"/>
    </xf>
    <xf numFmtId="43" fontId="1" fillId="0" borderId="0" applyFont="0" applyFill="0" applyBorder="0" applyAlignment="0" applyProtection="0"/>
    <xf numFmtId="182" fontId="55" fillId="0" borderId="3"/>
    <xf numFmtId="0" fontId="1" fillId="0" borderId="0"/>
    <xf numFmtId="4" fontId="51" fillId="12" borderId="17" applyNumberFormat="0" applyProtection="0">
      <alignment horizontal="right" vertical="center"/>
    </xf>
    <xf numFmtId="43" fontId="1" fillId="0" borderId="0" applyFont="0" applyFill="0" applyBorder="0" applyAlignment="0" applyProtection="0"/>
    <xf numFmtId="0" fontId="1" fillId="0" borderId="0"/>
    <xf numFmtId="0" fontId="49" fillId="0" borderId="13">
      <alignment horizontal="left" vertical="center"/>
    </xf>
    <xf numFmtId="0" fontId="54" fillId="3" borderId="19" applyNumberFormat="0" applyAlignment="0" applyProtection="0"/>
    <xf numFmtId="0" fontId="8" fillId="10" borderId="20" applyNumberFormat="0" applyFont="0" applyAlignment="0" applyProtection="0"/>
    <xf numFmtId="4" fontId="51" fillId="10" borderId="17" applyNumberFormat="0" applyProtection="0">
      <alignment horizontal="left" vertical="center" indent="1"/>
    </xf>
    <xf numFmtId="4" fontId="50" fillId="0" borderId="16" applyNumberFormat="0" applyProtection="0">
      <alignment horizontal="right" vertical="center"/>
    </xf>
    <xf numFmtId="0" fontId="49" fillId="0" borderId="13">
      <alignment horizontal="left" vertical="center"/>
    </xf>
    <xf numFmtId="0" fontId="1" fillId="0" borderId="0"/>
    <xf numFmtId="0" fontId="54" fillId="3" borderId="19" applyNumberFormat="0" applyAlignment="0" applyProtection="0"/>
    <xf numFmtId="0" fontId="1" fillId="0" borderId="0"/>
    <xf numFmtId="0" fontId="1" fillId="0" borderId="0"/>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0" fontId="54" fillId="3" borderId="19" applyNumberFormat="0" applyAlignment="0" applyProtection="0"/>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4" fillId="20" borderId="19" applyNumberFormat="0" applyAlignment="0" applyProtection="0"/>
    <xf numFmtId="0" fontId="1" fillId="0" borderId="0"/>
    <xf numFmtId="0" fontId="50" fillId="8"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51" fillId="22" borderId="17"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54" fillId="3" borderId="19" applyNumberFormat="0" applyAlignment="0" applyProtection="0"/>
    <xf numFmtId="4" fontId="51" fillId="8" borderId="17" applyNumberFormat="0" applyProtection="0">
      <alignment horizontal="left" vertical="center" indent="1"/>
    </xf>
    <xf numFmtId="0" fontId="8" fillId="10" borderId="20" applyNumberFormat="0" applyFont="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4" fontId="51" fillId="8" borderId="17" applyNumberFormat="0" applyProtection="0">
      <alignment horizontal="left" vertical="center" indent="1"/>
    </xf>
    <xf numFmtId="0" fontId="8" fillId="10" borderId="20" applyNumberFormat="0" applyFont="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0" fontId="1" fillId="0" borderId="0"/>
    <xf numFmtId="0" fontId="1" fillId="0" borderId="0"/>
    <xf numFmtId="0" fontId="54" fillId="3" borderId="19" applyNumberFormat="0" applyAlignment="0" applyProtection="0"/>
    <xf numFmtId="0" fontId="54" fillId="3" borderId="19" applyNumberFormat="0" applyAlignment="0" applyProtection="0"/>
    <xf numFmtId="0" fontId="54" fillId="3" borderId="19" applyNumberFormat="0" applyAlignment="0" applyProtection="0"/>
    <xf numFmtId="4" fontId="51" fillId="24"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1" fillId="28" borderId="17" applyNumberFormat="0" applyProtection="0">
      <alignment horizontal="right" vertical="center"/>
    </xf>
    <xf numFmtId="43" fontId="1" fillId="0" borderId="0" applyFont="0" applyFill="0" applyBorder="0" applyAlignment="0" applyProtection="0"/>
    <xf numFmtId="0" fontId="54" fillId="3" borderId="19" applyNumberFormat="0" applyAlignment="0" applyProtection="0"/>
    <xf numFmtId="0" fontId="1" fillId="0" borderId="0"/>
    <xf numFmtId="0" fontId="1" fillId="0" borderId="0"/>
    <xf numFmtId="0" fontId="54" fillId="3" borderId="19" applyNumberFormat="0" applyAlignment="0" applyProtection="0"/>
    <xf numFmtId="4" fontId="51" fillId="7"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46" fillId="0" borderId="0" applyFont="0" applyFill="0" applyBorder="0" applyAlignment="0" applyProtection="0"/>
    <xf numFmtId="4" fontId="50" fillId="14" borderId="16" applyNumberFormat="0" applyProtection="0">
      <alignment horizontal="right" vertical="center"/>
    </xf>
    <xf numFmtId="0" fontId="54" fillId="3" borderId="19" applyNumberFormat="0" applyAlignment="0" applyProtection="0"/>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1" fillId="8"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0" fontId="111" fillId="0" borderId="0" applyNumberFormat="0" applyAlignment="0">
      <alignment horizontal="left"/>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54" fillId="3" borderId="19" applyNumberFormat="0" applyAlignment="0" applyProtection="0"/>
    <xf numFmtId="0" fontId="49" fillId="0" borderId="13">
      <alignment horizontal="left" vertical="center"/>
    </xf>
    <xf numFmtId="0" fontId="1" fillId="0" borderId="0"/>
    <xf numFmtId="0" fontId="54" fillId="3" borderId="19" applyNumberFormat="0" applyAlignment="0" applyProtection="0"/>
    <xf numFmtId="0" fontId="1" fillId="0" borderId="0"/>
    <xf numFmtId="0" fontId="1" fillId="0" borderId="0"/>
    <xf numFmtId="0" fontId="54" fillId="3" borderId="19" applyNumberFormat="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1" fillId="8"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4" fontId="51" fillId="15" borderId="17" applyNumberFormat="0" applyProtection="0">
      <alignment horizontal="right" vertical="center"/>
    </xf>
    <xf numFmtId="0" fontId="1" fillId="0" borderId="0"/>
    <xf numFmtId="0" fontId="1" fillId="0" borderId="0"/>
    <xf numFmtId="0" fontId="54" fillId="3" borderId="19" applyNumberFormat="0" applyAlignment="0" applyProtection="0"/>
    <xf numFmtId="0" fontId="49" fillId="0" borderId="13">
      <alignment horizontal="left" vertical="center"/>
    </xf>
    <xf numFmtId="0" fontId="1" fillId="0" borderId="0"/>
    <xf numFmtId="4" fontId="51" fillId="8"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2" borderId="16" applyNumberFormat="0" applyProtection="0">
      <alignment horizontal="left" vertical="center" indent="1"/>
    </xf>
    <xf numFmtId="0" fontId="1" fillId="0" borderId="0"/>
    <xf numFmtId="0" fontId="54" fillId="3" borderId="19" applyNumberFormat="0" applyAlignment="0" applyProtection="0"/>
    <xf numFmtId="0" fontId="54" fillId="3" borderId="19" applyNumberFormat="0" applyAlignment="0" applyProtection="0"/>
    <xf numFmtId="0" fontId="1" fillId="0" borderId="0"/>
    <xf numFmtId="0" fontId="49" fillId="0" borderId="13">
      <alignment horizontal="lef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2" borderId="16" applyNumberFormat="0" applyProtection="0">
      <alignment horizontal="left" vertical="center" indent="1"/>
    </xf>
    <xf numFmtId="0" fontId="1" fillId="0" borderId="0"/>
    <xf numFmtId="0" fontId="54" fillId="3" borderId="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54" fillId="3" borderId="19" applyNumberFormat="0" applyAlignment="0" applyProtection="0"/>
    <xf numFmtId="0" fontId="49" fillId="0" borderId="13">
      <alignment horizontal="lef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0" fontId="54" fillId="3"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43" fontId="1" fillId="0" borderId="0" applyFont="0" applyFill="0" applyBorder="0" applyAlignment="0" applyProtection="0"/>
    <xf numFmtId="0" fontId="54" fillId="3" borderId="19" applyNumberFormat="0" applyAlignment="0" applyProtection="0"/>
    <xf numFmtId="0" fontId="49" fillId="0" borderId="13">
      <alignment horizontal="left" vertical="center"/>
    </xf>
    <xf numFmtId="4" fontId="51" fillId="18" borderId="17" applyNumberFormat="0" applyProtection="0">
      <alignment horizontal="right" vertical="center"/>
    </xf>
    <xf numFmtId="0" fontId="50" fillId="4" borderId="16" applyNumberFormat="0" applyProtection="0">
      <alignment horizontal="left" vertical="center" indent="1"/>
    </xf>
    <xf numFmtId="43" fontId="6" fillId="0" borderId="0" applyFont="0" applyFill="0" applyBorder="0" applyAlignment="0" applyProtection="0"/>
    <xf numFmtId="43" fontId="46" fillId="0" borderId="0" applyFont="0" applyFill="0" applyBorder="0" applyAlignment="0" applyProtection="0"/>
    <xf numFmtId="0" fontId="6" fillId="8" borderId="17" applyNumberFormat="0" applyProtection="0">
      <alignment horizontal="left" vertical="center" indent="1"/>
    </xf>
    <xf numFmtId="0" fontId="54" fillId="3" borderId="19" applyNumberFormat="0" applyAlignment="0" applyProtection="0"/>
    <xf numFmtId="4" fontId="51" fillId="17"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4" fontId="51" fillId="10" borderId="17" applyNumberFormat="0" applyProtection="0">
      <alignment horizontal="left" vertical="center" indent="1"/>
    </xf>
    <xf numFmtId="0" fontId="49" fillId="0" borderId="13">
      <alignment horizontal="left" vertical="center"/>
    </xf>
    <xf numFmtId="4" fontId="61" fillId="10" borderId="17" applyNumberFormat="0" applyProtection="0">
      <alignment vertical="center"/>
    </xf>
    <xf numFmtId="4" fontId="51" fillId="8" borderId="17" applyNumberFormat="0" applyProtection="0">
      <alignment horizontal="left" vertical="center" indent="1"/>
    </xf>
    <xf numFmtId="0" fontId="8" fillId="10" borderId="20"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4" fontId="51" fillId="18" borderId="17" applyNumberFormat="0" applyProtection="0">
      <alignment horizontal="right" vertical="center"/>
    </xf>
    <xf numFmtId="0" fontId="49" fillId="0" borderId="13">
      <alignment horizontal="left" vertical="center"/>
    </xf>
    <xf numFmtId="0" fontId="1" fillId="0" borderId="0"/>
    <xf numFmtId="0" fontId="54" fillId="3" borderId="19" applyNumberFormat="0" applyAlignment="0" applyProtection="0"/>
    <xf numFmtId="0" fontId="1" fillId="0" borderId="0"/>
    <xf numFmtId="0" fontId="1" fillId="0" borderId="0"/>
    <xf numFmtId="0" fontId="54" fillId="3" borderId="19" applyNumberFormat="0" applyAlignment="0" applyProtection="0"/>
    <xf numFmtId="4" fontId="51" fillId="10" borderId="17" applyNumberFormat="0" applyProtection="0">
      <alignment vertical="center"/>
    </xf>
    <xf numFmtId="0" fontId="1" fillId="0" borderId="0"/>
    <xf numFmtId="4" fontId="51" fillId="8" borderId="17" applyNumberFormat="0" applyProtection="0">
      <alignment horizontal="left" vertical="center" indent="1"/>
    </xf>
    <xf numFmtId="0" fontId="8" fillId="10" borderId="20"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4" fillId="3" borderId="19" applyNumberFormat="0" applyAlignment="0" applyProtection="0"/>
    <xf numFmtId="4" fontId="51" fillId="18" borderId="17" applyNumberFormat="0" applyProtection="0">
      <alignment horizontal="right" vertical="center"/>
    </xf>
    <xf numFmtId="0" fontId="49" fillId="0" borderId="13">
      <alignment horizontal="left" vertical="center"/>
    </xf>
    <xf numFmtId="0" fontId="1" fillId="0" borderId="0"/>
    <xf numFmtId="4" fontId="51" fillId="8" borderId="17" applyNumberFormat="0" applyProtection="0">
      <alignment horizontal="left" vertical="center" indent="1"/>
    </xf>
    <xf numFmtId="0" fontId="8" fillId="10" borderId="20" applyNumberFormat="0" applyFont="0" applyAlignment="0" applyProtection="0"/>
    <xf numFmtId="0" fontId="1" fillId="0" borderId="0"/>
    <xf numFmtId="43" fontId="1" fillId="0" borderId="0" applyFont="0" applyFill="0" applyBorder="0" applyAlignment="0" applyProtection="0"/>
    <xf numFmtId="4" fontId="50" fillId="16" borderId="16" applyNumberFormat="0" applyProtection="0">
      <alignment horizontal="left" vertical="center" indent="1"/>
    </xf>
    <xf numFmtId="0" fontId="1" fillId="0" borderId="0"/>
    <xf numFmtId="0" fontId="1" fillId="0" borderId="0"/>
    <xf numFmtId="0" fontId="54" fillId="3" borderId="19" applyNumberFormat="0" applyAlignment="0" applyProtection="0"/>
    <xf numFmtId="4" fontId="50" fillId="16" borderId="16" applyNumberFormat="0" applyProtection="0">
      <alignment horizontal="left" vertical="center" indent="1"/>
    </xf>
    <xf numFmtId="0" fontId="1" fillId="0" borderId="0"/>
    <xf numFmtId="0" fontId="1" fillId="0" borderId="0"/>
    <xf numFmtId="0" fontId="54" fillId="3" borderId="19" applyNumberFormat="0" applyAlignment="0" applyProtection="0"/>
    <xf numFmtId="4" fontId="50" fillId="14" borderId="16" applyNumberFormat="0" applyProtection="0">
      <alignment horizontal="right" vertical="center"/>
    </xf>
    <xf numFmtId="0" fontId="1" fillId="0" borderId="0"/>
    <xf numFmtId="0" fontId="54" fillId="3" borderId="19" applyNumberFormat="0" applyAlignment="0" applyProtection="0"/>
    <xf numFmtId="4" fontId="51" fillId="18" borderId="17" applyNumberFormat="0" applyProtection="0">
      <alignment horizontal="right" vertical="center"/>
    </xf>
    <xf numFmtId="0" fontId="6" fillId="10" borderId="20" applyNumberFormat="0" applyFont="0" applyAlignment="0" applyProtection="0"/>
    <xf numFmtId="0" fontId="54" fillId="3" borderId="19" applyNumberFormat="0" applyAlignment="0" applyProtection="0"/>
    <xf numFmtId="4" fontId="50" fillId="16" borderId="16" applyNumberFormat="0" applyProtection="0">
      <alignment horizontal="left" vertical="center" indent="1"/>
    </xf>
    <xf numFmtId="0" fontId="49" fillId="0" borderId="13">
      <alignment horizontal="left" vertical="center"/>
    </xf>
    <xf numFmtId="0" fontId="1" fillId="0" borderId="0"/>
    <xf numFmtId="4" fontId="50" fillId="14" borderId="16" applyNumberFormat="0" applyProtection="0">
      <alignment horizontal="right" vertical="center"/>
    </xf>
    <xf numFmtId="0" fontId="1" fillId="0" borderId="0"/>
    <xf numFmtId="0" fontId="54" fillId="3" borderId="19" applyNumberFormat="0" applyAlignment="0" applyProtection="0"/>
    <xf numFmtId="4" fontId="51" fillId="18" borderId="17" applyNumberFormat="0" applyProtection="0">
      <alignment horizontal="right" vertical="center"/>
    </xf>
    <xf numFmtId="0" fontId="6" fillId="10" borderId="20" applyNumberFormat="0" applyFont="0" applyAlignment="0" applyProtection="0"/>
    <xf numFmtId="0" fontId="1" fillId="0" borderId="0"/>
    <xf numFmtId="43" fontId="1" fillId="0" borderId="0" applyFont="0" applyFill="0" applyBorder="0" applyAlignment="0" applyProtection="0"/>
    <xf numFmtId="0" fontId="54" fillId="3" borderId="19" applyNumberFormat="0" applyAlignment="0" applyProtection="0"/>
    <xf numFmtId="4" fontId="50" fillId="16" borderId="16"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0" fontId="1" fillId="0" borderId="0"/>
    <xf numFmtId="0" fontId="54" fillId="3" borderId="19" applyNumberFormat="0" applyAlignment="0" applyProtection="0"/>
    <xf numFmtId="0" fontId="6" fillId="10" borderId="20" applyNumberFormat="0" applyFont="0" applyAlignment="0" applyProtection="0"/>
    <xf numFmtId="0" fontId="1" fillId="0" borderId="0"/>
    <xf numFmtId="43" fontId="1" fillId="0" borderId="0" applyFont="0" applyFill="0" applyBorder="0" applyAlignment="0" applyProtection="0"/>
    <xf numFmtId="0" fontId="54" fillId="3" borderId="19" applyNumberFormat="0" applyAlignment="0" applyProtection="0"/>
    <xf numFmtId="4" fontId="50" fillId="16"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 fontId="51" fillId="9" borderId="17" applyNumberFormat="0" applyProtection="0">
      <alignment horizontal="right" vertical="center"/>
    </xf>
    <xf numFmtId="0" fontId="1" fillId="0" borderId="0"/>
    <xf numFmtId="0" fontId="6" fillId="19" borderId="17" applyNumberFormat="0" applyProtection="0">
      <alignment horizontal="left" vertical="center" indent="1"/>
    </xf>
    <xf numFmtId="4" fontId="70" fillId="9" borderId="17" applyNumberFormat="0" applyProtection="0">
      <alignment horizontal="right" vertical="center"/>
    </xf>
    <xf numFmtId="0" fontId="1" fillId="0" borderId="0"/>
    <xf numFmtId="4" fontId="51" fillId="22" borderId="17"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 fontId="112" fillId="0" borderId="2" applyBorder="0"/>
    <xf numFmtId="4" fontId="51" fillId="10" borderId="17" applyNumberFormat="0" applyProtection="0">
      <alignment vertical="center"/>
    </xf>
    <xf numFmtId="0" fontId="1" fillId="0" borderId="0"/>
    <xf numFmtId="0" fontId="50" fillId="2"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0" fontId="54" fillId="3" borderId="19" applyNumberFormat="0" applyAlignment="0" applyProtection="0"/>
    <xf numFmtId="4" fontId="50" fillId="16" borderId="16"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1" fillId="0" borderId="0"/>
    <xf numFmtId="0" fontId="54" fillId="3" borderId="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54" fillId="3" borderId="19" applyNumberFormat="0" applyAlignment="0" applyProtection="0"/>
    <xf numFmtId="0" fontId="1" fillId="0" borderId="0"/>
    <xf numFmtId="0" fontId="1" fillId="0" borderId="0"/>
    <xf numFmtId="4" fontId="51" fillId="24" borderId="17"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0" fontId="49" fillId="0" borderId="13">
      <alignment horizontal="left" vertical="center"/>
    </xf>
    <xf numFmtId="4" fontId="51" fillId="12" borderId="17" applyNumberFormat="0" applyProtection="0">
      <alignment horizontal="right" vertical="center"/>
    </xf>
    <xf numFmtId="0" fontId="54" fillId="3" borderId="19" applyNumberFormat="0" applyAlignment="0" applyProtection="0"/>
    <xf numFmtId="4" fontId="50" fillId="16" borderId="16" applyNumberFormat="0" applyProtection="0">
      <alignment horizontal="left" vertical="center" indent="1"/>
    </xf>
    <xf numFmtId="43" fontId="43"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54" fillId="3" borderId="19" applyNumberFormat="0" applyAlignment="0" applyProtection="0"/>
    <xf numFmtId="0" fontId="1" fillId="0" borderId="0"/>
    <xf numFmtId="0" fontId="1" fillId="0" borderId="0"/>
    <xf numFmtId="4" fontId="51" fillId="24" borderId="17" applyNumberFormat="0" applyProtection="0">
      <alignment horizontal="right" vertical="center"/>
    </xf>
    <xf numFmtId="0" fontId="52" fillId="0" borderId="18" applyNumberFormat="0" applyFill="0" applyAlignment="0" applyProtection="0"/>
    <xf numFmtId="0" fontId="49" fillId="0" borderId="13">
      <alignment horizontal="left" vertical="center"/>
    </xf>
    <xf numFmtId="4" fontId="51" fillId="12" borderId="17" applyNumberFormat="0" applyProtection="0">
      <alignment horizontal="right" vertical="center"/>
    </xf>
    <xf numFmtId="0" fontId="1" fillId="0" borderId="0"/>
    <xf numFmtId="0" fontId="1" fillId="0" borderId="0"/>
    <xf numFmtId="0" fontId="54" fillId="3" borderId="19" applyNumberFormat="0" applyAlignment="0" applyProtection="0"/>
    <xf numFmtId="4" fontId="50" fillId="16" borderId="16"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0" fontId="54" fillId="3" borderId="19" applyNumberFormat="0" applyAlignment="0" applyProtection="0"/>
    <xf numFmtId="190" fontId="63" fillId="0" borderId="9">
      <alignment horizontal="left" vertical="top"/>
    </xf>
    <xf numFmtId="0" fontId="1" fillId="0" borderId="0"/>
    <xf numFmtId="0" fontId="1" fillId="0" borderId="0"/>
    <xf numFmtId="4" fontId="51" fillId="24" borderId="17" applyNumberFormat="0" applyProtection="0">
      <alignment horizontal="right" vertical="center"/>
    </xf>
    <xf numFmtId="0" fontId="52" fillId="0" borderId="18" applyNumberFormat="0" applyFill="0" applyAlignment="0" applyProtection="0"/>
    <xf numFmtId="0" fontId="49" fillId="0" borderId="13">
      <alignment horizontal="left" vertical="center"/>
    </xf>
    <xf numFmtId="4" fontId="51" fillId="12" borderId="17" applyNumberFormat="0" applyProtection="0">
      <alignment horizontal="right" vertical="center"/>
    </xf>
    <xf numFmtId="0" fontId="1" fillId="0" borderId="0"/>
    <xf numFmtId="0" fontId="1" fillId="0" borderId="0"/>
    <xf numFmtId="0" fontId="54" fillId="3" borderId="19" applyNumberFormat="0" applyAlignment="0" applyProtection="0"/>
    <xf numFmtId="0" fontId="64" fillId="20" borderId="19" applyNumberFormat="0" applyAlignment="0" applyProtection="0"/>
    <xf numFmtId="4" fontId="50" fillId="16" borderId="16" applyNumberFormat="0" applyProtection="0">
      <alignment horizontal="left" vertical="center" indent="1"/>
    </xf>
    <xf numFmtId="43" fontId="1" fillId="0" borderId="0" applyFont="0" applyFill="0" applyBorder="0" applyAlignment="0" applyProtection="0"/>
    <xf numFmtId="0" fontId="1" fillId="0" borderId="0"/>
    <xf numFmtId="0" fontId="54" fillId="3" borderId="19" applyNumberFormat="0" applyAlignment="0" applyProtection="0"/>
    <xf numFmtId="0" fontId="1" fillId="0" borderId="0"/>
    <xf numFmtId="0" fontId="54" fillId="3" borderId="19" applyNumberFormat="0" applyAlignment="0" applyProtection="0"/>
    <xf numFmtId="0" fontId="1" fillId="0" borderId="0"/>
    <xf numFmtId="0" fontId="6" fillId="10" borderId="20" applyNumberFormat="0" applyFont="0" applyAlignment="0" applyProtection="0"/>
    <xf numFmtId="0" fontId="54" fillId="3" borderId="19" applyNumberFormat="0" applyAlignment="0" applyProtection="0"/>
    <xf numFmtId="0" fontId="6" fillId="10" borderId="20" applyNumberFormat="0" applyFont="0" applyAlignment="0" applyProtection="0"/>
    <xf numFmtId="0" fontId="54" fillId="3" borderId="19" applyNumberFormat="0" applyAlignment="0" applyProtection="0"/>
    <xf numFmtId="4" fontId="58" fillId="5" borderId="16" applyNumberFormat="0" applyProtection="0">
      <alignment horizontal="right" vertical="center"/>
    </xf>
    <xf numFmtId="0" fontId="49" fillId="0" borderId="13">
      <alignment horizontal="left" vertical="center"/>
    </xf>
    <xf numFmtId="0" fontId="50" fillId="2" borderId="16" applyNumberFormat="0" applyProtection="0">
      <alignment horizontal="left" vertical="center" indent="1"/>
    </xf>
    <xf numFmtId="0" fontId="50" fillId="2" borderId="21" applyNumberFormat="0" applyProtection="0">
      <alignment horizontal="left" vertical="top" indent="1"/>
    </xf>
    <xf numFmtId="199" fontId="77" fillId="0" borderId="0" applyFill="0" applyBorder="0" applyAlignment="0"/>
    <xf numFmtId="0" fontId="6" fillId="10" borderId="20" applyNumberFormat="0" applyFont="0" applyAlignment="0" applyProtection="0"/>
    <xf numFmtId="0" fontId="54" fillId="3" borderId="19" applyNumberFormat="0" applyAlignment="0" applyProtection="0"/>
    <xf numFmtId="0" fontId="49" fillId="0" borderId="13">
      <alignment horizontal="left" vertical="center"/>
    </xf>
    <xf numFmtId="0" fontId="50" fillId="2" borderId="21" applyNumberFormat="0" applyProtection="0">
      <alignment horizontal="left" vertical="top" indent="1"/>
    </xf>
    <xf numFmtId="0" fontId="6" fillId="10" borderId="20" applyNumberFormat="0" applyFont="0" applyAlignment="0" applyProtection="0"/>
    <xf numFmtId="0" fontId="54" fillId="3" borderId="19" applyNumberFormat="0" applyAlignment="0" applyProtection="0"/>
    <xf numFmtId="0" fontId="49" fillId="0" borderId="13">
      <alignment horizontal="left" vertical="center"/>
    </xf>
    <xf numFmtId="0" fontId="50" fillId="2" borderId="21" applyNumberFormat="0" applyProtection="0">
      <alignment horizontal="left" vertical="top" indent="1"/>
    </xf>
    <xf numFmtId="0" fontId="6" fillId="10" borderId="20" applyNumberFormat="0" applyFont="0" applyAlignment="0" applyProtection="0"/>
    <xf numFmtId="0" fontId="54" fillId="3" borderId="19" applyNumberFormat="0" applyAlignment="0" applyProtection="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43" fontId="1" fillId="0" borderId="0" applyFont="0" applyFill="0" applyBorder="0" applyAlignment="0" applyProtection="0"/>
    <xf numFmtId="0" fontId="52" fillId="0" borderId="18" applyNumberFormat="0" applyFill="0" applyAlignment="0" applyProtection="0"/>
    <xf numFmtId="0" fontId="1" fillId="0" borderId="0"/>
    <xf numFmtId="0" fontId="1" fillId="0" borderId="0"/>
    <xf numFmtId="0" fontId="1" fillId="0" borderId="0"/>
    <xf numFmtId="4" fontId="61" fillId="10" borderId="17" applyNumberFormat="0" applyProtection="0">
      <alignment vertical="center"/>
    </xf>
    <xf numFmtId="4" fontId="51" fillId="12" borderId="17" applyNumberFormat="0" applyProtection="0">
      <alignment horizontal="right" vertical="center"/>
    </xf>
    <xf numFmtId="0" fontId="54" fillId="3" borderId="19" applyNumberFormat="0" applyAlignment="0" applyProtection="0"/>
    <xf numFmtId="4" fontId="50" fillId="0" borderId="16" applyNumberFormat="0" applyProtection="0">
      <alignment horizontal="right" vertical="center"/>
    </xf>
    <xf numFmtId="0" fontId="1" fillId="0" borderId="0"/>
    <xf numFmtId="0" fontId="50" fillId="3" borderId="16"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4" fontId="51" fillId="9" borderId="22" applyNumberFormat="0" applyProtection="0">
      <alignment horizontal="left" vertical="center" indent="1"/>
    </xf>
    <xf numFmtId="199" fontId="77" fillId="0" borderId="0" applyFill="0" applyBorder="0" applyAlignment="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48" fillId="0" borderId="0" applyFont="0" applyFill="0" applyBorder="0" applyAlignment="0" applyProtection="0"/>
    <xf numFmtId="0" fontId="49" fillId="0" borderId="13">
      <alignment horizontal="left" vertical="center"/>
    </xf>
    <xf numFmtId="0" fontId="1" fillId="0" borderId="0"/>
    <xf numFmtId="0" fontId="50" fillId="2" borderId="16" applyNumberFormat="0" applyProtection="0">
      <alignment horizontal="left" vertical="center" indent="1"/>
    </xf>
    <xf numFmtId="43" fontId="6" fillId="0" borderId="0" applyFont="0" applyFill="0" applyBorder="0" applyAlignment="0" applyProtection="0"/>
    <xf numFmtId="4" fontId="50" fillId="0" borderId="16" applyNumberFormat="0" applyProtection="0">
      <alignment horizontal="right" vertical="center"/>
    </xf>
    <xf numFmtId="43" fontId="1" fillId="0" borderId="0" applyFont="0" applyFill="0" applyBorder="0" applyAlignment="0" applyProtection="0"/>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54" fillId="3" borderId="19" applyNumberFormat="0" applyAlignment="0" applyProtection="0"/>
    <xf numFmtId="0" fontId="1" fillId="0" borderId="0"/>
    <xf numFmtId="0" fontId="54" fillId="3" borderId="19" applyNumberFormat="0" applyAlignment="0" applyProtection="0"/>
    <xf numFmtId="0" fontId="1" fillId="0" borderId="0"/>
    <xf numFmtId="0" fontId="54" fillId="3" borderId="19" applyNumberFormat="0" applyAlignment="0" applyProtection="0"/>
    <xf numFmtId="0" fontId="1" fillId="0" borderId="0"/>
    <xf numFmtId="0" fontId="54" fillId="3" borderId="19" applyNumberFormat="0" applyAlignment="0" applyProtection="0"/>
    <xf numFmtId="0" fontId="54" fillId="3" borderId="19" applyNumberFormat="0" applyAlignment="0" applyProtection="0"/>
    <xf numFmtId="0" fontId="49" fillId="0" borderId="13">
      <alignment horizontal="left" vertical="center"/>
    </xf>
    <xf numFmtId="0" fontId="50" fillId="2" borderId="21" applyNumberFormat="0" applyProtection="0">
      <alignment horizontal="left" vertical="top" indent="1"/>
    </xf>
    <xf numFmtId="0" fontId="54" fillId="3" borderId="19" applyNumberFormat="0" applyAlignment="0" applyProtection="0"/>
    <xf numFmtId="4" fontId="51" fillId="22" borderId="17"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0" fontId="54" fillId="3" borderId="19" applyNumberFormat="0" applyAlignment="0" applyProtection="0"/>
    <xf numFmtId="0" fontId="49" fillId="0" borderId="13">
      <alignment horizontal="left" vertical="center"/>
    </xf>
    <xf numFmtId="0" fontId="50" fillId="2" borderId="21" applyNumberFormat="0" applyProtection="0">
      <alignment horizontal="left" vertical="top" indent="1"/>
    </xf>
    <xf numFmtId="0" fontId="1" fillId="0" borderId="0"/>
    <xf numFmtId="0" fontId="54" fillId="3" borderId="19" applyNumberFormat="0" applyAlignment="0" applyProtection="0"/>
    <xf numFmtId="0" fontId="50" fillId="2" borderId="16" applyNumberFormat="0" applyProtection="0">
      <alignment horizontal="left" vertical="center" indent="1"/>
    </xf>
    <xf numFmtId="190" fontId="63" fillId="0" borderId="9">
      <alignment horizontal="left" vertical="top"/>
    </xf>
    <xf numFmtId="0" fontId="54" fillId="3" borderId="19" applyNumberFormat="0" applyAlignment="0" applyProtection="0"/>
    <xf numFmtId="0" fontId="54" fillId="3" borderId="19" applyNumberFormat="0" applyAlignment="0" applyProtection="0"/>
    <xf numFmtId="0" fontId="54" fillId="3" borderId="19" applyNumberFormat="0" applyAlignment="0" applyProtection="0"/>
    <xf numFmtId="0" fontId="49" fillId="0" borderId="13">
      <alignment horizontal="left" vertical="center"/>
    </xf>
    <xf numFmtId="0" fontId="50" fillId="2" borderId="21" applyNumberFormat="0" applyProtection="0">
      <alignment horizontal="left" vertical="top" indent="1"/>
    </xf>
    <xf numFmtId="43" fontId="1" fillId="0" borderId="0" applyFont="0" applyFill="0" applyBorder="0" applyAlignment="0" applyProtection="0"/>
    <xf numFmtId="190" fontId="63" fillId="0" borderId="9">
      <alignment horizontal="left" vertical="top"/>
    </xf>
    <xf numFmtId="0" fontId="1" fillId="0" borderId="0"/>
    <xf numFmtId="0" fontId="1" fillId="0" borderId="0"/>
    <xf numFmtId="43" fontId="1" fillId="0" borderId="0" applyFont="0" applyFill="0" applyBorder="0" applyAlignment="0" applyProtection="0"/>
    <xf numFmtId="0" fontId="6" fillId="3" borderId="17" applyNumberFormat="0" applyProtection="0">
      <alignment horizontal="left" vertical="center" indent="1"/>
    </xf>
    <xf numFmtId="4" fontId="58" fillId="5" borderId="16" applyNumberFormat="0" applyProtection="0">
      <alignment horizontal="right" vertical="center"/>
    </xf>
    <xf numFmtId="0" fontId="1" fillId="0" borderId="0"/>
    <xf numFmtId="0" fontId="54" fillId="3" borderId="19" applyNumberFormat="0" applyAlignment="0" applyProtection="0"/>
    <xf numFmtId="0" fontId="1" fillId="0" borderId="0"/>
    <xf numFmtId="0" fontId="50" fillId="2" borderId="16" applyNumberFormat="0" applyProtection="0">
      <alignment horizontal="left" vertical="center" indent="1"/>
    </xf>
    <xf numFmtId="190" fontId="63" fillId="0" borderId="9">
      <alignment horizontal="left" vertical="top"/>
    </xf>
    <xf numFmtId="190" fontId="63" fillId="14" borderId="1" applyNumberFormat="0" applyAlignment="0">
      <alignment horizontal="left" vertical="top"/>
    </xf>
    <xf numFmtId="0" fontId="1" fillId="0" borderId="0"/>
    <xf numFmtId="4" fontId="51" fillId="7" borderId="17" applyNumberFormat="0" applyProtection="0">
      <alignment horizontal="right" vertical="center"/>
    </xf>
    <xf numFmtId="0" fontId="50" fillId="8" borderId="16"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 fontId="58" fillId="5" borderId="16" applyNumberFormat="0" applyProtection="0">
      <alignment horizontal="right" vertical="center"/>
    </xf>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182" fontId="55" fillId="0" borderId="3"/>
    <xf numFmtId="4" fontId="51" fillId="25" borderId="17" applyNumberFormat="0" applyProtection="0">
      <alignment horizontal="right" vertical="center"/>
    </xf>
    <xf numFmtId="0" fontId="1" fillId="0" borderId="0"/>
    <xf numFmtId="0" fontId="1" fillId="0" borderId="0"/>
    <xf numFmtId="0" fontId="1" fillId="0" borderId="0"/>
    <xf numFmtId="0" fontId="54" fillId="3" borderId="19" applyNumberFormat="0" applyAlignment="0" applyProtection="0"/>
    <xf numFmtId="0" fontId="1" fillId="0" borderId="0"/>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182" fontId="55" fillId="0" borderId="3"/>
    <xf numFmtId="0" fontId="54" fillId="3" borderId="19"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 fillId="3" borderId="17" applyNumberFormat="0" applyProtection="0">
      <alignment horizontal="left" vertical="center" indent="1"/>
    </xf>
    <xf numFmtId="0" fontId="1" fillId="0" borderId="0"/>
    <xf numFmtId="0" fontId="54" fillId="3" borderId="19" applyNumberFormat="0" applyAlignment="0" applyProtection="0"/>
    <xf numFmtId="0" fontId="1" fillId="0" borderId="0"/>
    <xf numFmtId="0" fontId="50" fillId="2" borderId="16" applyNumberFormat="0" applyProtection="0">
      <alignment horizontal="left" vertical="center" indent="1"/>
    </xf>
    <xf numFmtId="190" fontId="63" fillId="0" borderId="9">
      <alignment horizontal="left" vertical="top"/>
    </xf>
    <xf numFmtId="190" fontId="63" fillId="14" borderId="1" applyNumberFormat="0" applyAlignment="0">
      <alignment horizontal="left" vertical="top"/>
    </xf>
    <xf numFmtId="0" fontId="1" fillId="0" borderId="0"/>
    <xf numFmtId="43" fontId="1" fillId="0" borderId="0" applyFont="0" applyFill="0" applyBorder="0" applyAlignment="0" applyProtection="0"/>
    <xf numFmtId="0" fontId="6" fillId="19" borderId="17" applyNumberFormat="0" applyProtection="0">
      <alignment horizontal="left" vertical="center" indent="1"/>
    </xf>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182" fontId="55" fillId="0" borderId="3"/>
    <xf numFmtId="4" fontId="51" fillId="25" borderId="17" applyNumberFormat="0" applyProtection="0">
      <alignment horizontal="right" vertical="center"/>
    </xf>
    <xf numFmtId="0" fontId="1" fillId="0" borderId="0"/>
    <xf numFmtId="0" fontId="1" fillId="0" borderId="0"/>
    <xf numFmtId="0" fontId="1" fillId="0" borderId="0"/>
    <xf numFmtId="0" fontId="54" fillId="3" borderId="19" applyNumberFormat="0" applyAlignment="0" applyProtection="0"/>
    <xf numFmtId="0" fontId="1" fillId="0" borderId="0"/>
    <xf numFmtId="43" fontId="1" fillId="0" borderId="0" applyFont="0" applyFill="0" applyBorder="0" applyAlignment="0" applyProtection="0"/>
    <xf numFmtId="182" fontId="55" fillId="0" borderId="3"/>
    <xf numFmtId="4" fontId="51" fillId="25" borderId="17" applyNumberFormat="0" applyProtection="0">
      <alignment horizontal="right" vertical="center"/>
    </xf>
    <xf numFmtId="0" fontId="1" fillId="0" borderId="0"/>
    <xf numFmtId="0" fontId="1" fillId="0" borderId="0"/>
    <xf numFmtId="0" fontId="54" fillId="3" borderId="19" applyNumberFormat="0" applyAlignment="0" applyProtection="0"/>
    <xf numFmtId="0" fontId="1" fillId="0" borderId="0"/>
    <xf numFmtId="43" fontId="1" fillId="0" borderId="0" applyFont="0" applyFill="0" applyBorder="0" applyAlignment="0" applyProtection="0"/>
    <xf numFmtId="182" fontId="55" fillId="0" borderId="3"/>
    <xf numFmtId="4" fontId="50" fillId="16" borderId="16" applyNumberFormat="0" applyProtection="0">
      <alignment horizontal="left" vertical="center" indent="1"/>
    </xf>
    <xf numFmtId="0" fontId="50" fillId="2" borderId="21" applyNumberFormat="0" applyProtection="0">
      <alignment horizontal="left" vertical="top" indent="1"/>
    </xf>
    <xf numFmtId="0" fontId="113" fillId="0" borderId="0"/>
    <xf numFmtId="0" fontId="54" fillId="3" borderId="19" applyNumberFormat="0" applyAlignment="0" applyProtection="0"/>
    <xf numFmtId="0" fontId="1" fillId="0" borderId="0"/>
    <xf numFmtId="0" fontId="54" fillId="3" borderId="19" applyNumberFormat="0" applyAlignment="0" applyProtection="0"/>
    <xf numFmtId="0" fontId="1" fillId="0" borderId="0"/>
    <xf numFmtId="0" fontId="49" fillId="0" borderId="13">
      <alignment horizontal="left" vertical="center"/>
    </xf>
    <xf numFmtId="0" fontId="50" fillId="2" borderId="21" applyNumberFormat="0" applyProtection="0">
      <alignment horizontal="left" vertical="top" indent="1"/>
    </xf>
    <xf numFmtId="4" fontId="51" fillId="22" borderId="17" applyNumberFormat="0" applyProtection="0">
      <alignment horizontal="right" vertical="center"/>
    </xf>
    <xf numFmtId="0" fontId="54" fillId="3" borderId="19" applyNumberFormat="0" applyAlignment="0" applyProtection="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0" fontId="50" fillId="10" borderId="1"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6" fillId="6" borderId="17" applyNumberFormat="0" applyProtection="0">
      <alignment horizontal="left" vertical="center" indent="1"/>
    </xf>
    <xf numFmtId="0" fontId="54" fillId="3" borderId="19" applyNumberFormat="0" applyAlignment="0" applyProtection="0"/>
    <xf numFmtId="43" fontId="1" fillId="0" borderId="0" applyFont="0" applyFill="0" applyBorder="0" applyAlignment="0" applyProtection="0"/>
    <xf numFmtId="0" fontId="1" fillId="0" borderId="0"/>
    <xf numFmtId="190" fontId="53" fillId="9" borderId="9">
      <alignment vertical="top"/>
    </xf>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8"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6" fillId="6" borderId="17" applyNumberFormat="0" applyProtection="0">
      <alignment horizontal="left" vertical="center" indent="1"/>
    </xf>
    <xf numFmtId="0" fontId="54" fillId="3" borderId="19"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90" fontId="53" fillId="9" borderId="9">
      <alignment vertical="top"/>
    </xf>
    <xf numFmtId="4" fontId="51" fillId="28" borderId="17" applyNumberFormat="0" applyProtection="0">
      <alignment horizontal="right" vertical="center"/>
    </xf>
    <xf numFmtId="0" fontId="49" fillId="0" borderId="13">
      <alignment horizontal="left" vertical="center"/>
    </xf>
    <xf numFmtId="43" fontId="1" fillId="0" borderId="0" applyFont="0" applyFill="0" applyBorder="0" applyAlignment="0" applyProtection="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54" fillId="3" borderId="19" applyNumberFormat="0" applyAlignment="0" applyProtection="0"/>
    <xf numFmtId="43" fontId="1" fillId="0" borderId="0" applyFont="0" applyFill="0" applyBorder="0" applyAlignment="0" applyProtection="0"/>
    <xf numFmtId="4" fontId="51" fillId="28" borderId="17" applyNumberFormat="0" applyProtection="0">
      <alignment horizontal="right" vertical="center"/>
    </xf>
    <xf numFmtId="0" fontId="49" fillId="0" borderId="13">
      <alignment horizontal="left" vertical="center"/>
    </xf>
    <xf numFmtId="4" fontId="51" fillId="22" borderId="17" applyNumberFormat="0" applyProtection="0">
      <alignment horizontal="right" vertical="center"/>
    </xf>
    <xf numFmtId="0" fontId="54" fillId="3" borderId="19" applyNumberFormat="0" applyAlignment="0" applyProtection="0"/>
    <xf numFmtId="0" fontId="1" fillId="0" borderId="0"/>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114" fillId="0" borderId="0"/>
    <xf numFmtId="0" fontId="1" fillId="0" borderId="0"/>
    <xf numFmtId="0" fontId="54" fillId="3" borderId="19" applyNumberFormat="0" applyAlignment="0" applyProtection="0"/>
    <xf numFmtId="190" fontId="63" fillId="0" borderId="9">
      <alignment horizontal="left" vertical="top"/>
    </xf>
    <xf numFmtId="0" fontId="1" fillId="0" borderId="0"/>
    <xf numFmtId="0" fontId="54" fillId="3" borderId="19" applyNumberFormat="0" applyAlignment="0" applyProtection="0"/>
    <xf numFmtId="190" fontId="63" fillId="0" borderId="9">
      <alignment horizontal="left" vertical="top"/>
    </xf>
    <xf numFmtId="43" fontId="6" fillId="0" borderId="0" applyFont="0" applyFill="0" applyBorder="0" applyAlignment="0" applyProtection="0"/>
    <xf numFmtId="4" fontId="58" fillId="5" borderId="16"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0" fontId="1" fillId="0" borderId="0"/>
    <xf numFmtId="0" fontId="54" fillId="3" borderId="19" applyNumberFormat="0" applyAlignment="0" applyProtection="0"/>
    <xf numFmtId="190" fontId="63" fillId="0" borderId="9">
      <alignment horizontal="left" vertical="top"/>
    </xf>
    <xf numFmtId="43" fontId="6"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0" fontId="54" fillId="3" borderId="19" applyNumberFormat="0" applyAlignment="0" applyProtection="0"/>
    <xf numFmtId="190" fontId="63" fillId="0" borderId="9">
      <alignment horizontal="left" vertical="top"/>
    </xf>
    <xf numFmtId="190" fontId="63" fillId="14" borderId="1" applyNumberFormat="0" applyAlignment="0">
      <alignment horizontal="left" vertical="top"/>
    </xf>
    <xf numFmtId="4" fontId="51" fillId="8" borderId="17"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50" fillId="3" borderId="16" applyNumberFormat="0" applyProtection="0">
      <alignment horizontal="left" vertical="center" indent="1"/>
    </xf>
    <xf numFmtId="0" fontId="49" fillId="0" borderId="13">
      <alignment horizontal="left" vertical="center"/>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4" fillId="3" borderId="19" applyNumberFormat="0" applyAlignment="0" applyProtection="0"/>
    <xf numFmtId="190" fontId="63" fillId="0" borderId="9">
      <alignment horizontal="left" vertical="top"/>
    </xf>
    <xf numFmtId="4" fontId="50" fillId="16" borderId="16" applyNumberFormat="0" applyProtection="0">
      <alignment horizontal="left" vertical="center" indent="1"/>
    </xf>
    <xf numFmtId="190" fontId="63" fillId="14" borderId="1" applyNumberFormat="0" applyAlignment="0">
      <alignment horizontal="lef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54" fillId="3" borderId="19" applyNumberFormat="0" applyAlignment="0" applyProtection="0"/>
    <xf numFmtId="4" fontId="51" fillId="24" borderId="17" applyNumberFormat="0" applyProtection="0">
      <alignment horizontal="right" vertical="center"/>
    </xf>
    <xf numFmtId="0" fontId="6"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0" fontId="49" fillId="0" borderId="13">
      <alignment horizontal="lef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54" fillId="3" borderId="19" applyNumberFormat="0" applyAlignment="0" applyProtection="0"/>
    <xf numFmtId="4" fontId="51" fillId="24" borderId="17" applyNumberFormat="0" applyProtection="0">
      <alignment horizontal="right" vertical="center"/>
    </xf>
    <xf numFmtId="0" fontId="6" fillId="10" borderId="20" applyNumberFormat="0" applyFont="0" applyAlignment="0" applyProtection="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0" fontId="1" fillId="0" borderId="0"/>
    <xf numFmtId="0" fontId="1" fillId="0" borderId="0"/>
    <xf numFmtId="0" fontId="1" fillId="0" borderId="0"/>
    <xf numFmtId="4" fontId="50" fillId="14" borderId="16" applyNumberFormat="0" applyProtection="0">
      <alignment horizontal="right" vertical="center"/>
    </xf>
    <xf numFmtId="0" fontId="54" fillId="3" borderId="19" applyNumberFormat="0" applyAlignment="0" applyProtection="0"/>
    <xf numFmtId="0" fontId="6" fillId="10" borderId="20" applyNumberFormat="0" applyFont="0" applyAlignment="0" applyProtection="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0" fontId="49" fillId="0" borderId="13">
      <alignment horizontal="left" vertical="center"/>
    </xf>
    <xf numFmtId="0" fontId="49" fillId="0" borderId="13">
      <alignment horizontal="left" vertical="center"/>
    </xf>
    <xf numFmtId="0" fontId="1" fillId="0" borderId="0"/>
    <xf numFmtId="0" fontId="1" fillId="0" borderId="0"/>
    <xf numFmtId="4" fontId="51" fillId="22" borderId="17" applyNumberFormat="0" applyProtection="0">
      <alignment horizontal="right" vertical="center"/>
    </xf>
    <xf numFmtId="0" fontId="54" fillId="3" borderId="19" applyNumberFormat="0" applyAlignment="0" applyProtection="0"/>
    <xf numFmtId="0" fontId="54" fillId="3" borderId="19" applyNumberFormat="0" applyAlignment="0" applyProtection="0"/>
    <xf numFmtId="0" fontId="1" fillId="0" borderId="0"/>
    <xf numFmtId="4" fontId="51" fillId="28" borderId="17" applyNumberFormat="0" applyProtection="0">
      <alignment horizontal="right" vertical="center"/>
    </xf>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 fontId="51" fillId="22" borderId="17" applyNumberFormat="0" applyProtection="0">
      <alignment horizontal="right" vertical="center"/>
    </xf>
    <xf numFmtId="0" fontId="54" fillId="3" borderId="19" applyNumberFormat="0" applyAlignment="0" applyProtection="0"/>
    <xf numFmtId="41" fontId="43" fillId="0" borderId="0" applyFont="0" applyFill="0" applyBorder="0" applyAlignment="0" applyProtection="0"/>
    <xf numFmtId="41" fontId="1" fillId="0" borderId="0" applyFont="0" applyFill="0" applyBorder="0" applyAlignment="0" applyProtection="0"/>
    <xf numFmtId="4" fontId="51" fillId="10" borderId="17"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0" fontId="1" fillId="0" borderId="0"/>
    <xf numFmtId="4" fontId="70" fillId="9" borderId="17" applyNumberFormat="0" applyProtection="0">
      <alignment horizontal="right" vertical="center"/>
    </xf>
    <xf numFmtId="4" fontId="50" fillId="14" borderId="16" applyNumberFormat="0" applyProtection="0">
      <alignment horizontal="right" vertical="center"/>
    </xf>
    <xf numFmtId="0" fontId="54" fillId="3" borderId="19" applyNumberFormat="0" applyAlignment="0" applyProtection="0"/>
    <xf numFmtId="4" fontId="51" fillId="22" borderId="17" applyNumberFormat="0" applyProtection="0">
      <alignment horizontal="right" vertical="center"/>
    </xf>
    <xf numFmtId="0" fontId="6" fillId="10" borderId="20" applyNumberFormat="0" applyFont="0" applyAlignment="0" applyProtection="0"/>
    <xf numFmtId="0" fontId="1" fillId="0" borderId="0"/>
    <xf numFmtId="0" fontId="1" fillId="0" borderId="0"/>
    <xf numFmtId="41" fontId="1" fillId="0" borderId="0" applyFont="0" applyFill="0" applyBorder="0" applyAlignment="0" applyProtection="0"/>
    <xf numFmtId="4" fontId="51" fillId="10" borderId="17"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54" fillId="3" borderId="19" applyNumberFormat="0" applyAlignment="0" applyProtection="0"/>
    <xf numFmtId="4" fontId="51" fillId="22" borderId="17" applyNumberFormat="0" applyProtection="0">
      <alignment horizontal="right" vertical="center"/>
    </xf>
    <xf numFmtId="0" fontId="6" fillId="10" borderId="20" applyNumberFormat="0" applyFont="0" applyAlignment="0" applyProtection="0"/>
    <xf numFmtId="0" fontId="1" fillId="0" borderId="0"/>
    <xf numFmtId="0" fontId="1" fillId="0" borderId="0"/>
    <xf numFmtId="41" fontId="1" fillId="0" borderId="0" applyFont="0" applyFill="0" applyBorder="0" applyAlignment="0" applyProtection="0"/>
    <xf numFmtId="41" fontId="1" fillId="0" borderId="0" applyFont="0" applyFill="0" applyBorder="0" applyAlignment="0" applyProtection="0"/>
    <xf numFmtId="4" fontId="51" fillId="24"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54" fillId="3" borderId="19" applyNumberFormat="0" applyAlignment="0" applyProtection="0"/>
    <xf numFmtId="0" fontId="6" fillId="10" borderId="20" applyNumberFormat="0" applyFont="0" applyAlignment="0" applyProtection="0"/>
    <xf numFmtId="0" fontId="1" fillId="0" borderId="0"/>
    <xf numFmtId="0" fontId="1" fillId="0" borderId="0"/>
    <xf numFmtId="4" fontId="51" fillId="22" borderId="17" applyNumberFormat="0" applyProtection="0">
      <alignment horizontal="right" vertical="center"/>
    </xf>
    <xf numFmtId="0" fontId="54" fillId="3" borderId="19" applyNumberFormat="0" applyAlignment="0" applyProtection="0"/>
    <xf numFmtId="43" fontId="1" fillId="0" borderId="0" applyFont="0" applyFill="0" applyBorder="0" applyAlignment="0" applyProtection="0"/>
    <xf numFmtId="4" fontId="58" fillId="5" borderId="16" applyNumberFormat="0" applyProtection="0">
      <alignment horizontal="right" vertical="center"/>
    </xf>
    <xf numFmtId="4" fontId="51" fillId="15"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0" fontId="54" fillId="3" borderId="19" applyNumberFormat="0" applyAlignment="0" applyProtection="0"/>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4" fillId="3" borderId="19" applyNumberFormat="0" applyAlignment="0" applyProtection="0"/>
    <xf numFmtId="0" fontId="1" fillId="0" borderId="0"/>
    <xf numFmtId="4" fontId="51" fillId="22" borderId="17" applyNumberFormat="0" applyProtection="0">
      <alignment horizontal="right" vertical="center"/>
    </xf>
    <xf numFmtId="0" fontId="54" fillId="3" borderId="19" applyNumberFormat="0" applyAlignment="0" applyProtection="0"/>
    <xf numFmtId="0" fontId="66" fillId="0" borderId="14">
      <alignment horizontal="center"/>
    </xf>
    <xf numFmtId="4" fontId="50" fillId="0" borderId="16" applyNumberFormat="0" applyProtection="0">
      <alignment horizontal="right" vertical="center"/>
    </xf>
    <xf numFmtId="4" fontId="51" fillId="22" borderId="17" applyNumberFormat="0" applyProtection="0">
      <alignment horizontal="right" vertical="center"/>
    </xf>
    <xf numFmtId="0" fontId="54" fillId="3" borderId="19" applyNumberFormat="0" applyAlignment="0" applyProtection="0"/>
    <xf numFmtId="0" fontId="66" fillId="0" borderId="14">
      <alignment horizontal="center"/>
    </xf>
    <xf numFmtId="0" fontId="66" fillId="0" borderId="14">
      <alignment horizontal="center"/>
    </xf>
    <xf numFmtId="0" fontId="54" fillId="3" borderId="19" applyNumberFormat="0" applyAlignment="0" applyProtection="0"/>
    <xf numFmtId="0" fontId="66" fillId="0" borderId="14">
      <alignment horizontal="center"/>
    </xf>
    <xf numFmtId="0" fontId="54" fillId="3" borderId="19" applyNumberFormat="0" applyAlignment="0" applyProtection="0"/>
    <xf numFmtId="190" fontId="63" fillId="0" borderId="9">
      <alignment horizontal="left" vertical="top"/>
    </xf>
    <xf numFmtId="0" fontId="66" fillId="0" borderId="14">
      <alignment horizontal="center"/>
    </xf>
    <xf numFmtId="0" fontId="54" fillId="3" borderId="19" applyNumberFormat="0" applyAlignment="0" applyProtection="0"/>
    <xf numFmtId="190" fontId="63" fillId="0" borderId="9">
      <alignment horizontal="left" vertical="top"/>
    </xf>
    <xf numFmtId="0" fontId="66" fillId="0" borderId="14">
      <alignment horizontal="center"/>
    </xf>
    <xf numFmtId="0" fontId="54" fillId="3" borderId="19" applyNumberFormat="0" applyAlignment="0" applyProtection="0"/>
    <xf numFmtId="190" fontId="63" fillId="0" borderId="9">
      <alignment horizontal="left" vertical="top"/>
    </xf>
    <xf numFmtId="0" fontId="54" fillId="3" borderId="19" applyNumberFormat="0" applyAlignment="0" applyProtection="0"/>
    <xf numFmtId="190" fontId="63" fillId="0" borderId="9">
      <alignment horizontal="lef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1" fillId="15" borderId="17" applyNumberFormat="0" applyProtection="0">
      <alignment horizontal="right" vertical="center"/>
    </xf>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54" fillId="3" borderId="19" applyNumberFormat="0" applyAlignment="0" applyProtection="0"/>
    <xf numFmtId="0" fontId="1" fillId="0" borderId="0"/>
    <xf numFmtId="0" fontId="1" fillId="0" borderId="0"/>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54" fillId="3" borderId="19" applyNumberFormat="0" applyAlignment="0" applyProtection="0"/>
    <xf numFmtId="0" fontId="1" fillId="0" borderId="0"/>
    <xf numFmtId="0" fontId="1" fillId="0" borderId="0"/>
    <xf numFmtId="4" fontId="51" fillId="24" borderId="17" applyNumberFormat="0" applyProtection="0">
      <alignment horizontal="right" vertical="center"/>
    </xf>
    <xf numFmtId="4" fontId="57" fillId="5" borderId="16" applyNumberFormat="0" applyProtection="0">
      <alignment horizontal="right" vertical="center"/>
    </xf>
    <xf numFmtId="0" fontId="49" fillId="0" borderId="13">
      <alignment horizontal="left" vertical="center"/>
    </xf>
    <xf numFmtId="0" fontId="54" fillId="3" borderId="19" applyNumberFormat="0" applyAlignment="0" applyProtection="0"/>
    <xf numFmtId="190" fontId="63" fillId="0" borderId="9">
      <alignment horizontal="left" vertical="top"/>
    </xf>
    <xf numFmtId="0" fontId="1" fillId="0" borderId="0"/>
    <xf numFmtId="0" fontId="1" fillId="0" borderId="0"/>
    <xf numFmtId="4" fontId="51" fillId="24" borderId="17" applyNumberFormat="0" applyProtection="0">
      <alignment horizontal="right" vertical="center"/>
    </xf>
    <xf numFmtId="0" fontId="52" fillId="0" borderId="18" applyNumberFormat="0" applyFill="0" applyAlignment="0" applyProtection="0"/>
    <xf numFmtId="0" fontId="49" fillId="0" borderId="13">
      <alignment horizontal="left" vertical="center"/>
    </xf>
    <xf numFmtId="0" fontId="54" fillId="3" borderId="19" applyNumberFormat="0" applyAlignment="0" applyProtection="0"/>
    <xf numFmtId="190" fontId="63" fillId="0" borderId="9">
      <alignment horizontal="left" vertical="top"/>
    </xf>
    <xf numFmtId="0" fontId="1" fillId="0" borderId="0"/>
    <xf numFmtId="0" fontId="1" fillId="0" borderId="0"/>
    <xf numFmtId="0" fontId="49" fillId="0" borderId="13">
      <alignment horizontal="left" vertical="center"/>
    </xf>
    <xf numFmtId="0" fontId="54" fillId="3" borderId="19" applyNumberFormat="0" applyAlignment="0" applyProtection="0"/>
    <xf numFmtId="190" fontId="63" fillId="0" borderId="9">
      <alignment horizontal="left" vertical="top"/>
    </xf>
    <xf numFmtId="0" fontId="1" fillId="0" borderId="0"/>
    <xf numFmtId="0" fontId="1" fillId="0" borderId="0"/>
    <xf numFmtId="0" fontId="54" fillId="3" borderId="19" applyNumberFormat="0" applyAlignment="0" applyProtection="0"/>
    <xf numFmtId="190" fontId="63" fillId="0" borderId="9">
      <alignment horizontal="left" vertical="top"/>
    </xf>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0" fontId="1" fillId="0" borderId="0"/>
    <xf numFmtId="0" fontId="54" fillId="3" borderId="19" applyNumberFormat="0" applyAlignment="0" applyProtection="0"/>
    <xf numFmtId="0" fontId="1" fillId="0" borderId="0"/>
    <xf numFmtId="0" fontId="1" fillId="0" borderId="0"/>
    <xf numFmtId="9" fontId="1" fillId="0" borderId="0" applyFont="0" applyFill="0" applyBorder="0" applyAlignment="0" applyProtection="0"/>
    <xf numFmtId="4" fontId="50" fillId="0" borderId="16" applyNumberFormat="0" applyProtection="0">
      <alignment horizontal="right" vertical="center"/>
    </xf>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4" fillId="3" borderId="19" applyNumberFormat="0" applyAlignment="0" applyProtection="0"/>
    <xf numFmtId="4" fontId="51" fillId="9"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4" fillId="3" borderId="19" applyNumberFormat="0" applyAlignment="0" applyProtection="0"/>
    <xf numFmtId="4" fontId="51" fillId="9" borderId="17" applyNumberFormat="0" applyProtection="0">
      <alignment horizontal="left" vertical="center" indent="1"/>
    </xf>
    <xf numFmtId="0" fontId="1" fillId="0" borderId="0"/>
    <xf numFmtId="0" fontId="1" fillId="0" borderId="0"/>
    <xf numFmtId="0" fontId="1" fillId="0" borderId="0"/>
    <xf numFmtId="0" fontId="54" fillId="3" borderId="19" applyNumberFormat="0" applyAlignment="0" applyProtection="0"/>
    <xf numFmtId="0" fontId="49" fillId="0" borderId="13">
      <alignment horizontal="left" vertical="center"/>
    </xf>
    <xf numFmtId="0" fontId="1" fillId="0" borderId="0"/>
    <xf numFmtId="43" fontId="1" fillId="0" borderId="0" applyFont="0" applyFill="0" applyBorder="0" applyAlignment="0" applyProtection="0"/>
    <xf numFmtId="0" fontId="49" fillId="0" borderId="13">
      <alignment horizontal="left" vertical="center"/>
    </xf>
    <xf numFmtId="0" fontId="1" fillId="0" borderId="0"/>
    <xf numFmtId="0" fontId="105" fillId="19" borderId="27" applyNumberFormat="0" applyAlignment="0" applyProtection="0"/>
    <xf numFmtId="0" fontId="49" fillId="0" borderId="13">
      <alignment horizontal="left" vertical="center"/>
    </xf>
    <xf numFmtId="4" fontId="51" fillId="17" borderId="17" applyNumberFormat="0" applyProtection="0">
      <alignment horizontal="left" vertical="center" indent="1"/>
    </xf>
    <xf numFmtId="43" fontId="1" fillId="0" borderId="0" applyFont="0" applyFill="0" applyBorder="0" applyAlignment="0" applyProtection="0"/>
    <xf numFmtId="4" fontId="61" fillId="9" borderId="17" applyNumberFormat="0" applyProtection="0">
      <alignment horizontal="right" vertical="center"/>
    </xf>
    <xf numFmtId="0" fontId="1" fillId="0" borderId="0"/>
    <xf numFmtId="0" fontId="1" fillId="0" borderId="0"/>
    <xf numFmtId="0" fontId="56" fillId="3"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0" fontId="50" fillId="8" borderId="16" applyNumberFormat="0" applyProtection="0">
      <alignment horizontal="left" vertical="center" indent="1"/>
    </xf>
    <xf numFmtId="0" fontId="1" fillId="0" borderId="0"/>
    <xf numFmtId="41" fontId="6"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51" fillId="12"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10" fontId="50"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6" fillId="8" borderId="17"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41" fontId="6" fillId="0" borderId="0" applyFont="0" applyFill="0" applyBorder="0" applyAlignment="0" applyProtection="0"/>
    <xf numFmtId="0" fontId="1" fillId="0" borderId="0"/>
    <xf numFmtId="0" fontId="62" fillId="0" borderId="1" applyNumberFormat="0" applyFont="0" applyFill="0" applyBorder="0" applyAlignment="0">
      <alignment horizontal="center"/>
    </xf>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 fillId="3"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6" fillId="3"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6" fillId="3" borderId="17" applyNumberFormat="0" applyProtection="0">
      <alignment horizontal="left" vertical="center" indent="1"/>
    </xf>
    <xf numFmtId="43" fontId="1" fillId="0" borderId="0" applyFont="0" applyFill="0" applyBorder="0" applyAlignment="0" applyProtection="0"/>
    <xf numFmtId="0" fontId="50" fillId="11" borderId="21" applyNumberFormat="0" applyProtection="0">
      <alignment horizontal="left" vertical="top" indent="1"/>
    </xf>
    <xf numFmtId="4" fontId="58" fillId="5" borderId="16"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0" fontId="50" fillId="8" borderId="16"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 fontId="58" fillId="5" borderId="16" applyNumberFormat="0" applyProtection="0">
      <alignment horizontal="right" vertical="center"/>
    </xf>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0" fontId="6" fillId="6" borderId="17" applyNumberFormat="0" applyProtection="0">
      <alignment horizontal="left" vertical="center" indent="1"/>
    </xf>
    <xf numFmtId="182" fontId="55" fillId="0" borderId="3"/>
    <xf numFmtId="0" fontId="1" fillId="0" borderId="0"/>
    <xf numFmtId="0" fontId="1" fillId="0" borderId="0"/>
    <xf numFmtId="4" fontId="51" fillId="7" borderId="17" applyNumberFormat="0" applyProtection="0">
      <alignment horizontal="right" vertical="center"/>
    </xf>
    <xf numFmtId="0" fontId="50" fillId="8" borderId="16"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 fontId="58" fillId="5" borderId="16" applyNumberFormat="0" applyProtection="0">
      <alignment horizontal="right" vertical="center"/>
    </xf>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0" fontId="6" fillId="6" borderId="17" applyNumberFormat="0" applyProtection="0">
      <alignment horizontal="left" vertical="center" indent="1"/>
    </xf>
    <xf numFmtId="182" fontId="55" fillId="0" borderId="3"/>
    <xf numFmtId="0" fontId="1" fillId="0" borderId="0"/>
    <xf numFmtId="0" fontId="1" fillId="0" borderId="0"/>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0" fontId="50" fillId="2"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182" fontId="55" fillId="0" borderId="3"/>
    <xf numFmtId="0" fontId="1" fillId="0" borderId="0"/>
    <xf numFmtId="4" fontId="51" fillId="28" borderId="17" applyNumberFormat="0" applyProtection="0">
      <alignment horizontal="right" vertical="center"/>
    </xf>
    <xf numFmtId="0" fontId="1" fillId="0" borderId="0"/>
    <xf numFmtId="43" fontId="1" fillId="0" borderId="0" applyFont="0" applyFill="0" applyBorder="0" applyAlignment="0" applyProtection="0"/>
    <xf numFmtId="0" fontId="1" fillId="0" borderId="0"/>
    <xf numFmtId="4" fontId="51" fillId="25" borderId="17" applyNumberFormat="0" applyProtection="0">
      <alignment horizontal="right" vertical="center"/>
    </xf>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10" fontId="50" fillId="10" borderId="1" applyNumberFormat="0" applyBorder="0" applyAlignment="0" applyProtection="0"/>
    <xf numFmtId="0" fontId="1" fillId="0" borderId="0"/>
    <xf numFmtId="0" fontId="1" fillId="0" borderId="0"/>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 fontId="51" fillId="22" borderId="17"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10" fontId="50"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 fillId="19" borderId="17" applyNumberFormat="0" applyProtection="0">
      <alignment horizontal="left" vertical="center" indent="1"/>
    </xf>
    <xf numFmtId="4" fontId="51" fillId="22" borderId="17" applyNumberFormat="0" applyProtection="0">
      <alignment horizontal="right" vertical="center"/>
    </xf>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10" fontId="50" fillId="10" borderId="1" applyNumberFormat="0" applyBorder="0" applyAlignment="0" applyProtection="0"/>
    <xf numFmtId="4" fontId="51" fillId="21" borderId="17" applyNumberFormat="0" applyProtection="0">
      <alignment horizontal="right" vertical="center"/>
    </xf>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90" fontId="53" fillId="9" borderId="9">
      <alignment vertical="top"/>
    </xf>
    <xf numFmtId="43" fontId="1" fillId="0" borderId="0" applyFont="0" applyFill="0" applyBorder="0" applyAlignment="0" applyProtection="0"/>
    <xf numFmtId="0" fontId="50" fillId="8" borderId="16" applyNumberFormat="0" applyProtection="0">
      <alignment horizontal="left" vertical="center" indent="1"/>
    </xf>
    <xf numFmtId="4" fontId="58" fillId="5" borderId="16" applyNumberFormat="0" applyProtection="0">
      <alignment horizontal="right" vertical="center"/>
    </xf>
    <xf numFmtId="0" fontId="1" fillId="0" borderId="0"/>
    <xf numFmtId="0" fontId="1" fillId="0" borderId="0"/>
    <xf numFmtId="4" fontId="51" fillId="21" borderId="17"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190" fontId="53" fillId="9" borderId="9">
      <alignment vertical="top"/>
    </xf>
    <xf numFmtId="4" fontId="51" fillId="28" borderId="17" applyNumberFormat="0" applyProtection="0">
      <alignment horizontal="right" vertical="center"/>
    </xf>
    <xf numFmtId="0" fontId="49" fillId="0" borderId="13">
      <alignment horizontal="left" vertical="center"/>
    </xf>
    <xf numFmtId="0" fontId="56" fillId="3" borderId="17"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28" borderId="17" applyNumberFormat="0" applyProtection="0">
      <alignment horizontal="right" vertical="center"/>
    </xf>
    <xf numFmtId="0" fontId="49" fillId="0" borderId="13">
      <alignment horizontal="lef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50" fillId="2" borderId="21" applyNumberFormat="0" applyProtection="0">
      <alignment horizontal="left" vertical="top" indent="1"/>
    </xf>
    <xf numFmtId="43" fontId="1" fillId="0" borderId="0" applyFont="0" applyFill="0" applyBorder="0" applyAlignment="0" applyProtection="0"/>
    <xf numFmtId="0" fontId="1" fillId="0" borderId="0"/>
    <xf numFmtId="0" fontId="1" fillId="0" borderId="0"/>
    <xf numFmtId="4" fontId="58" fillId="5" borderId="16" applyNumberFormat="0" applyProtection="0">
      <alignment horizontal="right" vertical="center"/>
    </xf>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9" fillId="0" borderId="13">
      <alignment horizontal="left" vertical="center"/>
    </xf>
    <xf numFmtId="10" fontId="50"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4" fontId="51" fillId="7" borderId="17" applyNumberFormat="0" applyProtection="0">
      <alignment horizontal="righ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49" fillId="0" borderId="13">
      <alignment horizontal="left" vertical="center"/>
    </xf>
    <xf numFmtId="10" fontId="50" fillId="10" borderId="1" applyNumberFormat="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10" fontId="50" fillId="10" borderId="1" applyNumberFormat="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0" fontId="50" fillId="8" borderId="16" applyNumberFormat="0" applyProtection="0">
      <alignment horizontal="left" vertical="center" indent="1"/>
    </xf>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64" fillId="20" borderId="19" applyNumberFormat="0" applyAlignment="0" applyProtection="0"/>
    <xf numFmtId="0" fontId="1" fillId="0" borderId="0"/>
    <xf numFmtId="0" fontId="1" fillId="0" borderId="0"/>
    <xf numFmtId="0" fontId="1" fillId="0" borderId="0"/>
    <xf numFmtId="0" fontId="50" fillId="4" borderId="16" applyNumberFormat="0" applyProtection="0">
      <alignment horizontal="left" vertical="center" indent="1"/>
    </xf>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190" fontId="53" fillId="9" borderId="9">
      <alignment vertical="top"/>
    </xf>
    <xf numFmtId="43" fontId="1" fillId="0" borderId="0" applyFont="0" applyFill="0" applyBorder="0" applyAlignment="0" applyProtection="0"/>
    <xf numFmtId="0" fontId="1" fillId="0" borderId="0"/>
    <xf numFmtId="190" fontId="53" fillId="9" borderId="9">
      <alignment vertical="top"/>
    </xf>
    <xf numFmtId="4" fontId="51" fillId="28" borderId="17" applyNumberFormat="0" applyProtection="0">
      <alignment horizontal="right" vertical="center"/>
    </xf>
    <xf numFmtId="0" fontId="49" fillId="0" borderId="13">
      <alignment horizontal="left" vertical="center"/>
    </xf>
    <xf numFmtId="43" fontId="1" fillId="0" borderId="0" applyFont="0" applyFill="0" applyBorder="0" applyAlignment="0" applyProtection="0"/>
    <xf numFmtId="4" fontId="51" fillId="28" borderId="17" applyNumberFormat="0" applyProtection="0">
      <alignment horizontal="right" vertical="center"/>
    </xf>
    <xf numFmtId="0" fontId="49" fillId="0" borderId="13">
      <alignment horizontal="left" vertical="center"/>
    </xf>
    <xf numFmtId="43" fontId="1" fillId="0" borderId="0" applyFont="0" applyFill="0" applyBorder="0" applyAlignment="0" applyProtection="0"/>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0" fontId="50" fillId="8" borderId="16" applyNumberFormat="0" applyProtection="0">
      <alignment horizontal="left" vertical="center" indent="1"/>
    </xf>
    <xf numFmtId="43" fontId="1" fillId="0" borderId="0" applyFont="0" applyFill="0" applyBorder="0" applyAlignment="0" applyProtection="0"/>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0" fontId="50" fillId="8" borderId="16" applyNumberFormat="0" applyProtection="0">
      <alignment horizontal="left" vertical="center" indent="1"/>
    </xf>
    <xf numFmtId="43" fontId="1" fillId="0" borderId="0" applyFont="0" applyFill="0" applyBorder="0" applyAlignment="0" applyProtection="0"/>
    <xf numFmtId="0" fontId="50" fillId="8" borderId="16"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0" fontId="50" fillId="8" borderId="16" applyNumberFormat="0" applyProtection="0">
      <alignment horizontal="left" vertical="center" indent="1"/>
    </xf>
    <xf numFmtId="0" fontId="1" fillId="0" borderId="0"/>
    <xf numFmtId="43" fontId="1" fillId="0" borderId="0" applyFont="0" applyFill="0" applyBorder="0" applyAlignment="0" applyProtection="0"/>
    <xf numFmtId="0" fontId="49" fillId="0" borderId="13">
      <alignment horizontal="left" vertical="center"/>
    </xf>
    <xf numFmtId="0" fontId="49" fillId="0" borderId="13">
      <alignment horizontal="left" vertical="center"/>
    </xf>
    <xf numFmtId="43" fontId="1" fillId="0" borderId="0" applyFont="0" applyFill="0" applyBorder="0" applyAlignment="0" applyProtection="0"/>
    <xf numFmtId="0" fontId="1" fillId="0" borderId="0"/>
    <xf numFmtId="0" fontId="1" fillId="0" borderId="0"/>
    <xf numFmtId="0" fontId="1" fillId="0" borderId="0"/>
    <xf numFmtId="0" fontId="49" fillId="0" borderId="13">
      <alignment horizontal="left" vertical="center"/>
    </xf>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49" fillId="0" borderId="13">
      <alignment horizontal="left" vertical="center"/>
    </xf>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 fontId="51" fillId="10" borderId="17" applyNumberFormat="0" applyProtection="0">
      <alignment horizontal="left" vertical="center" indent="1"/>
    </xf>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 fontId="51" fillId="12" borderId="17"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43" fontId="6" fillId="0" borderId="0" applyFont="0" applyFill="0" applyBorder="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7" fillId="5"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62" fillId="0" borderId="1" applyNumberFormat="0" applyFont="0" applyFill="0" applyBorder="0" applyAlignment="0">
      <alignment horizontal="center"/>
    </xf>
    <xf numFmtId="0" fontId="1" fillId="0" borderId="0"/>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7" fillId="5"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1" fillId="0" borderId="0"/>
    <xf numFmtId="0" fontId="62" fillId="0" borderId="1" applyNumberFormat="0" applyFont="0" applyFill="0" applyBorder="0" applyAlignment="0">
      <alignment horizontal="center"/>
    </xf>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4" fontId="51" fillId="24" borderId="17" applyNumberFormat="0" applyProtection="0">
      <alignment horizontal="right" vertical="center"/>
    </xf>
    <xf numFmtId="0" fontId="1" fillId="0" borderId="0"/>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7" fillId="5"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1" fillId="0" borderId="0"/>
    <xf numFmtId="0" fontId="62" fillId="0" borderId="1" applyNumberFormat="0" applyFont="0" applyFill="0" applyBorder="0" applyAlignment="0">
      <alignment horizontal="center"/>
    </xf>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0" fontId="1" fillId="0" borderId="0"/>
    <xf numFmtId="0" fontId="1" fillId="0" borderId="0"/>
    <xf numFmtId="4" fontId="51" fillId="24" borderId="17" applyNumberFormat="0" applyProtection="0">
      <alignment horizontal="right" vertical="center"/>
    </xf>
    <xf numFmtId="43" fontId="1" fillId="0" borderId="0" applyFont="0" applyFill="0" applyBorder="0" applyAlignment="0" applyProtection="0"/>
    <xf numFmtId="10" fontId="50" fillId="10" borderId="1" applyNumberFormat="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0" fontId="50" fillId="8"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43" fontId="1" fillId="0" borderId="0" applyFont="0" applyFill="0" applyBorder="0" applyAlignment="0" applyProtection="0"/>
    <xf numFmtId="190" fontId="63" fillId="14" borderId="1" applyNumberFormat="0" applyAlignment="0">
      <alignment horizontal="left" vertical="top"/>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7" fillId="5" borderId="16" applyNumberFormat="0" applyProtection="0">
      <alignment horizontal="right" vertical="center"/>
    </xf>
    <xf numFmtId="0" fontId="1" fillId="0" borderId="0"/>
    <xf numFmtId="0" fontId="62" fillId="0" borderId="1" applyNumberFormat="0" applyFont="0" applyFill="0" applyBorder="0" applyAlignment="0">
      <alignment horizontal="center"/>
    </xf>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6" fillId="8" borderId="17"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6" fillId="8" borderId="17"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10" fontId="50" fillId="10" borderId="1" applyNumberFormat="0" applyBorder="0" applyAlignment="0" applyProtection="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49" fillId="0" borderId="13">
      <alignment horizontal="left" vertical="center"/>
    </xf>
    <xf numFmtId="0" fontId="1" fillId="0" borderId="0"/>
    <xf numFmtId="0" fontId="50" fillId="4" borderId="16" applyNumberFormat="0" applyProtection="0">
      <alignment horizontal="left" vertical="center" indent="1"/>
    </xf>
    <xf numFmtId="10" fontId="50" fillId="10" borderId="1" applyNumberFormat="0" applyBorder="0" applyAlignment="0" applyProtection="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0" fontId="49" fillId="0" borderId="13">
      <alignment horizontal="left" vertical="center"/>
    </xf>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0" fontId="62" fillId="0" borderId="1" applyNumberFormat="0" applyFont="0" applyFill="0" applyBorder="0" applyAlignment="0">
      <alignment horizontal="center"/>
    </xf>
    <xf numFmtId="0" fontId="50" fillId="8"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0" fillId="0" borderId="16" applyNumberFormat="0" applyProtection="0">
      <alignment horizontal="right" vertical="center"/>
    </xf>
    <xf numFmtId="4" fontId="57" fillId="5" borderId="16" applyNumberFormat="0" applyProtection="0">
      <alignment horizontal="right" vertical="center"/>
    </xf>
    <xf numFmtId="0" fontId="1" fillId="0" borderId="0"/>
    <xf numFmtId="0" fontId="109"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 fontId="61" fillId="9" borderId="17"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 fontId="61" fillId="9" borderId="17"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 fontId="61" fillId="9" borderId="17"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4" fontId="51" fillId="21" borderId="17"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 fontId="61" fillId="9" borderId="17"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10" fontId="50" fillId="10" borderId="1" applyNumberFormat="0" applyBorder="0" applyAlignment="0" applyProtection="0"/>
    <xf numFmtId="4" fontId="51" fillId="21"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61" fillId="9" borderId="17"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10" fontId="50" fillId="10" borderId="1" applyNumberFormat="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4" fontId="51" fillId="21"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50" fillId="2" borderId="16" applyNumberFormat="0" applyProtection="0">
      <alignment horizontal="left" vertical="center" indent="1"/>
    </xf>
    <xf numFmtId="4" fontId="61" fillId="9" borderId="17" applyNumberFormat="0" applyProtection="0">
      <alignment horizontal="right" vertical="center"/>
    </xf>
    <xf numFmtId="0" fontId="1" fillId="0" borderId="0"/>
    <xf numFmtId="0" fontId="8" fillId="10" borderId="20" applyNumberFormat="0" applyFont="0" applyAlignment="0" applyProtection="0"/>
    <xf numFmtId="0" fontId="50" fillId="11" borderId="21" applyNumberFormat="0" applyProtection="0">
      <alignment horizontal="left" vertical="top" indent="1"/>
    </xf>
    <xf numFmtId="43" fontId="1" fillId="0" borderId="0" applyFont="0" applyFill="0" applyBorder="0" applyAlignment="0" applyProtection="0"/>
    <xf numFmtId="0" fontId="1" fillId="0" borderId="0"/>
    <xf numFmtId="0" fontId="1" fillId="0" borderId="0"/>
    <xf numFmtId="0" fontId="62" fillId="0" borderId="1" applyNumberFormat="0" applyFont="0" applyFill="0" applyBorder="0" applyAlignment="0">
      <alignment horizontal="center"/>
    </xf>
    <xf numFmtId="43" fontId="1" fillId="0" borderId="0" applyFont="0" applyFill="0" applyBorder="0" applyAlignment="0" applyProtection="0"/>
    <xf numFmtId="0" fontId="1" fillId="0" borderId="0"/>
    <xf numFmtId="0" fontId="1" fillId="0" borderId="0"/>
    <xf numFmtId="10" fontId="50" fillId="10" borderId="1" applyNumberFormat="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0" fontId="1" fillId="0" borderId="0"/>
    <xf numFmtId="0" fontId="8"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1" fillId="9"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9" fillId="13" borderId="17" applyNumberFormat="0" applyProtection="0">
      <alignment horizontal="left" vertical="center" indent="1"/>
    </xf>
    <xf numFmtId="4" fontId="57" fillId="5" borderId="16" applyNumberFormat="0" applyProtection="0">
      <alignment horizontal="right" vertical="center"/>
    </xf>
    <xf numFmtId="4" fontId="50" fillId="0"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 fontId="59" fillId="13" borderId="17" applyNumberFormat="0" applyProtection="0">
      <alignment horizontal="left" vertical="center" indent="1"/>
    </xf>
    <xf numFmtId="4" fontId="50" fillId="0"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8" fillId="5" borderId="16" applyNumberFormat="0" applyProtection="0">
      <alignment horizontal="right" vertical="center"/>
    </xf>
    <xf numFmtId="43" fontId="4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0" fontId="1" fillId="0" borderId="0"/>
    <xf numFmtId="43" fontId="1" fillId="0" borderId="0" applyFont="0" applyFill="0" applyBorder="0" applyAlignment="0" applyProtection="0"/>
    <xf numFmtId="0" fontId="1" fillId="0" borderId="0"/>
    <xf numFmtId="4" fontId="51" fillId="9" borderId="17" applyNumberFormat="0" applyProtection="0">
      <alignment horizontal="right" vertical="center"/>
    </xf>
    <xf numFmtId="43" fontId="6" fillId="0" borderId="0" applyFont="0" applyFill="0" applyBorder="0" applyAlignment="0" applyProtection="0"/>
    <xf numFmtId="0" fontId="1" fillId="0" borderId="0"/>
    <xf numFmtId="43" fontId="1" fillId="0" borderId="0" applyFont="0" applyFill="0" applyBorder="0" applyAlignment="0" applyProtection="0"/>
    <xf numFmtId="4" fontId="51" fillId="22" borderId="17" applyNumberFormat="0" applyProtection="0">
      <alignment horizontal="right" vertical="center"/>
    </xf>
    <xf numFmtId="4" fontId="5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51" fillId="22" borderId="17" applyNumberFormat="0" applyProtection="0">
      <alignment horizontal="right" vertical="center"/>
    </xf>
    <xf numFmtId="0" fontId="1" fillId="0" borderId="0"/>
    <xf numFmtId="4" fontId="70" fillId="9" borderId="17" applyNumberFormat="0" applyProtection="0">
      <alignment horizontal="right" vertical="center"/>
    </xf>
    <xf numFmtId="0" fontId="1" fillId="0" borderId="0"/>
    <xf numFmtId="4" fontId="5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50" fillId="2" borderId="21" applyNumberFormat="0" applyProtection="0">
      <alignment horizontal="left" vertical="top" indent="1"/>
    </xf>
    <xf numFmtId="4" fontId="51" fillId="22" borderId="17" applyNumberFormat="0" applyProtection="0">
      <alignment horizontal="right" vertical="center"/>
    </xf>
    <xf numFmtId="0" fontId="1" fillId="0" borderId="0"/>
    <xf numFmtId="4" fontId="70" fillId="9" borderId="17" applyNumberFormat="0" applyProtection="0">
      <alignment horizontal="right" vertical="center"/>
    </xf>
    <xf numFmtId="0" fontId="6" fillId="19" borderId="17"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6" fillId="19" borderId="17"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0" fontId="50" fillId="2"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206" fontId="83" fillId="0" borderId="0" applyFont="0" applyFill="0" applyBorder="0" applyAlignment="0" applyProtection="0"/>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0" fontId="1" fillId="0" borderId="0"/>
    <xf numFmtId="0" fontId="64" fillId="20" borderId="19" applyNumberFormat="0" applyAlignment="0" applyProtection="0"/>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64" fillId="20" borderId="19" applyNumberFormat="0" applyAlignment="0" applyProtection="0"/>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0" fontId="8" fillId="10" borderId="20" applyNumberFormat="0" applyFont="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182" fontId="55" fillId="0" borderId="3"/>
    <xf numFmtId="4" fontId="70" fillId="9" borderId="17" applyNumberFormat="0" applyProtection="0">
      <alignment horizontal="right" vertical="center"/>
    </xf>
    <xf numFmtId="0" fontId="6" fillId="19" borderId="17" applyNumberFormat="0" applyProtection="0">
      <alignment horizontal="left" vertical="center" indent="1"/>
    </xf>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2" borderId="21" applyNumberFormat="0" applyProtection="0">
      <alignment horizontal="left" vertical="top" indent="1"/>
    </xf>
    <xf numFmtId="0" fontId="6" fillId="19" borderId="17" applyNumberFormat="0" applyProtection="0">
      <alignment horizontal="left" vertical="center" indent="1"/>
    </xf>
    <xf numFmtId="4" fontId="51" fillId="22" borderId="17" applyNumberFormat="0" applyProtection="0">
      <alignment horizontal="righ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0" fontId="6"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70" fillId="9" borderId="17" applyNumberFormat="0" applyProtection="0">
      <alignment horizontal="right" vertical="center"/>
    </xf>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 fontId="70" fillId="9" borderId="17" applyNumberFormat="0" applyProtection="0">
      <alignment horizontal="right" vertical="center"/>
    </xf>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51" fillId="24" borderId="17" applyNumberFormat="0" applyProtection="0">
      <alignment horizontal="right" vertical="center"/>
    </xf>
    <xf numFmtId="4" fontId="70" fillId="9" borderId="17" applyNumberFormat="0" applyProtection="0">
      <alignment horizontal="right" vertical="center"/>
    </xf>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 fontId="51" fillId="24" borderId="17" applyNumberFormat="0" applyProtection="0">
      <alignment horizontal="right" vertical="center"/>
    </xf>
    <xf numFmtId="0" fontId="1" fillId="0" borderId="0"/>
    <xf numFmtId="4" fontId="51" fillId="21" borderId="17" applyNumberFormat="0" applyProtection="0">
      <alignment horizontal="right" vertical="center"/>
    </xf>
    <xf numFmtId="0" fontId="49" fillId="0" borderId="13">
      <alignment horizontal="left" vertical="center"/>
    </xf>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8" fillId="10" borderId="20" applyNumberFormat="0" applyFont="0" applyAlignment="0" applyProtection="0"/>
    <xf numFmtId="43" fontId="1" fillId="0" borderId="0" applyFont="0" applyFill="0" applyBorder="0" applyAlignment="0" applyProtection="0"/>
    <xf numFmtId="4" fontId="51" fillId="28" borderId="17" applyNumberFormat="0" applyProtection="0">
      <alignment horizontal="right" vertical="center"/>
    </xf>
    <xf numFmtId="0" fontId="6" fillId="0" borderId="0"/>
    <xf numFmtId="4" fontId="61" fillId="9"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0" fillId="14" borderId="16" applyNumberFormat="0" applyProtection="0">
      <alignment horizontal="right" vertical="center"/>
    </xf>
    <xf numFmtId="0" fontId="1" fillId="0" borderId="0"/>
    <xf numFmtId="0" fontId="49" fillId="0" borderId="13">
      <alignment horizontal="left" vertical="center"/>
    </xf>
    <xf numFmtId="0" fontId="50" fillId="2"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8" fillId="10" borderId="20" applyNumberFormat="0" applyFont="0" applyAlignment="0" applyProtection="0"/>
    <xf numFmtId="43" fontId="1" fillId="0" borderId="0" applyFont="0" applyFill="0" applyBorder="0" applyAlignment="0" applyProtection="0"/>
    <xf numFmtId="0" fontId="56" fillId="3" borderId="17" applyNumberFormat="0" applyAlignment="0" applyProtection="0"/>
    <xf numFmtId="4" fontId="51" fillId="28" borderId="17" applyNumberFormat="0" applyProtection="0">
      <alignment horizontal="right" vertical="center"/>
    </xf>
    <xf numFmtId="4" fontId="61" fillId="9" borderId="17" applyNumberFormat="0" applyProtection="0">
      <alignment horizontal="right" vertical="center"/>
    </xf>
    <xf numFmtId="43" fontId="1" fillId="0" borderId="0" applyFont="0" applyFill="0" applyBorder="0" applyAlignment="0" applyProtection="0"/>
    <xf numFmtId="0" fontId="47" fillId="0" borderId="0"/>
    <xf numFmtId="0" fontId="1" fillId="0" borderId="0"/>
    <xf numFmtId="0" fontId="1" fillId="0" borderId="0"/>
    <xf numFmtId="4" fontId="50" fillId="14" borderId="16" applyNumberFormat="0" applyProtection="0">
      <alignment horizontal="right" vertical="center"/>
    </xf>
    <xf numFmtId="0" fontId="1" fillId="0" borderId="0"/>
    <xf numFmtId="4" fontId="51" fillId="24"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4" fontId="51" fillId="28" borderId="17" applyNumberFormat="0" applyProtection="0">
      <alignment horizontal="right" vertical="center"/>
    </xf>
    <xf numFmtId="4" fontId="61" fillId="9" borderId="17" applyNumberFormat="0" applyProtection="0">
      <alignment horizontal="right" vertical="center"/>
    </xf>
    <xf numFmtId="43" fontId="1" fillId="0" borderId="0" applyFont="0" applyFill="0" applyBorder="0" applyAlignment="0" applyProtection="0"/>
    <xf numFmtId="0" fontId="47" fillId="0" borderId="0"/>
    <xf numFmtId="0" fontId="1" fillId="0" borderId="0"/>
    <xf numFmtId="0" fontId="1" fillId="0" borderId="0"/>
    <xf numFmtId="4" fontId="50" fillId="14" borderId="16" applyNumberFormat="0" applyProtection="0">
      <alignment horizontal="right" vertical="center"/>
    </xf>
    <xf numFmtId="0" fontId="1" fillId="0" borderId="0"/>
    <xf numFmtId="4" fontId="51" fillId="24" borderId="17" applyNumberFormat="0" applyProtection="0">
      <alignment horizontal="right" vertical="center"/>
    </xf>
    <xf numFmtId="0" fontId="49" fillId="0" borderId="13">
      <alignment horizontal="left" vertical="center"/>
    </xf>
    <xf numFmtId="0" fontId="50" fillId="2"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47" fillId="0" borderId="0"/>
    <xf numFmtId="0" fontId="1" fillId="0" borderId="0"/>
    <xf numFmtId="0" fontId="1" fillId="0" borderId="0"/>
    <xf numFmtId="4" fontId="50" fillId="14" borderId="16"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0" fontId="6" fillId="8"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0" fontId="50" fillId="2"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43" fillId="0" borderId="0" applyFont="0" applyFill="0" applyBorder="0" applyAlignment="0" applyProtection="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0" fontId="1" fillId="0" borderId="0"/>
    <xf numFmtId="0" fontId="49" fillId="0" borderId="13">
      <alignment horizontal="left" vertical="center"/>
    </xf>
    <xf numFmtId="0" fontId="47" fillId="0" borderId="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0" fontId="50" fillId="11" borderId="21" applyNumberFormat="0" applyProtection="0">
      <alignment horizontal="left" vertical="top" indent="1"/>
    </xf>
    <xf numFmtId="0" fontId="64" fillId="20" borderId="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0" fontId="50" fillId="11" borderId="21" applyNumberFormat="0" applyProtection="0">
      <alignment horizontal="left" vertical="top" indent="1"/>
    </xf>
    <xf numFmtId="0" fontId="64" fillId="20" borderId="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0" fontId="64" fillId="20" borderId="1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61" fillId="9"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195"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43" fontId="1" fillId="0" borderId="0" applyFont="0" applyFill="0" applyBorder="0" applyAlignment="0" applyProtection="0"/>
    <xf numFmtId="208" fontId="10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 fontId="50" fillId="16"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1" fillId="0" borderId="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8" borderId="16" applyNumberFormat="0" applyProtection="0">
      <alignment horizontal="left" vertical="center" indent="1"/>
    </xf>
    <xf numFmtId="4" fontId="51" fillId="22"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0" fontId="56" fillId="3" borderId="17" applyNumberFormat="0" applyAlignment="0" applyProtection="0"/>
    <xf numFmtId="4" fontId="61" fillId="9"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1" fillId="17" borderId="17" applyNumberFormat="0" applyProtection="0">
      <alignment horizontal="left" vertical="center" indent="1"/>
    </xf>
    <xf numFmtId="0" fontId="50" fillId="8" borderId="16" applyNumberFormat="0" applyProtection="0">
      <alignment horizontal="left" vertical="center" indent="1"/>
    </xf>
    <xf numFmtId="4" fontId="51" fillId="22"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8" borderId="16" applyNumberFormat="0" applyProtection="0">
      <alignment horizontal="left" vertical="center" indent="1"/>
    </xf>
    <xf numFmtId="4" fontId="51" fillId="22"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8" borderId="16" applyNumberFormat="0" applyProtection="0">
      <alignment horizontal="left" vertical="center" indent="1"/>
    </xf>
    <xf numFmtId="4" fontId="51" fillId="22" borderId="17" applyNumberFormat="0" applyProtection="0">
      <alignment horizontal="right" vertical="center"/>
    </xf>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1" fillId="24" borderId="17" applyNumberFormat="0" applyProtection="0">
      <alignment horizontal="right" vertical="center"/>
    </xf>
    <xf numFmtId="4" fontId="51" fillId="24"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0" fontId="6" fillId="8" borderId="17" applyNumberFormat="0" applyProtection="0">
      <alignment horizontal="left" vertical="center" indent="1"/>
    </xf>
    <xf numFmtId="43" fontId="1" fillId="0" borderId="0" applyFont="0" applyFill="0" applyBorder="0" applyAlignment="0" applyProtection="0"/>
    <xf numFmtId="4" fontId="51" fillId="9" borderId="17" applyNumberFormat="0" applyProtection="0">
      <alignment horizontal="left" vertical="center" indent="1"/>
    </xf>
    <xf numFmtId="0" fontId="49" fillId="0" borderId="13">
      <alignment horizontal="left" vertical="center"/>
    </xf>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0" fontId="6" fillId="8" borderId="17" applyNumberFormat="0" applyProtection="0">
      <alignment horizontal="left" vertical="center" indent="1"/>
    </xf>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49" fillId="0" borderId="13">
      <alignment horizontal="left" vertical="center"/>
    </xf>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0" fontId="6" fillId="8" borderId="17" applyNumberFormat="0" applyProtection="0">
      <alignment horizontal="left" vertical="center" indent="1"/>
    </xf>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6" fillId="3" borderId="17" applyNumberFormat="0" applyProtection="0">
      <alignment horizontal="left" vertical="center" indent="1"/>
    </xf>
    <xf numFmtId="0" fontId="49" fillId="0" borderId="13">
      <alignment horizontal="left" vertical="center"/>
    </xf>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3" borderId="17" applyNumberFormat="0" applyProtection="0">
      <alignment horizontal="left" vertical="center" indent="1"/>
    </xf>
    <xf numFmtId="0" fontId="49" fillId="0" borderId="13">
      <alignment horizontal="left" vertical="center"/>
    </xf>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 fontId="51" fillId="15" borderId="17" applyNumberFormat="0" applyProtection="0">
      <alignment horizontal="right" vertical="center"/>
    </xf>
    <xf numFmtId="0" fontId="64" fillId="20" borderId="19" applyNumberFormat="0" applyAlignment="0" applyProtection="0"/>
    <xf numFmtId="0" fontId="6" fillId="19" borderId="17"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4" fontId="50" fillId="16" borderId="16"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4" fillId="20" borderId="19" applyNumberFormat="0" applyAlignment="0" applyProtection="0"/>
    <xf numFmtId="0" fontId="1" fillId="0" borderId="0"/>
    <xf numFmtId="0" fontId="1" fillId="0" borderId="0"/>
    <xf numFmtId="4" fontId="51" fillId="22" borderId="17" applyNumberFormat="0" applyProtection="0">
      <alignment horizontal="right" vertical="center"/>
    </xf>
    <xf numFmtId="43" fontId="1" fillId="0" borderId="0" applyFont="0" applyFill="0" applyBorder="0" applyAlignment="0" applyProtection="0"/>
    <xf numFmtId="43" fontId="47" fillId="0" borderId="0" applyFont="0" applyFill="0" applyBorder="0" applyAlignment="0" applyProtection="0"/>
    <xf numFmtId="0" fontId="50" fillId="3" borderId="16" applyNumberFormat="0" applyProtection="0">
      <alignment horizontal="left" vertical="center" indent="1"/>
    </xf>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64" fillId="20" borderId="19" applyNumberFormat="0" applyAlignment="0" applyProtection="0"/>
    <xf numFmtId="0" fontId="6" fillId="8" borderId="17" applyNumberFormat="0" applyProtection="0">
      <alignment horizontal="left" vertical="center" indent="1"/>
    </xf>
    <xf numFmtId="0" fontId="50" fillId="8" borderId="16" applyNumberFormat="0" applyProtection="0">
      <alignment horizontal="left" vertical="center" indent="1"/>
    </xf>
    <xf numFmtId="0" fontId="1" fillId="0" borderId="0"/>
    <xf numFmtId="4" fontId="58" fillId="5" borderId="16" applyNumberFormat="0" applyProtection="0">
      <alignment horizontal="right" vertical="center"/>
    </xf>
    <xf numFmtId="0" fontId="6" fillId="19" borderId="17"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0" fillId="16" borderId="16"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4" fillId="20" borderId="19" applyNumberFormat="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3" borderId="17" applyNumberFormat="0" applyProtection="0">
      <alignment horizontal="left" vertical="center" indent="1"/>
    </xf>
    <xf numFmtId="0" fontId="1" fillId="0" borderId="0"/>
    <xf numFmtId="191" fontId="67" fillId="23" borderId="9"/>
    <xf numFmtId="0" fontId="64" fillId="20" borderId="19" applyNumberFormat="0" applyAlignment="0" applyProtection="0"/>
    <xf numFmtId="4" fontId="51" fillId="9" borderId="22" applyNumberFormat="0" applyProtection="0">
      <alignment horizontal="left" vertical="center" indent="1"/>
    </xf>
    <xf numFmtId="0" fontId="1" fillId="0" borderId="0"/>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191" fontId="67" fillId="23" borderId="9"/>
    <xf numFmtId="0" fontId="64" fillId="20" borderId="19" applyNumberFormat="0" applyAlignment="0" applyProtection="0"/>
    <xf numFmtId="4" fontId="51" fillId="9" borderId="22" applyNumberFormat="0" applyProtection="0">
      <alignment horizontal="left" vertical="center" indent="1"/>
    </xf>
    <xf numFmtId="0" fontId="1" fillId="0" borderId="0"/>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4" fontId="51" fillId="9" borderId="22" applyNumberFormat="0" applyProtection="0">
      <alignment horizontal="left" vertical="center" indent="1"/>
    </xf>
    <xf numFmtId="4" fontId="51" fillId="10" borderId="17" applyNumberFormat="0" applyProtection="0">
      <alignment vertical="center"/>
    </xf>
    <xf numFmtId="0" fontId="1" fillId="0" borderId="0"/>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4" fontId="51" fillId="9" borderId="22" applyNumberFormat="0" applyProtection="0">
      <alignment horizontal="left" vertical="center" indent="1"/>
    </xf>
    <xf numFmtId="4" fontId="51" fillId="10" borderId="17" applyNumberFormat="0" applyProtection="0">
      <alignment vertical="center"/>
    </xf>
    <xf numFmtId="0" fontId="1" fillId="0" borderId="0"/>
    <xf numFmtId="4" fontId="57" fillId="5" borderId="16" applyNumberFormat="0" applyProtection="0">
      <alignment horizontal="right" vertical="center"/>
    </xf>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47" fillId="0" borderId="0"/>
    <xf numFmtId="0" fontId="1" fillId="0" borderId="0"/>
    <xf numFmtId="4" fontId="51" fillId="22"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8" fillId="5" borderId="16" applyNumberFormat="0" applyProtection="0">
      <alignment horizontal="right" vertical="center"/>
    </xf>
    <xf numFmtId="0" fontId="6" fillId="19" borderId="17"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64" fillId="20" borderId="19"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0" fillId="16" borderId="16"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0" fontId="1" fillId="0" borderId="0"/>
    <xf numFmtId="0" fontId="1" fillId="0" borderId="0"/>
    <xf numFmtId="0" fontId="50" fillId="4" borderId="16"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191" fontId="67" fillId="23" borderId="9"/>
    <xf numFmtId="0" fontId="64" fillId="20" borderId="19" applyNumberFormat="0" applyAlignment="0" applyProtection="0"/>
    <xf numFmtId="4" fontId="51" fillId="9" borderId="22" applyNumberFormat="0" applyProtection="0">
      <alignment horizontal="left" vertical="center" indent="1"/>
    </xf>
    <xf numFmtId="0" fontId="1" fillId="0" borderId="0"/>
    <xf numFmtId="0" fontId="64" fillId="20" borderId="19" applyNumberFormat="0" applyAlignment="0" applyProtection="0"/>
    <xf numFmtId="43" fontId="1" fillId="0" borderId="0" applyFont="0" applyFill="0" applyBorder="0" applyAlignment="0" applyProtection="0"/>
    <xf numFmtId="4" fontId="51" fillId="22" borderId="17" applyNumberFormat="0" applyProtection="0">
      <alignment horizontal="right" vertical="center"/>
    </xf>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4" fontId="51" fillId="22" borderId="17" applyNumberFormat="0" applyProtection="0">
      <alignment horizontal="right" vertical="center"/>
    </xf>
    <xf numFmtId="0" fontId="1" fillId="0" borderId="0"/>
    <xf numFmtId="0" fontId="64" fillId="20" borderId="19" applyNumberFormat="0" applyAlignment="0" applyProtection="0"/>
    <xf numFmtId="43" fontId="1" fillId="0" borderId="0" applyFont="0" applyFill="0" applyBorder="0" applyAlignment="0" applyProtection="0"/>
    <xf numFmtId="4" fontId="51" fillId="22" borderId="17" applyNumberFormat="0" applyProtection="0">
      <alignment horizontal="right" vertical="center"/>
    </xf>
    <xf numFmtId="0" fontId="1" fillId="0" borderId="0"/>
    <xf numFmtId="4" fontId="70" fillId="9" borderId="17" applyNumberFormat="0" applyProtection="0">
      <alignment horizontal="right" vertical="center"/>
    </xf>
    <xf numFmtId="0" fontId="1" fillId="0" borderId="0"/>
    <xf numFmtId="0" fontId="50" fillId="14" borderId="21" applyNumberFormat="0" applyProtection="0">
      <alignment horizontal="left" vertical="top" indent="1"/>
    </xf>
    <xf numFmtId="0" fontId="49" fillId="0" borderId="13">
      <alignment horizontal="left" vertical="center"/>
    </xf>
    <xf numFmtId="0" fontId="8" fillId="10" borderId="20" applyNumberFormat="0" applyFont="0" applyAlignment="0" applyProtection="0"/>
    <xf numFmtId="4" fontId="51" fillId="21"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4" fontId="51" fillId="22" borderId="17" applyNumberFormat="0" applyProtection="0">
      <alignment horizontal="right" vertical="center"/>
    </xf>
    <xf numFmtId="4" fontId="51" fillId="10" borderId="17" applyNumberFormat="0" applyProtection="0">
      <alignment vertical="center"/>
    </xf>
    <xf numFmtId="0" fontId="1" fillId="0" borderId="0"/>
    <xf numFmtId="0" fontId="64" fillId="20" borderId="19"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50" fillId="2" borderId="21" applyNumberFormat="0" applyProtection="0">
      <alignment horizontal="left" vertical="top" indent="1"/>
    </xf>
    <xf numFmtId="4" fontId="51" fillId="22"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4" fontId="58" fillId="5" borderId="16" applyNumberFormat="0" applyProtection="0">
      <alignment horizontal="right" vertical="center"/>
    </xf>
    <xf numFmtId="0" fontId="50" fillId="4" borderId="16" applyNumberFormat="0" applyProtection="0">
      <alignment horizontal="left" vertical="center" indent="1"/>
    </xf>
    <xf numFmtId="0" fontId="6" fillId="19" borderId="17"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64" fillId="20" borderId="19"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0" fillId="16" borderId="16"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0" fontId="1" fillId="0" borderId="0"/>
    <xf numFmtId="0" fontId="1" fillId="0" borderId="0"/>
    <xf numFmtId="0" fontId="1" fillId="0" borderId="0"/>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2" fillId="0" borderId="18" applyNumberFormat="0" applyFill="0" applyAlignment="0" applyProtection="0"/>
    <xf numFmtId="0" fontId="1" fillId="0" borderId="0"/>
    <xf numFmtId="4" fontId="50" fillId="0" borderId="16" applyNumberFormat="0" applyProtection="0">
      <alignment horizontal="right" vertical="center"/>
    </xf>
    <xf numFmtId="0" fontId="64" fillId="20" borderId="19" applyNumberFormat="0" applyAlignment="0" applyProtection="0"/>
    <xf numFmtId="43" fontId="1" fillId="0" borderId="0" applyFont="0" applyFill="0" applyBorder="0" applyAlignment="0" applyProtection="0"/>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0" fillId="0" borderId="16" applyNumberFormat="0" applyProtection="0">
      <alignment horizontal="right" vertical="center"/>
    </xf>
    <xf numFmtId="4" fontId="51" fillId="22" borderId="17" applyNumberFormat="0" applyProtection="0">
      <alignment horizontal="right" vertical="center"/>
    </xf>
    <xf numFmtId="0" fontId="52" fillId="0" borderId="18" applyNumberFormat="0" applyFill="0" applyAlignment="0" applyProtection="0"/>
    <xf numFmtId="0" fontId="1" fillId="0" borderId="0"/>
    <xf numFmtId="4" fontId="50" fillId="0" borderId="16" applyNumberFormat="0" applyProtection="0">
      <alignment horizontal="right" vertical="center"/>
    </xf>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64" fillId="20" borderId="19" applyNumberFormat="0" applyAlignment="0" applyProtection="0"/>
    <xf numFmtId="4" fontId="51" fillId="9" borderId="22" applyNumberFormat="0" applyProtection="0">
      <alignment horizontal="left" vertical="center" indent="1"/>
    </xf>
    <xf numFmtId="4" fontId="51" fillId="10"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4" fontId="51" fillId="10" borderId="17" applyNumberFormat="0" applyProtection="0">
      <alignment vertical="center"/>
    </xf>
    <xf numFmtId="0" fontId="1" fillId="0" borderId="0"/>
    <xf numFmtId="4" fontId="50" fillId="0" borderId="16" applyNumberFormat="0" applyProtection="0">
      <alignment horizontal="right" vertical="center"/>
    </xf>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49" fillId="0" borderId="13">
      <alignment horizontal="lef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9" fillId="0" borderId="13">
      <alignment horizontal="left" vertical="center"/>
    </xf>
    <xf numFmtId="0" fontId="47" fillId="0" borderId="0"/>
    <xf numFmtId="0" fontId="1" fillId="0" borderId="0"/>
    <xf numFmtId="43" fontId="1" fillId="0" borderId="0" applyFont="0" applyFill="0" applyBorder="0" applyAlignment="0" applyProtection="0"/>
    <xf numFmtId="0" fontId="1" fillId="0" borderId="0"/>
    <xf numFmtId="0" fontId="1" fillId="0" borderId="0"/>
    <xf numFmtId="4" fontId="50" fillId="0" borderId="16" applyNumberFormat="0" applyProtection="0">
      <alignment horizontal="right" vertical="center"/>
    </xf>
    <xf numFmtId="0" fontId="1" fillId="0" borderId="0"/>
    <xf numFmtId="0" fontId="56" fillId="3" borderId="17" applyNumberFormat="0" applyAlignment="0" applyProtection="0"/>
    <xf numFmtId="0" fontId="1" fillId="0" borderId="0"/>
    <xf numFmtId="4" fontId="51" fillId="21"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64" fillId="20" borderId="19"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1" fillId="21" borderId="17" applyNumberFormat="0" applyProtection="0">
      <alignment horizontal="right" vertical="center"/>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0" fontId="47" fillId="0" borderId="0"/>
    <xf numFmtId="43" fontId="1" fillId="0" borderId="0" applyFont="0" applyFill="0" applyBorder="0" applyAlignment="0" applyProtection="0"/>
    <xf numFmtId="43" fontId="1" fillId="0" borderId="0" applyFont="0" applyFill="0" applyBorder="0" applyAlignment="0" applyProtection="0"/>
    <xf numFmtId="0" fontId="64" fillId="20" borderId="19" applyNumberForma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1" fillId="21" borderId="17" applyNumberFormat="0" applyProtection="0">
      <alignment horizontal="right" vertical="center"/>
    </xf>
    <xf numFmtId="4" fontId="58" fillId="5" borderId="16" applyNumberFormat="0" applyProtection="0">
      <alignment horizontal="right" vertical="center"/>
    </xf>
    <xf numFmtId="0" fontId="49" fillId="0" borderId="13">
      <alignment horizontal="left" vertical="center"/>
    </xf>
    <xf numFmtId="0" fontId="47" fillId="0" borderId="0"/>
    <xf numFmtId="43" fontId="1" fillId="0" borderId="0" applyFont="0" applyFill="0" applyBorder="0" applyAlignment="0" applyProtection="0"/>
    <xf numFmtId="43" fontId="1" fillId="0" borderId="0" applyFont="0" applyFill="0" applyBorder="0" applyAlignment="0" applyProtection="0"/>
    <xf numFmtId="4" fontId="58" fillId="5" borderId="16" applyNumberFormat="0" applyProtection="0">
      <alignment horizontal="right" vertical="center"/>
    </xf>
    <xf numFmtId="0" fontId="50" fillId="4" borderId="16" applyNumberFormat="0" applyProtection="0">
      <alignment horizontal="left" vertical="center" indent="1"/>
    </xf>
    <xf numFmtId="0" fontId="6" fillId="19" borderId="17"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64" fillId="20" borderId="19" applyNumberForma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0" fontId="1" fillId="0" borderId="0"/>
    <xf numFmtId="0" fontId="1" fillId="0" borderId="0"/>
    <xf numFmtId="0" fontId="1" fillId="0" borderId="0"/>
    <xf numFmtId="0" fontId="6" fillId="19" borderId="17" applyNumberFormat="0" applyProtection="0">
      <alignment horizontal="left" vertical="center" indent="1"/>
    </xf>
    <xf numFmtId="212" fontId="77" fillId="0" borderId="0" applyFill="0" applyBorder="0" applyAlignment="0"/>
    <xf numFmtId="4" fontId="51" fillId="10" borderId="17" applyNumberFormat="0" applyProtection="0">
      <alignment vertical="center"/>
    </xf>
    <xf numFmtId="0" fontId="1" fillId="0" borderId="0"/>
    <xf numFmtId="0" fontId="1" fillId="0" borderId="0"/>
    <xf numFmtId="0" fontId="1" fillId="0" borderId="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4" fontId="50" fillId="16" borderId="16"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6"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 fontId="50" fillId="16" borderId="16" applyNumberFormat="0" applyProtection="0">
      <alignment horizontal="left" vertical="center" indent="1"/>
    </xf>
    <xf numFmtId="0" fontId="1" fillId="0" borderId="0"/>
    <xf numFmtId="182" fontId="55" fillId="0" borderId="3"/>
    <xf numFmtId="43" fontId="1" fillId="0" borderId="0" applyFont="0" applyFill="0" applyBorder="0" applyAlignment="0" applyProtection="0"/>
    <xf numFmtId="43" fontId="47" fillId="0" borderId="0" applyFont="0" applyFill="0" applyBorder="0" applyAlignment="0" applyProtection="0"/>
    <xf numFmtId="0" fontId="1" fillId="0" borderId="0"/>
    <xf numFmtId="0" fontId="1" fillId="0" borderId="0"/>
    <xf numFmtId="182" fontId="55" fillId="0" borderId="3"/>
    <xf numFmtId="43" fontId="1" fillId="0" borderId="0" applyFont="0" applyFill="0" applyBorder="0" applyAlignment="0" applyProtection="0"/>
    <xf numFmtId="43" fontId="47" fillId="0" borderId="0" applyFont="0" applyFill="0" applyBorder="0" applyAlignment="0" applyProtection="0"/>
    <xf numFmtId="0" fontId="1" fillId="0" borderId="0"/>
    <xf numFmtId="0" fontId="1" fillId="0" borderId="0"/>
    <xf numFmtId="0" fontId="1" fillId="0" borderId="0"/>
    <xf numFmtId="0" fontId="1" fillId="0" borderId="0"/>
    <xf numFmtId="182" fontId="55" fillId="0" borderId="3"/>
    <xf numFmtId="43" fontId="1" fillId="0" borderId="0" applyFont="0" applyFill="0" applyBorder="0" applyAlignment="0" applyProtection="0"/>
    <xf numFmtId="43" fontId="47" fillId="0" borderId="0" applyFont="0" applyFill="0" applyBorder="0" applyAlignment="0" applyProtection="0"/>
    <xf numFmtId="0" fontId="1" fillId="0" borderId="0"/>
    <xf numFmtId="182" fontId="55" fillId="0" borderId="3"/>
    <xf numFmtId="43" fontId="1" fillId="0" borderId="0" applyFont="0" applyFill="0" applyBorder="0" applyAlignment="0" applyProtection="0"/>
    <xf numFmtId="43" fontId="47" fillId="0" borderId="0" applyFont="0" applyFill="0" applyBorder="0" applyAlignment="0" applyProtection="0"/>
    <xf numFmtId="0" fontId="1" fillId="0" borderId="0"/>
    <xf numFmtId="0" fontId="49" fillId="0" borderId="13">
      <alignment horizontal="left" vertical="center"/>
    </xf>
    <xf numFmtId="0" fontId="1" fillId="0" borderId="0"/>
    <xf numFmtId="0" fontId="6" fillId="8" borderId="17" applyNumberFormat="0" applyProtection="0">
      <alignment horizontal="left" vertical="center" indent="1"/>
    </xf>
    <xf numFmtId="4" fontId="51" fillId="18" borderId="17" applyNumberFormat="0" applyProtection="0">
      <alignment horizontal="right" vertical="center"/>
    </xf>
    <xf numFmtId="0" fontId="50" fillId="11" borderId="21" applyNumberFormat="0" applyProtection="0">
      <alignment horizontal="left" vertical="top" indent="1"/>
    </xf>
    <xf numFmtId="43" fontId="1" fillId="0" borderId="0" applyFont="0" applyFill="0" applyBorder="0" applyAlignment="0" applyProtection="0"/>
    <xf numFmtId="182" fontId="55" fillId="0" borderId="3"/>
    <xf numFmtId="43" fontId="1" fillId="0" borderId="0" applyFont="0" applyFill="0" applyBorder="0" applyAlignment="0" applyProtection="0"/>
    <xf numFmtId="43" fontId="47" fillId="0" borderId="0" applyFont="0" applyFill="0" applyBorder="0" applyAlignment="0" applyProtection="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0" fontId="64" fillId="20" borderId="19" applyNumberFormat="0" applyAlignment="0" applyProtection="0"/>
    <xf numFmtId="0" fontId="1" fillId="0" borderId="0"/>
    <xf numFmtId="43" fontId="1" fillId="0" borderId="0" applyFont="0" applyFill="0" applyBorder="0" applyAlignment="0" applyProtection="0"/>
    <xf numFmtId="0" fontId="1" fillId="0" borderId="0"/>
    <xf numFmtId="0" fontId="8" fillId="0" borderId="0" applyFill="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0" fontId="64" fillId="20" borderId="19" applyNumberForma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1" fillId="21" borderId="17" applyNumberFormat="0" applyProtection="0">
      <alignment horizontal="right" vertical="center"/>
    </xf>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0" fontId="1" fillId="0" borderId="0"/>
    <xf numFmtId="4" fontId="51" fillId="8" borderId="17" applyNumberFormat="0" applyProtection="0">
      <alignment horizontal="left" vertical="center" indent="1"/>
    </xf>
    <xf numFmtId="4" fontId="51" fillId="22" borderId="17" applyNumberFormat="0" applyProtection="0">
      <alignment horizontal="right" vertical="center"/>
    </xf>
    <xf numFmtId="43" fontId="1" fillId="0" borderId="0" applyFont="0" applyFill="0" applyBorder="0" applyAlignment="0" applyProtection="0"/>
    <xf numFmtId="4" fontId="51" fillId="9" borderId="17" applyNumberFormat="0" applyProtection="0">
      <alignment horizontal="left" vertical="center" indent="1"/>
    </xf>
    <xf numFmtId="4" fontId="51" fillId="22" borderId="17" applyNumberFormat="0" applyProtection="0">
      <alignment horizontal="right" vertical="center"/>
    </xf>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1" fillId="0" borderId="0"/>
    <xf numFmtId="4" fontId="51" fillId="22" borderId="17" applyNumberFormat="0" applyProtection="0">
      <alignment horizontal="right" vertical="center"/>
    </xf>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6" fillId="19" borderId="17" applyNumberFormat="0" applyProtection="0">
      <alignment horizontal="left" vertical="center" indent="1"/>
    </xf>
    <xf numFmtId="0" fontId="1" fillId="0" borderId="0"/>
    <xf numFmtId="43" fontId="1" fillId="0" borderId="0" applyFont="0" applyFill="0" applyBorder="0" applyAlignment="0" applyProtection="0"/>
    <xf numFmtId="0" fontId="50" fillId="2" borderId="21" applyNumberFormat="0" applyProtection="0">
      <alignment horizontal="left" vertical="top" indent="1"/>
    </xf>
    <xf numFmtId="4" fontId="51" fillId="22"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6" fillId="19" borderId="17"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6" fillId="19" borderId="17"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71" fillId="26" borderId="1">
      <alignment horizontal="left" vertical="center"/>
    </xf>
    <xf numFmtId="0" fontId="1" fillId="0" borderId="0"/>
    <xf numFmtId="0" fontId="1" fillId="0" borderId="0"/>
    <xf numFmtId="0" fontId="49" fillId="0" borderId="13">
      <alignment horizontal="left" vertical="center"/>
    </xf>
    <xf numFmtId="0" fontId="1" fillId="0" borderId="0"/>
    <xf numFmtId="4" fontId="50" fillId="0"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0" fontId="1" fillId="0" borderId="0"/>
    <xf numFmtId="4" fontId="70" fillId="9" borderId="17" applyNumberFormat="0" applyProtection="0">
      <alignment horizontal="right" vertical="center"/>
    </xf>
    <xf numFmtId="4" fontId="51" fillId="28" borderId="17" applyNumberFormat="0" applyProtection="0">
      <alignment horizontal="right" vertical="center"/>
    </xf>
    <xf numFmtId="0" fontId="50" fillId="8"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43" fontId="46" fillId="0" borderId="0" applyFont="0" applyFill="0" applyBorder="0" applyAlignment="0" applyProtection="0"/>
    <xf numFmtId="0" fontId="6" fillId="8" borderId="17" applyNumberFormat="0" applyProtection="0">
      <alignment horizontal="left" vertical="center" indent="1"/>
    </xf>
    <xf numFmtId="0" fontId="50" fillId="8"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43" fontId="46" fillId="0" borderId="0" applyFont="0" applyFill="0" applyBorder="0" applyAlignment="0" applyProtection="0"/>
    <xf numFmtId="0" fontId="6" fillId="8" borderId="17" applyNumberFormat="0" applyProtection="0">
      <alignment horizontal="left" vertical="center" indent="1"/>
    </xf>
    <xf numFmtId="0" fontId="1" fillId="0" borderId="0"/>
    <xf numFmtId="0" fontId="50" fillId="8"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43" fontId="46" fillId="0" borderId="0" applyFont="0" applyFill="0" applyBorder="0" applyAlignment="0" applyProtection="0"/>
    <xf numFmtId="0" fontId="6" fillId="8" borderId="17" applyNumberFormat="0" applyProtection="0">
      <alignment horizontal="left" vertical="center" indent="1"/>
    </xf>
    <xf numFmtId="0" fontId="1" fillId="0" borderId="0"/>
    <xf numFmtId="0" fontId="49" fillId="0" borderId="13">
      <alignment horizontal="left" vertical="center"/>
    </xf>
    <xf numFmtId="43" fontId="1" fillId="0" borderId="0" applyFont="0" applyFill="0" applyBorder="0" applyAlignment="0" applyProtection="0"/>
    <xf numFmtId="0" fontId="1" fillId="0" borderId="0"/>
    <xf numFmtId="43" fontId="46" fillId="0" borderId="0" applyFont="0" applyFill="0" applyBorder="0" applyAlignment="0" applyProtection="0"/>
    <xf numFmtId="0" fontId="1" fillId="0" borderId="0"/>
    <xf numFmtId="0" fontId="49" fillId="0" borderId="13">
      <alignment horizontal="left" vertical="center"/>
    </xf>
    <xf numFmtId="43" fontId="1" fillId="0" borderId="0" applyFont="0" applyFill="0" applyBorder="0" applyAlignment="0" applyProtection="0"/>
    <xf numFmtId="0" fontId="1" fillId="0" borderId="0"/>
    <xf numFmtId="43" fontId="46" fillId="0" borderId="0" applyFont="0" applyFill="0" applyBorder="0" applyAlignment="0" applyProtection="0"/>
    <xf numFmtId="0" fontId="1" fillId="0" borderId="0"/>
    <xf numFmtId="0" fontId="1" fillId="0" borderId="0"/>
    <xf numFmtId="0" fontId="49" fillId="0" borderId="13">
      <alignment horizontal="left" vertical="center"/>
    </xf>
    <xf numFmtId="4" fontId="50" fillId="16" borderId="16" applyNumberFormat="0" applyProtection="0">
      <alignment horizontal="left" vertical="center" indent="1"/>
    </xf>
    <xf numFmtId="43" fontId="1" fillId="0" borderId="0" applyFont="0" applyFill="0" applyBorder="0" applyAlignment="0" applyProtection="0"/>
    <xf numFmtId="0" fontId="1" fillId="0" borderId="0"/>
    <xf numFmtId="43" fontId="46" fillId="0" borderId="0" applyFont="0" applyFill="0" applyBorder="0" applyAlignment="0" applyProtection="0"/>
    <xf numFmtId="43" fontId="46" fillId="0" borderId="0" applyFont="0" applyFill="0" applyBorder="0" applyAlignment="0" applyProtection="0"/>
    <xf numFmtId="0" fontId="1" fillId="0" borderId="0"/>
    <xf numFmtId="0" fontId="1" fillId="0" borderId="0"/>
    <xf numFmtId="0" fontId="49" fillId="0" borderId="13">
      <alignment horizontal="left" vertical="center"/>
    </xf>
    <xf numFmtId="4" fontId="50" fillId="16" borderId="16" applyNumberFormat="0" applyProtection="0">
      <alignment horizontal="left" vertical="center" indent="1"/>
    </xf>
    <xf numFmtId="43" fontId="1" fillId="0" borderId="0" applyFont="0" applyFill="0" applyBorder="0" applyAlignment="0" applyProtection="0"/>
    <xf numFmtId="0" fontId="1" fillId="0" borderId="0"/>
    <xf numFmtId="43" fontId="46" fillId="0" borderId="0" applyFont="0" applyFill="0" applyBorder="0" applyAlignment="0" applyProtection="0"/>
    <xf numFmtId="43" fontId="46"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1" fillId="0" borderId="0"/>
    <xf numFmtId="0" fontId="6" fillId="8" borderId="17" applyNumberFormat="0" applyProtection="0">
      <alignment horizontal="left" vertical="center" indent="1"/>
    </xf>
    <xf numFmtId="0" fontId="1" fillId="0" borderId="0"/>
    <xf numFmtId="0" fontId="1" fillId="0" borderId="0"/>
    <xf numFmtId="4" fontId="57" fillId="5" borderId="16" applyNumberFormat="0" applyProtection="0">
      <alignment horizontal="right" vertical="center"/>
    </xf>
    <xf numFmtId="0" fontId="1" fillId="0" borderId="0"/>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4" fontId="51" fillId="22" borderId="17" applyNumberFormat="0" applyProtection="0">
      <alignment horizontal="right" vertical="center"/>
    </xf>
    <xf numFmtId="0" fontId="64" fillId="20" borderId="19" applyNumberFormat="0" applyAlignment="0" applyProtection="0"/>
    <xf numFmtId="4" fontId="57" fillId="5" borderId="16" applyNumberFormat="0" applyProtection="0">
      <alignment horizontal="right" vertical="center"/>
    </xf>
    <xf numFmtId="0" fontId="6" fillId="3" borderId="17" applyNumberFormat="0" applyProtection="0">
      <alignment horizontal="left" vertical="center" indent="1"/>
    </xf>
    <xf numFmtId="182" fontId="55" fillId="0" borderId="3"/>
    <xf numFmtId="0" fontId="1" fillId="0" borderId="0"/>
    <xf numFmtId="4" fontId="70" fillId="9" borderId="17" applyNumberFormat="0" applyProtection="0">
      <alignment horizontal="right" vertical="center"/>
    </xf>
    <xf numFmtId="4" fontId="51" fillId="28" borderId="17" applyNumberFormat="0" applyProtection="0">
      <alignment horizontal="right" vertical="center"/>
    </xf>
    <xf numFmtId="0" fontId="49" fillId="0" borderId="13">
      <alignment horizontal="left" vertical="center"/>
    </xf>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47"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47"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49" fillId="0" borderId="13">
      <alignment horizontal="left" vertical="center"/>
    </xf>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47"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49" fillId="0" borderId="13">
      <alignment horizontal="left" vertical="center"/>
    </xf>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47"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49" fillId="0" borderId="13">
      <alignment horizontal="left" vertical="center"/>
    </xf>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47"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4" fontId="57" fillId="5" borderId="16" applyNumberFormat="0" applyProtection="0">
      <alignment horizontal="right" vertical="center"/>
    </xf>
    <xf numFmtId="182" fontId="55" fillId="0" borderId="3"/>
    <xf numFmtId="43" fontId="1" fillId="0" borderId="0" applyFont="0" applyFill="0" applyBorder="0" applyAlignment="0" applyProtection="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47" fillId="0" borderId="0" applyFont="0" applyFill="0" applyBorder="0" applyAlignment="0" applyProtection="0"/>
    <xf numFmtId="0" fontId="50" fillId="3" borderId="16" applyNumberFormat="0" applyProtection="0">
      <alignment horizontal="left" vertical="center" indent="1"/>
    </xf>
    <xf numFmtId="4" fontId="57" fillId="5" borderId="16" applyNumberFormat="0" applyProtection="0">
      <alignment horizontal="right" vertical="center"/>
    </xf>
    <xf numFmtId="182" fontId="55" fillId="0" borderId="3"/>
    <xf numFmtId="4" fontId="57" fillId="5" borderId="16" applyNumberFormat="0" applyProtection="0">
      <alignment horizontal="right" vertical="center"/>
    </xf>
    <xf numFmtId="182" fontId="55" fillId="0" borderId="3"/>
    <xf numFmtId="4" fontId="51" fillId="22" borderId="17" applyNumberFormat="0" applyProtection="0">
      <alignment horizontal="right" vertical="center"/>
    </xf>
    <xf numFmtId="43" fontId="1" fillId="0" borderId="0" applyFont="0" applyFill="0" applyBorder="0" applyAlignment="0" applyProtection="0"/>
    <xf numFmtId="43" fontId="47"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0" fontId="64" fillId="20" borderId="19" applyNumberFormat="0" applyAlignment="0" applyProtection="0"/>
    <xf numFmtId="4" fontId="51" fillId="9" borderId="22" applyNumberFormat="0" applyProtection="0">
      <alignment horizontal="left" vertical="center" indent="1"/>
    </xf>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0" fontId="64" fillId="20" borderId="19" applyNumberFormat="0" applyAlignment="0" applyProtection="0"/>
    <xf numFmtId="4" fontId="51" fillId="9" borderId="22" applyNumberFormat="0" applyProtection="0">
      <alignment horizontal="left" vertical="center" indent="1"/>
    </xf>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4" fontId="51" fillId="7" borderId="17" applyNumberFormat="0" applyProtection="0">
      <alignment horizontal="right" vertical="center"/>
    </xf>
    <xf numFmtId="0" fontId="64" fillId="20" borderId="19" applyNumberFormat="0" applyAlignment="0" applyProtection="0"/>
    <xf numFmtId="4" fontId="51" fillId="9" borderId="22" applyNumberFormat="0" applyProtection="0">
      <alignment horizontal="left" vertical="center" indent="1"/>
    </xf>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4" fontId="51" fillId="9" borderId="22" applyNumberFormat="0" applyProtection="0">
      <alignment horizontal="left" vertical="center" indent="1"/>
    </xf>
    <xf numFmtId="0" fontId="1" fillId="0" borderId="0"/>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2" fillId="0" borderId="18" applyNumberFormat="0" applyFill="0" applyAlignment="0" applyProtection="0"/>
    <xf numFmtId="0" fontId="50" fillId="2" borderId="21" applyNumberFormat="0" applyProtection="0">
      <alignment horizontal="left" vertical="top" indent="1"/>
    </xf>
    <xf numFmtId="4" fontId="51" fillId="7" borderId="17" applyNumberFormat="0" applyProtection="0">
      <alignment horizontal="right" vertical="center"/>
    </xf>
    <xf numFmtId="0" fontId="1" fillId="0" borderId="0"/>
    <xf numFmtId="0" fontId="1" fillId="0" borderId="0"/>
    <xf numFmtId="0" fontId="6" fillId="19" borderId="17" applyNumberFormat="0" applyProtection="0">
      <alignment horizontal="left" vertical="center" indent="1"/>
    </xf>
    <xf numFmtId="0" fontId="1" fillId="0" borderId="0"/>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19"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64" fillId="20" borderId="19" applyNumberFormat="0" applyAlignment="0" applyProtection="0"/>
    <xf numFmtId="0" fontId="6" fillId="3" borderId="17" applyNumberFormat="0" applyProtection="0">
      <alignment horizontal="left" vertical="center" indent="1"/>
    </xf>
    <xf numFmtId="0" fontId="1" fillId="0" borderId="0"/>
    <xf numFmtId="0" fontId="50" fillId="3" borderId="16" applyNumberFormat="0" applyProtection="0">
      <alignment horizontal="left" vertical="center" indent="1"/>
    </xf>
    <xf numFmtId="214" fontId="1" fillId="0" borderId="0" applyFont="0" applyFill="0" applyBorder="0" applyAlignment="0" applyProtection="0"/>
    <xf numFmtId="4" fontId="51" fillId="15" borderId="17" applyNumberFormat="0" applyProtection="0">
      <alignment horizontal="right" vertical="center"/>
    </xf>
    <xf numFmtId="43" fontId="1" fillId="0" borderId="0" applyFont="0" applyFill="0" applyBorder="0" applyAlignment="0" applyProtection="0"/>
    <xf numFmtId="0" fontId="47"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182" fontId="55" fillId="0" borderId="3"/>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67" fillId="23" borderId="9"/>
    <xf numFmtId="0" fontId="64" fillId="20" borderId="19" applyNumberFormat="0" applyAlignment="0" applyProtection="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0" fontId="49" fillId="0" borderId="13">
      <alignment horizontal="left" vertical="center"/>
    </xf>
    <xf numFmtId="4" fontId="50" fillId="0" borderId="16"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6" fillId="6" borderId="17" applyNumberFormat="0" applyProtection="0">
      <alignment horizontal="left" vertical="center" indent="1"/>
    </xf>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0" fontId="1" fillId="0" borderId="0"/>
    <xf numFmtId="0" fontId="47" fillId="0" borderId="0"/>
    <xf numFmtId="0" fontId="49" fillId="0" borderId="13">
      <alignment horizontal="left" vertical="center"/>
    </xf>
    <xf numFmtId="0" fontId="49" fillId="0" borderId="13">
      <alignment horizontal="left" vertical="center"/>
    </xf>
    <xf numFmtId="4" fontId="50" fillId="0" borderId="16"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 fontId="50" fillId="16"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4" fontId="59" fillId="13" borderId="17" applyNumberFormat="0" applyProtection="0">
      <alignment horizontal="left" vertical="center" indent="1"/>
    </xf>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0" fillId="0" borderId="2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50" fillId="3" borderId="16" applyNumberFormat="0" applyProtection="0">
      <alignment horizontal="left" vertical="center" indent="1"/>
    </xf>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4" fontId="51" fillId="9" borderId="17" applyNumberFormat="0" applyProtection="0">
      <alignment horizontal="right" vertical="center"/>
    </xf>
    <xf numFmtId="0" fontId="1" fillId="0" borderId="0"/>
    <xf numFmtId="4" fontId="58" fillId="5" borderId="16"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4" fontId="51" fillId="7"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8" fillId="5" borderId="16"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4" fontId="51" fillId="7" borderId="17" applyNumberFormat="0" applyProtection="0">
      <alignment horizontal="right" vertical="center"/>
    </xf>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10" fontId="50" fillId="10" borderId="1" applyNumberFormat="0" applyBorder="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10" fontId="50" fillId="10" borderId="1" applyNumberFormat="0" applyBorder="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1" fillId="0" borderId="0"/>
    <xf numFmtId="43" fontId="1" fillId="0" borderId="0" applyFont="0" applyFill="0" applyBorder="0" applyAlignment="0" applyProtection="0"/>
    <xf numFmtId="4" fontId="50" fillId="16" borderId="16" applyNumberFormat="0" applyProtection="0">
      <alignment horizontal="left" vertical="center" indent="1"/>
    </xf>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0" fontId="47" fillId="0" borderId="0"/>
    <xf numFmtId="0" fontId="1" fillId="0" borderId="0"/>
    <xf numFmtId="0" fontId="1" fillId="0" borderId="0"/>
    <xf numFmtId="4" fontId="51" fillId="24" borderId="17" applyNumberFormat="0" applyProtection="0">
      <alignment horizontal="right" vertical="center"/>
    </xf>
    <xf numFmtId="0" fontId="1" fillId="0" borderId="0"/>
    <xf numFmtId="0" fontId="49" fillId="0" borderId="13">
      <alignment horizontal="left" vertical="center"/>
    </xf>
    <xf numFmtId="0" fontId="49" fillId="0" borderId="13">
      <alignment horizontal="lef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0" fontId="1" fillId="0" borderId="0"/>
    <xf numFmtId="4" fontId="51" fillId="24" borderId="17" applyNumberFormat="0" applyProtection="0">
      <alignment horizontal="right" vertical="center"/>
    </xf>
    <xf numFmtId="4" fontId="51" fillId="15" borderId="17" applyNumberFormat="0" applyProtection="0">
      <alignment horizontal="right" vertical="center"/>
    </xf>
    <xf numFmtId="0" fontId="1" fillId="0" borderId="0"/>
    <xf numFmtId="0" fontId="49" fillId="0" borderId="13">
      <alignment horizontal="left" vertical="center"/>
    </xf>
    <xf numFmtId="0" fontId="49" fillId="0" borderId="13">
      <alignment horizontal="lef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52" fillId="0" borderId="18" applyNumberFormat="0" applyFill="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4" fontId="51" fillId="10" borderId="17" applyNumberFormat="0" applyProtection="0">
      <alignment horizontal="left" vertical="center" indent="1"/>
    </xf>
    <xf numFmtId="0" fontId="1" fillId="0" borderId="0"/>
    <xf numFmtId="0" fontId="1" fillId="0" borderId="0"/>
    <xf numFmtId="0" fontId="1" fillId="0" borderId="0"/>
    <xf numFmtId="4" fontId="51" fillId="24" borderId="17" applyNumberFormat="0" applyProtection="0">
      <alignment horizontal="right" vertical="center"/>
    </xf>
    <xf numFmtId="4" fontId="51" fillId="15" borderId="17" applyNumberFormat="0" applyProtection="0">
      <alignment horizontal="right" vertical="center"/>
    </xf>
    <xf numFmtId="0" fontId="1" fillId="0" borderId="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0" fontId="1" fillId="0" borderId="0"/>
    <xf numFmtId="0" fontId="1" fillId="0" borderId="0"/>
    <xf numFmtId="4" fontId="51" fillId="24" borderId="17" applyNumberFormat="0" applyProtection="0">
      <alignment horizontal="right" vertical="center"/>
    </xf>
    <xf numFmtId="4" fontId="51" fillId="15" borderId="17" applyNumberFormat="0" applyProtection="0">
      <alignment horizontal="right" vertical="center"/>
    </xf>
    <xf numFmtId="0" fontId="1" fillId="0" borderId="0"/>
    <xf numFmtId="4" fontId="51" fillId="18" borderId="17" applyNumberFormat="0" applyProtection="0">
      <alignment horizontal="right" vertical="center"/>
    </xf>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1" fillId="0" borderId="0"/>
    <xf numFmtId="41" fontId="1" fillId="0" borderId="0" applyFont="0" applyFill="0" applyBorder="0" applyAlignment="0" applyProtection="0"/>
    <xf numFmtId="0" fontId="1" fillId="0" borderId="0"/>
    <xf numFmtId="0" fontId="1" fillId="0" borderId="0"/>
    <xf numFmtId="0" fontId="1" fillId="0" borderId="0"/>
    <xf numFmtId="0" fontId="1" fillId="0" borderId="0"/>
    <xf numFmtId="4" fontId="51" fillId="24" borderId="17" applyNumberFormat="0" applyProtection="0">
      <alignment horizontal="right" vertical="center"/>
    </xf>
    <xf numFmtId="4" fontId="51" fillId="15" borderId="17" applyNumberFormat="0" applyProtection="0">
      <alignment horizontal="right" vertical="center"/>
    </xf>
    <xf numFmtId="0" fontId="1" fillId="0" borderId="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50" fillId="4" borderId="16" applyNumberFormat="0" applyProtection="0">
      <alignment horizontal="left" vertical="center" indent="1"/>
    </xf>
    <xf numFmtId="0" fontId="1" fillId="0" borderId="0"/>
    <xf numFmtId="41" fontId="1" fillId="0" borderId="0" applyFont="0" applyFill="0" applyBorder="0" applyAlignment="0" applyProtection="0"/>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1" fillId="0" borderId="0"/>
    <xf numFmtId="0" fontId="1" fillId="0" borderId="0"/>
    <xf numFmtId="4" fontId="51" fillId="22" borderId="17" applyNumberFormat="0" applyProtection="0">
      <alignment horizontal="right" vertical="center"/>
    </xf>
    <xf numFmtId="4" fontId="51" fillId="15" borderId="17" applyNumberFormat="0" applyProtection="0">
      <alignment horizontal="right" vertical="center"/>
    </xf>
    <xf numFmtId="0" fontId="50" fillId="14" borderId="21" applyNumberFormat="0" applyProtection="0">
      <alignment horizontal="left" vertical="top" indent="1"/>
    </xf>
    <xf numFmtId="0" fontId="1" fillId="0" borderId="0"/>
    <xf numFmtId="0" fontId="50" fillId="3" borderId="16" applyNumberFormat="0" applyProtection="0">
      <alignment horizontal="left" vertical="center" indent="1"/>
    </xf>
    <xf numFmtId="0" fontId="50" fillId="3"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0" fontId="1" fillId="0" borderId="0"/>
    <xf numFmtId="0" fontId="1" fillId="0" borderId="0"/>
    <xf numFmtId="4" fontId="51" fillId="22" borderId="17" applyNumberFormat="0" applyProtection="0">
      <alignment horizontal="right" vertical="center"/>
    </xf>
    <xf numFmtId="4" fontId="51" fillId="10"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0" fontId="8" fillId="10" borderId="20" applyNumberFormat="0" applyFont="0" applyAlignment="0" applyProtection="0"/>
    <xf numFmtId="4" fontId="57" fillId="5"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4" fontId="58" fillId="5" borderId="16" applyNumberFormat="0" applyProtection="0">
      <alignment horizontal="righ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1" fillId="12" borderId="17"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10" borderId="20"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 fillId="10" borderId="20"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 fillId="10" borderId="20" applyNumberFormat="0" applyFont="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1" fillId="12" borderId="17" applyNumberFormat="0" applyProtection="0">
      <alignment horizontal="right" vertical="center"/>
    </xf>
    <xf numFmtId="0" fontId="1" fillId="0" borderId="0"/>
    <xf numFmtId="0" fontId="1" fillId="0" borderId="0"/>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59" fillId="13"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3" fontId="1" fillId="0" borderId="0" applyFont="0" applyFill="0" applyBorder="0" applyAlignment="0" applyProtection="0"/>
    <xf numFmtId="0" fontId="50" fillId="14" borderId="21" applyNumberFormat="0" applyProtection="0">
      <alignment horizontal="left" vertical="top" indent="1"/>
    </xf>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4" fontId="57" fillId="5" borderId="16" applyNumberFormat="0" applyProtection="0">
      <alignment horizontal="right" vertical="center"/>
    </xf>
    <xf numFmtId="0" fontId="50" fillId="8"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8"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6" fillId="3" borderId="17" applyNumberFormat="0" applyProtection="0">
      <alignment horizontal="left" vertical="center" indent="1"/>
    </xf>
    <xf numFmtId="0" fontId="49" fillId="0" borderId="13">
      <alignment horizontal="left" vertical="center"/>
    </xf>
    <xf numFmtId="4" fontId="51" fillId="24" borderId="17" applyNumberFormat="0" applyProtection="0">
      <alignment horizontal="right" vertical="center"/>
    </xf>
    <xf numFmtId="0" fontId="47"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4" fontId="51" fillId="24" borderId="17"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 fontId="50" fillId="14" borderId="16" applyNumberFormat="0" applyProtection="0">
      <alignment horizontal="right" vertical="center"/>
    </xf>
    <xf numFmtId="4" fontId="50" fillId="0" borderId="16"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15"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21" borderId="17" applyNumberFormat="0" applyProtection="0">
      <alignment horizontal="right" vertical="center"/>
    </xf>
    <xf numFmtId="0" fontId="6" fillId="19" borderId="17"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4" fontId="50" fillId="14" borderId="16" applyNumberFormat="0" applyProtection="0">
      <alignment horizontal="right" vertical="center"/>
    </xf>
    <xf numFmtId="4" fontId="50" fillId="0" borderId="16"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15"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8" borderId="16" applyNumberFormat="0" applyProtection="0">
      <alignment horizontal="left" vertical="center" indent="1"/>
    </xf>
    <xf numFmtId="43" fontId="1" fillId="0" borderId="0" applyFont="0" applyFill="0" applyBorder="0" applyAlignment="0" applyProtection="0"/>
    <xf numFmtId="0" fontId="1" fillId="0" borderId="0"/>
    <xf numFmtId="4" fontId="51" fillId="9" borderId="22" applyNumberFormat="0" applyProtection="0">
      <alignment horizontal="left" vertical="center" indent="1"/>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0" fontId="50" fillId="3" borderId="16"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0" fontId="50" fillId="3" borderId="16"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0" fontId="1" fillId="0" borderId="0"/>
    <xf numFmtId="4" fontId="50" fillId="0" borderId="16" applyNumberFormat="0" applyProtection="0">
      <alignment horizontal="right" vertical="center"/>
    </xf>
    <xf numFmtId="4" fontId="51" fillId="24"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 fontId="51" fillId="28" borderId="17"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4" fontId="51" fillId="9" borderId="22"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 fontId="59" fillId="13" borderId="17"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6" fillId="3" borderId="17"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0" fontId="1" fillId="0" borderId="0"/>
    <xf numFmtId="0" fontId="1" fillId="0" borderId="0"/>
    <xf numFmtId="182" fontId="68" fillId="0" borderId="1" applyBorder="0"/>
    <xf numFmtId="0" fontId="1" fillId="0" borderId="0"/>
    <xf numFmtId="0" fontId="49" fillId="0" borderId="13">
      <alignment horizontal="left" vertical="center"/>
    </xf>
    <xf numFmtId="4" fontId="50" fillId="14" borderId="16" applyNumberFormat="0" applyProtection="0">
      <alignment horizontal="right" vertical="center"/>
    </xf>
    <xf numFmtId="0" fontId="1" fillId="0" borderId="0"/>
    <xf numFmtId="4" fontId="51" fillId="17" borderId="17" applyNumberFormat="0" applyProtection="0">
      <alignment vertical="center"/>
    </xf>
    <xf numFmtId="0" fontId="1" fillId="0" borderId="0"/>
    <xf numFmtId="4" fontId="61" fillId="17" borderId="17" applyNumberFormat="0" applyProtection="0">
      <alignment vertical="center"/>
    </xf>
    <xf numFmtId="43" fontId="1" fillId="0" borderId="0" applyFont="0" applyFill="0" applyBorder="0" applyAlignment="0" applyProtection="0"/>
    <xf numFmtId="0" fontId="1" fillId="0" borderId="0"/>
    <xf numFmtId="0" fontId="1" fillId="0" borderId="0"/>
    <xf numFmtId="182" fontId="68" fillId="0" borderId="1" applyBorder="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4" fontId="50" fillId="14" borderId="16" applyNumberFormat="0" applyProtection="0">
      <alignment horizontal="right" vertical="center"/>
    </xf>
    <xf numFmtId="0" fontId="1" fillId="0" borderId="0"/>
    <xf numFmtId="4" fontId="51" fillId="17" borderId="17" applyNumberFormat="0" applyProtection="0">
      <alignment vertical="center"/>
    </xf>
    <xf numFmtId="0" fontId="1" fillId="0" borderId="0"/>
    <xf numFmtId="4" fontId="61" fillId="17" borderId="17" applyNumberFormat="0" applyProtection="0">
      <alignment vertical="center"/>
    </xf>
    <xf numFmtId="43" fontId="1" fillId="0" borderId="0" applyFont="0" applyFill="0" applyBorder="0" applyAlignment="0" applyProtection="0"/>
    <xf numFmtId="0" fontId="1" fillId="0" borderId="0"/>
    <xf numFmtId="0" fontId="1" fillId="0" borderId="0"/>
    <xf numFmtId="182" fontId="68" fillId="0" borderId="1" applyBorder="0"/>
    <xf numFmtId="0" fontId="1" fillId="0" borderId="0"/>
    <xf numFmtId="4" fontId="51" fillId="10" borderId="17"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82" fontId="68" fillId="0" borderId="1" applyBorder="0"/>
    <xf numFmtId="0" fontId="1" fillId="0" borderId="0"/>
    <xf numFmtId="4" fontId="51" fillId="10"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1" fillId="10" borderId="17" applyNumberFormat="0" applyProtection="0">
      <alignment horizontal="left" vertical="center" indent="1"/>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0" fontId="50" fillId="14" borderId="21" applyNumberFormat="0" applyProtection="0">
      <alignment horizontal="left" vertical="top" indent="1"/>
    </xf>
    <xf numFmtId="43" fontId="1" fillId="0" borderId="0" applyFont="0" applyFill="0" applyBorder="0" applyAlignment="0" applyProtection="0"/>
    <xf numFmtId="4" fontId="50" fillId="0" borderId="16" applyNumberFormat="0" applyProtection="0">
      <alignment horizontal="right" vertical="center"/>
    </xf>
    <xf numFmtId="4" fontId="51" fillId="15" borderId="17" applyNumberFormat="0" applyProtection="0">
      <alignment horizontal="right" vertical="center"/>
    </xf>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6" fillId="19" borderId="17" applyNumberFormat="0" applyProtection="0">
      <alignment horizontal="left" vertical="center" indent="1"/>
    </xf>
    <xf numFmtId="190" fontId="63" fillId="14" borderId="1" applyNumberFormat="0" applyAlignment="0">
      <alignment horizontal="left" vertical="top"/>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190" fontId="63" fillId="14" borderId="1" applyNumberFormat="0" applyAlignment="0">
      <alignment horizontal="left" vertical="top"/>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7" fillId="0" borderId="0"/>
    <xf numFmtId="4" fontId="51" fillId="17"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 fontId="51" fillId="10" borderId="17" applyNumberFormat="0" applyProtection="0">
      <alignment horizontal="left" vertical="center" indent="1"/>
    </xf>
    <xf numFmtId="0" fontId="1" fillId="0" borderId="0"/>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91" fontId="67" fillId="23" borderId="9"/>
    <xf numFmtId="0" fontId="1" fillId="0" borderId="0"/>
    <xf numFmtId="0" fontId="1" fillId="0" borderId="0"/>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0" fillId="0" borderId="16" applyNumberFormat="0" applyProtection="0">
      <alignment horizontal="right" vertical="center"/>
    </xf>
    <xf numFmtId="0" fontId="1" fillId="0" borderId="0"/>
    <xf numFmtId="0" fontId="56" fillId="3" borderId="17" applyNumberFormat="0" applyAlignment="0" applyProtection="0"/>
    <xf numFmtId="0" fontId="1" fillId="0" borderId="0"/>
    <xf numFmtId="0" fontId="49" fillId="0" borderId="13">
      <alignment horizontal="left" vertical="center"/>
    </xf>
    <xf numFmtId="0" fontId="49" fillId="0" borderId="13">
      <alignment horizontal="left" vertical="center"/>
    </xf>
    <xf numFmtId="0" fontId="50" fillId="3" borderId="16" applyNumberFormat="0" applyProtection="0">
      <alignment horizontal="left" vertical="center" indent="1"/>
    </xf>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0" fontId="1" fillId="0" borderId="0"/>
    <xf numFmtId="0" fontId="49" fillId="0" borderId="13">
      <alignment horizontal="left" vertical="center"/>
    </xf>
    <xf numFmtId="0" fontId="50" fillId="3" borderId="16" applyNumberFormat="0" applyProtection="0">
      <alignment horizontal="left" vertical="center" indent="1"/>
    </xf>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 fontId="51" fillId="7"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0" fontId="1" fillId="0" borderId="0"/>
    <xf numFmtId="0" fontId="71" fillId="26" borderId="1">
      <alignment horizontal="left" vertical="center"/>
    </xf>
    <xf numFmtId="0" fontId="1" fillId="0" borderId="0"/>
    <xf numFmtId="0" fontId="1" fillId="0" borderId="0"/>
    <xf numFmtId="0" fontId="49" fillId="0" borderId="13">
      <alignment horizontal="left" vertical="center"/>
    </xf>
    <xf numFmtId="4" fontId="50" fillId="14" borderId="16" applyNumberFormat="0" applyProtection="0">
      <alignment horizontal="right" vertical="center"/>
    </xf>
    <xf numFmtId="0" fontId="1" fillId="0" borderId="0"/>
    <xf numFmtId="43" fontId="6"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0" fontId="71" fillId="26" borderId="1">
      <alignment horizontal="left" vertical="center"/>
    </xf>
    <xf numFmtId="0" fontId="1" fillId="0" borderId="0"/>
    <xf numFmtId="0" fontId="1" fillId="0" borderId="0"/>
    <xf numFmtId="0" fontId="1" fillId="0" borderId="0"/>
    <xf numFmtId="0" fontId="1" fillId="0" borderId="0"/>
    <xf numFmtId="0" fontId="49" fillId="0" borderId="13">
      <alignment horizontal="left" vertical="center"/>
    </xf>
    <xf numFmtId="4" fontId="50" fillId="14" borderId="16" applyNumberFormat="0" applyProtection="0">
      <alignment horizontal="right" vertical="center"/>
    </xf>
    <xf numFmtId="0" fontId="1" fillId="0" borderId="0"/>
    <xf numFmtId="43" fontId="6" fillId="0" borderId="0" applyFont="0" applyFill="0" applyBorder="0" applyAlignment="0" applyProtection="0"/>
    <xf numFmtId="4" fontId="51" fillId="17" borderId="17" applyNumberFormat="0" applyProtection="0">
      <alignment vertical="center"/>
    </xf>
    <xf numFmtId="43" fontId="1" fillId="0" borderId="0" applyFont="0" applyFill="0" applyBorder="0" applyAlignment="0" applyProtection="0"/>
    <xf numFmtId="0" fontId="8" fillId="10" borderId="20" applyNumberFormat="0" applyFont="0" applyAlignment="0" applyProtection="0"/>
    <xf numFmtId="0" fontId="71" fillId="26" borderId="1">
      <alignment horizontal="left" vertical="center"/>
    </xf>
    <xf numFmtId="0" fontId="1" fillId="0" borderId="0"/>
    <xf numFmtId="0" fontId="1" fillId="0" borderId="0"/>
    <xf numFmtId="0" fontId="1" fillId="0" borderId="0"/>
    <xf numFmtId="0" fontId="49" fillId="0" borderId="13">
      <alignment horizontal="left" vertical="center"/>
    </xf>
    <xf numFmtId="4" fontId="50" fillId="14" borderId="16" applyNumberFormat="0" applyProtection="0">
      <alignment horizontal="right" vertical="center"/>
    </xf>
    <xf numFmtId="43" fontId="6" fillId="0" borderId="0" applyFont="0" applyFill="0" applyBorder="0" applyAlignment="0" applyProtection="0"/>
    <xf numFmtId="4" fontId="51" fillId="17" borderId="17" applyNumberFormat="0" applyProtection="0">
      <alignment vertical="center"/>
    </xf>
    <xf numFmtId="0" fontId="1" fillId="0" borderId="0"/>
    <xf numFmtId="4" fontId="61" fillId="17" borderId="17" applyNumberFormat="0" applyProtection="0">
      <alignment vertical="center"/>
    </xf>
    <xf numFmtId="0" fontId="71" fillId="26" borderId="1">
      <alignment horizontal="left" vertical="center"/>
    </xf>
    <xf numFmtId="0" fontId="1" fillId="0" borderId="0"/>
    <xf numFmtId="0" fontId="1" fillId="0" borderId="0"/>
    <xf numFmtId="0" fontId="1" fillId="0" borderId="0"/>
    <xf numFmtId="0" fontId="49" fillId="0" borderId="13">
      <alignment horizontal="left" vertical="center"/>
    </xf>
    <xf numFmtId="4" fontId="50" fillId="14" borderId="16" applyNumberFormat="0" applyProtection="0">
      <alignment horizontal="right" vertical="center"/>
    </xf>
    <xf numFmtId="43" fontId="6" fillId="0" borderId="0" applyFont="0" applyFill="0" applyBorder="0" applyAlignment="0" applyProtection="0"/>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49" fillId="0" borderId="13">
      <alignment horizontal="left" vertical="center"/>
    </xf>
    <xf numFmtId="4" fontId="58" fillId="5" borderId="16" applyNumberFormat="0" applyProtection="0">
      <alignment horizontal="right" vertical="center"/>
    </xf>
    <xf numFmtId="43" fontId="6" fillId="0" borderId="0" applyFont="0" applyFill="0" applyBorder="0" applyAlignment="0" applyProtection="0"/>
    <xf numFmtId="43" fontId="6" fillId="0" borderId="0" applyFont="0" applyFill="0" applyBorder="0" applyAlignment="0" applyProtection="0"/>
    <xf numFmtId="4" fontId="51" fillId="17" borderId="17" applyNumberFormat="0" applyProtection="0">
      <alignment vertical="center"/>
    </xf>
    <xf numFmtId="0" fontId="1" fillId="0" borderId="0"/>
    <xf numFmtId="4" fontId="61" fillId="17" borderId="17" applyNumberFormat="0" applyProtection="0">
      <alignment vertical="center"/>
    </xf>
    <xf numFmtId="0" fontId="49" fillId="0" borderId="13">
      <alignment horizontal="left" vertical="center"/>
    </xf>
    <xf numFmtId="4" fontId="58" fillId="5" borderId="16" applyNumberFormat="0" applyProtection="0">
      <alignment horizontal="right" vertical="center"/>
    </xf>
    <xf numFmtId="43" fontId="6" fillId="0" borderId="0" applyFont="0" applyFill="0" applyBorder="0" applyAlignment="0" applyProtection="0"/>
    <xf numFmtId="43" fontId="6" fillId="0" borderId="0" applyFont="0" applyFill="0" applyBorder="0" applyAlignment="0" applyProtection="0"/>
    <xf numFmtId="4" fontId="51" fillId="17" borderId="17" applyNumberFormat="0" applyProtection="0">
      <alignment vertical="center"/>
    </xf>
    <xf numFmtId="0" fontId="1" fillId="0" borderId="0"/>
    <xf numFmtId="0" fontId="1" fillId="0" borderId="0"/>
    <xf numFmtId="4" fontId="61" fillId="17" borderId="17" applyNumberFormat="0" applyProtection="0">
      <alignment vertical="center"/>
    </xf>
    <xf numFmtId="0" fontId="49" fillId="0" borderId="13">
      <alignment horizontal="left" vertical="center"/>
    </xf>
    <xf numFmtId="0" fontId="8" fillId="10" borderId="20" applyNumberFormat="0" applyFont="0" applyAlignment="0" applyProtection="0"/>
    <xf numFmtId="4" fontId="58" fillId="5" borderId="16" applyNumberFormat="0" applyProtection="0">
      <alignment horizontal="right" vertical="center"/>
    </xf>
    <xf numFmtId="43" fontId="6" fillId="0" borderId="0" applyFont="0" applyFill="0" applyBorder="0" applyAlignment="0" applyProtection="0"/>
    <xf numFmtId="43" fontId="6" fillId="0" borderId="0" applyFont="0" applyFill="0" applyBorder="0" applyAlignment="0" applyProtection="0"/>
    <xf numFmtId="4" fontId="51" fillId="17" borderId="17" applyNumberFormat="0" applyProtection="0">
      <alignment vertical="center"/>
    </xf>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50" fillId="4" borderId="16" applyNumberFormat="0" applyProtection="0">
      <alignment horizontal="left" vertical="center" indent="1"/>
    </xf>
    <xf numFmtId="0" fontId="1" fillId="0" borderId="0"/>
    <xf numFmtId="43" fontId="1" fillId="0" borderId="0" applyFont="0" applyFill="0" applyBorder="0" applyAlignment="0" applyProtection="0"/>
    <xf numFmtId="4" fontId="61" fillId="10" borderId="17" applyNumberFormat="0" applyProtection="0">
      <alignment vertical="center"/>
    </xf>
    <xf numFmtId="0" fontId="50" fillId="2" borderId="16"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62" fillId="0" borderId="1" applyNumberFormat="0" applyFont="0" applyFill="0" applyBorder="0" applyAlignment="0">
      <alignment horizontal="center"/>
    </xf>
    <xf numFmtId="0" fontId="1" fillId="0" borderId="0"/>
    <xf numFmtId="0" fontId="6" fillId="6" borderId="17" applyNumberFormat="0" applyProtection="0">
      <alignment horizontal="left" vertical="center" indent="1"/>
    </xf>
    <xf numFmtId="10" fontId="50" fillId="10" borderId="1" applyNumberFormat="0" applyBorder="0" applyAlignment="0" applyProtection="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51" fillId="17" borderId="17" applyNumberFormat="0" applyProtection="0">
      <alignment vertical="center"/>
    </xf>
    <xf numFmtId="43" fontId="46" fillId="0" borderId="0" applyFont="0" applyFill="0" applyBorder="0" applyAlignment="0" applyProtection="0"/>
    <xf numFmtId="43" fontId="46" fillId="0" borderId="0" applyFont="0" applyFill="0" applyBorder="0" applyAlignment="0" applyProtection="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vertical="center"/>
    </xf>
    <xf numFmtId="43" fontId="46" fillId="0" borderId="0" applyFont="0" applyFill="0" applyBorder="0" applyAlignment="0" applyProtection="0"/>
    <xf numFmtId="43" fontId="46" fillId="0" borderId="0" applyFont="0" applyFill="0" applyBorder="0" applyAlignment="0" applyProtection="0"/>
    <xf numFmtId="0" fontId="1" fillId="0" borderId="0"/>
    <xf numFmtId="0" fontId="1" fillId="0" borderId="0"/>
    <xf numFmtId="0" fontId="1" fillId="0" borderId="0"/>
    <xf numFmtId="4" fontId="51" fillId="24" borderId="17" applyNumberFormat="0" applyProtection="0">
      <alignment horizontal="right" vertical="center"/>
    </xf>
    <xf numFmtId="41" fontId="1" fillId="0" borderId="0" applyFont="0" applyFill="0" applyBorder="0" applyAlignment="0" applyProtection="0"/>
    <xf numFmtId="0" fontId="1" fillId="0" borderId="0"/>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51" fillId="17" borderId="17" applyNumberFormat="0" applyProtection="0">
      <alignment vertical="center"/>
    </xf>
    <xf numFmtId="0" fontId="1" fillId="0" borderId="0"/>
    <xf numFmtId="0" fontId="1" fillId="0" borderId="0"/>
    <xf numFmtId="0" fontId="1" fillId="0" borderId="0"/>
    <xf numFmtId="4" fontId="51" fillId="10" borderId="17" applyNumberFormat="0" applyProtection="0">
      <alignment vertical="center"/>
    </xf>
    <xf numFmtId="43" fontId="4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0" fontId="1" fillId="0" borderId="0"/>
    <xf numFmtId="0" fontId="1" fillId="0" borderId="0"/>
    <xf numFmtId="4" fontId="51" fillId="10" borderId="17" applyNumberFormat="0" applyProtection="0">
      <alignment vertical="center"/>
    </xf>
    <xf numFmtId="43" fontId="6" fillId="0" borderId="0" applyFont="0" applyFill="0" applyBorder="0" applyAlignment="0" applyProtection="0"/>
    <xf numFmtId="43" fontId="6" fillId="0" borderId="0" applyFont="0" applyFill="0" applyBorder="0" applyAlignment="0" applyProtection="0"/>
    <xf numFmtId="0" fontId="1" fillId="0" borderId="0"/>
    <xf numFmtId="0" fontId="1" fillId="0" borderId="0"/>
    <xf numFmtId="4" fontId="51" fillId="10" borderId="17" applyNumberFormat="0" applyProtection="0">
      <alignment vertical="center"/>
    </xf>
    <xf numFmtId="43" fontId="6" fillId="0" borderId="0" applyFont="0" applyFill="0" applyBorder="0" applyAlignment="0" applyProtection="0"/>
    <xf numFmtId="43" fontId="6" fillId="0" borderId="0" applyFont="0" applyFill="0" applyBorder="0" applyAlignment="0" applyProtection="0"/>
    <xf numFmtId="43" fontId="122" fillId="0" borderId="0" applyFont="0" applyFill="0" applyBorder="0" applyAlignment="0" applyProtection="0"/>
    <xf numFmtId="4" fontId="70" fillId="9" borderId="17"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1" fillId="0" borderId="0"/>
    <xf numFmtId="43" fontId="6" fillId="0" borderId="0" applyFont="0" applyFill="0" applyBorder="0" applyAlignment="0" applyProtection="0"/>
    <xf numFmtId="43" fontId="46"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0" fontId="1" fillId="0" borderId="0"/>
    <xf numFmtId="43" fontId="6" fillId="0" borderId="0" applyFont="0" applyFill="0" applyBorder="0" applyAlignment="0" applyProtection="0"/>
    <xf numFmtId="43" fontId="6"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0" fontId="1" fillId="0" borderId="0"/>
    <xf numFmtId="41" fontId="1" fillId="0" borderId="0" applyFont="0" applyFill="0" applyBorder="0" applyAlignment="0" applyProtection="0"/>
    <xf numFmtId="0" fontId="1" fillId="0" borderId="0"/>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51" fillId="17" borderId="17" applyNumberFormat="0" applyProtection="0">
      <alignment vertical="center"/>
    </xf>
    <xf numFmtId="0" fontId="1" fillId="0" borderId="0"/>
    <xf numFmtId="4" fontId="61" fillId="10" borderId="17" applyNumberFormat="0" applyProtection="0">
      <alignment vertical="center"/>
    </xf>
    <xf numFmtId="0" fontId="6" fillId="6" borderId="17" applyNumberFormat="0" applyProtection="0">
      <alignment horizontal="left" vertical="center" indent="1"/>
    </xf>
    <xf numFmtId="0" fontId="49" fillId="0" borderId="13">
      <alignment horizontal="left" vertical="center"/>
    </xf>
    <xf numFmtId="3" fontId="97"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0" fontId="1" fillId="0" borderId="0"/>
    <xf numFmtId="43" fontId="46" fillId="0" borderId="0" applyFont="0" applyFill="0" applyBorder="0" applyAlignment="0" applyProtection="0"/>
    <xf numFmtId="43" fontId="6"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0" fontId="1" fillId="0" borderId="0"/>
    <xf numFmtId="0" fontId="6" fillId="8" borderId="17" applyNumberFormat="0" applyProtection="0">
      <alignment horizontal="left" vertical="center" indent="1"/>
    </xf>
    <xf numFmtId="43" fontId="46" fillId="0" borderId="0" applyFont="0" applyFill="0" applyBorder="0" applyAlignment="0" applyProtection="0"/>
    <xf numFmtId="43" fontId="6"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4" fontId="51" fillId="18" borderId="17" applyNumberFormat="0" applyProtection="0">
      <alignment horizontal="right" vertical="center"/>
    </xf>
    <xf numFmtId="0" fontId="6" fillId="8" borderId="17" applyNumberFormat="0" applyProtection="0">
      <alignment horizontal="left" vertical="center" indent="1"/>
    </xf>
    <xf numFmtId="43" fontId="46" fillId="0" borderId="0" applyFont="0" applyFill="0" applyBorder="0" applyAlignment="0" applyProtection="0"/>
    <xf numFmtId="43" fontId="6" fillId="0" borderId="0" applyFont="0" applyFill="0" applyBorder="0" applyAlignment="0" applyProtection="0"/>
    <xf numFmtId="0" fontId="50" fillId="4" borderId="16" applyNumberFormat="0" applyProtection="0">
      <alignment horizontal="left" vertical="center" indent="1"/>
    </xf>
    <xf numFmtId="4" fontId="51" fillId="18" borderId="17" applyNumberFormat="0" applyProtection="0">
      <alignment horizontal="right" vertical="center"/>
    </xf>
    <xf numFmtId="0" fontId="1" fillId="0" borderId="0"/>
    <xf numFmtId="0" fontId="6" fillId="8" borderId="17" applyNumberFormat="0" applyProtection="0">
      <alignment horizontal="left" vertical="center" indent="1"/>
    </xf>
    <xf numFmtId="43" fontId="6" fillId="0" borderId="0" applyFont="0" applyFill="0" applyBorder="0" applyAlignment="0" applyProtection="0"/>
    <xf numFmtId="43" fontId="6" fillId="0" borderId="0" applyFont="0" applyFill="0" applyBorder="0" applyAlignment="0" applyProtection="0"/>
    <xf numFmtId="0" fontId="50" fillId="4" borderId="16" applyNumberFormat="0" applyProtection="0">
      <alignment horizontal="left" vertical="center" indent="1"/>
    </xf>
    <xf numFmtId="0" fontId="50" fillId="2" borderId="16" applyNumberFormat="0" applyProtection="0">
      <alignment horizontal="left" vertical="center" indent="1"/>
    </xf>
    <xf numFmtId="4" fontId="51" fillId="18" borderId="17" applyNumberFormat="0" applyProtection="0">
      <alignment horizontal="right" vertical="center"/>
    </xf>
    <xf numFmtId="0" fontId="1" fillId="0" borderId="0"/>
    <xf numFmtId="41" fontId="1" fillId="0" borderId="0" applyFont="0" applyFill="0" applyBorder="0" applyAlignment="0" applyProtection="0"/>
    <xf numFmtId="0" fontId="1" fillId="0" borderId="0"/>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51" fillId="17" borderId="17" applyNumberFormat="0" applyProtection="0">
      <alignment vertical="center"/>
    </xf>
    <xf numFmtId="0" fontId="6" fillId="3" borderId="17" applyNumberFormat="0" applyProtection="0">
      <alignment horizontal="left" vertical="center" indent="1"/>
    </xf>
    <xf numFmtId="43" fontId="6" fillId="0" borderId="0" applyFont="0" applyFill="0" applyBorder="0" applyAlignment="0" applyProtection="0"/>
    <xf numFmtId="4" fontId="51" fillId="18" borderId="17" applyNumberFormat="0" applyProtection="0">
      <alignment horizontal="right" vertical="center"/>
    </xf>
    <xf numFmtId="0" fontId="6" fillId="8" borderId="17" applyNumberFormat="0" applyProtection="0">
      <alignment horizontal="left" vertical="center" indent="1"/>
    </xf>
    <xf numFmtId="0" fontId="6" fillId="3" borderId="17" applyNumberFormat="0" applyProtection="0">
      <alignment horizontal="left" vertical="center" indent="1"/>
    </xf>
    <xf numFmtId="43" fontId="6" fillId="0" borderId="0" applyFont="0" applyFill="0" applyBorder="0" applyAlignment="0" applyProtection="0"/>
    <xf numFmtId="4" fontId="61" fillId="9" borderId="17" applyNumberFormat="0" applyProtection="0">
      <alignment horizontal="right" vertical="center"/>
    </xf>
    <xf numFmtId="4" fontId="51" fillId="18" borderId="17" applyNumberFormat="0" applyProtection="0">
      <alignment horizontal="right" vertical="center"/>
    </xf>
    <xf numFmtId="0" fontId="6" fillId="8" borderId="17" applyNumberFormat="0" applyProtection="0">
      <alignment horizontal="left" vertical="center" indent="1"/>
    </xf>
    <xf numFmtId="0" fontId="1" fillId="0" borderId="0"/>
    <xf numFmtId="0" fontId="1" fillId="0" borderId="0"/>
    <xf numFmtId="0" fontId="6" fillId="3" borderId="17" applyNumberFormat="0" applyProtection="0">
      <alignment horizontal="left" vertical="center" indent="1"/>
    </xf>
    <xf numFmtId="43" fontId="6" fillId="0" borderId="0" applyFont="0" applyFill="0" applyBorder="0" applyAlignment="0" applyProtection="0"/>
    <xf numFmtId="4" fontId="51" fillId="18" borderId="17" applyNumberFormat="0" applyProtection="0">
      <alignment horizontal="right" vertical="center"/>
    </xf>
    <xf numFmtId="0" fontId="6" fillId="8" borderId="17" applyNumberFormat="0" applyProtection="0">
      <alignment horizontal="left" vertical="center" indent="1"/>
    </xf>
    <xf numFmtId="0" fontId="1" fillId="0" borderId="0"/>
    <xf numFmtId="0" fontId="1" fillId="0" borderId="0"/>
    <xf numFmtId="0" fontId="6" fillId="3" borderId="17" applyNumberFormat="0" applyProtection="0">
      <alignment horizontal="left" vertical="center" indent="1"/>
    </xf>
    <xf numFmtId="43" fontId="6" fillId="0" borderId="0" applyFont="0" applyFill="0" applyBorder="0" applyAlignment="0" applyProtection="0"/>
    <xf numFmtId="4" fontId="51" fillId="18" borderId="17" applyNumberFormat="0" applyProtection="0">
      <alignment horizontal="right" vertical="center"/>
    </xf>
    <xf numFmtId="0" fontId="6" fillId="8" borderId="17" applyNumberFormat="0" applyProtection="0">
      <alignment horizontal="left" vertical="center" indent="1"/>
    </xf>
    <xf numFmtId="0" fontId="49" fillId="0" borderId="13">
      <alignment horizontal="left" vertical="center"/>
    </xf>
    <xf numFmtId="0" fontId="1" fillId="0" borderId="0"/>
    <xf numFmtId="43" fontId="6" fillId="0" borderId="0" applyFont="0" applyFill="0" applyBorder="0" applyAlignment="0" applyProtection="0"/>
    <xf numFmtId="0" fontId="6" fillId="8"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51" fillId="17" borderId="17" applyNumberFormat="0" applyProtection="0">
      <alignment vertical="center"/>
    </xf>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61" fillId="17" borderId="17" applyNumberFormat="0" applyProtection="0">
      <alignment vertical="center"/>
    </xf>
    <xf numFmtId="4" fontId="50" fillId="0" borderId="16" applyNumberFormat="0" applyProtection="0">
      <alignment horizontal="right" vertical="center"/>
    </xf>
    <xf numFmtId="43" fontId="46" fillId="0" borderId="0" applyFont="0" applyFill="0" applyBorder="0" applyAlignment="0" applyProtection="0"/>
    <xf numFmtId="0" fontId="1" fillId="0" borderId="0"/>
    <xf numFmtId="4" fontId="61" fillId="17" borderId="17" applyNumberFormat="0" applyProtection="0">
      <alignment vertical="center"/>
    </xf>
    <xf numFmtId="0" fontId="1" fillId="0" borderId="0"/>
    <xf numFmtId="0" fontId="1" fillId="0" borderId="0"/>
    <xf numFmtId="0" fontId="49" fillId="0" borderId="13">
      <alignment horizontal="left" vertical="center"/>
    </xf>
    <xf numFmtId="0" fontId="8" fillId="10" borderId="20" applyNumberFormat="0" applyFont="0" applyAlignment="0" applyProtection="0"/>
    <xf numFmtId="4" fontId="58" fillId="5" borderId="16" applyNumberFormat="0" applyProtection="0">
      <alignment horizontal="right" vertical="center"/>
    </xf>
    <xf numFmtId="43" fontId="6" fillId="0" borderId="0" applyFont="0" applyFill="0" applyBorder="0" applyAlignment="0" applyProtection="0"/>
    <xf numFmtId="200" fontId="6" fillId="0" borderId="0" applyFont="0" applyFill="0" applyBorder="0" applyAlignment="0" applyProtection="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49" fillId="0" borderId="13">
      <alignment horizontal="left" vertical="center"/>
    </xf>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43" fontId="6" fillId="0" borderId="0" applyFont="0" applyFill="0" applyBorder="0" applyAlignment="0" applyProtection="0"/>
    <xf numFmtId="43" fontId="48" fillId="0" borderId="0" applyFont="0" applyFill="0" applyBorder="0" applyAlignment="0" applyProtection="0"/>
    <xf numFmtId="0" fontId="49" fillId="0" borderId="13">
      <alignment horizontal="left" vertical="center"/>
    </xf>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8" fillId="5" borderId="16" applyNumberFormat="0" applyProtection="0">
      <alignment horizontal="right" vertical="center"/>
    </xf>
    <xf numFmtId="43" fontId="6" fillId="0" borderId="0" applyFont="0" applyFill="0" applyBorder="0" applyAlignment="0" applyProtection="0"/>
    <xf numFmtId="43" fontId="6" fillId="0" borderId="0" applyFont="0" applyFill="0" applyBorder="0" applyAlignment="0" applyProtection="0"/>
    <xf numFmtId="0" fontId="49" fillId="0" borderId="13">
      <alignment horizontal="left" vertical="center"/>
    </xf>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8" fillId="5" borderId="16" applyNumberFormat="0" applyProtection="0">
      <alignment horizontal="right" vertical="center"/>
    </xf>
    <xf numFmtId="43" fontId="1"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1" fillId="18" borderId="17" applyNumberFormat="0" applyProtection="0">
      <alignment horizontal="right" vertical="center"/>
    </xf>
    <xf numFmtId="43" fontId="1" fillId="0" borderId="0" applyFont="0" applyFill="0" applyBorder="0" applyAlignment="0" applyProtection="0"/>
    <xf numFmtId="4" fontId="51" fillId="18" borderId="17"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1" fillId="25"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4" fontId="51" fillId="17" borderId="17" applyNumberFormat="0" applyProtection="0">
      <alignment horizontal="left" vertical="center" indent="1"/>
    </xf>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0" fontId="1" fillId="0" borderId="0"/>
    <xf numFmtId="0" fontId="1" fillId="0" borderId="0"/>
    <xf numFmtId="4" fontId="51" fillId="9" borderId="22" applyNumberFormat="0" applyProtection="0">
      <alignment horizontal="left" vertical="center" indent="1"/>
    </xf>
    <xf numFmtId="43" fontId="1" fillId="0" borderId="0" applyFont="0" applyFill="0" applyBorder="0" applyAlignment="0" applyProtection="0"/>
    <xf numFmtId="0" fontId="56" fillId="3" borderId="17" applyNumberForma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50" fillId="11" borderId="21"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43" fontId="1" fillId="0" borderId="0" applyFont="0" applyFill="0" applyBorder="0" applyAlignment="0" applyProtection="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8" fillId="5" borderId="16" applyNumberFormat="0" applyProtection="0">
      <alignment horizontal="right" vertical="center"/>
    </xf>
    <xf numFmtId="43" fontId="1" fillId="0" borderId="0" applyFont="0" applyFill="0" applyBorder="0" applyAlignment="0" applyProtection="0"/>
    <xf numFmtId="43" fontId="6" fillId="0" borderId="0" applyFont="0" applyFill="0" applyBorder="0" applyAlignment="0" applyProtection="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61" fillId="9" borderId="17"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43" fontId="1" fillId="0" borderId="0" applyFont="0" applyFill="0" applyBorder="0" applyAlignment="0" applyProtection="0"/>
    <xf numFmtId="0" fontId="1" fillId="0" borderId="0"/>
    <xf numFmtId="0" fontId="1" fillId="0" borderId="0"/>
    <xf numFmtId="182" fontId="68" fillId="0" borderId="1" applyBorder="0"/>
    <xf numFmtId="0" fontId="1" fillId="0" borderId="0"/>
    <xf numFmtId="43" fontId="1" fillId="0" borderId="0" applyFont="0" applyFill="0" applyBorder="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0" fontId="49" fillId="0" borderId="13">
      <alignment horizontal="left" vertical="center"/>
    </xf>
    <xf numFmtId="0" fontId="52" fillId="0" borderId="18" applyNumberFormat="0" applyFill="0" applyAlignment="0" applyProtection="0"/>
    <xf numFmtId="0" fontId="50" fillId="14" borderId="21" applyNumberFormat="0" applyProtection="0">
      <alignment horizontal="left" vertical="top"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49" fillId="0" borderId="13">
      <alignment horizontal="left" vertical="center"/>
    </xf>
    <xf numFmtId="0" fontId="50" fillId="14" borderId="21"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 fontId="50" fillId="14" borderId="16" applyNumberFormat="0" applyProtection="0">
      <alignment horizontal="right" vertical="center"/>
    </xf>
    <xf numFmtId="0" fontId="50" fillId="14" borderId="21" applyNumberFormat="0" applyProtection="0">
      <alignment horizontal="left" vertical="top" indent="1"/>
    </xf>
    <xf numFmtId="0" fontId="1" fillId="0" borderId="0"/>
    <xf numFmtId="0" fontId="1" fillId="0" borderId="0"/>
    <xf numFmtId="0" fontId="1" fillId="0" borderId="0"/>
    <xf numFmtId="4" fontId="51" fillId="22" borderId="17" applyNumberFormat="0" applyProtection="0">
      <alignment horizontal="right" vertical="center"/>
    </xf>
    <xf numFmtId="43" fontId="1" fillId="0" borderId="0" applyFont="0" applyFill="0" applyBorder="0" applyAlignment="0" applyProtection="0"/>
    <xf numFmtId="0" fontId="123" fillId="0" borderId="0" applyNumberFormat="0" applyFont="0" applyBorder="0" applyAlignment="0">
      <alignment horizontal="left" vertical="center"/>
    </xf>
    <xf numFmtId="4" fontId="51" fillId="17" borderId="17" applyNumberFormat="0" applyProtection="0">
      <alignment vertical="center"/>
    </xf>
    <xf numFmtId="0" fontId="49" fillId="0" borderId="13">
      <alignment horizontal="left" vertical="center"/>
    </xf>
    <xf numFmtId="4" fontId="50" fillId="14"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 fontId="50" fillId="14"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 fontId="50" fillId="14"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43" fontId="1" fillId="0" borderId="0" applyFont="0" applyFill="0" applyBorder="0" applyAlignment="0" applyProtection="0"/>
    <xf numFmtId="4" fontId="51" fillId="18" borderId="17"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3" fontId="6" fillId="0" borderId="0" applyFont="0" applyFill="0" applyBorder="0" applyAlignment="0" applyProtection="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3" fontId="6" fillId="0" borderId="0" applyFont="0" applyFill="0" applyBorder="0" applyAlignment="0" applyProtection="0"/>
    <xf numFmtId="0" fontId="50" fillId="4"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0" fontId="1" fillId="0" borderId="0"/>
    <xf numFmtId="0" fontId="62" fillId="0" borderId="1" applyNumberFormat="0" applyFont="0" applyFill="0" applyBorder="0" applyAlignment="0">
      <alignment horizontal="center"/>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168" fontId="6" fillId="0" borderId="0" applyFont="0" applyFill="0" applyBorder="0" applyAlignment="0" applyProtection="0"/>
    <xf numFmtId="0" fontId="1" fillId="0" borderId="0"/>
    <xf numFmtId="4" fontId="51" fillId="17" borderId="17" applyNumberFormat="0" applyProtection="0">
      <alignment vertical="center"/>
    </xf>
    <xf numFmtId="0" fontId="1" fillId="0" borderId="0"/>
    <xf numFmtId="0" fontId="50" fillId="4" borderId="16"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194" fontId="48" fillId="0" borderId="0" applyFont="0" applyFill="0" applyBorder="0" applyAlignment="0" applyProtection="0"/>
    <xf numFmtId="0" fontId="1" fillId="0" borderId="0"/>
    <xf numFmtId="4" fontId="51" fillId="17" borderId="17" applyNumberFormat="0" applyProtection="0">
      <alignment vertical="center"/>
    </xf>
    <xf numFmtId="0" fontId="1" fillId="0" borderId="0"/>
    <xf numFmtId="0" fontId="1" fillId="0" borderId="0"/>
    <xf numFmtId="0" fontId="62" fillId="0" borderId="1" applyNumberFormat="0" applyFont="0" applyFill="0" applyBorder="0" applyAlignment="0">
      <alignment horizontal="center"/>
    </xf>
    <xf numFmtId="0" fontId="47"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43" fontId="6" fillId="0" borderId="0" applyFont="0" applyFill="0" applyBorder="0" applyAlignment="0" applyProtection="0"/>
    <xf numFmtId="0" fontId="1" fillId="0" borderId="0"/>
    <xf numFmtId="4" fontId="51" fillId="17" borderId="17" applyNumberFormat="0" applyProtection="0">
      <alignment vertical="center"/>
    </xf>
    <xf numFmtId="0" fontId="1" fillId="0" borderId="0"/>
    <xf numFmtId="4" fontId="51" fillId="17" borderId="17" applyNumberFormat="0" applyProtection="0">
      <alignment horizontal="left" vertical="center" indent="1"/>
    </xf>
    <xf numFmtId="0" fontId="47"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43" fontId="6" fillId="0" borderId="0" applyFont="0" applyFill="0" applyBorder="0" applyAlignment="0" applyProtection="0"/>
    <xf numFmtId="0" fontId="1" fillId="0" borderId="0"/>
    <xf numFmtId="4" fontId="51" fillId="17" borderId="17" applyNumberFormat="0" applyProtection="0">
      <alignment vertical="center"/>
    </xf>
    <xf numFmtId="4" fontId="51" fillId="17" borderId="17" applyNumberFormat="0" applyProtection="0">
      <alignment vertical="center"/>
    </xf>
    <xf numFmtId="0" fontId="1" fillId="0" borderId="0"/>
    <xf numFmtId="0" fontId="1" fillId="0" borderId="0"/>
    <xf numFmtId="4" fontId="50" fillId="0" borderId="16" applyNumberFormat="0" applyProtection="0">
      <alignment horizontal="right" vertical="center"/>
    </xf>
    <xf numFmtId="43" fontId="6" fillId="0" borderId="0" applyFont="0" applyFill="0" applyBorder="0" applyAlignment="0" applyProtection="0"/>
    <xf numFmtId="4" fontId="51" fillId="17" borderId="17" applyNumberFormat="0" applyProtection="0">
      <alignment vertical="center"/>
    </xf>
    <xf numFmtId="0" fontId="1" fillId="0" borderId="0"/>
    <xf numFmtId="0" fontId="1" fillId="0" borderId="0"/>
    <xf numFmtId="0" fontId="1" fillId="0" borderId="0"/>
    <xf numFmtId="0" fontId="47" fillId="0" borderId="0"/>
    <xf numFmtId="0" fontId="1" fillId="0" borderId="0"/>
    <xf numFmtId="0" fontId="1" fillId="0" borderId="0"/>
    <xf numFmtId="0" fontId="6" fillId="6" borderId="17" applyNumberFormat="0" applyProtection="0">
      <alignment horizontal="left" vertical="center" indent="1"/>
    </xf>
    <xf numFmtId="0" fontId="1" fillId="0" borderId="0"/>
    <xf numFmtId="43" fontId="1" fillId="0" borderId="0" applyFont="0" applyFill="0" applyBorder="0" applyAlignment="0" applyProtection="0"/>
    <xf numFmtId="0" fontId="56" fillId="3" borderId="17" applyNumberFormat="0" applyAlignment="0" applyProtection="0"/>
    <xf numFmtId="0" fontId="1" fillId="0" borderId="0"/>
    <xf numFmtId="4" fontId="50" fillId="0" borderId="16" applyNumberFormat="0" applyProtection="0">
      <alignment horizontal="right" vertical="center"/>
    </xf>
    <xf numFmtId="43" fontId="6" fillId="0" borderId="0" applyFont="0" applyFill="0" applyBorder="0" applyAlignment="0" applyProtection="0"/>
    <xf numFmtId="4" fontId="51" fillId="17" borderId="17" applyNumberFormat="0" applyProtection="0">
      <alignment vertical="center"/>
    </xf>
    <xf numFmtId="0" fontId="1" fillId="0" borderId="0"/>
    <xf numFmtId="0" fontId="1" fillId="0" borderId="0"/>
    <xf numFmtId="0" fontId="47" fillId="0" borderId="0"/>
    <xf numFmtId="0" fontId="1" fillId="0" borderId="0"/>
    <xf numFmtId="0" fontId="1" fillId="0" borderId="0"/>
    <xf numFmtId="0" fontId="6" fillId="6" borderId="17" applyNumberFormat="0" applyProtection="0">
      <alignment horizontal="left" vertical="center" indent="1"/>
    </xf>
    <xf numFmtId="0" fontId="1" fillId="0" borderId="0"/>
    <xf numFmtId="43" fontId="1" fillId="0" borderId="0" applyFont="0" applyFill="0" applyBorder="0" applyAlignment="0" applyProtection="0"/>
    <xf numFmtId="0" fontId="56" fillId="3" borderId="17" applyNumberFormat="0" applyAlignment="0" applyProtection="0"/>
    <xf numFmtId="0" fontId="49" fillId="0" borderId="13">
      <alignment horizontal="left" vertical="center"/>
    </xf>
    <xf numFmtId="0" fontId="50" fillId="4"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6" fillId="3" borderId="17" applyNumberFormat="0" applyProtection="0">
      <alignment horizontal="left" vertical="center" indent="1"/>
    </xf>
    <xf numFmtId="0" fontId="1" fillId="0" borderId="0"/>
    <xf numFmtId="4" fontId="51" fillId="28" borderId="17" applyNumberFormat="0" applyProtection="0">
      <alignment horizontal="right" vertical="center"/>
    </xf>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43" fontId="1" fillId="0" borderId="0" applyFont="0" applyFill="0" applyBorder="0" applyAlignment="0" applyProtection="0"/>
    <xf numFmtId="0" fontId="1" fillId="0" borderId="0"/>
    <xf numFmtId="10" fontId="50" fillId="10" borderId="1" applyNumberFormat="0" applyBorder="0" applyAlignment="0" applyProtection="0"/>
    <xf numFmtId="43" fontId="1" fillId="0" borderId="0" applyFont="0" applyFill="0" applyBorder="0" applyAlignment="0" applyProtection="0"/>
    <xf numFmtId="0" fontId="49" fillId="0" borderId="13">
      <alignment horizontal="left" vertical="center"/>
    </xf>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10" borderId="20" applyNumberFormat="0" applyFont="0" applyAlignment="0" applyProtection="0"/>
    <xf numFmtId="0" fontId="56" fillId="3" borderId="17" applyNumberFormat="0" applyAlignment="0" applyProtection="0"/>
    <xf numFmtId="0" fontId="1" fillId="0" borderId="0"/>
    <xf numFmtId="0" fontId="50" fillId="14" borderId="21" applyNumberFormat="0" applyProtection="0">
      <alignment horizontal="left" vertical="top" indent="1"/>
    </xf>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56" fillId="3" borderId="17" applyNumberFormat="0" applyAlignment="0" applyProtection="0"/>
    <xf numFmtId="0" fontId="6" fillId="6" borderId="17" applyNumberFormat="0" applyProtection="0">
      <alignment horizontal="left" vertical="center" indent="1"/>
    </xf>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56" fillId="3" borderId="17" applyNumberFormat="0" applyAlignment="0" applyProtection="0"/>
    <xf numFmtId="4" fontId="59" fillId="13" borderId="17" applyNumberFormat="0" applyProtection="0">
      <alignment horizontal="left" vertical="center" indent="1"/>
    </xf>
    <xf numFmtId="0" fontId="6" fillId="6" borderId="17" applyNumberFormat="0" applyProtection="0">
      <alignment horizontal="left" vertical="center" indent="1"/>
    </xf>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56" fillId="3" borderId="17" applyNumberFormat="0" applyAlignment="0" applyProtection="0"/>
    <xf numFmtId="4" fontId="59" fillId="13" borderId="17" applyNumberFormat="0" applyProtection="0">
      <alignment horizontal="left" vertical="center" indent="1"/>
    </xf>
    <xf numFmtId="43" fontId="1" fillId="0" borderId="0" applyFont="0" applyFill="0" applyBorder="0" applyAlignment="0" applyProtection="0"/>
    <xf numFmtId="4" fontId="59" fillId="13" borderId="17" applyNumberFormat="0" applyProtection="0">
      <alignment horizontal="left" vertical="center" indent="1"/>
    </xf>
    <xf numFmtId="0" fontId="50" fillId="14" borderId="21" applyNumberFormat="0" applyProtection="0">
      <alignment horizontal="left" vertical="top" indent="1"/>
    </xf>
    <xf numFmtId="0" fontId="49" fillId="0" borderId="13">
      <alignment horizontal="left" vertical="center"/>
    </xf>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0" fontId="50" fillId="14" borderId="21" applyNumberFormat="0" applyProtection="0">
      <alignment horizontal="left" vertical="top" indent="1"/>
    </xf>
    <xf numFmtId="0" fontId="49" fillId="0" borderId="13">
      <alignment horizontal="left" vertical="center"/>
    </xf>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1" fillId="0" borderId="0"/>
    <xf numFmtId="0" fontId="50" fillId="14" borderId="21" applyNumberFormat="0" applyProtection="0">
      <alignment horizontal="left" vertical="top" indent="1"/>
    </xf>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8" fillId="10" borderId="20" applyNumberFormat="0" applyFont="0" applyAlignment="0" applyProtection="0"/>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0" fontId="1" fillId="0" borderId="0"/>
    <xf numFmtId="0" fontId="1" fillId="0" borderId="0"/>
    <xf numFmtId="4" fontId="51" fillId="18" borderId="17" applyNumberFormat="0" applyProtection="0">
      <alignment horizontal="right" vertical="center"/>
    </xf>
    <xf numFmtId="0" fontId="50" fillId="14" borderId="21" applyNumberFormat="0" applyProtection="0">
      <alignment horizontal="left" vertical="top" indent="1"/>
    </xf>
    <xf numFmtId="0" fontId="49" fillId="0" borderId="13">
      <alignment horizontal="left" vertical="center"/>
    </xf>
    <xf numFmtId="0" fontId="6" fillId="6" borderId="17" applyNumberFormat="0" applyProtection="0">
      <alignment horizontal="left" vertical="center" indent="1"/>
    </xf>
    <xf numFmtId="0" fontId="8" fillId="10" borderId="20" applyNumberFormat="0" applyFont="0" applyAlignment="0" applyProtection="0"/>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49" fillId="0" borderId="13">
      <alignment horizontal="left" vertical="center"/>
    </xf>
    <xf numFmtId="4" fontId="50" fillId="16" borderId="16" applyNumberFormat="0" applyProtection="0">
      <alignment horizontal="left" vertical="center" indent="1"/>
    </xf>
    <xf numFmtId="0" fontId="1" fillId="0" borderId="0"/>
    <xf numFmtId="4" fontId="51" fillId="18" borderId="17" applyNumberFormat="0" applyProtection="0">
      <alignment horizontal="right" vertical="center"/>
    </xf>
    <xf numFmtId="43" fontId="1" fillId="0" borderId="0" applyFont="0" applyFill="0" applyBorder="0" applyAlignment="0" applyProtection="0"/>
    <xf numFmtId="0" fontId="1" fillId="0" borderId="0"/>
    <xf numFmtId="0" fontId="49" fillId="0" borderId="13">
      <alignment horizontal="left" vertical="center"/>
    </xf>
    <xf numFmtId="4" fontId="50" fillId="16" borderId="16" applyNumberFormat="0" applyProtection="0">
      <alignment horizontal="left" vertical="center" indent="1"/>
    </xf>
    <xf numFmtId="0" fontId="1" fillId="0" borderId="0"/>
    <xf numFmtId="4" fontId="51" fillId="18" borderId="17" applyNumberFormat="0" applyProtection="0">
      <alignment horizontal="right" vertical="center"/>
    </xf>
    <xf numFmtId="43" fontId="1" fillId="0" borderId="0" applyFont="0" applyFill="0" applyBorder="0" applyAlignment="0" applyProtection="0"/>
    <xf numFmtId="4" fontId="50" fillId="0" borderId="16" applyNumberFormat="0" applyProtection="0">
      <alignment horizontal="right" vertical="center"/>
    </xf>
    <xf numFmtId="0" fontId="8" fillId="10" borderId="20" applyNumberFormat="0" applyFont="0" applyAlignment="0" applyProtection="0"/>
    <xf numFmtId="0" fontId="1" fillId="0" borderId="0"/>
    <xf numFmtId="0" fontId="49" fillId="0" borderId="13">
      <alignment horizontal="left" vertical="center"/>
    </xf>
    <xf numFmtId="4" fontId="50" fillId="16" borderId="16" applyNumberFormat="0" applyProtection="0">
      <alignment horizontal="left" vertical="center" indent="1"/>
    </xf>
    <xf numFmtId="0" fontId="1" fillId="0" borderId="0"/>
    <xf numFmtId="4" fontId="51" fillId="18" borderId="17" applyNumberFormat="0" applyProtection="0">
      <alignment horizontal="right" vertical="center"/>
    </xf>
    <xf numFmtId="43" fontId="1" fillId="0" borderId="0" applyFont="0" applyFill="0" applyBorder="0" applyAlignment="0" applyProtection="0"/>
    <xf numFmtId="4" fontId="50" fillId="0" borderId="16" applyNumberFormat="0" applyProtection="0">
      <alignment horizontal="right" vertical="center"/>
    </xf>
    <xf numFmtId="0" fontId="8" fillId="10" borderId="20" applyNumberFormat="0" applyFont="0" applyAlignment="0" applyProtection="0"/>
    <xf numFmtId="0" fontId="1" fillId="0" borderId="0"/>
    <xf numFmtId="0" fontId="49" fillId="0" borderId="13">
      <alignment horizontal="left" vertical="center"/>
    </xf>
    <xf numFmtId="4" fontId="50" fillId="16" borderId="16" applyNumberFormat="0" applyProtection="0">
      <alignment horizontal="left" vertical="center" indent="1"/>
    </xf>
    <xf numFmtId="0" fontId="1" fillId="0" borderId="0"/>
    <xf numFmtId="4" fontId="51" fillId="18" borderId="17" applyNumberFormat="0" applyProtection="0">
      <alignment horizontal="right" vertical="center"/>
    </xf>
    <xf numFmtId="43" fontId="1" fillId="0" borderId="0" applyFont="0" applyFill="0" applyBorder="0" applyAlignment="0" applyProtection="0"/>
    <xf numFmtId="4" fontId="50" fillId="0" borderId="16"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8" fillId="10" borderId="20" applyNumberFormat="0" applyFont="0" applyAlignment="0" applyProtection="0"/>
    <xf numFmtId="4" fontId="51" fillId="28" borderId="17" applyNumberFormat="0" applyProtection="0">
      <alignment horizontal="righ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 fontId="51" fillId="28"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 fontId="51" fillId="28"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 fontId="57" fillId="5" borderId="16" applyNumberFormat="0" applyProtection="0">
      <alignment horizontal="right" vertical="center"/>
    </xf>
    <xf numFmtId="4" fontId="51" fillId="10" borderId="17" applyNumberFormat="0" applyProtection="0">
      <alignment horizontal="left" vertical="center" indent="1"/>
    </xf>
    <xf numFmtId="0" fontId="50" fillId="2" borderId="21" applyNumberFormat="0" applyProtection="0">
      <alignment horizontal="left" vertical="top" indent="1"/>
    </xf>
    <xf numFmtId="41"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50" fillId="2" borderId="16" applyNumberFormat="0" applyProtection="0">
      <alignment horizontal="left" vertical="center" indent="1"/>
    </xf>
    <xf numFmtId="10" fontId="50" fillId="10" borderId="1" applyNumberFormat="0" applyBorder="0" applyAlignment="0" applyProtection="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50" fillId="2" borderId="16" applyNumberFormat="0" applyProtection="0">
      <alignment horizontal="left" vertical="center" indent="1"/>
    </xf>
    <xf numFmtId="0" fontId="50" fillId="8" borderId="16" applyNumberFormat="0" applyProtection="0">
      <alignment horizontal="left" vertical="center" indent="1"/>
    </xf>
    <xf numFmtId="10" fontId="50" fillId="10" borderId="1" applyNumberFormat="0" applyBorder="0" applyAlignment="0" applyProtection="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50" fillId="2" borderId="16" applyNumberFormat="0" applyProtection="0">
      <alignment horizontal="left" vertical="center" indent="1"/>
    </xf>
    <xf numFmtId="0" fontId="50" fillId="8" borderId="16" applyNumberFormat="0" applyProtection="0">
      <alignment horizontal="left" vertical="center" indent="1"/>
    </xf>
    <xf numFmtId="10" fontId="50" fillId="10" borderId="1" applyNumberFormat="0" applyBorder="0" applyAlignment="0" applyProtection="0"/>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0" fontId="50" fillId="8" borderId="16" applyNumberFormat="0" applyProtection="0">
      <alignment horizontal="left" vertical="center" indent="1"/>
    </xf>
    <xf numFmtId="10" fontId="50" fillId="10" borderId="1" applyNumberFormat="0" applyBorder="0" applyAlignment="0" applyProtection="0"/>
    <xf numFmtId="4" fontId="58" fillId="5"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50" fillId="2" borderId="16" applyNumberFormat="0" applyProtection="0">
      <alignment horizontal="left" vertical="center" indent="1"/>
    </xf>
    <xf numFmtId="0" fontId="50" fillId="8" borderId="16" applyNumberFormat="0" applyProtection="0">
      <alignment horizontal="left" vertical="center" indent="1"/>
    </xf>
    <xf numFmtId="10" fontId="50" fillId="10" borderId="1" applyNumberFormat="0" applyBorder="0" applyAlignment="0" applyProtection="0"/>
    <xf numFmtId="4" fontId="51" fillId="7" borderId="17" applyNumberFormat="0" applyProtection="0">
      <alignment horizontal="right" vertical="center"/>
    </xf>
    <xf numFmtId="43" fontId="1" fillId="0" borderId="0" applyFont="0" applyFill="0" applyBorder="0" applyAlignment="0" applyProtection="0"/>
    <xf numFmtId="0" fontId="8" fillId="10" borderId="20" applyNumberFormat="0" applyFont="0" applyAlignment="0" applyProtection="0"/>
    <xf numFmtId="0" fontId="50" fillId="2" borderId="16" applyNumberFormat="0" applyProtection="0">
      <alignment horizontal="left" vertical="center" indent="1"/>
    </xf>
    <xf numFmtId="0" fontId="50" fillId="8" borderId="16" applyNumberFormat="0" applyProtection="0">
      <alignment horizontal="left" vertical="center" indent="1"/>
    </xf>
    <xf numFmtId="10" fontId="50" fillId="10" borderId="1" applyNumberFormat="0" applyBorder="0" applyAlignment="0" applyProtection="0"/>
    <xf numFmtId="4" fontId="51" fillId="7" borderId="17" applyNumberFormat="0" applyProtection="0">
      <alignment horizontal="right" vertical="center"/>
    </xf>
    <xf numFmtId="43" fontId="1" fillId="0" borderId="0" applyFont="0" applyFill="0" applyBorder="0" applyAlignment="0" applyProtection="0"/>
    <xf numFmtId="0" fontId="8" fillId="10" borderId="20" applyNumberFormat="0" applyFont="0" applyAlignment="0" applyProtection="0"/>
    <xf numFmtId="0" fontId="50" fillId="2" borderId="16" applyNumberFormat="0" applyProtection="0">
      <alignment horizontal="left" vertical="center" indent="1"/>
    </xf>
    <xf numFmtId="0" fontId="50" fillId="8" borderId="16" applyNumberFormat="0" applyProtection="0">
      <alignment horizontal="left" vertical="center" indent="1"/>
    </xf>
    <xf numFmtId="10" fontId="50" fillId="10" borderId="1" applyNumberFormat="0" applyBorder="0" applyAlignment="0" applyProtection="0"/>
    <xf numFmtId="4" fontId="51" fillId="7"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43" fontId="1" fillId="0" borderId="0" applyFont="0" applyFill="0" applyBorder="0" applyAlignment="0" applyProtection="0"/>
    <xf numFmtId="4" fontId="51" fillId="21" borderId="17" applyNumberFormat="0" applyProtection="0">
      <alignment horizontal="right" vertical="center"/>
    </xf>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 fontId="57" fillId="5" borderId="16" applyNumberFormat="0" applyProtection="0">
      <alignment horizontal="right" vertical="center"/>
    </xf>
    <xf numFmtId="4" fontId="51" fillId="8" borderId="17" applyNumberFormat="0" applyProtection="0">
      <alignment horizontal="left" vertical="center" indent="1"/>
    </xf>
    <xf numFmtId="43" fontId="1" fillId="0" borderId="0" applyFont="0" applyFill="0" applyBorder="0" applyAlignment="0" applyProtection="0"/>
    <xf numFmtId="4" fontId="57" fillId="5" borderId="16" applyNumberFormat="0" applyProtection="0">
      <alignment horizontal="right" vertical="center"/>
    </xf>
    <xf numFmtId="4" fontId="51" fillId="8" borderId="17" applyNumberFormat="0" applyProtection="0">
      <alignment horizontal="left" vertical="center" indent="1"/>
    </xf>
    <xf numFmtId="43" fontId="1" fillId="0" borderId="0" applyFont="0" applyFill="0" applyBorder="0" applyAlignment="0" applyProtection="0"/>
    <xf numFmtId="4" fontId="57" fillId="5" borderId="16" applyNumberFormat="0" applyProtection="0">
      <alignment horizontal="right" vertical="center"/>
    </xf>
    <xf numFmtId="4" fontId="51" fillId="8" borderId="17" applyNumberFormat="0" applyProtection="0">
      <alignment horizontal="left" vertical="center" indent="1"/>
    </xf>
    <xf numFmtId="0" fontId="49" fillId="0" borderId="13">
      <alignment horizontal="left" vertical="center"/>
    </xf>
    <xf numFmtId="0" fontId="50" fillId="11" borderId="21" applyNumberFormat="0" applyProtection="0">
      <alignment horizontal="left" vertical="top" indent="1"/>
    </xf>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0" fontId="49" fillId="0" borderId="13">
      <alignment horizontal="left" vertical="center"/>
    </xf>
    <xf numFmtId="0" fontId="50" fillId="11" borderId="21" applyNumberFormat="0" applyProtection="0">
      <alignment horizontal="left" vertical="top" indent="1"/>
    </xf>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1" fillId="0" borderId="0"/>
    <xf numFmtId="4" fontId="51" fillId="15" borderId="17" applyNumberFormat="0" applyProtection="0">
      <alignment horizontal="right" vertical="center"/>
    </xf>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1" fillId="0" borderId="0"/>
    <xf numFmtId="4" fontId="51" fillId="15" borderId="17" applyNumberFormat="0" applyProtection="0">
      <alignment horizontal="right" vertical="center"/>
    </xf>
    <xf numFmtId="43" fontId="1" fillId="0" borderId="0" applyFont="0" applyFill="0" applyBorder="0" applyAlignment="0" applyProtection="0"/>
    <xf numFmtId="4" fontId="51" fillId="8" borderId="17" applyNumberFormat="0" applyProtection="0">
      <alignment horizontal="left" vertical="center" indent="1"/>
    </xf>
    <xf numFmtId="0" fontId="49" fillId="0" borderId="13">
      <alignment horizontal="left" vertical="center"/>
    </xf>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43" fontId="1" fillId="0" borderId="0" applyFont="0" applyFill="0" applyBorder="0" applyAlignment="0" applyProtection="0"/>
    <xf numFmtId="0" fontId="1" fillId="0" borderId="0"/>
    <xf numFmtId="4" fontId="51" fillId="8" borderId="17" applyNumberFormat="0" applyProtection="0">
      <alignment horizontal="left" vertical="center" indent="1"/>
    </xf>
    <xf numFmtId="0" fontId="1" fillId="0" borderId="0"/>
    <xf numFmtId="0" fontId="49" fillId="0" borderId="13">
      <alignment horizontal="lef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1" fillId="8" borderId="17" applyNumberFormat="0" applyProtection="0">
      <alignment horizontal="left" vertical="center" indent="1"/>
    </xf>
    <xf numFmtId="0" fontId="1" fillId="0" borderId="0"/>
    <xf numFmtId="0" fontId="49" fillId="0" borderId="13">
      <alignment horizontal="left" vertical="center"/>
    </xf>
    <xf numFmtId="4" fontId="51" fillId="18"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1" fillId="8" borderId="17" applyNumberFormat="0" applyProtection="0">
      <alignment horizontal="left" vertical="center" indent="1"/>
    </xf>
    <xf numFmtId="0" fontId="1" fillId="0" borderId="0"/>
    <xf numFmtId="0" fontId="49" fillId="0" borderId="13">
      <alignment horizontal="left" vertical="center"/>
    </xf>
    <xf numFmtId="4" fontId="51" fillId="18"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1" fillId="8" borderId="17"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 fontId="51" fillId="24" borderId="17" applyNumberFormat="0" applyProtection="0">
      <alignment horizontal="right" vertical="center"/>
    </xf>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1" fillId="0" borderId="0"/>
    <xf numFmtId="190" fontId="63" fillId="14" borderId="1" applyNumberFormat="0" applyAlignment="0">
      <alignment horizontal="left" vertical="top"/>
    </xf>
    <xf numFmtId="0" fontId="6" fillId="6" borderId="17" applyNumberFormat="0" applyProtection="0">
      <alignment horizontal="left" vertical="center" indent="1"/>
    </xf>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190" fontId="63" fillId="14" borderId="1" applyNumberFormat="0" applyAlignment="0">
      <alignment horizontal="left" vertical="top"/>
    </xf>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6" fillId="10" borderId="20" applyNumberFormat="0" applyFont="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 fontId="57" fillId="5" borderId="16" applyNumberFormat="0" applyProtection="0">
      <alignment horizontal="right" vertical="center"/>
    </xf>
    <xf numFmtId="4" fontId="51" fillId="8" borderId="17"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 fontId="57" fillId="5" borderId="16" applyNumberFormat="0" applyProtection="0">
      <alignment horizontal="right" vertical="center"/>
    </xf>
    <xf numFmtId="4" fontId="51" fillId="8" borderId="17" applyNumberFormat="0" applyProtection="0">
      <alignment horizontal="left" vertical="center" indent="1"/>
    </xf>
    <xf numFmtId="43" fontId="1" fillId="0" borderId="0" applyFont="0" applyFill="0" applyBorder="0" applyAlignment="0" applyProtection="0"/>
    <xf numFmtId="4" fontId="57" fillId="5" borderId="16" applyNumberFormat="0" applyProtection="0">
      <alignment horizontal="right" vertical="center"/>
    </xf>
    <xf numFmtId="4" fontId="51" fillId="8" borderId="17" applyNumberFormat="0" applyProtection="0">
      <alignment horizontal="left" vertical="center" indent="1"/>
    </xf>
    <xf numFmtId="0" fontId="6" fillId="6" borderId="17" applyNumberFormat="0" applyProtection="0">
      <alignment horizontal="left" vertical="center" indent="1"/>
    </xf>
    <xf numFmtId="43" fontId="1" fillId="0" borderId="0" applyFont="0" applyFill="0" applyBorder="0" applyAlignment="0" applyProtection="0"/>
    <xf numFmtId="4" fontId="51" fillId="10" borderId="17" applyNumberFormat="0" applyProtection="0">
      <alignment horizontal="left" vertical="center" indent="1"/>
    </xf>
    <xf numFmtId="4" fontId="50" fillId="14" borderId="16" applyNumberFormat="0" applyProtection="0">
      <alignment horizontal="right" vertical="center"/>
    </xf>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4" fontId="51" fillId="8"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43" fontId="1" fillId="0" borderId="0" applyFont="0" applyFill="0" applyBorder="0" applyAlignment="0" applyProtection="0"/>
    <xf numFmtId="0" fontId="6" fillId="10" borderId="20" applyNumberFormat="0" applyFont="0" applyAlignment="0" applyProtection="0"/>
    <xf numFmtId="4" fontId="51" fillId="8" borderId="17" applyNumberFormat="0" applyProtection="0">
      <alignment horizontal="left" vertical="center" indent="1"/>
    </xf>
    <xf numFmtId="43" fontId="1" fillId="0" borderId="0" applyFont="0" applyFill="0" applyBorder="0" applyAlignment="0" applyProtection="0"/>
    <xf numFmtId="0" fontId="6" fillId="10" borderId="20" applyNumberFormat="0" applyFont="0" applyAlignment="0" applyProtection="0"/>
    <xf numFmtId="4" fontId="51" fillId="8" borderId="17"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43" fontId="1" fillId="0" borderId="0" applyFont="0" applyFill="0" applyBorder="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43" fontId="1" fillId="0" borderId="0" applyFont="0" applyFill="0" applyBorder="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43" fontId="1" fillId="0" borderId="0" applyFont="0" applyFill="0" applyBorder="0" applyAlignment="0" applyProtection="0"/>
    <xf numFmtId="0" fontId="8" fillId="10" borderId="20" applyNumberFormat="0" applyFont="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0" fontId="1" fillId="0" borderId="0"/>
    <xf numFmtId="0" fontId="1" fillId="0" borderId="0"/>
    <xf numFmtId="0" fontId="1" fillId="0" borderId="0"/>
    <xf numFmtId="4" fontId="51" fillId="10" borderId="17"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4" fontId="51" fillId="10" borderId="17" applyNumberFormat="0" applyProtection="0">
      <alignment horizontal="left" vertical="center" indent="1"/>
    </xf>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 fontId="51" fillId="22" borderId="17" applyNumberFormat="0" applyProtection="0">
      <alignment horizontal="right" vertical="center"/>
    </xf>
    <xf numFmtId="4" fontId="58"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9" fillId="13" borderId="17" applyNumberFormat="0" applyProtection="0">
      <alignment horizontal="left" vertical="center" indent="1"/>
    </xf>
    <xf numFmtId="0" fontId="6" fillId="19" borderId="17" applyNumberFormat="0" applyProtection="0">
      <alignment horizontal="left" vertical="center" indent="1"/>
    </xf>
    <xf numFmtId="43" fontId="1" fillId="0" borderId="0" applyFont="0" applyFill="0" applyBorder="0" applyAlignment="0" applyProtection="0"/>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3" fontId="1" fillId="0" borderId="0" applyFont="0" applyFill="0" applyBorder="0" applyAlignment="0" applyProtection="0"/>
    <xf numFmtId="0" fontId="62" fillId="0" borderId="1" applyNumberFormat="0" applyFont="0" applyFill="0" applyBorder="0" applyAlignment="0">
      <alignment horizontal="center"/>
    </xf>
    <xf numFmtId="0" fontId="50" fillId="8" borderId="16" applyNumberFormat="0" applyProtection="0">
      <alignment horizontal="left" vertical="center" indent="1"/>
    </xf>
    <xf numFmtId="43" fontId="1" fillId="0" borderId="0" applyFont="0" applyFill="0" applyBorder="0" applyAlignment="0" applyProtection="0"/>
    <xf numFmtId="4" fontId="50" fillId="0" borderId="16" applyNumberFormat="0" applyProtection="0">
      <alignment horizontal="right" vertical="center"/>
    </xf>
    <xf numFmtId="43" fontId="8" fillId="0" borderId="0" applyFont="0" applyFill="0" applyBorder="0" applyAlignment="0" applyProtection="0"/>
    <xf numFmtId="0" fontId="50" fillId="2" borderId="16" applyNumberFormat="0" applyProtection="0">
      <alignment horizontal="left" vertical="center" indent="1"/>
    </xf>
    <xf numFmtId="0" fontId="1" fillId="0" borderId="0"/>
    <xf numFmtId="0" fontId="49" fillId="0" borderId="13">
      <alignment horizontal="left" vertical="center"/>
    </xf>
    <xf numFmtId="4" fontId="51" fillId="8" borderId="17" applyNumberFormat="0" applyProtection="0">
      <alignment horizontal="left" vertical="center" indent="1"/>
    </xf>
    <xf numFmtId="0" fontId="1" fillId="0" borderId="0"/>
    <xf numFmtId="0" fontId="50" fillId="11" borderId="21" applyNumberFormat="0" applyProtection="0">
      <alignment horizontal="left" vertical="top" indent="1"/>
    </xf>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0" fontId="1" fillId="0" borderId="0"/>
    <xf numFmtId="4" fontId="50" fillId="14" borderId="16" applyNumberFormat="0" applyProtection="0">
      <alignment horizontal="right" vertical="center"/>
    </xf>
    <xf numFmtId="0" fontId="62" fillId="0" borderId="1" applyNumberFormat="0" applyFont="0" applyFill="0" applyBorder="0" applyAlignment="0">
      <alignment horizontal="center"/>
    </xf>
    <xf numFmtId="0" fontId="1" fillId="0" borderId="0"/>
    <xf numFmtId="10" fontId="50" fillId="10" borderId="1" applyNumberFormat="0" applyBorder="0" applyAlignment="0" applyProtection="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43" fontId="6" fillId="0" borderId="0" applyFont="0" applyFill="0" applyBorder="0" applyAlignment="0" applyProtection="0"/>
    <xf numFmtId="0" fontId="1" fillId="0" borderId="0"/>
    <xf numFmtId="0" fontId="50" fillId="3" borderId="16" applyNumberFormat="0" applyProtection="0">
      <alignment horizontal="left" vertical="center" indent="1"/>
    </xf>
    <xf numFmtId="168" fontId="6" fillId="0" borderId="0" applyFont="0" applyFill="0" applyBorder="0" applyAlignment="0" applyProtection="0"/>
    <xf numFmtId="0" fontId="1" fillId="0" borderId="0"/>
    <xf numFmtId="0" fontId="50" fillId="3" borderId="16" applyNumberFormat="0" applyProtection="0">
      <alignment horizontal="left" vertical="center" indent="1"/>
    </xf>
    <xf numFmtId="0" fontId="50" fillId="4" borderId="16" applyNumberFormat="0" applyProtection="0">
      <alignment horizontal="left" vertical="center" indent="1"/>
    </xf>
    <xf numFmtId="0" fontId="1" fillId="0" borderId="0"/>
    <xf numFmtId="43" fontId="6" fillId="0" borderId="0" applyFont="0" applyFill="0" applyBorder="0" applyAlignment="0" applyProtection="0"/>
    <xf numFmtId="0" fontId="1" fillId="0" borderId="0"/>
    <xf numFmtId="0" fontId="50" fillId="3" borderId="16" applyNumberFormat="0" applyProtection="0">
      <alignment horizontal="left" vertical="center" indent="1"/>
    </xf>
    <xf numFmtId="0" fontId="50" fillId="4"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1" fillId="0" borderId="0"/>
    <xf numFmtId="0" fontId="50" fillId="11" borderId="21" applyNumberFormat="0" applyProtection="0">
      <alignment horizontal="left" vertical="top" indent="1"/>
    </xf>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4" fontId="50" fillId="14" borderId="16" applyNumberFormat="0" applyProtection="0">
      <alignment horizontal="right" vertical="center"/>
    </xf>
    <xf numFmtId="0" fontId="62" fillId="0" borderId="1" applyNumberFormat="0" applyFont="0" applyFill="0" applyBorder="0" applyAlignment="0">
      <alignment horizontal="center"/>
    </xf>
    <xf numFmtId="10" fontId="50" fillId="10" borderId="1" applyNumberFormat="0" applyBorder="0" applyAlignment="0" applyProtection="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43" fontId="6"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50" fillId="11" borderId="21" applyNumberFormat="0" applyProtection="0">
      <alignment horizontal="left" vertical="top" indent="1"/>
    </xf>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43" fontId="6"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50" fillId="11" borderId="21" applyNumberFormat="0" applyProtection="0">
      <alignment horizontal="left" vertical="top" indent="1"/>
    </xf>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182" fontId="55" fillId="0" borderId="3"/>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1" fillId="12" borderId="17" applyNumberFormat="0" applyProtection="0">
      <alignment horizontal="right" vertical="center"/>
    </xf>
    <xf numFmtId="43" fontId="1" fillId="0" borderId="0" applyFont="0" applyFill="0" applyBorder="0" applyAlignment="0" applyProtection="0"/>
    <xf numFmtId="4" fontId="51" fillId="12" borderId="17" applyNumberFormat="0" applyProtection="0">
      <alignment horizontal="right" vertical="center"/>
    </xf>
    <xf numFmtId="43" fontId="1" fillId="0" borderId="0" applyFont="0" applyFill="0" applyBorder="0" applyAlignment="0" applyProtection="0"/>
    <xf numFmtId="4" fontId="51" fillId="12" borderId="17" applyNumberFormat="0" applyProtection="0">
      <alignment horizontal="right" vertical="center"/>
    </xf>
    <xf numFmtId="43" fontId="1" fillId="0" borderId="0" applyFont="0" applyFill="0" applyBorder="0" applyAlignment="0" applyProtection="0"/>
    <xf numFmtId="4" fontId="51" fillId="12"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182" fontId="55" fillId="0" borderId="3"/>
    <xf numFmtId="0" fontId="6" fillId="8" borderId="17" applyNumberFormat="0" applyProtection="0">
      <alignment horizontal="left" vertical="center" indent="1"/>
    </xf>
    <xf numFmtId="0" fontId="1" fillId="0" borderId="0"/>
    <xf numFmtId="4" fontId="51" fillId="10" borderId="17" applyNumberFormat="0" applyProtection="0">
      <alignment horizontal="left" vertical="center" indent="1"/>
    </xf>
    <xf numFmtId="43" fontId="1" fillId="0" borderId="0" applyFont="0" applyFill="0" applyBorder="0" applyAlignment="0" applyProtection="0"/>
    <xf numFmtId="182" fontId="55" fillId="0" borderId="3"/>
    <xf numFmtId="0" fontId="6" fillId="8" borderId="17" applyNumberFormat="0" applyProtection="0">
      <alignment horizontal="left" vertical="center" indent="1"/>
    </xf>
    <xf numFmtId="0" fontId="1" fillId="0" borderId="0"/>
    <xf numFmtId="43" fontId="1" fillId="0" borderId="0" applyFont="0" applyFill="0" applyBorder="0" applyAlignment="0" applyProtection="0"/>
    <xf numFmtId="182" fontId="55" fillId="0" borderId="3"/>
    <xf numFmtId="0" fontId="6" fillId="8" borderId="17" applyNumberFormat="0" applyProtection="0">
      <alignment horizontal="left" vertical="center" indent="1"/>
    </xf>
    <xf numFmtId="0" fontId="1" fillId="0" borderId="0"/>
    <xf numFmtId="43" fontId="1" fillId="0" borderId="0" applyFont="0" applyFill="0" applyBorder="0" applyAlignment="0" applyProtection="0"/>
    <xf numFmtId="4" fontId="50" fillId="0" borderId="16" applyNumberFormat="0" applyProtection="0">
      <alignment horizontal="right" vertical="center"/>
    </xf>
    <xf numFmtId="0" fontId="50" fillId="2" borderId="16" applyNumberFormat="0" applyProtection="0">
      <alignment horizontal="left" vertical="center"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1" fillId="17"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 fontId="51" fillId="17"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50" fillId="3" borderId="16" applyNumberFormat="0" applyProtection="0">
      <alignment horizontal="left" vertical="center" indent="1"/>
    </xf>
    <xf numFmtId="0" fontId="62" fillId="0" borderId="1" applyNumberFormat="0" applyFont="0" applyFill="0" applyBorder="0" applyAlignment="0">
      <alignment horizontal="center"/>
    </xf>
    <xf numFmtId="0" fontId="50" fillId="8" borderId="16" applyNumberFormat="0" applyProtection="0">
      <alignment horizontal="left" vertical="center" indent="1"/>
    </xf>
    <xf numFmtId="43" fontId="1" fillId="0" borderId="0" applyFont="0" applyFill="0" applyBorder="0" applyAlignment="0" applyProtection="0"/>
    <xf numFmtId="4" fontId="50" fillId="0" borderId="16" applyNumberFormat="0" applyProtection="0">
      <alignment horizontal="right" vertical="center"/>
    </xf>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1" fillId="0" borderId="0"/>
    <xf numFmtId="4" fontId="57" fillId="5" borderId="16" applyNumberFormat="0" applyProtection="0">
      <alignment horizontal="right" vertical="center"/>
    </xf>
    <xf numFmtId="4" fontId="58" fillId="5" borderId="16" applyNumberFormat="0" applyProtection="0">
      <alignment horizontal="right" vertical="center"/>
    </xf>
    <xf numFmtId="0" fontId="1" fillId="0" borderId="0"/>
    <xf numFmtId="43" fontId="1" fillId="0" borderId="0" applyFont="0" applyFill="0" applyBorder="0" applyAlignment="0" applyProtection="0"/>
    <xf numFmtId="4" fontId="51" fillId="12" borderId="17" applyNumberFormat="0" applyProtection="0">
      <alignment horizontal="right" vertical="center"/>
    </xf>
    <xf numFmtId="0" fontId="1" fillId="0" borderId="0"/>
    <xf numFmtId="0" fontId="62"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0" fillId="0" borderId="16" applyNumberFormat="0" applyProtection="0">
      <alignment horizontal="right" vertical="center"/>
    </xf>
    <xf numFmtId="211" fontId="6" fillId="0" borderId="0" applyFont="0" applyFill="0" applyBorder="0" applyAlignment="0" applyProtection="0"/>
    <xf numFmtId="0" fontId="1" fillId="0" borderId="0"/>
    <xf numFmtId="0" fontId="50" fillId="3" borderId="16" applyNumberFormat="0" applyProtection="0">
      <alignment horizontal="left" vertical="center" indent="1"/>
    </xf>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4" fontId="61" fillId="10" borderId="17" applyNumberFormat="0" applyProtection="0">
      <alignment vertical="center"/>
    </xf>
    <xf numFmtId="0" fontId="6" fillId="3"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50" fillId="4"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 fontId="61" fillId="10" borderId="17" applyNumberFormat="0" applyProtection="0">
      <alignment vertical="center"/>
    </xf>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0" fontId="50" fillId="2" borderId="16" applyNumberFormat="0" applyProtection="0">
      <alignment horizontal="left" vertical="center" indent="1"/>
    </xf>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49" fillId="0" borderId="13">
      <alignment horizontal="left" vertical="center"/>
    </xf>
    <xf numFmtId="43" fontId="1" fillId="0" borderId="0" applyFont="0" applyFill="0" applyBorder="0" applyAlignment="0" applyProtection="0"/>
    <xf numFmtId="0" fontId="50" fillId="2" borderId="21" applyNumberFormat="0" applyProtection="0">
      <alignment horizontal="left" vertical="top" indent="1"/>
    </xf>
    <xf numFmtId="0" fontId="50" fillId="2" borderId="16" applyNumberFormat="0" applyProtection="0">
      <alignment horizontal="left" vertical="center" indent="1"/>
    </xf>
    <xf numFmtId="43" fontId="1" fillId="0" borderId="0" applyFont="0" applyFill="0" applyBorder="0" applyAlignment="0" applyProtection="0"/>
    <xf numFmtId="4" fontId="51" fillId="17" borderId="17" applyNumberFormat="0" applyProtection="0">
      <alignment horizontal="left" vertical="center" indent="1"/>
    </xf>
    <xf numFmtId="4" fontId="58" fillId="5" borderId="16" applyNumberFormat="0" applyProtection="0">
      <alignment horizontal="right" vertical="center"/>
    </xf>
    <xf numFmtId="0" fontId="1" fillId="0" borderId="0"/>
    <xf numFmtId="0" fontId="62" fillId="0" borderId="1" applyNumberFormat="0" applyFont="0" applyFill="0" applyBorder="0" applyAlignment="0">
      <alignment horizontal="center"/>
    </xf>
    <xf numFmtId="0" fontId="50" fillId="8" borderId="16" applyNumberFormat="0" applyProtection="0">
      <alignment horizontal="left" vertical="center" indent="1"/>
    </xf>
    <xf numFmtId="43" fontId="1" fillId="0" borderId="0" applyFont="0" applyFill="0" applyBorder="0" applyAlignment="0" applyProtection="0"/>
    <xf numFmtId="4" fontId="50" fillId="0" borderId="16" applyNumberFormat="0" applyProtection="0">
      <alignment horizontal="right" vertical="center"/>
    </xf>
    <xf numFmtId="43" fontId="8" fillId="0" borderId="0" applyFont="0" applyFill="0" applyBorder="0" applyAlignment="0" applyProtection="0"/>
    <xf numFmtId="0" fontId="73" fillId="0" borderId="0"/>
    <xf numFmtId="0" fontId="50" fillId="2" borderId="16" applyNumberFormat="0" applyProtection="0">
      <alignment horizontal="left" vertical="center" indent="1"/>
    </xf>
    <xf numFmtId="0" fontId="1" fillId="0" borderId="0"/>
    <xf numFmtId="0" fontId="62"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0" fillId="0" borderId="16" applyNumberFormat="0" applyProtection="0">
      <alignment horizontal="right" vertical="center"/>
    </xf>
    <xf numFmtId="43" fontId="8" fillId="0" borderId="0" applyFont="0" applyFill="0" applyBorder="0" applyAlignment="0" applyProtection="0"/>
    <xf numFmtId="0" fontId="1" fillId="0" borderId="0"/>
    <xf numFmtId="0" fontId="50" fillId="3" borderId="16"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1" fillId="0" borderId="0"/>
    <xf numFmtId="4" fontId="57" fillId="5" borderId="16" applyNumberFormat="0" applyProtection="0">
      <alignment horizontal="right" vertical="center"/>
    </xf>
    <xf numFmtId="4" fontId="50" fillId="0" borderId="16" applyNumberFormat="0" applyProtection="0">
      <alignment horizontal="right" vertical="center"/>
    </xf>
    <xf numFmtId="43" fontId="6"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62" fillId="0" borderId="1" applyNumberFormat="0" applyFont="0" applyFill="0" applyBorder="0" applyAlignment="0">
      <alignment horizontal="center"/>
    </xf>
    <xf numFmtId="43" fontId="1" fillId="0" borderId="0" applyFont="0" applyFill="0" applyBorder="0" applyAlignment="0" applyProtection="0"/>
    <xf numFmtId="41" fontId="1" fillId="0" borderId="0" applyFont="0" applyFill="0" applyBorder="0" applyAlignment="0" applyProtection="0"/>
    <xf numFmtId="0" fontId="50" fillId="2" borderId="16" applyNumberFormat="0" applyProtection="0">
      <alignment horizontal="left" vertical="center" indent="1"/>
    </xf>
    <xf numFmtId="0" fontId="1" fillId="0" borderId="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1" fillId="10" borderId="17" applyNumberFormat="0" applyProtection="0">
      <alignment horizontal="left" vertical="center" indent="1"/>
    </xf>
    <xf numFmtId="41" fontId="1"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1" fillId="0" borderId="0"/>
    <xf numFmtId="4" fontId="51" fillId="10" borderId="17" applyNumberFormat="0" applyProtection="0">
      <alignment horizontal="left" vertical="center" indent="1"/>
    </xf>
    <xf numFmtId="41" fontId="1" fillId="0" borderId="0" applyFont="0" applyFill="0" applyBorder="0" applyAlignment="0" applyProtection="0"/>
    <xf numFmtId="10" fontId="50" fillId="10" borderId="1" applyNumberFormat="0" applyBorder="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0" fillId="14" borderId="16" applyNumberFormat="0" applyProtection="0">
      <alignment horizontal="right" vertical="center"/>
    </xf>
    <xf numFmtId="10" fontId="50" fillId="10" borderId="1" applyNumberFormat="0" applyBorder="0" applyAlignment="0" applyProtection="0"/>
    <xf numFmtId="4" fontId="51" fillId="10" borderId="17" applyNumberFormat="0" applyProtection="0">
      <alignment horizontal="left" vertical="center" indent="1"/>
    </xf>
    <xf numFmtId="41" fontId="1" fillId="0" borderId="0" applyFont="0" applyFill="0" applyBorder="0" applyAlignment="0" applyProtection="0"/>
    <xf numFmtId="0" fontId="1" fillId="0" borderId="0"/>
    <xf numFmtId="4" fontId="50" fillId="14" borderId="16" applyNumberFormat="0" applyProtection="0">
      <alignment horizontal="right" vertical="center"/>
    </xf>
    <xf numFmtId="4" fontId="70" fillId="9" borderId="17" applyNumberFormat="0" applyProtection="0">
      <alignment horizontal="right" vertical="center"/>
    </xf>
    <xf numFmtId="0" fontId="1" fillId="0" borderId="0"/>
    <xf numFmtId="0" fontId="1" fillId="0" borderId="0"/>
    <xf numFmtId="0" fontId="1" fillId="0" borderId="0"/>
    <xf numFmtId="4" fontId="51" fillId="10" borderId="17" applyNumberFormat="0" applyProtection="0">
      <alignment horizontal="left" vertical="center" indent="1"/>
    </xf>
    <xf numFmtId="41" fontId="1" fillId="0" borderId="0" applyFont="0" applyFill="0" applyBorder="0" applyAlignment="0" applyProtection="0"/>
    <xf numFmtId="0" fontId="50" fillId="4" borderId="16" applyNumberFormat="0" applyProtection="0">
      <alignment horizontal="left" vertical="center" indent="1"/>
    </xf>
    <xf numFmtId="0" fontId="1" fillId="0" borderId="0"/>
    <xf numFmtId="41" fontId="1" fillId="0" borderId="0" applyFont="0" applyFill="0" applyBorder="0" applyAlignment="0" applyProtection="0"/>
    <xf numFmtId="0" fontId="1" fillId="0" borderId="0"/>
    <xf numFmtId="0" fontId="50" fillId="4" borderId="16" applyNumberFormat="0" applyProtection="0">
      <alignment horizontal="left" vertical="center" indent="1"/>
    </xf>
    <xf numFmtId="0" fontId="1" fillId="0" borderId="0"/>
    <xf numFmtId="0" fontId="52" fillId="0" borderId="18" applyNumberFormat="0" applyFill="0" applyAlignment="0" applyProtection="0"/>
    <xf numFmtId="41" fontId="1" fillId="0" borderId="0" applyFont="0" applyFill="0" applyBorder="0" applyAlignment="0" applyProtection="0"/>
    <xf numFmtId="0" fontId="1" fillId="0" borderId="0"/>
    <xf numFmtId="0" fontId="1" fillId="0" borderId="0"/>
    <xf numFmtId="0" fontId="1" fillId="0" borderId="0"/>
    <xf numFmtId="4" fontId="51" fillId="24" borderId="17" applyNumberFormat="0" applyProtection="0">
      <alignment horizontal="right" vertical="center"/>
    </xf>
    <xf numFmtId="41"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0" fontId="49" fillId="0" borderId="13">
      <alignment horizontal="left" vertical="center"/>
    </xf>
    <xf numFmtId="0" fontId="1" fillId="0" borderId="0"/>
    <xf numFmtId="0" fontId="52" fillId="0" borderId="18" applyNumberFormat="0" applyFill="0" applyAlignment="0" applyProtection="0"/>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49" fillId="0" borderId="13">
      <alignment horizontal="left" vertical="center"/>
    </xf>
    <xf numFmtId="0" fontId="1" fillId="0" borderId="0"/>
    <xf numFmtId="0" fontId="50" fillId="2" borderId="16" applyNumberFormat="0" applyProtection="0">
      <alignment horizontal="left" vertical="center" indent="1"/>
    </xf>
    <xf numFmtId="0" fontId="1" fillId="0" borderId="0"/>
    <xf numFmtId="0" fontId="1" fillId="0" borderId="0"/>
    <xf numFmtId="4" fontId="57" fillId="5" borderId="16" applyNumberFormat="0" applyProtection="0">
      <alignment horizontal="right" vertical="center"/>
    </xf>
    <xf numFmtId="4" fontId="50" fillId="0" borderId="16" applyNumberFormat="0" applyProtection="0">
      <alignment horizontal="right" vertical="center"/>
    </xf>
    <xf numFmtId="207" fontId="6" fillId="0" borderId="0" applyFont="0" applyFill="0" applyBorder="0" applyAlignment="0" applyProtection="0"/>
    <xf numFmtId="0" fontId="52" fillId="0" borderId="18" applyNumberFormat="0" applyFill="0" applyAlignment="0" applyProtection="0"/>
    <xf numFmtId="43" fontId="1" fillId="0" borderId="0" applyFont="0" applyFill="0" applyBorder="0" applyAlignment="0" applyProtection="0"/>
    <xf numFmtId="0" fontId="6" fillId="10" borderId="20" applyNumberFormat="0" applyFont="0" applyAlignment="0" applyProtection="0"/>
    <xf numFmtId="0" fontId="49" fillId="0" borderId="13">
      <alignment horizontal="left" vertical="center"/>
    </xf>
    <xf numFmtId="0" fontId="1" fillId="0" borderId="0"/>
    <xf numFmtId="0" fontId="52" fillId="0" borderId="18" applyNumberFormat="0" applyFill="0" applyAlignment="0" applyProtection="0"/>
    <xf numFmtId="0" fontId="1" fillId="0" borderId="0"/>
    <xf numFmtId="43" fontId="1" fillId="0" borderId="0" applyFont="0" applyFill="0" applyBorder="0" applyAlignment="0" applyProtection="0"/>
    <xf numFmtId="0" fontId="6" fillId="10" borderId="20" applyNumberFormat="0" applyFont="0" applyAlignment="0" applyProtection="0"/>
    <xf numFmtId="0" fontId="49" fillId="0" borderId="13">
      <alignment horizontal="left" vertical="center"/>
    </xf>
    <xf numFmtId="0" fontId="52" fillId="0" borderId="18"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 fillId="10" borderId="20" applyNumberFormat="0" applyFont="0" applyAlignment="0" applyProtection="0"/>
    <xf numFmtId="0" fontId="49" fillId="0" borderId="13">
      <alignment horizontal="left" vertical="center"/>
    </xf>
    <xf numFmtId="0" fontId="52" fillId="0" borderId="18" applyNumberFormat="0" applyFill="0" applyAlignment="0" applyProtection="0"/>
    <xf numFmtId="0" fontId="1" fillId="0" borderId="0"/>
    <xf numFmtId="43" fontId="1" fillId="0" borderId="0" applyFont="0" applyFill="0" applyBorder="0" applyAlignment="0" applyProtection="0"/>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49" fillId="0" borderId="13">
      <alignment horizontal="left" vertical="center"/>
    </xf>
    <xf numFmtId="0" fontId="1" fillId="0" borderId="0"/>
    <xf numFmtId="4" fontId="50" fillId="0" borderId="16" applyNumberFormat="0" applyProtection="0">
      <alignment horizontal="right" vertical="center"/>
    </xf>
    <xf numFmtId="0" fontId="1" fillId="0" borderId="0"/>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0" fontId="49" fillId="0" borderId="13">
      <alignment horizontal="left" vertical="center"/>
    </xf>
    <xf numFmtId="0" fontId="1" fillId="0" borderId="0"/>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43" fontId="1" fillId="0" borderId="0" applyFont="0" applyFill="0" applyBorder="0" applyAlignment="0" applyProtection="0"/>
    <xf numFmtId="0" fontId="6" fillId="10" borderId="20" applyNumberFormat="0" applyFont="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4" fontId="50" fillId="16"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 fontId="50" fillId="14" borderId="16" applyNumberFormat="0" applyProtection="0">
      <alignment horizontal="right" vertical="center"/>
    </xf>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43" fontId="1" fillId="0" borderId="0" applyFont="0" applyFill="0" applyBorder="0" applyAlignment="0" applyProtection="0"/>
    <xf numFmtId="0" fontId="6" fillId="10" borderId="20" applyNumberFormat="0" applyFont="0" applyAlignment="0" applyProtection="0"/>
    <xf numFmtId="0" fontId="6" fillId="6"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52" fillId="0" borderId="18" applyNumberFormat="0" applyFill="0" applyAlignment="0" applyProtection="0"/>
    <xf numFmtId="0" fontId="6" fillId="6" borderId="17"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49" fillId="0" borderId="13">
      <alignment horizontal="left" vertical="center"/>
    </xf>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6" fillId="6" borderId="17" applyNumberFormat="0" applyProtection="0">
      <alignment horizontal="left" vertical="center" indent="1"/>
    </xf>
    <xf numFmtId="43" fontId="1" fillId="0" borderId="0" applyFont="0" applyFill="0" applyBorder="0" applyAlignment="0" applyProtection="0"/>
    <xf numFmtId="0" fontId="50" fillId="2" borderId="16" applyNumberFormat="0" applyProtection="0">
      <alignment horizontal="left" vertical="center" indent="1"/>
    </xf>
    <xf numFmtId="0" fontId="1" fillId="0" borderId="0"/>
    <xf numFmtId="43" fontId="1" fillId="0" borderId="0" applyFont="0" applyFill="0" applyBorder="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4" fontId="51" fillId="12" borderId="17" applyNumberFormat="0" applyProtection="0">
      <alignment horizontal="right" vertical="center"/>
    </xf>
    <xf numFmtId="43" fontId="1" fillId="0" borderId="0" applyFont="0" applyFill="0" applyBorder="0" applyAlignment="0" applyProtection="0"/>
    <xf numFmtId="4" fontId="51" fillId="12" borderId="17" applyNumberFormat="0" applyProtection="0">
      <alignment horizontal="right" vertical="center"/>
    </xf>
    <xf numFmtId="0" fontId="50" fillId="2"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43" fontId="1" fillId="0" borderId="0" applyFont="0" applyFill="0" applyBorder="0" applyAlignment="0" applyProtection="0"/>
    <xf numFmtId="0" fontId="50" fillId="2" borderId="21" applyNumberFormat="0" applyProtection="0">
      <alignment horizontal="left" vertical="top" indent="1"/>
    </xf>
    <xf numFmtId="0" fontId="6" fillId="10" borderId="20" applyNumberFormat="0" applyFont="0" applyAlignment="0" applyProtection="0"/>
    <xf numFmtId="4" fontId="57" fillId="5" borderId="16" applyNumberFormat="0" applyProtection="0">
      <alignment horizontal="right" vertical="center"/>
    </xf>
    <xf numFmtId="0" fontId="62" fillId="0" borderId="1" applyNumberFormat="0" applyFont="0" applyFill="0" applyBorder="0" applyAlignment="0">
      <alignment horizontal="center"/>
    </xf>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49" fillId="0" borderId="13">
      <alignment horizontal="left" vertical="center"/>
    </xf>
    <xf numFmtId="0" fontId="1" fillId="0" borderId="0"/>
    <xf numFmtId="43" fontId="1" fillId="0" borderId="0" applyFont="0" applyFill="0" applyBorder="0" applyAlignment="0" applyProtection="0"/>
    <xf numFmtId="4" fontId="51" fillId="8" borderId="17" applyNumberFormat="0" applyProtection="0">
      <alignment horizontal="left" vertical="center" indent="1"/>
    </xf>
    <xf numFmtId="0" fontId="49" fillId="0" borderId="13">
      <alignment horizontal="left" vertical="center"/>
    </xf>
    <xf numFmtId="0" fontId="52" fillId="0" borderId="18" applyNumberFormat="0" applyFill="0" applyAlignment="0" applyProtection="0"/>
    <xf numFmtId="0" fontId="1" fillId="0" borderId="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49" fillId="0" borderId="13">
      <alignment horizontal="left" vertical="center"/>
    </xf>
    <xf numFmtId="0" fontId="52" fillId="0" borderId="18" applyNumberFormat="0" applyFill="0" applyAlignment="0" applyProtection="0"/>
    <xf numFmtId="0" fontId="1" fillId="0" borderId="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0" fontId="52" fillId="0" borderId="18" applyNumberFormat="0" applyFill="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4" fontId="61" fillId="10" borderId="17" applyNumberFormat="0" applyProtection="0">
      <alignment vertical="center"/>
    </xf>
    <xf numFmtId="0" fontId="6" fillId="6" borderId="17" applyNumberFormat="0" applyProtection="0">
      <alignment horizontal="left" vertical="center" indent="1"/>
    </xf>
    <xf numFmtId="0" fontId="49" fillId="0" borderId="13">
      <alignment horizontal="left" vertical="center"/>
    </xf>
    <xf numFmtId="43" fontId="1" fillId="0" borderId="0" applyFont="0" applyFill="0" applyBorder="0" applyAlignment="0" applyProtection="0"/>
    <xf numFmtId="4" fontId="51" fillId="8" borderId="17" applyNumberFormat="0" applyProtection="0">
      <alignment horizontal="left" vertical="center" indent="1"/>
    </xf>
    <xf numFmtId="0" fontId="49" fillId="0" borderId="13">
      <alignment horizontal="left" vertical="center"/>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61" fillId="10" borderId="17" applyNumberFormat="0" applyProtection="0">
      <alignment vertical="center"/>
    </xf>
    <xf numFmtId="0" fontId="1" fillId="0" borderId="0"/>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50" fillId="14" borderId="21" applyNumberFormat="0" applyProtection="0">
      <alignment horizontal="left" vertical="top" indent="1"/>
    </xf>
    <xf numFmtId="0" fontId="1" fillId="0" borderId="0"/>
    <xf numFmtId="4" fontId="61" fillId="10" borderId="17"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0" fillId="14" borderId="21" applyNumberFormat="0" applyProtection="0">
      <alignment horizontal="left" vertical="top" indent="1"/>
    </xf>
    <xf numFmtId="0" fontId="1" fillId="0" borderId="0"/>
    <xf numFmtId="4" fontId="61" fillId="10" borderId="17"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0" fillId="14" borderId="21" applyNumberFormat="0" applyProtection="0">
      <alignment horizontal="left" vertical="top"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0" fontId="50" fillId="8" borderId="16" applyNumberFormat="0" applyProtection="0">
      <alignment horizontal="left" vertical="center" indent="1"/>
    </xf>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0" fontId="1" fillId="0" borderId="0"/>
    <xf numFmtId="4" fontId="50" fillId="14"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0" fontId="6" fillId="8" borderId="17" applyNumberFormat="0" applyProtection="0">
      <alignment horizontal="left" vertical="center" indent="1"/>
    </xf>
    <xf numFmtId="0" fontId="49" fillId="0" borderId="13">
      <alignment horizontal="left" vertical="center"/>
    </xf>
    <xf numFmtId="4" fontId="61" fillId="10" borderId="17" applyNumberFormat="0" applyProtection="0">
      <alignment vertical="center"/>
    </xf>
    <xf numFmtId="0" fontId="1" fillId="0" borderId="0"/>
    <xf numFmtId="0" fontId="1" fillId="0" borderId="0"/>
    <xf numFmtId="0" fontId="1" fillId="0" borderId="0"/>
    <xf numFmtId="0" fontId="6" fillId="10" borderId="20" applyNumberFormat="0" applyFont="0" applyAlignment="0" applyProtection="0"/>
    <xf numFmtId="0" fontId="52" fillId="0" borderId="18" applyNumberFormat="0" applyFill="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56" fillId="3" borderId="17" applyNumberFormat="0" applyAlignment="0" applyProtection="0"/>
    <xf numFmtId="0" fontId="49" fillId="0" borderId="13">
      <alignment horizontal="left" vertical="center"/>
    </xf>
    <xf numFmtId="4" fontId="61" fillId="10" borderId="17" applyNumberFormat="0" applyProtection="0">
      <alignment vertical="center"/>
    </xf>
    <xf numFmtId="0" fontId="1" fillId="0" borderId="0"/>
    <xf numFmtId="0" fontId="1" fillId="0" borderId="0"/>
    <xf numFmtId="0" fontId="1" fillId="0" borderId="0"/>
    <xf numFmtId="0" fontId="52" fillId="0" borderId="18" applyNumberFormat="0" applyFill="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56" fillId="3" borderId="17" applyNumberFormat="0" applyAlignment="0" applyProtection="0"/>
    <xf numFmtId="0" fontId="49" fillId="0" borderId="13">
      <alignment horizontal="left" vertical="center"/>
    </xf>
    <xf numFmtId="4" fontId="61" fillId="10" borderId="17" applyNumberFormat="0" applyProtection="0">
      <alignment vertical="center"/>
    </xf>
    <xf numFmtId="0" fontId="1" fillId="0" borderId="0"/>
    <xf numFmtId="0" fontId="1" fillId="0" borderId="0"/>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56" fillId="3" borderId="17" applyNumberFormat="0" applyAlignment="0" applyProtection="0"/>
    <xf numFmtId="0" fontId="49" fillId="0" borderId="13">
      <alignment horizontal="left" vertical="center"/>
    </xf>
    <xf numFmtId="4" fontId="61" fillId="10" borderId="17"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4" fontId="61" fillId="10" borderId="17" applyNumberFormat="0" applyProtection="0">
      <alignment vertical="center"/>
    </xf>
    <xf numFmtId="0" fontId="1" fillId="0" borderId="0"/>
    <xf numFmtId="0" fontId="1" fillId="0" borderId="0"/>
    <xf numFmtId="0" fontId="1" fillId="0" borderId="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0" fontId="49" fillId="0" borderId="13">
      <alignment horizontal="left" vertical="center"/>
    </xf>
    <xf numFmtId="0" fontId="1" fillId="0" borderId="0"/>
    <xf numFmtId="0" fontId="89" fillId="0" borderId="0" applyNumberFormat="0" applyFill="0" applyBorder="0" applyAlignment="0" applyProtection="0"/>
    <xf numFmtId="0" fontId="1" fillId="0" borderId="0"/>
    <xf numFmtId="0" fontId="1" fillId="0" borderId="0"/>
    <xf numFmtId="0" fontId="1" fillId="0" borderId="0"/>
    <xf numFmtId="4" fontId="51" fillId="9" borderId="17" applyNumberFormat="0" applyProtection="0">
      <alignment horizontal="left" vertical="center" indent="1"/>
    </xf>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49" fillId="0" borderId="13">
      <alignment horizontal="left" vertical="center"/>
    </xf>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52" fillId="0" borderId="18" applyNumberFormat="0" applyFill="0" applyAlignment="0" applyProtection="0"/>
    <xf numFmtId="43" fontId="1" fillId="0" borderId="0" applyFont="0" applyFill="0" applyBorder="0" applyAlignment="0" applyProtection="0"/>
    <xf numFmtId="0" fontId="1" fillId="0" borderId="0"/>
    <xf numFmtId="0" fontId="1" fillId="0" borderId="0"/>
    <xf numFmtId="0" fontId="49" fillId="0" borderId="13">
      <alignment horizontal="left" vertical="center"/>
    </xf>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52" fillId="0" borderId="18" applyNumberFormat="0" applyFill="0" applyAlignment="0" applyProtection="0"/>
    <xf numFmtId="43" fontId="1" fillId="0" borderId="0" applyFont="0" applyFill="0" applyBorder="0" applyAlignment="0" applyProtection="0"/>
    <xf numFmtId="4" fontId="51" fillId="12" borderId="17" applyNumberFormat="0" applyProtection="0">
      <alignment horizontal="right" vertical="center"/>
    </xf>
    <xf numFmtId="0" fontId="1" fillId="0" borderId="0"/>
    <xf numFmtId="0" fontId="1" fillId="0" borderId="0"/>
    <xf numFmtId="0" fontId="49" fillId="0" borderId="13">
      <alignment horizontal="left" vertical="center"/>
    </xf>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43" fontId="1" fillId="0" borderId="0" applyFont="0" applyFill="0" applyBorder="0" applyAlignment="0" applyProtection="0"/>
    <xf numFmtId="4" fontId="51" fillId="12"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1" fillId="10" borderId="17" applyNumberFormat="0" applyProtection="0">
      <alignment vertical="center"/>
    </xf>
    <xf numFmtId="0" fontId="1" fillId="0" borderId="0"/>
    <xf numFmtId="0" fontId="1" fillId="0" borderId="0"/>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50" fillId="3"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50" fillId="4"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6" fillId="6" borderId="17" applyNumberFormat="0" applyProtection="0">
      <alignment horizontal="left" vertical="center" indent="1"/>
    </xf>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4" fontId="58" fillId="5"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4" fontId="61" fillId="10" borderId="17" applyNumberFormat="0" applyProtection="0">
      <alignment vertical="center"/>
    </xf>
    <xf numFmtId="0" fontId="50" fillId="2"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43" fontId="1" fillId="0" borderId="0" applyFont="0" applyFill="0" applyBorder="0" applyAlignment="0" applyProtection="0"/>
    <xf numFmtId="4" fontId="61" fillId="10" borderId="17" applyNumberFormat="0" applyProtection="0">
      <alignment vertical="center"/>
    </xf>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4" fontId="61" fillId="10" borderId="17" applyNumberFormat="0" applyProtection="0">
      <alignment vertical="center"/>
    </xf>
    <xf numFmtId="43" fontId="1" fillId="0" borderId="0" applyFont="0" applyFill="0" applyBorder="0" applyAlignment="0" applyProtection="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2" borderId="16" applyNumberFormat="0" applyProtection="0">
      <alignment horizontal="left" vertical="center" indent="1"/>
    </xf>
    <xf numFmtId="4" fontId="61" fillId="10" borderId="17" applyNumberFormat="0" applyProtection="0">
      <alignment vertical="center"/>
    </xf>
    <xf numFmtId="43" fontId="1" fillId="0" borderId="0" applyFont="0" applyFill="0" applyBorder="0" applyAlignment="0" applyProtection="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 fontId="51" fillId="8"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43" fontId="1" fillId="0" borderId="0" applyFont="0" applyFill="0" applyBorder="0" applyAlignment="0" applyProtection="0"/>
    <xf numFmtId="0" fontId="1" fillId="0" borderId="0"/>
    <xf numFmtId="4" fontId="51" fillId="8"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1" fillId="0" borderId="0"/>
    <xf numFmtId="4" fontId="61" fillId="10" borderId="17" applyNumberFormat="0" applyProtection="0">
      <alignment vertical="center"/>
    </xf>
    <xf numFmtId="43" fontId="1" fillId="0" borderId="0" applyFont="0" applyFill="0" applyBorder="0" applyAlignment="0" applyProtection="0"/>
    <xf numFmtId="0" fontId="1" fillId="0" borderId="0"/>
    <xf numFmtId="4" fontId="51" fillId="8"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1" fillId="0" borderId="0"/>
    <xf numFmtId="4" fontId="61" fillId="10" borderId="17" applyNumberFormat="0" applyProtection="0">
      <alignment vertical="center"/>
    </xf>
    <xf numFmtId="43" fontId="1" fillId="0" borderId="0" applyFont="0" applyFill="0" applyBorder="0" applyAlignment="0" applyProtection="0"/>
    <xf numFmtId="0" fontId="1" fillId="0" borderId="0"/>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1" fillId="0" borderId="0"/>
    <xf numFmtId="43" fontId="1" fillId="0" borderId="0" applyFont="0" applyFill="0" applyBorder="0" applyAlignment="0" applyProtection="0"/>
    <xf numFmtId="4" fontId="51" fillId="9" borderId="17" applyNumberFormat="0" applyProtection="0">
      <alignment horizontal="left" vertical="center" indent="1"/>
    </xf>
    <xf numFmtId="0" fontId="1" fillId="0" borderId="0"/>
    <xf numFmtId="0" fontId="1" fillId="0" borderId="0"/>
    <xf numFmtId="0" fontId="1" fillId="0" borderId="0"/>
    <xf numFmtId="0" fontId="6" fillId="0" borderId="0" applyFont="0" applyFill="0" applyBorder="0" applyAlignment="0" applyProtection="0"/>
    <xf numFmtId="4" fontId="58" fillId="5" borderId="16" applyNumberFormat="0" applyProtection="0">
      <alignment horizontal="right" vertical="center"/>
    </xf>
    <xf numFmtId="0" fontId="49" fillId="0" borderId="13">
      <alignment horizontal="left" vertical="center"/>
    </xf>
    <xf numFmtId="0" fontId="1" fillId="0" borderId="0"/>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49" fillId="0" borderId="13">
      <alignment horizontal="left" vertical="center"/>
    </xf>
    <xf numFmtId="0" fontId="1" fillId="0" borderId="0"/>
    <xf numFmtId="4" fontId="51" fillId="12" borderId="17" applyNumberFormat="0" applyProtection="0">
      <alignment horizontal="right" vertical="center"/>
    </xf>
    <xf numFmtId="43" fontId="1" fillId="0" borderId="0" applyFont="0" applyFill="0" applyBorder="0" applyAlignment="0" applyProtection="0"/>
    <xf numFmtId="0" fontId="1" fillId="0" borderId="0"/>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49" fillId="0" borderId="13">
      <alignment horizontal="left" vertical="center"/>
    </xf>
    <xf numFmtId="0" fontId="1" fillId="0" borderId="0"/>
    <xf numFmtId="4" fontId="51" fillId="12"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62" fillId="0" borderId="1" applyNumberFormat="0" applyFont="0" applyFill="0" applyBorder="0" applyAlignment="0">
      <alignment horizontal="center"/>
    </xf>
    <xf numFmtId="0" fontId="1" fillId="0" borderId="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56" fillId="3" borderId="17" applyNumberFormat="0" applyAlignment="0" applyProtection="0"/>
    <xf numFmtId="0" fontId="1" fillId="0" borderId="0"/>
    <xf numFmtId="0" fontId="1" fillId="0" borderId="0"/>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3" fontId="1" fillId="0" borderId="0" applyFont="0" applyFill="0" applyBorder="0" applyAlignment="0" applyProtection="0"/>
    <xf numFmtId="190" fontId="63" fillId="14" borderId="1" applyNumberFormat="0" applyAlignment="0">
      <alignment horizontal="left" vertical="top"/>
    </xf>
    <xf numFmtId="0" fontId="1" fillId="0" borderId="0"/>
    <xf numFmtId="0" fontId="50" fillId="2" borderId="16"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3" fontId="1" fillId="0" borderId="0" applyFont="0" applyFill="0" applyBorder="0" applyAlignment="0" applyProtection="0"/>
    <xf numFmtId="190" fontId="63" fillId="14" borderId="1" applyNumberFormat="0" applyAlignment="0">
      <alignment horizontal="left" vertical="top"/>
    </xf>
    <xf numFmtId="0" fontId="1" fillId="0" borderId="0"/>
    <xf numFmtId="0" fontId="50" fillId="2" borderId="16"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3" fontId="1" fillId="0" borderId="0" applyFont="0" applyFill="0" applyBorder="0" applyAlignment="0" applyProtection="0"/>
    <xf numFmtId="190" fontId="63" fillId="14" borderId="1" applyNumberFormat="0" applyAlignment="0">
      <alignment horizontal="left" vertical="top"/>
    </xf>
    <xf numFmtId="0" fontId="1" fillId="0" borderId="0"/>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3" fontId="1" fillId="0" borderId="0" applyFont="0" applyFill="0" applyBorder="0" applyAlignment="0" applyProtection="0"/>
    <xf numFmtId="190" fontId="63" fillId="14" borderId="1" applyNumberFormat="0" applyAlignment="0">
      <alignment horizontal="left" vertical="top"/>
    </xf>
    <xf numFmtId="0" fontId="1" fillId="0" borderId="0"/>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3" fontId="1" fillId="0" borderId="0" applyFont="0" applyFill="0" applyBorder="0" applyAlignment="0" applyProtection="0"/>
    <xf numFmtId="190" fontId="63" fillId="14" borderId="1" applyNumberFormat="0" applyAlignment="0">
      <alignment horizontal="left" vertical="top"/>
    </xf>
    <xf numFmtId="4" fontId="51" fillId="9"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7" borderId="17"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43" fontId="1" fillId="0" borderId="0" applyFont="0" applyFill="0" applyBorder="0" applyAlignment="0" applyProtection="0"/>
    <xf numFmtId="0" fontId="1" fillId="0" borderId="0"/>
    <xf numFmtId="4" fontId="57" fillId="5" borderId="16" applyNumberFormat="0" applyProtection="0">
      <alignment horizontal="right" vertical="center"/>
    </xf>
    <xf numFmtId="4" fontId="51" fillId="9" borderId="22" applyNumberFormat="0" applyProtection="0">
      <alignment horizontal="left" vertical="center" indent="1"/>
    </xf>
    <xf numFmtId="0" fontId="64" fillId="20" borderId="19" applyNumberFormat="0" applyAlignment="0" applyProtection="0"/>
    <xf numFmtId="191" fontId="67" fillId="23" borderId="9"/>
    <xf numFmtId="43" fontId="1" fillId="0" borderId="0" applyFont="0" applyFill="0" applyBorder="0" applyAlignment="0" applyProtection="0"/>
    <xf numFmtId="4" fontId="51" fillId="9" borderId="22" applyNumberFormat="0" applyProtection="0">
      <alignment horizontal="left" vertical="center" indent="1"/>
    </xf>
    <xf numFmtId="0" fontId="64" fillId="20" borderId="19" applyNumberFormat="0" applyAlignment="0" applyProtection="0"/>
    <xf numFmtId="191" fontId="67" fillId="23" borderId="9"/>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0" fontId="6" fillId="6" borderId="17" applyNumberFormat="0" applyProtection="0">
      <alignment horizontal="left" vertical="center" indent="1"/>
    </xf>
    <xf numFmtId="4" fontId="61" fillId="10" borderId="17" applyNumberFormat="0" applyProtection="0">
      <alignment vertical="center"/>
    </xf>
    <xf numFmtId="4" fontId="51" fillId="17" borderId="17" applyNumberFormat="0" applyProtection="0">
      <alignment horizontal="left" vertical="center" indent="1"/>
    </xf>
    <xf numFmtId="43" fontId="1" fillId="0" borderId="0" applyFont="0" applyFill="0" applyBorder="0" applyAlignment="0" applyProtection="0"/>
    <xf numFmtId="4" fontId="51" fillId="22" borderId="17" applyNumberFormat="0" applyProtection="0">
      <alignment horizontal="right" vertical="center"/>
    </xf>
    <xf numFmtId="0" fontId="1" fillId="0" borderId="0"/>
    <xf numFmtId="43" fontId="1" fillId="0" borderId="0" applyFont="0" applyFill="0" applyBorder="0" applyAlignment="0" applyProtection="0"/>
    <xf numFmtId="4" fontId="51" fillId="22" borderId="17" applyNumberFormat="0" applyProtection="0">
      <alignment horizontal="right" vertical="center"/>
    </xf>
    <xf numFmtId="0" fontId="1" fillId="0" borderId="0"/>
    <xf numFmtId="43" fontId="1" fillId="0" borderId="0" applyFont="0" applyFill="0" applyBorder="0" applyAlignment="0" applyProtection="0"/>
    <xf numFmtId="4" fontId="51" fillId="22" borderId="17"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4" fontId="51" fillId="17" borderId="17" applyNumberFormat="0" applyProtection="0">
      <alignment horizontal="left" vertical="center" indent="1"/>
    </xf>
    <xf numFmtId="43" fontId="1" fillId="0" borderId="0" applyFont="0" applyFill="0" applyBorder="0" applyAlignment="0" applyProtection="0"/>
    <xf numFmtId="4" fontId="51" fillId="12"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0" fontId="6" fillId="19"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6" fillId="19" borderId="17" applyNumberFormat="0" applyProtection="0">
      <alignment horizontal="left" vertical="center" indent="1"/>
    </xf>
    <xf numFmtId="4" fontId="59" fillId="13" borderId="17" applyNumberFormat="0" applyProtection="0">
      <alignment horizontal="left" vertical="center" indent="1"/>
    </xf>
    <xf numFmtId="43" fontId="1" fillId="0" borderId="0" applyFont="0" applyFill="0" applyBorder="0" applyAlignment="0" applyProtection="0"/>
    <xf numFmtId="4" fontId="51" fillId="25" borderId="17" applyNumberFormat="0" applyProtection="0">
      <alignment horizontal="right" vertical="center"/>
    </xf>
    <xf numFmtId="43" fontId="1" fillId="0" borderId="0" applyFont="0" applyFill="0" applyBorder="0" applyAlignment="0" applyProtection="0"/>
    <xf numFmtId="4" fontId="51" fillId="25" borderId="17" applyNumberFormat="0" applyProtection="0">
      <alignment horizontal="right" vertical="center"/>
    </xf>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4" fontId="51" fillId="25" borderId="17" applyNumberFormat="0" applyProtection="0">
      <alignment horizontal="righ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 fontId="51" fillId="25" borderId="17" applyNumberFormat="0" applyProtection="0">
      <alignment horizontal="right" vertical="center"/>
    </xf>
    <xf numFmtId="43" fontId="1" fillId="0" borderId="0" applyFont="0" applyFill="0" applyBorder="0" applyAlignment="0" applyProtection="0"/>
    <xf numFmtId="4" fontId="51" fillId="8" borderId="17" applyNumberFormat="0" applyProtection="0">
      <alignment horizontal="left" vertical="center" indent="1"/>
    </xf>
    <xf numFmtId="4" fontId="51" fillId="25" borderId="17" applyNumberFormat="0" applyProtection="0">
      <alignment horizontal="right" vertical="center"/>
    </xf>
    <xf numFmtId="43" fontId="1" fillId="0" borderId="0" applyFont="0" applyFill="0" applyBorder="0" applyAlignment="0" applyProtection="0"/>
    <xf numFmtId="0" fontId="6" fillId="0" borderId="0"/>
    <xf numFmtId="4" fontId="51" fillId="25" borderId="17" applyNumberFormat="0" applyProtection="0">
      <alignment horizontal="right" vertical="center"/>
    </xf>
    <xf numFmtId="4" fontId="51" fillId="25" borderId="17" applyNumberFormat="0" applyProtection="0">
      <alignment horizontal="right" vertical="center"/>
    </xf>
    <xf numFmtId="43" fontId="1" fillId="0" borderId="0" applyFont="0" applyFill="0" applyBorder="0" applyAlignment="0" applyProtection="0"/>
    <xf numFmtId="0" fontId="62" fillId="0" borderId="1" applyNumberFormat="0" applyFont="0" applyFill="0" applyBorder="0" applyAlignment="0">
      <alignment horizontal="center"/>
    </xf>
    <xf numFmtId="0" fontId="1" fillId="0" borderId="0"/>
    <xf numFmtId="0" fontId="1" fillId="0" borderId="0"/>
    <xf numFmtId="43" fontId="1" fillId="0" borderId="0" applyFont="0" applyFill="0" applyBorder="0" applyAlignment="0" applyProtection="0"/>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190" fontId="63" fillId="14" borderId="1" applyNumberFormat="0" applyAlignment="0">
      <alignment horizontal="left" vertical="top"/>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9" borderId="17" applyNumberFormat="0" applyProtection="0">
      <alignment horizontal="right" vertical="center"/>
    </xf>
    <xf numFmtId="43" fontId="1" fillId="0" borderId="0" applyFont="0" applyFill="0" applyBorder="0" applyAlignment="0" applyProtection="0"/>
    <xf numFmtId="190" fontId="63" fillId="14" borderId="1" applyNumberFormat="0" applyAlignment="0">
      <alignment horizontal="left" vertical="top"/>
    </xf>
    <xf numFmtId="4" fontId="61" fillId="17" borderId="17" applyNumberFormat="0" applyProtection="0">
      <alignment vertical="center"/>
    </xf>
    <xf numFmtId="199" fontId="77" fillId="0" borderId="0" applyFill="0" applyBorder="0" applyAlignment="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9" borderId="17" applyNumberFormat="0" applyProtection="0">
      <alignment horizontal="right" vertical="center"/>
    </xf>
    <xf numFmtId="43" fontId="1" fillId="0" borderId="0" applyFont="0" applyFill="0" applyBorder="0" applyAlignment="0" applyProtection="0"/>
    <xf numFmtId="190" fontId="63" fillId="14" borderId="1" applyNumberFormat="0" applyAlignment="0">
      <alignment horizontal="left" vertical="top"/>
    </xf>
    <xf numFmtId="43" fontId="1" fillId="0" borderId="0" applyFont="0" applyFill="0" applyBorder="0" applyAlignment="0" applyProtection="0"/>
    <xf numFmtId="4" fontId="51" fillId="10"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4" fontId="51" fillId="9" borderId="17" applyNumberFormat="0" applyProtection="0">
      <alignment horizontal="left" vertical="center" indent="1"/>
    </xf>
    <xf numFmtId="4" fontId="51" fillId="17" borderId="17" applyNumberFormat="0" applyProtection="0">
      <alignment horizontal="left" vertical="center" indent="1"/>
    </xf>
    <xf numFmtId="43" fontId="1" fillId="0" borderId="0" applyFont="0" applyFill="0" applyBorder="0" applyAlignment="0" applyProtection="0"/>
    <xf numFmtId="4" fontId="50" fillId="16" borderId="16" applyNumberFormat="0" applyProtection="0">
      <alignment horizontal="left" vertical="center" indent="1"/>
    </xf>
    <xf numFmtId="4" fontId="51" fillId="17" borderId="17" applyNumberFormat="0" applyProtection="0">
      <alignment horizontal="left" vertical="center" indent="1"/>
    </xf>
    <xf numFmtId="43" fontId="1" fillId="0" borderId="0" applyFont="0" applyFill="0" applyBorder="0" applyAlignment="0" applyProtection="0"/>
    <xf numFmtId="4" fontId="50" fillId="14"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182" fontId="55" fillId="0" borderId="3"/>
    <xf numFmtId="4" fontId="57" fillId="5" borderId="16" applyNumberFormat="0" applyProtection="0">
      <alignment horizontal="righ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6" fillId="0" borderId="0"/>
    <xf numFmtId="43" fontId="1" fillId="0" borderId="0" applyFont="0" applyFill="0" applyBorder="0" applyAlignment="0" applyProtection="0"/>
    <xf numFmtId="0" fontId="1" fillId="0" borderId="0"/>
    <xf numFmtId="0" fontId="1" fillId="0" borderId="0"/>
    <xf numFmtId="0" fontId="6" fillId="3" borderId="17" applyNumberFormat="0" applyProtection="0">
      <alignment horizontal="left" vertical="center" indent="1"/>
    </xf>
    <xf numFmtId="0" fontId="1" fillId="0" borderId="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41"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0" fontId="1" fillId="0" borderId="0"/>
    <xf numFmtId="4" fontId="61" fillId="10" borderId="17" applyNumberFormat="0" applyProtection="0">
      <alignment vertical="center"/>
    </xf>
    <xf numFmtId="41"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1" fontId="1" fillId="0" borderId="0" applyFont="0" applyFill="0" applyBorder="0" applyAlignment="0" applyProtection="0"/>
    <xf numFmtId="0" fontId="6" fillId="3" borderId="17" applyNumberFormat="0" applyProtection="0">
      <alignment horizontal="left" vertical="center" indent="1"/>
    </xf>
    <xf numFmtId="0" fontId="1" fillId="0" borderId="0"/>
    <xf numFmtId="0" fontId="1" fillId="0" borderId="0"/>
    <xf numFmtId="4" fontId="61" fillId="10" borderId="17" applyNumberFormat="0" applyProtection="0">
      <alignment vertical="center"/>
    </xf>
    <xf numFmtId="4" fontId="61" fillId="9" borderId="17"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71" fillId="26" borderId="1">
      <alignment horizontal="left" vertical="center"/>
    </xf>
    <xf numFmtId="4" fontId="51" fillId="17"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50" fillId="11" borderId="21" applyNumberFormat="0" applyProtection="0">
      <alignment horizontal="left" vertical="top" indent="1"/>
    </xf>
    <xf numFmtId="4" fontId="51" fillId="9"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4" fontId="51" fillId="9" borderId="17" applyNumberFormat="0" applyProtection="0">
      <alignment horizontal="left" vertical="center" indent="1"/>
    </xf>
    <xf numFmtId="43" fontId="1" fillId="0" borderId="0" applyFont="0" applyFill="0" applyBorder="0" applyAlignment="0" applyProtection="0"/>
    <xf numFmtId="41" fontId="1" fillId="0" borderId="0" applyFont="0" applyFill="0" applyBorder="0" applyAlignment="0" applyProtection="0"/>
    <xf numFmtId="4" fontId="57" fillId="5" borderId="16" applyNumberFormat="0" applyProtection="0">
      <alignment horizontal="right" vertical="center"/>
    </xf>
    <xf numFmtId="4" fontId="51" fillId="9" borderId="17" applyNumberFormat="0" applyProtection="0">
      <alignment horizontal="left" vertical="center" indent="1"/>
    </xf>
    <xf numFmtId="4" fontId="50" fillId="14" borderId="16" applyNumberFormat="0" applyProtection="0">
      <alignment horizontal="right" vertical="center"/>
    </xf>
    <xf numFmtId="43" fontId="1" fillId="0" borderId="0" applyFont="0" applyFill="0" applyBorder="0" applyAlignment="0" applyProtection="0"/>
    <xf numFmtId="0" fontId="50" fillId="3" borderId="16" applyNumberFormat="0" applyProtection="0">
      <alignment horizontal="left" vertical="center" indent="1"/>
    </xf>
    <xf numFmtId="0" fontId="50" fillId="4" borderId="16" applyNumberFormat="0" applyProtection="0">
      <alignment horizontal="left" vertical="center" indent="1"/>
    </xf>
    <xf numFmtId="41" fontId="1" fillId="0" borderId="0" applyFont="0" applyFill="0" applyBorder="0" applyAlignment="0" applyProtection="0"/>
    <xf numFmtId="4" fontId="57" fillId="5" borderId="16" applyNumberFormat="0" applyProtection="0">
      <alignment horizontal="right" vertical="center"/>
    </xf>
    <xf numFmtId="4" fontId="51" fillId="9" borderId="17" applyNumberFormat="0" applyProtection="0">
      <alignment horizontal="left" vertical="center" indent="1"/>
    </xf>
    <xf numFmtId="43" fontId="1" fillId="0" borderId="0" applyFont="0" applyFill="0" applyBorder="0" applyAlignment="0" applyProtection="0"/>
    <xf numFmtId="0" fontId="50" fillId="3" borderId="16" applyNumberFormat="0" applyProtection="0">
      <alignment horizontal="left" vertical="center" indent="1"/>
    </xf>
    <xf numFmtId="0" fontId="50" fillId="4" borderId="16" applyNumberFormat="0" applyProtection="0">
      <alignment horizontal="left" vertical="center" indent="1"/>
    </xf>
    <xf numFmtId="41" fontId="1" fillId="0" borderId="0" applyFont="0" applyFill="0" applyBorder="0" applyAlignment="0" applyProtection="0"/>
    <xf numFmtId="4" fontId="57" fillId="5" borderId="16" applyNumberFormat="0" applyProtection="0">
      <alignment horizontal="right" vertical="center"/>
    </xf>
    <xf numFmtId="0" fontId="50" fillId="11" borderId="21" applyNumberFormat="0" applyProtection="0">
      <alignment horizontal="left" vertical="top" indent="1"/>
    </xf>
    <xf numFmtId="0" fontId="50" fillId="4" borderId="16" applyNumberFormat="0" applyProtection="0">
      <alignment horizontal="left" vertical="center" indent="1"/>
    </xf>
    <xf numFmtId="4" fontId="51" fillId="9" borderId="17" applyNumberFormat="0" applyProtection="0">
      <alignment horizontal="left" vertical="center" indent="1"/>
    </xf>
    <xf numFmtId="43" fontId="1" fillId="0" borderId="0" applyFont="0" applyFill="0" applyBorder="0" applyAlignment="0" applyProtection="0"/>
    <xf numFmtId="0" fontId="6" fillId="8" borderId="17" applyNumberFormat="0" applyProtection="0">
      <alignment horizontal="left" vertical="center" indent="1"/>
    </xf>
    <xf numFmtId="0" fontId="50" fillId="4" borderId="16" applyNumberFormat="0" applyProtection="0">
      <alignment horizontal="left" vertical="center" indent="1"/>
    </xf>
    <xf numFmtId="41" fontId="1" fillId="0" borderId="0" applyFont="0" applyFill="0" applyBorder="0" applyAlignment="0" applyProtection="0"/>
    <xf numFmtId="4" fontId="57" fillId="5" borderId="16" applyNumberFormat="0" applyProtection="0">
      <alignment horizontal="right" vertical="center"/>
    </xf>
    <xf numFmtId="4" fontId="51" fillId="9" borderId="17" applyNumberFormat="0" applyProtection="0">
      <alignment horizontal="left" vertical="center" indent="1"/>
    </xf>
    <xf numFmtId="43" fontId="1" fillId="0" borderId="0" applyFont="0" applyFill="0" applyBorder="0" applyAlignment="0" applyProtection="0"/>
    <xf numFmtId="0" fontId="6" fillId="8" borderId="17" applyNumberFormat="0" applyProtection="0">
      <alignment horizontal="left" vertical="center" indent="1"/>
    </xf>
    <xf numFmtId="0" fontId="50" fillId="4" borderId="16" applyNumberFormat="0" applyProtection="0">
      <alignment horizontal="left" vertical="center" indent="1"/>
    </xf>
    <xf numFmtId="41" fontId="1" fillId="0" borderId="0" applyFont="0" applyFill="0" applyBorder="0" applyAlignment="0" applyProtection="0"/>
    <xf numFmtId="0" fontId="6" fillId="3" borderId="17" applyNumberFormat="0" applyProtection="0">
      <alignment horizontal="left" vertical="center" indent="1"/>
    </xf>
    <xf numFmtId="4" fontId="57"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6" fillId="8" borderId="17" applyNumberFormat="0" applyProtection="0">
      <alignment horizontal="left" vertical="center" indent="1"/>
    </xf>
    <xf numFmtId="0" fontId="50" fillId="4" borderId="16" applyNumberFormat="0" applyProtection="0">
      <alignment horizontal="left" vertical="center" indent="1"/>
    </xf>
    <xf numFmtId="41" fontId="1" fillId="0" borderId="0" applyFont="0" applyFill="0" applyBorder="0" applyAlignment="0" applyProtection="0"/>
    <xf numFmtId="0" fontId="6" fillId="3" borderId="17" applyNumberFormat="0" applyProtection="0">
      <alignment horizontal="left" vertical="center" indent="1"/>
    </xf>
    <xf numFmtId="4" fontId="57" fillId="5" borderId="16" applyNumberFormat="0" applyProtection="0">
      <alignment horizontal="right" vertical="center"/>
    </xf>
    <xf numFmtId="43" fontId="1" fillId="0" borderId="0" applyFont="0" applyFill="0" applyBorder="0" applyAlignment="0" applyProtection="0"/>
    <xf numFmtId="191" fontId="67" fillId="23" borderId="9"/>
    <xf numFmtId="0" fontId="1" fillId="0" borderId="0"/>
    <xf numFmtId="0" fontId="1" fillId="0" borderId="0"/>
    <xf numFmtId="0" fontId="1" fillId="0" borderId="0"/>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0" fontId="49" fillId="0" borderId="13">
      <alignment horizontal="lef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 fontId="61" fillId="17" borderId="17" applyNumberFormat="0" applyProtection="0">
      <alignment vertical="center"/>
    </xf>
    <xf numFmtId="43" fontId="1" fillId="0" borderId="0" applyFont="0" applyFill="0" applyBorder="0" applyAlignment="0" applyProtection="0"/>
    <xf numFmtId="0" fontId="1" fillId="0" borderId="0"/>
    <xf numFmtId="0" fontId="6" fillId="0" borderId="0"/>
    <xf numFmtId="43" fontId="1" fillId="0" borderId="0" applyFont="0" applyFill="0" applyBorder="0" applyAlignment="0" applyProtection="0"/>
    <xf numFmtId="43" fontId="1" fillId="0" borderId="0" applyFont="0" applyFill="0" applyBorder="0" applyAlignment="0" applyProtection="0"/>
    <xf numFmtId="0" fontId="6" fillId="3" borderId="17" applyNumberFormat="0" applyProtection="0">
      <alignment horizontal="left" vertical="center" indent="1"/>
    </xf>
    <xf numFmtId="0" fontId="1" fillId="0" borderId="0"/>
    <xf numFmtId="0" fontId="1" fillId="0" borderId="0"/>
    <xf numFmtId="0" fontId="6" fillId="0" borderId="0"/>
    <xf numFmtId="43" fontId="1" fillId="0" borderId="0" applyFont="0" applyFill="0" applyBorder="0" applyAlignment="0" applyProtection="0"/>
    <xf numFmtId="0" fontId="6" fillId="3" borderId="17" applyNumberFormat="0" applyProtection="0">
      <alignment horizontal="left" vertical="center" indent="1"/>
    </xf>
    <xf numFmtId="0" fontId="1" fillId="0" borderId="0"/>
    <xf numFmtId="0" fontId="1" fillId="0" borderId="0"/>
    <xf numFmtId="43" fontId="85" fillId="0" borderId="0" applyFont="0" applyFill="0" applyBorder="0" applyAlignment="0" applyProtection="0"/>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1" fillId="0" borderId="0"/>
    <xf numFmtId="0" fontId="1" fillId="0" borderId="0"/>
    <xf numFmtId="0" fontId="1" fillId="0" borderId="0"/>
    <xf numFmtId="41" fontId="1" fillId="0" borderId="0" applyFont="0" applyFill="0" applyBorder="0" applyAlignment="0" applyProtection="0"/>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6" fillId="3" borderId="17" applyNumberFormat="0" applyAlignment="0" applyProtection="0"/>
    <xf numFmtId="43" fontId="1" fillId="0" borderId="0" applyFont="0" applyFill="0" applyBorder="0" applyAlignment="0" applyProtection="0"/>
    <xf numFmtId="41" fontId="1" fillId="0" borderId="0" applyFont="0" applyFill="0" applyBorder="0" applyAlignment="0" applyProtection="0"/>
    <xf numFmtId="4" fontId="51" fillId="10" borderId="17" applyNumberFormat="0" applyProtection="0">
      <alignment horizontal="left" vertical="center" indent="1"/>
    </xf>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50" fillId="2" borderId="16" applyNumberFormat="0" applyProtection="0">
      <alignment horizontal="left" vertical="center" indent="1"/>
    </xf>
    <xf numFmtId="43" fontId="6"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4" fontId="51" fillId="28" borderId="17"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4" fontId="51" fillId="28" borderId="17"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0" fontId="1" fillId="0" borderId="0"/>
    <xf numFmtId="4" fontId="58" fillId="5" borderId="16" applyNumberFormat="0" applyProtection="0">
      <alignment horizontal="right" vertical="center"/>
    </xf>
    <xf numFmtId="43" fontId="1" fillId="0" borderId="0" applyFont="0" applyFill="0" applyBorder="0" applyAlignment="0" applyProtection="0"/>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0" fontId="126" fillId="17" borderId="0" applyNumberFormat="0" applyBorder="0" applyAlignment="0" applyProtection="0"/>
    <xf numFmtId="0" fontId="50" fillId="2" borderId="16"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43" fontId="1" fillId="0" borderId="0" applyFont="0" applyFill="0" applyBorder="0" applyAlignment="0" applyProtection="0"/>
    <xf numFmtId="4" fontId="51" fillId="10" borderId="17" applyNumberFormat="0" applyProtection="0">
      <alignment horizontal="left" vertical="center" indent="1"/>
    </xf>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43" fontId="1" fillId="0" borderId="0" applyFont="0" applyFill="0" applyBorder="0" applyAlignment="0" applyProtection="0"/>
    <xf numFmtId="4" fontId="51" fillId="10" borderId="17"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43" fontId="1" fillId="0" borderId="0" applyFont="0" applyFill="0" applyBorder="0" applyAlignment="0" applyProtection="0"/>
    <xf numFmtId="4" fontId="51" fillId="10" borderId="17" applyNumberFormat="0" applyProtection="0">
      <alignment horizontal="left" vertical="center" indent="1"/>
    </xf>
    <xf numFmtId="0" fontId="1" fillId="0" borderId="0"/>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4" fontId="51" fillId="10" borderId="17" applyNumberFormat="0" applyProtection="0">
      <alignment horizontal="left" vertical="center" inden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 fontId="51" fillId="7" borderId="17" applyNumberFormat="0" applyProtection="0">
      <alignment horizontal="right" vertical="center"/>
    </xf>
    <xf numFmtId="0" fontId="8" fillId="10" borderId="20" applyNumberFormat="0" applyFont="0" applyAlignment="0" applyProtection="0"/>
    <xf numFmtId="0" fontId="1" fillId="0" borderId="0"/>
    <xf numFmtId="43" fontId="1" fillId="0" borderId="0" applyFont="0" applyFill="0" applyBorder="0" applyAlignment="0" applyProtection="0"/>
    <xf numFmtId="0" fontId="6" fillId="6" borderId="17" applyNumberFormat="0" applyProtection="0">
      <alignment horizontal="left" vertical="center" indent="1"/>
    </xf>
    <xf numFmtId="4" fontId="51" fillId="7" borderId="17"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0" fontId="6" fillId="6" borderId="17" applyNumberFormat="0" applyProtection="0">
      <alignment horizontal="left" vertical="center" indent="1"/>
    </xf>
    <xf numFmtId="4" fontId="51" fillId="7" borderId="17"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8" fillId="10" borderId="20" applyNumberFormat="0" applyFont="0" applyAlignment="0" applyProtection="0"/>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0" fontId="8"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9" fillId="13"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9" fillId="13" borderId="17" applyNumberFormat="0" applyProtection="0">
      <alignment horizontal="left" vertical="center" indent="1"/>
    </xf>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0" fontId="50" fillId="3" borderId="16" applyNumberFormat="0" applyProtection="0">
      <alignment horizontal="left" vertical="center" indent="1"/>
    </xf>
    <xf numFmtId="0" fontId="1" fillId="0" borderId="0"/>
    <xf numFmtId="43" fontId="6" fillId="0" borderId="0" applyFont="0" applyFill="0" applyBorder="0" applyAlignment="0" applyProtection="0"/>
    <xf numFmtId="4" fontId="57" fillId="5" borderId="16"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43" fontId="1" fillId="0" borderId="0" applyFont="0" applyFill="0" applyBorder="0" applyAlignment="0" applyProtection="0"/>
    <xf numFmtId="4" fontId="57" fillId="5" borderId="16" applyNumberFormat="0" applyProtection="0">
      <alignment horizontal="right" vertical="center"/>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71" fillId="26" borderId="1">
      <alignment horizontal="left" vertical="center"/>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49" fillId="0" borderId="13">
      <alignment horizontal="left" vertical="center"/>
    </xf>
    <xf numFmtId="43" fontId="1" fillId="0" borderId="0" applyFont="0" applyFill="0" applyBorder="0" applyAlignment="0" applyProtection="0"/>
    <xf numFmtId="0" fontId="50" fillId="14" borderId="21" applyNumberFormat="0" applyProtection="0">
      <alignment horizontal="left" vertical="top" indent="1"/>
    </xf>
    <xf numFmtId="4" fontId="57" fillId="5"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43" fontId="1" fillId="0" borderId="0" applyFont="0" applyFill="0" applyBorder="0" applyAlignment="0" applyProtection="0"/>
    <xf numFmtId="4" fontId="57" fillId="5" borderId="1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1" fillId="0" borderId="0"/>
    <xf numFmtId="0" fontId="50" fillId="4"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49" fillId="0" borderId="13">
      <alignment horizontal="left" vertical="center"/>
    </xf>
    <xf numFmtId="43" fontId="1" fillId="0" borderId="0" applyFont="0" applyFill="0" applyBorder="0" applyAlignment="0" applyProtection="0"/>
    <xf numFmtId="0" fontId="50" fillId="14" borderId="21" applyNumberFormat="0" applyProtection="0">
      <alignment horizontal="left" vertical="top"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62" fillId="0" borderId="1" applyNumberFormat="0" applyFont="0" applyFill="0" applyBorder="0" applyAlignment="0">
      <alignment horizontal="center"/>
    </xf>
    <xf numFmtId="4" fontId="57" fillId="5" borderId="16" applyNumberFormat="0" applyProtection="0">
      <alignment horizontal="right" vertical="center"/>
    </xf>
    <xf numFmtId="43" fontId="1" fillId="0" borderId="0" applyFont="0" applyFill="0" applyBorder="0" applyAlignment="0" applyProtection="0"/>
    <xf numFmtId="0" fontId="50" fillId="8" borderId="16" applyNumberFormat="0" applyProtection="0">
      <alignment horizontal="left" vertical="center" indent="1"/>
    </xf>
    <xf numFmtId="43" fontId="1" fillId="0" borderId="0" applyFont="0" applyFill="0" applyBorder="0" applyAlignment="0" applyProtection="0"/>
    <xf numFmtId="0" fontId="1" fillId="0" borderId="0"/>
    <xf numFmtId="43" fontId="6" fillId="0" borderId="0" applyFont="0" applyFill="0" applyBorder="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 fontId="51" fillId="7" borderId="17" applyNumberFormat="0" applyProtection="0">
      <alignment horizontal="right" vertical="center"/>
    </xf>
    <xf numFmtId="0" fontId="6"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1" fillId="7" borderId="17" applyNumberFormat="0" applyProtection="0">
      <alignment horizontal="right" vertical="center"/>
    </xf>
    <xf numFmtId="0" fontId="6"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1" fillId="7" borderId="17" applyNumberFormat="0" applyProtection="0">
      <alignment horizontal="right" vertical="center"/>
    </xf>
    <xf numFmtId="0" fontId="6" fillId="10" borderId="20"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 fontId="51" fillId="7" borderId="17" applyNumberFormat="0" applyProtection="0">
      <alignment horizontal="right" vertical="center"/>
    </xf>
    <xf numFmtId="0" fontId="6" fillId="10" borderId="20" applyNumberFormat="0" applyFont="0" applyAlignment="0" applyProtection="0"/>
    <xf numFmtId="43" fontId="1" fillId="0" borderId="0" applyFont="0" applyFill="0" applyBorder="0" applyAlignment="0" applyProtection="0"/>
    <xf numFmtId="0" fontId="6" fillId="10" borderId="2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43" fontId="6"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51" fillId="7" borderId="17" applyNumberFormat="0" applyProtection="0">
      <alignment horizontal="right" vertical="center"/>
    </xf>
    <xf numFmtId="43" fontId="1" fillId="0" borderId="0" applyFont="0" applyFill="0" applyBorder="0" applyAlignment="0" applyProtection="0"/>
    <xf numFmtId="0" fontId="1" fillId="0" borderId="0"/>
    <xf numFmtId="4" fontId="51" fillId="7" borderId="17" applyNumberFormat="0" applyProtection="0">
      <alignment horizontal="right" vertical="center"/>
    </xf>
    <xf numFmtId="43" fontId="1" fillId="0" borderId="0" applyFont="0" applyFill="0" applyBorder="0" applyAlignment="0" applyProtection="0"/>
    <xf numFmtId="0" fontId="1" fillId="0" borderId="0"/>
    <xf numFmtId="0" fontId="1" fillId="0" borderId="0"/>
    <xf numFmtId="0" fontId="49" fillId="0" borderId="13">
      <alignment horizontal="left" vertical="center"/>
    </xf>
    <xf numFmtId="43" fontId="1" fillId="0" borderId="0" applyFont="0" applyFill="0" applyBorder="0" applyAlignment="0" applyProtection="0"/>
    <xf numFmtId="0" fontId="1" fillId="0" borderId="0"/>
    <xf numFmtId="182" fontId="68" fillId="0" borderId="1" applyBorder="0"/>
    <xf numFmtId="0" fontId="1" fillId="0" borderId="0"/>
    <xf numFmtId="0" fontId="49" fillId="0" borderId="13">
      <alignment horizontal="left" vertical="center"/>
    </xf>
    <xf numFmtId="43" fontId="1" fillId="0" borderId="0" applyFont="0" applyFill="0" applyBorder="0" applyAlignment="0" applyProtection="0"/>
    <xf numFmtId="0" fontId="1" fillId="0" borderId="0"/>
    <xf numFmtId="182" fontId="68" fillId="0" borderId="1" applyBorder="0"/>
    <xf numFmtId="0" fontId="127" fillId="0" borderId="0" applyFont="0" applyFill="0" applyBorder="0" applyAlignment="0" applyProtection="0"/>
    <xf numFmtId="0" fontId="1" fillId="0" borderId="0"/>
    <xf numFmtId="0" fontId="1" fillId="0" borderId="0"/>
    <xf numFmtId="0" fontId="50" fillId="14" borderId="21" applyNumberFormat="0" applyProtection="0">
      <alignment horizontal="left" vertical="top" indent="1"/>
    </xf>
    <xf numFmtId="182" fontId="68" fillId="0" borderId="1" applyBorder="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 fontId="51" fillId="17"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3" borderId="16" applyNumberFormat="0" applyProtection="0">
      <alignment horizontal="left" vertical="center" indent="1"/>
    </xf>
    <xf numFmtId="43" fontId="6" fillId="0" borderId="0" applyFont="0" applyFill="0" applyBorder="0" applyAlignment="0" applyProtection="0"/>
    <xf numFmtId="0" fontId="6" fillId="8" borderId="17" applyNumberFormat="0" applyProtection="0">
      <alignment horizontal="left" vertical="center" indent="1"/>
    </xf>
    <xf numFmtId="0" fontId="50" fillId="3" borderId="16" applyNumberFormat="0" applyProtection="0">
      <alignment horizontal="left" vertical="center" indent="1"/>
    </xf>
    <xf numFmtId="0" fontId="1" fillId="0" borderId="0"/>
    <xf numFmtId="43" fontId="48" fillId="0" borderId="0" applyFont="0" applyFill="0" applyBorder="0" applyAlignment="0" applyProtection="0"/>
    <xf numFmtId="0" fontId="50" fillId="3" borderId="16" applyNumberFormat="0" applyProtection="0">
      <alignment horizontal="left" vertical="center" indent="1"/>
    </xf>
    <xf numFmtId="43" fontId="6" fillId="0" borderId="0" applyFont="0" applyFill="0" applyBorder="0" applyAlignment="0" applyProtection="0"/>
    <xf numFmtId="0" fontId="50" fillId="3" borderId="16" applyNumberFormat="0" applyProtection="0">
      <alignment horizontal="left" vertical="center" indent="1"/>
    </xf>
    <xf numFmtId="0" fontId="50" fillId="3" borderId="16" applyNumberFormat="0" applyProtection="0">
      <alignment horizontal="left" vertical="center" indent="1"/>
    </xf>
    <xf numFmtId="43" fontId="1" fillId="0" borderId="0" applyFont="0" applyFill="0" applyBorder="0" applyAlignment="0" applyProtection="0"/>
    <xf numFmtId="0" fontId="50" fillId="3" borderId="16" applyNumberFormat="0" applyProtection="0">
      <alignment horizontal="left" vertical="center" indent="1"/>
    </xf>
    <xf numFmtId="43" fontId="1" fillId="0" borderId="0" applyFont="0" applyFill="0" applyBorder="0" applyAlignment="0" applyProtection="0"/>
    <xf numFmtId="0" fontId="1" fillId="0" borderId="0"/>
    <xf numFmtId="0" fontId="49" fillId="0" borderId="13">
      <alignment horizontal="left" vertical="center"/>
    </xf>
    <xf numFmtId="4" fontId="51" fillId="9" borderId="22"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43" fontId="1" fillId="0" borderId="0" applyFont="0" applyFill="0" applyBorder="0" applyAlignment="0" applyProtection="0"/>
    <xf numFmtId="0" fontId="1" fillId="0" borderId="0"/>
    <xf numFmtId="0" fontId="49" fillId="0" borderId="13">
      <alignment horizontal="left" vertical="center"/>
    </xf>
    <xf numFmtId="0" fontId="6" fillId="6" borderId="17"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43" fontId="1" fillId="0" borderId="0" applyFont="0" applyFill="0" applyBorder="0" applyAlignment="0" applyProtection="0"/>
    <xf numFmtId="190" fontId="63" fillId="0" borderId="9">
      <alignment horizontal="left" vertical="top"/>
    </xf>
    <xf numFmtId="0" fontId="1" fillId="0" borderId="0"/>
    <xf numFmtId="0" fontId="49" fillId="0" borderId="13">
      <alignment horizontal="left" vertical="center"/>
    </xf>
    <xf numFmtId="4" fontId="51" fillId="10" borderId="17" applyNumberFormat="0" applyProtection="0">
      <alignment horizontal="left" vertical="center" indent="1"/>
    </xf>
    <xf numFmtId="0" fontId="1" fillId="0" borderId="0"/>
    <xf numFmtId="0" fontId="1" fillId="0" borderId="0"/>
    <xf numFmtId="43" fontId="1" fillId="0" borderId="0" applyFont="0" applyFill="0" applyBorder="0" applyAlignment="0" applyProtection="0"/>
    <xf numFmtId="190" fontId="63" fillId="0" borderId="9">
      <alignment horizontal="left" vertical="top"/>
    </xf>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43" fontId="1" fillId="0" borderId="0" applyFont="0" applyFill="0" applyBorder="0" applyAlignment="0" applyProtection="0"/>
    <xf numFmtId="190" fontId="63" fillId="0" borderId="9">
      <alignment horizontal="left" vertical="top"/>
    </xf>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4" fontId="51" fillId="9" borderId="17" applyNumberFormat="0" applyProtection="0">
      <alignment horizontal="left" vertical="center" indent="1"/>
    </xf>
    <xf numFmtId="43" fontId="1" fillId="0" borderId="0" applyFont="0" applyFill="0" applyBorder="0" applyAlignment="0" applyProtection="0"/>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4" fontId="51" fillId="9" borderId="17" applyNumberFormat="0" applyProtection="0">
      <alignment horizontal="left" vertical="center" indent="1"/>
    </xf>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3" borderId="17" applyNumberFormat="0" applyAlignment="0" applyProtection="0"/>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11" borderId="21" applyNumberFormat="0" applyProtection="0">
      <alignment horizontal="left" vertical="top" indent="1"/>
    </xf>
    <xf numFmtId="43" fontId="1" fillId="0" borderId="0" applyFont="0" applyFill="0" applyBorder="0" applyAlignment="0" applyProtection="0"/>
    <xf numFmtId="0" fontId="50" fillId="11" borderId="21" applyNumberFormat="0" applyProtection="0">
      <alignment horizontal="left" vertical="top" indent="1"/>
    </xf>
    <xf numFmtId="4" fontId="51" fillId="28" borderId="17" applyNumberFormat="0" applyProtection="0">
      <alignment horizontal="right" vertical="center"/>
    </xf>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4" fontId="51" fillId="28" borderId="17" applyNumberFormat="0" applyProtection="0">
      <alignment horizontal="right" vertical="center"/>
    </xf>
    <xf numFmtId="43" fontId="1" fillId="0" borderId="0" applyFont="0" applyFill="0" applyBorder="0" applyAlignment="0" applyProtection="0"/>
    <xf numFmtId="0" fontId="50" fillId="3" borderId="16" applyNumberFormat="0" applyProtection="0">
      <alignment horizontal="left" vertical="center" indent="1"/>
    </xf>
    <xf numFmtId="43" fontId="48" fillId="0" borderId="0" applyFont="0" applyFill="0" applyBorder="0" applyAlignment="0" applyProtection="0"/>
    <xf numFmtId="0" fontId="50" fillId="3" borderId="16" applyNumberFormat="0" applyProtection="0">
      <alignment horizontal="left" vertical="center" indent="1"/>
    </xf>
    <xf numFmtId="0" fontId="1" fillId="0" borderId="0"/>
    <xf numFmtId="0" fontId="1" fillId="0" borderId="0"/>
    <xf numFmtId="0" fontId="106" fillId="0" borderId="0"/>
    <xf numFmtId="4" fontId="51" fillId="8" borderId="17" applyNumberFormat="0" applyProtection="0">
      <alignment horizontal="left" vertical="center" indent="1"/>
    </xf>
    <xf numFmtId="193" fontId="101" fillId="0" borderId="0"/>
    <xf numFmtId="3" fontId="6" fillId="0" borderId="0" applyFont="0" applyFill="0" applyBorder="0" applyAlignment="0" applyProtection="0"/>
    <xf numFmtId="0" fontId="1" fillId="0" borderId="0"/>
    <xf numFmtId="0" fontId="8" fillId="10" borderId="20" applyNumberFormat="0" applyFont="0" applyAlignment="0" applyProtection="0"/>
    <xf numFmtId="0" fontId="49" fillId="0" borderId="13">
      <alignment horizontal="left" vertical="center"/>
    </xf>
    <xf numFmtId="0" fontId="1" fillId="0" borderId="0"/>
    <xf numFmtId="0" fontId="1" fillId="0" borderId="0"/>
    <xf numFmtId="0" fontId="1" fillId="0" borderId="0"/>
    <xf numFmtId="0" fontId="1" fillId="0" borderId="0"/>
    <xf numFmtId="0" fontId="1" fillId="0" borderId="0"/>
    <xf numFmtId="182" fontId="68" fillId="0" borderId="1" applyBorder="0"/>
    <xf numFmtId="0" fontId="1" fillId="0" borderId="0"/>
    <xf numFmtId="182" fontId="68" fillId="0" borderId="1" applyBorder="0"/>
    <xf numFmtId="4" fontId="51" fillId="21" borderId="17" applyNumberFormat="0" applyProtection="0">
      <alignment horizontal="right" vertical="center"/>
    </xf>
    <xf numFmtId="182" fontId="68" fillId="0" borderId="1" applyBorder="0"/>
    <xf numFmtId="0" fontId="50" fillId="2" borderId="21" applyNumberFormat="0" applyProtection="0">
      <alignment horizontal="left" vertical="top" indent="1"/>
    </xf>
    <xf numFmtId="4" fontId="51" fillId="21" borderId="17" applyNumberFormat="0" applyProtection="0">
      <alignment horizontal="right" vertical="center"/>
    </xf>
    <xf numFmtId="182" fontId="68" fillId="0" borderId="1" applyBorder="0"/>
    <xf numFmtId="0" fontId="50" fillId="2" borderId="21" applyNumberFormat="0" applyProtection="0">
      <alignment horizontal="left" vertical="top" indent="1"/>
    </xf>
    <xf numFmtId="4" fontId="51" fillId="21" borderId="17" applyNumberFormat="0" applyProtection="0">
      <alignment horizontal="right" vertical="center"/>
    </xf>
    <xf numFmtId="182" fontId="68" fillId="0" borderId="1" applyBorder="0"/>
    <xf numFmtId="0" fontId="50" fillId="2" borderId="21" applyNumberFormat="0" applyProtection="0">
      <alignment horizontal="left" vertical="top" indent="1"/>
    </xf>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64" fillId="20" borderId="19" applyNumberFormat="0" applyAlignment="0" applyProtection="0"/>
    <xf numFmtId="0" fontId="1" fillId="0" borderId="0"/>
    <xf numFmtId="0" fontId="1" fillId="0" borderId="0"/>
    <xf numFmtId="182" fontId="68" fillId="0" borderId="1" applyBorder="0"/>
    <xf numFmtId="0" fontId="1" fillId="0" borderId="0"/>
    <xf numFmtId="0" fontId="1" fillId="0" borderId="0"/>
    <xf numFmtId="0" fontId="64" fillId="20" borderId="19" applyNumberFormat="0" applyAlignment="0" applyProtection="0"/>
    <xf numFmtId="0" fontId="1" fillId="0" borderId="0"/>
    <xf numFmtId="0" fontId="1" fillId="0" borderId="0"/>
    <xf numFmtId="182" fontId="68" fillId="0" borderId="1" applyBorder="0"/>
    <xf numFmtId="0" fontId="1" fillId="0" borderId="0"/>
    <xf numFmtId="0" fontId="64" fillId="20" borderId="19" applyNumberFormat="0" applyAlignment="0" applyProtection="0"/>
    <xf numFmtId="0" fontId="1" fillId="0" borderId="0"/>
    <xf numFmtId="0" fontId="1" fillId="0" borderId="0"/>
    <xf numFmtId="182" fontId="68" fillId="0" borderId="1" applyBorder="0"/>
    <xf numFmtId="0" fontId="1" fillId="0" borderId="0"/>
    <xf numFmtId="0" fontId="64" fillId="20" borderId="19" applyNumberFormat="0" applyAlignment="0" applyProtection="0"/>
    <xf numFmtId="0" fontId="1" fillId="0" borderId="0"/>
    <xf numFmtId="0" fontId="1" fillId="0" borderId="0"/>
    <xf numFmtId="0" fontId="1" fillId="0" borderId="0"/>
    <xf numFmtId="182" fontId="68" fillId="0" borderId="1" applyBorder="0"/>
    <xf numFmtId="0" fontId="1" fillId="0" borderId="0"/>
    <xf numFmtId="4" fontId="59" fillId="13" borderId="17" applyNumberFormat="0" applyProtection="0">
      <alignment horizontal="left" vertical="center" indent="1"/>
    </xf>
    <xf numFmtId="0" fontId="64" fillId="20" borderId="19" applyNumberFormat="0" applyAlignment="0" applyProtection="0"/>
    <xf numFmtId="0" fontId="1" fillId="0" borderId="0"/>
    <xf numFmtId="0" fontId="1" fillId="0" borderId="0"/>
    <xf numFmtId="182" fontId="68" fillId="0" borderId="1" applyBorder="0"/>
    <xf numFmtId="0" fontId="1" fillId="0" borderId="0"/>
    <xf numFmtId="0" fontId="64" fillId="20" borderId="19" applyNumberFormat="0" applyAlignment="0" applyProtection="0"/>
    <xf numFmtId="0" fontId="1" fillId="0" borderId="0"/>
    <xf numFmtId="0" fontId="1" fillId="0" borderId="0"/>
    <xf numFmtId="182" fontId="68" fillId="0" borderId="1" applyBorder="0"/>
    <xf numFmtId="0" fontId="1" fillId="0" borderId="0"/>
    <xf numFmtId="0" fontId="64" fillId="20" borderId="19" applyNumberFormat="0" applyAlignment="0" applyProtection="0"/>
    <xf numFmtId="0" fontId="71" fillId="26" borderId="1">
      <alignment horizontal="left" vertical="center"/>
    </xf>
    <xf numFmtId="0" fontId="1" fillId="0" borderId="0"/>
    <xf numFmtId="182" fontId="68" fillId="0" borderId="1" applyBorder="0"/>
    <xf numFmtId="0" fontId="1" fillId="0" borderId="0"/>
    <xf numFmtId="0" fontId="1" fillId="0" borderId="0"/>
    <xf numFmtId="0" fontId="1" fillId="0" borderId="0"/>
    <xf numFmtId="182" fontId="68" fillId="0" borderId="1" applyBorder="0"/>
    <xf numFmtId="0" fontId="1" fillId="0" borderId="0"/>
    <xf numFmtId="0" fontId="1" fillId="0" borderId="0"/>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1" fillId="0" borderId="0"/>
    <xf numFmtId="182" fontId="68" fillId="0" borderId="1" applyBorder="0"/>
    <xf numFmtId="0" fontId="1" fillId="0" borderId="0"/>
    <xf numFmtId="0" fontId="1" fillId="0" borderId="0"/>
    <xf numFmtId="0" fontId="1" fillId="0" borderId="0"/>
    <xf numFmtId="0" fontId="49" fillId="0" borderId="13">
      <alignment horizontal="left" vertical="center"/>
    </xf>
    <xf numFmtId="0" fontId="1" fillId="0" borderId="0"/>
    <xf numFmtId="0" fontId="1" fillId="0" borderId="0"/>
    <xf numFmtId="182" fontId="68" fillId="0" borderId="1" applyBorder="0"/>
    <xf numFmtId="0" fontId="1" fillId="0" borderId="0"/>
    <xf numFmtId="0" fontId="49" fillId="0" borderId="13">
      <alignment horizontal="left" vertical="center"/>
    </xf>
    <xf numFmtId="0" fontId="1" fillId="0" borderId="0"/>
    <xf numFmtId="0" fontId="1" fillId="0" borderId="0"/>
    <xf numFmtId="182" fontId="68" fillId="0" borderId="1" applyBorder="0"/>
    <xf numFmtId="0" fontId="1" fillId="0" borderId="0"/>
    <xf numFmtId="0" fontId="49" fillId="0" borderId="13">
      <alignment horizontal="left" vertical="center"/>
    </xf>
    <xf numFmtId="0" fontId="1" fillId="0" borderId="0"/>
    <xf numFmtId="0" fontId="1" fillId="0" borderId="0"/>
    <xf numFmtId="182" fontId="68" fillId="0" borderId="1" applyBorder="0"/>
    <xf numFmtId="0" fontId="1" fillId="0" borderId="0"/>
    <xf numFmtId="0" fontId="49" fillId="0" borderId="13">
      <alignment horizontal="left" vertical="center"/>
    </xf>
    <xf numFmtId="0" fontId="1" fillId="0" borderId="0"/>
    <xf numFmtId="0" fontId="1" fillId="0" borderId="0"/>
    <xf numFmtId="182" fontId="68" fillId="0" borderId="1" applyBorder="0"/>
    <xf numFmtId="0" fontId="1" fillId="0" borderId="0"/>
    <xf numFmtId="0" fontId="1" fillId="0" borderId="0"/>
    <xf numFmtId="0" fontId="1" fillId="0" borderId="0"/>
    <xf numFmtId="182" fontId="68" fillId="0" borderId="1" applyBorder="0"/>
    <xf numFmtId="0" fontId="1" fillId="0" borderId="0"/>
    <xf numFmtId="4" fontId="50" fillId="16" borderId="16"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182" fontId="68" fillId="0" borderId="1" applyBorder="0"/>
    <xf numFmtId="4" fontId="50" fillId="16" borderId="16" applyNumberFormat="0" applyProtection="0">
      <alignment horizontal="left" vertical="center" indent="1"/>
    </xf>
    <xf numFmtId="0" fontId="49" fillId="0" borderId="13">
      <alignment horizontal="left" vertical="center"/>
    </xf>
    <xf numFmtId="182" fontId="68" fillId="0" borderId="1" applyBorder="0"/>
    <xf numFmtId="4" fontId="50" fillId="14" borderId="16"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182" fontId="68" fillId="0" borderId="1" applyBorder="0"/>
    <xf numFmtId="4" fontId="50" fillId="16" borderId="16" applyNumberFormat="0" applyProtection="0">
      <alignment horizontal="left" vertical="center" indent="1"/>
    </xf>
    <xf numFmtId="0" fontId="49" fillId="0" borderId="13">
      <alignment horizontal="left" vertical="center"/>
    </xf>
    <xf numFmtId="182" fontId="68" fillId="0" borderId="1" applyBorder="0"/>
    <xf numFmtId="182" fontId="68" fillId="0" borderId="1" applyBorder="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182" fontId="68" fillId="0" borderId="1" applyBorder="0"/>
    <xf numFmtId="182" fontId="68" fillId="0" borderId="1" applyBorder="0"/>
    <xf numFmtId="213" fontId="83" fillId="0" borderId="0" applyFill="0" applyBorder="0" applyAlignment="0"/>
    <xf numFmtId="0" fontId="50" fillId="14" borderId="21" applyNumberFormat="0" applyProtection="0">
      <alignment horizontal="left" vertical="top" indent="1"/>
    </xf>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182" fontId="68" fillId="0" borderId="1" applyBorder="0"/>
    <xf numFmtId="0" fontId="49" fillId="0" borderId="13">
      <alignment horizontal="left" vertical="center"/>
    </xf>
    <xf numFmtId="4" fontId="51" fillId="24" borderId="17" applyNumberFormat="0" applyProtection="0">
      <alignment horizontal="right" vertical="center"/>
    </xf>
    <xf numFmtId="182" fontId="68" fillId="0" borderId="1" applyBorder="0"/>
    <xf numFmtId="0" fontId="1" fillId="0" borderId="0"/>
    <xf numFmtId="0" fontId="50" fillId="14" borderId="21" applyNumberFormat="0" applyProtection="0">
      <alignment horizontal="left" vertical="top" indent="1"/>
    </xf>
    <xf numFmtId="4" fontId="51" fillId="24" borderId="17" applyNumberFormat="0" applyProtection="0">
      <alignment horizontal="right" vertical="center"/>
    </xf>
    <xf numFmtId="182" fontId="68" fillId="0" borderId="1" applyBorder="0"/>
    <xf numFmtId="0" fontId="1" fillId="0" borderId="0"/>
    <xf numFmtId="0" fontId="64" fillId="20" borderId="19" applyNumberFormat="0" applyAlignment="0" applyProtection="0"/>
    <xf numFmtId="182" fontId="68" fillId="0" borderId="1" applyBorder="0"/>
    <xf numFmtId="4" fontId="6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4" fontId="58" fillId="5" borderId="16"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0" fontId="1" fillId="0" borderId="0"/>
    <xf numFmtId="182" fontId="68" fillId="0" borderId="1" applyBorder="0"/>
    <xf numFmtId="0" fontId="64" fillId="20" borderId="19" applyNumberFormat="0" applyAlignment="0" applyProtection="0"/>
    <xf numFmtId="0" fontId="49" fillId="0" borderId="13">
      <alignment horizontal="left" vertical="center"/>
    </xf>
    <xf numFmtId="0" fontId="50" fillId="2" borderId="21" applyNumberFormat="0" applyProtection="0">
      <alignment horizontal="left" vertical="top" indent="1"/>
    </xf>
    <xf numFmtId="0" fontId="1" fillId="0" borderId="0"/>
    <xf numFmtId="182" fontId="68" fillId="0" borderId="1" applyBorder="0"/>
    <xf numFmtId="0" fontId="64" fillId="20" borderId="19" applyNumberFormat="0" applyAlignment="0" applyProtection="0"/>
    <xf numFmtId="0" fontId="49" fillId="0" borderId="13">
      <alignment horizontal="left" vertical="center"/>
    </xf>
    <xf numFmtId="182" fontId="68" fillId="0" borderId="1" applyBorder="0"/>
    <xf numFmtId="0" fontId="64" fillId="20" borderId="19" applyNumberFormat="0" applyAlignment="0" applyProtection="0"/>
    <xf numFmtId="0" fontId="49" fillId="0" borderId="13">
      <alignment horizontal="left" vertical="center"/>
    </xf>
    <xf numFmtId="0" fontId="49" fillId="0" borderId="13">
      <alignment horizontal="left" vertical="center"/>
    </xf>
    <xf numFmtId="182" fontId="68" fillId="0" borderId="1" applyBorder="0"/>
    <xf numFmtId="0" fontId="1" fillId="0" borderId="0"/>
    <xf numFmtId="0" fontId="1" fillId="0" borderId="0"/>
    <xf numFmtId="0" fontId="50" fillId="14" borderId="21" applyNumberFormat="0" applyProtection="0">
      <alignment horizontal="left" vertical="top" indent="1"/>
    </xf>
    <xf numFmtId="182" fontId="68" fillId="0" borderId="1" applyBorder="0"/>
    <xf numFmtId="0" fontId="1" fillId="0" borderId="0"/>
    <xf numFmtId="0" fontId="1" fillId="0" borderId="0"/>
    <xf numFmtId="0" fontId="64" fillId="20" borderId="19" applyNumberFormat="0" applyAlignment="0" applyProtection="0"/>
    <xf numFmtId="182" fontId="68" fillId="0" borderId="1" applyBorder="0"/>
    <xf numFmtId="4" fontId="61" fillId="17" borderId="17" applyNumberFormat="0" applyProtection="0">
      <alignment vertical="center"/>
    </xf>
    <xf numFmtId="4" fontId="51" fillId="17" borderId="17" applyNumberFormat="0" applyProtection="0">
      <alignment vertical="center"/>
    </xf>
    <xf numFmtId="0" fontId="1" fillId="0" borderId="0"/>
    <xf numFmtId="4" fontId="58" fillId="5" borderId="16" applyNumberFormat="0" applyProtection="0">
      <alignment horizontal="right" vertical="center"/>
    </xf>
    <xf numFmtId="4" fontId="50" fillId="14" borderId="16" applyNumberFormat="0" applyProtection="0">
      <alignment horizontal="right" vertical="center"/>
    </xf>
    <xf numFmtId="14" fontId="51" fillId="0" borderId="0" applyFill="0" applyBorder="0" applyAlignment="0"/>
    <xf numFmtId="0" fontId="49" fillId="0" borderId="13">
      <alignment horizontal="left" vertical="center"/>
    </xf>
    <xf numFmtId="0" fontId="49" fillId="0" borderId="13">
      <alignment horizontal="left" vertical="center"/>
    </xf>
    <xf numFmtId="0" fontId="50" fillId="2" borderId="21" applyNumberFormat="0" applyProtection="0">
      <alignment horizontal="left" vertical="top" indent="1"/>
    </xf>
    <xf numFmtId="0" fontId="1" fillId="0" borderId="0"/>
    <xf numFmtId="182" fontId="68" fillId="0" borderId="1" applyBorder="0"/>
    <xf numFmtId="0" fontId="1" fillId="0" borderId="0"/>
    <xf numFmtId="0" fontId="49" fillId="0" borderId="13">
      <alignment horizontal="left" vertical="center"/>
    </xf>
    <xf numFmtId="0" fontId="1" fillId="0" borderId="0"/>
    <xf numFmtId="182" fontId="68" fillId="0" borderId="1" applyBorder="0"/>
    <xf numFmtId="0" fontId="1" fillId="0" borderId="0"/>
    <xf numFmtId="0" fontId="1" fillId="0" borderId="0"/>
    <xf numFmtId="0" fontId="64" fillId="20" borderId="19" applyNumberFormat="0" applyAlignment="0" applyProtection="0"/>
    <xf numFmtId="182" fontId="68" fillId="0" borderId="1" applyBorder="0"/>
    <xf numFmtId="4" fontId="6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4" fontId="58" fillId="5" borderId="16" applyNumberFormat="0" applyProtection="0">
      <alignment horizontal="right" vertical="center"/>
    </xf>
    <xf numFmtId="0" fontId="49" fillId="0" borderId="13">
      <alignment horizontal="left" vertical="center"/>
    </xf>
    <xf numFmtId="0" fontId="49" fillId="0" borderId="13">
      <alignment horizontal="left" vertical="center"/>
    </xf>
    <xf numFmtId="0" fontId="50" fillId="2" borderId="21" applyNumberFormat="0" applyProtection="0">
      <alignment horizontal="left" vertical="top" indent="1"/>
    </xf>
    <xf numFmtId="182" fontId="68" fillId="0" borderId="1" applyBorder="0"/>
    <xf numFmtId="0" fontId="1" fillId="0" borderId="0"/>
    <xf numFmtId="0" fontId="49" fillId="0" borderId="13">
      <alignment horizontal="left" vertical="center"/>
    </xf>
    <xf numFmtId="182" fontId="68" fillId="0" borderId="1" applyBorder="0"/>
    <xf numFmtId="0" fontId="1" fillId="0" borderId="0"/>
    <xf numFmtId="0" fontId="49" fillId="0" borderId="13">
      <alignment horizontal="left" vertical="center"/>
    </xf>
    <xf numFmtId="182" fontId="68" fillId="0" borderId="1" applyBorder="0"/>
    <xf numFmtId="0" fontId="1" fillId="0" borderId="0"/>
    <xf numFmtId="0" fontId="1" fillId="0" borderId="0"/>
    <xf numFmtId="0" fontId="50" fillId="14" borderId="21" applyNumberFormat="0" applyProtection="0">
      <alignment horizontal="left" vertical="top" indent="1"/>
    </xf>
    <xf numFmtId="182" fontId="68" fillId="0" borderId="1" applyBorder="0"/>
    <xf numFmtId="0" fontId="6" fillId="3" borderId="17" applyNumberFormat="0" applyProtection="0">
      <alignment horizontal="left" vertical="center" indent="1"/>
    </xf>
    <xf numFmtId="192" fontId="6" fillId="0" borderId="0" applyFont="0" applyFill="0" applyBorder="0" applyAlignment="0" applyProtection="0"/>
    <xf numFmtId="0" fontId="50" fillId="4" borderId="16" applyNumberFormat="0" applyProtection="0">
      <alignment horizontal="left" vertical="center" indent="1"/>
    </xf>
    <xf numFmtId="0" fontId="1" fillId="0" borderId="0"/>
    <xf numFmtId="190" fontId="63" fillId="14" borderId="1" applyNumberFormat="0" applyAlignment="0">
      <alignment horizontal="left" vertical="top"/>
    </xf>
    <xf numFmtId="0" fontId="6" fillId="0" borderId="0" applyFont="0" applyFill="0" applyBorder="0" applyAlignment="0" applyProtection="0"/>
    <xf numFmtId="4" fontId="50" fillId="0"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4" fontId="51" fillId="8"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1" fillId="0" borderId="0"/>
    <xf numFmtId="0" fontId="1" fillId="0" borderId="0"/>
    <xf numFmtId="0" fontId="1" fillId="0" borderId="0"/>
    <xf numFmtId="38" fontId="97" fillId="0" borderId="25">
      <alignment vertical="center"/>
    </xf>
    <xf numFmtId="215" fontId="101" fillId="0" borderId="0"/>
    <xf numFmtId="0" fontId="1" fillId="0" borderId="0"/>
    <xf numFmtId="0" fontId="1" fillId="0" borderId="0"/>
    <xf numFmtId="0" fontId="1" fillId="0" borderId="0"/>
    <xf numFmtId="0" fontId="1" fillId="0" borderId="0"/>
    <xf numFmtId="0" fontId="1" fillId="0" borderId="0"/>
    <xf numFmtId="182" fontId="55" fillId="0" borderId="3"/>
    <xf numFmtId="0" fontId="49" fillId="0" borderId="13">
      <alignment horizontal="left" vertical="center"/>
    </xf>
    <xf numFmtId="0" fontId="50" fillId="11" borderId="21" applyNumberFormat="0" applyProtection="0">
      <alignment horizontal="left" vertical="top" indent="1"/>
    </xf>
    <xf numFmtId="4" fontId="50" fillId="14" borderId="16" applyNumberFormat="0" applyProtection="0">
      <alignment horizontal="right" vertical="center"/>
    </xf>
    <xf numFmtId="0" fontId="1" fillId="0" borderId="0"/>
    <xf numFmtId="182" fontId="55" fillId="0" borderId="3"/>
    <xf numFmtId="0" fontId="49" fillId="0" borderId="13">
      <alignment horizontal="lef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182" fontId="55" fillId="0" borderId="3"/>
    <xf numFmtId="0" fontId="49" fillId="0" borderId="13">
      <alignment horizontal="lef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182" fontId="55" fillId="0" borderId="3"/>
    <xf numFmtId="0" fontId="49" fillId="0" borderId="13">
      <alignment horizontal="lef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182" fontId="55" fillId="0" borderId="3"/>
    <xf numFmtId="0" fontId="49" fillId="0" borderId="13">
      <alignment horizontal="lef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182" fontId="55" fillId="0" borderId="3"/>
    <xf numFmtId="0" fontId="49" fillId="0" borderId="13">
      <alignment horizontal="left" vertical="center"/>
    </xf>
    <xf numFmtId="4" fontId="50" fillId="14" borderId="16" applyNumberFormat="0" applyProtection="0">
      <alignment horizontal="right" vertical="center"/>
    </xf>
    <xf numFmtId="182" fontId="55" fillId="0" borderId="3"/>
    <xf numFmtId="0" fontId="1" fillId="0" borderId="0"/>
    <xf numFmtId="182" fontId="55" fillId="0" borderId="3"/>
    <xf numFmtId="0" fontId="56" fillId="3" borderId="17" applyNumberFormat="0" applyAlignment="0" applyProtection="0"/>
    <xf numFmtId="0" fontId="1" fillId="0" borderId="0"/>
    <xf numFmtId="182" fontId="55" fillId="0" borderId="3"/>
    <xf numFmtId="0" fontId="56" fillId="3" borderId="17" applyNumberFormat="0" applyAlignment="0" applyProtection="0"/>
    <xf numFmtId="0" fontId="1" fillId="0" borderId="0"/>
    <xf numFmtId="0" fontId="1" fillId="0" borderId="0"/>
    <xf numFmtId="182" fontId="55" fillId="0" borderId="3"/>
    <xf numFmtId="0" fontId="56" fillId="3" borderId="17" applyNumberFormat="0" applyAlignment="0" applyProtection="0"/>
    <xf numFmtId="0" fontId="1" fillId="0" borderId="0"/>
    <xf numFmtId="0" fontId="1" fillId="0" borderId="0"/>
    <xf numFmtId="182" fontId="55" fillId="0" borderId="3"/>
    <xf numFmtId="0" fontId="56" fillId="3" borderId="17" applyNumberFormat="0" applyAlignment="0" applyProtection="0"/>
    <xf numFmtId="0" fontId="1" fillId="0" borderId="0"/>
    <xf numFmtId="0" fontId="1" fillId="0" borderId="0"/>
    <xf numFmtId="182" fontId="55" fillId="0" borderId="3"/>
    <xf numFmtId="0" fontId="1" fillId="0" borderId="0"/>
    <xf numFmtId="182" fontId="55" fillId="0" borderId="3"/>
    <xf numFmtId="0" fontId="1" fillId="0" borderId="0"/>
    <xf numFmtId="0" fontId="1" fillId="0" borderId="0"/>
    <xf numFmtId="0" fontId="1" fillId="0" borderId="0"/>
    <xf numFmtId="182" fontId="55" fillId="0" borderId="3"/>
    <xf numFmtId="0" fontId="1" fillId="0" borderId="0"/>
    <xf numFmtId="0" fontId="1" fillId="0" borderId="0"/>
    <xf numFmtId="0" fontId="1" fillId="0" borderId="0"/>
    <xf numFmtId="0" fontId="1" fillId="0" borderId="0"/>
    <xf numFmtId="182" fontId="55" fillId="0" borderId="3"/>
    <xf numFmtId="0" fontId="6" fillId="6" borderId="17" applyNumberFormat="0" applyProtection="0">
      <alignment horizontal="left" vertical="center" indent="1"/>
    </xf>
    <xf numFmtId="182" fontId="55" fillId="0" borderId="3"/>
    <xf numFmtId="0" fontId="1" fillId="0" borderId="0"/>
    <xf numFmtId="4" fontId="51" fillId="28" borderId="17" applyNumberFormat="0" applyProtection="0">
      <alignment horizontal="right" vertical="center"/>
    </xf>
    <xf numFmtId="0" fontId="64" fillId="20" borderId="19" applyNumberFormat="0" applyAlignment="0" applyProtection="0"/>
    <xf numFmtId="0" fontId="6" fillId="6" borderId="17" applyNumberFormat="0" applyProtection="0">
      <alignment horizontal="left" vertical="center" indent="1"/>
    </xf>
    <xf numFmtId="182" fontId="55" fillId="0" borderId="3"/>
    <xf numFmtId="0" fontId="1" fillId="0" borderId="0"/>
    <xf numFmtId="0" fontId="1" fillId="0" borderId="0"/>
    <xf numFmtId="0" fontId="50" fillId="8" borderId="16" applyNumberFormat="0" applyProtection="0">
      <alignment horizontal="left" vertical="center" indent="1"/>
    </xf>
    <xf numFmtId="4" fontId="51" fillId="28" borderId="17" applyNumberFormat="0" applyProtection="0">
      <alignment horizontal="right" vertical="center"/>
    </xf>
    <xf numFmtId="0" fontId="64" fillId="20" borderId="19" applyNumberFormat="0" applyAlignment="0" applyProtection="0"/>
    <xf numFmtId="0" fontId="75" fillId="0" borderId="14"/>
    <xf numFmtId="0" fontId="1" fillId="0" borderId="0"/>
    <xf numFmtId="182" fontId="55" fillId="0" borderId="3"/>
    <xf numFmtId="0" fontId="50" fillId="2" borderId="16" applyNumberFormat="0" applyProtection="0">
      <alignment horizontal="left" vertical="center" indent="1"/>
    </xf>
    <xf numFmtId="0" fontId="6" fillId="6" borderId="17" applyNumberFormat="0" applyProtection="0">
      <alignment horizontal="left" vertical="center" indent="1"/>
    </xf>
    <xf numFmtId="182" fontId="55" fillId="0" borderId="3"/>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49" fillId="0" borderId="13">
      <alignment horizontal="left" vertical="center"/>
    </xf>
    <xf numFmtId="182" fontId="55" fillId="0" borderId="3"/>
    <xf numFmtId="0" fontId="50" fillId="2"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49" fillId="0" borderId="13">
      <alignment horizontal="left" vertical="center"/>
    </xf>
    <xf numFmtId="182" fontId="55" fillId="0" borderId="3"/>
    <xf numFmtId="0" fontId="50" fillId="2"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4" fontId="51" fillId="28" borderId="17" applyNumberFormat="0" applyProtection="0">
      <alignment horizontal="right" vertical="center"/>
    </xf>
    <xf numFmtId="0" fontId="49" fillId="0" borderId="13">
      <alignment horizontal="left" vertical="center"/>
    </xf>
    <xf numFmtId="182" fontId="55" fillId="0" borderId="3"/>
    <xf numFmtId="0" fontId="50" fillId="2"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49" fillId="0" borderId="13">
      <alignment horizontal="left" vertical="center"/>
    </xf>
    <xf numFmtId="182" fontId="55" fillId="0" borderId="3"/>
    <xf numFmtId="0" fontId="50" fillId="2"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49" fillId="0" borderId="13">
      <alignment horizontal="left" vertical="center"/>
    </xf>
    <xf numFmtId="182" fontId="55" fillId="0" borderId="3"/>
    <xf numFmtId="0" fontId="50" fillId="2"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49" fillId="0" borderId="13">
      <alignment horizontal="left" vertical="center"/>
    </xf>
    <xf numFmtId="0" fontId="6" fillId="3" borderId="17" applyNumberFormat="0" applyProtection="0">
      <alignment horizontal="left" vertical="center" indent="1"/>
    </xf>
    <xf numFmtId="0" fontId="1" fillId="0" borderId="0"/>
    <xf numFmtId="182" fontId="55" fillId="0" borderId="3"/>
    <xf numFmtId="0" fontId="50" fillId="2"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49" fillId="0" borderId="13">
      <alignment horizontal="left" vertical="center"/>
    </xf>
    <xf numFmtId="0" fontId="6" fillId="3" borderId="17" applyNumberFormat="0" applyProtection="0">
      <alignment horizontal="left" vertical="center" indent="1"/>
    </xf>
    <xf numFmtId="0" fontId="1" fillId="0" borderId="0"/>
    <xf numFmtId="182" fontId="55" fillId="0" borderId="3"/>
    <xf numFmtId="0" fontId="50" fillId="2" borderId="16" applyNumberFormat="0" applyProtection="0">
      <alignment horizontal="left" vertical="center" indent="1"/>
    </xf>
    <xf numFmtId="0" fontId="71" fillId="26" borderId="1">
      <alignment horizontal="left" vertical="center"/>
    </xf>
    <xf numFmtId="0" fontId="1" fillId="0" borderId="0"/>
    <xf numFmtId="4" fontId="58" fillId="5" borderId="16" applyNumberFormat="0" applyProtection="0">
      <alignment horizontal="right" vertical="center"/>
    </xf>
    <xf numFmtId="0" fontId="1" fillId="0" borderId="0"/>
    <xf numFmtId="0" fontId="49" fillId="0" borderId="13">
      <alignment horizontal="left" vertical="center"/>
    </xf>
    <xf numFmtId="0" fontId="6" fillId="3" borderId="17" applyNumberFormat="0" applyProtection="0">
      <alignment horizontal="left" vertical="center" indent="1"/>
    </xf>
    <xf numFmtId="0" fontId="1" fillId="0" borderId="0"/>
    <xf numFmtId="182" fontId="55" fillId="0" borderId="3"/>
    <xf numFmtId="0" fontId="50" fillId="2" borderId="16" applyNumberFormat="0" applyProtection="0">
      <alignment horizontal="left" vertical="center" indent="1"/>
    </xf>
    <xf numFmtId="0" fontId="71" fillId="26" borderId="1">
      <alignment horizontal="left" vertical="center"/>
    </xf>
    <xf numFmtId="0" fontId="1" fillId="0" borderId="0"/>
    <xf numFmtId="0" fontId="1" fillId="0" borderId="0"/>
    <xf numFmtId="182" fontId="55" fillId="0" borderId="3"/>
    <xf numFmtId="0" fontId="1" fillId="0" borderId="0"/>
    <xf numFmtId="0" fontId="1" fillId="0" borderId="0"/>
    <xf numFmtId="0" fontId="1" fillId="0" borderId="0"/>
    <xf numFmtId="182" fontId="55" fillId="0" borderId="3"/>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0" fontId="1" fillId="0" borderId="0"/>
    <xf numFmtId="182" fontId="55" fillId="0" borderId="3"/>
    <xf numFmtId="0" fontId="1" fillId="0" borderId="0"/>
    <xf numFmtId="4" fontId="51" fillId="9"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182" fontId="55" fillId="0" borderId="3"/>
    <xf numFmtId="0" fontId="1" fillId="0" borderId="0"/>
    <xf numFmtId="4" fontId="51" fillId="9"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182" fontId="55" fillId="0" borderId="3"/>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182" fontId="55" fillId="0" borderId="3"/>
    <xf numFmtId="0" fontId="49" fillId="0" borderId="13">
      <alignment horizontal="left" vertical="center"/>
    </xf>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182" fontId="55" fillId="0" borderId="3"/>
    <xf numFmtId="0" fontId="49" fillId="0" borderId="13">
      <alignment horizontal="left" vertical="center"/>
    </xf>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50" fillId="2" borderId="21" applyNumberFormat="0" applyProtection="0">
      <alignment horizontal="left" vertical="top" indent="1"/>
    </xf>
    <xf numFmtId="182" fontId="55" fillId="0" borderId="3"/>
    <xf numFmtId="0" fontId="49" fillId="0" borderId="13">
      <alignment horizontal="lef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 fontId="57" fillId="5" borderId="16" applyNumberFormat="0" applyProtection="0">
      <alignment horizontal="right" vertical="center"/>
    </xf>
    <xf numFmtId="0" fontId="1" fillId="0" borderId="0"/>
    <xf numFmtId="0" fontId="50" fillId="2" borderId="21" applyNumberFormat="0" applyProtection="0">
      <alignment horizontal="left" vertical="top" indent="1"/>
    </xf>
    <xf numFmtId="182" fontId="55" fillId="0" borderId="3"/>
    <xf numFmtId="0" fontId="8" fillId="10" borderId="20" applyNumberFormat="0" applyFont="0" applyAlignment="0" applyProtection="0"/>
    <xf numFmtId="0" fontId="49" fillId="0" borderId="13">
      <alignment horizontal="left" vertical="center"/>
    </xf>
    <xf numFmtId="0" fontId="47" fillId="0" borderId="0"/>
    <xf numFmtId="0" fontId="1" fillId="0" borderId="0"/>
    <xf numFmtId="0" fontId="1" fillId="0" borderId="0"/>
    <xf numFmtId="0" fontId="50" fillId="3"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9" fontId="6" fillId="0" borderId="0" applyFont="0" applyFill="0" applyBorder="0" applyAlignment="0" applyProtection="0"/>
    <xf numFmtId="0" fontId="1" fillId="0" borderId="0"/>
    <xf numFmtId="182" fontId="55" fillId="0" borderId="3"/>
    <xf numFmtId="0" fontId="1" fillId="0" borderId="0"/>
    <xf numFmtId="0" fontId="1" fillId="0" borderId="0"/>
    <xf numFmtId="182" fontId="55" fillId="0" borderId="3"/>
    <xf numFmtId="0" fontId="1" fillId="0" borderId="0"/>
    <xf numFmtId="0" fontId="1" fillId="0" borderId="0"/>
    <xf numFmtId="182" fontId="55" fillId="0" borderId="3"/>
    <xf numFmtId="182" fontId="55" fillId="0" borderId="3"/>
    <xf numFmtId="0" fontId="1" fillId="0" borderId="0"/>
    <xf numFmtId="0" fontId="1" fillId="0" borderId="0"/>
    <xf numFmtId="182" fontId="55" fillId="0" borderId="3"/>
    <xf numFmtId="0" fontId="1" fillId="0" borderId="0"/>
    <xf numFmtId="0" fontId="1" fillId="0" borderId="0"/>
    <xf numFmtId="0" fontId="1" fillId="0" borderId="0"/>
    <xf numFmtId="182" fontId="55" fillId="0" borderId="3"/>
    <xf numFmtId="182" fontId="55" fillId="0" borderId="3"/>
    <xf numFmtId="182" fontId="55" fillId="0" borderId="3"/>
    <xf numFmtId="4" fontId="51" fillId="15" borderId="17" applyNumberFormat="0" applyProtection="0">
      <alignment horizontal="right" vertical="center"/>
    </xf>
    <xf numFmtId="182" fontId="55" fillId="0" borderId="3"/>
    <xf numFmtId="4" fontId="51" fillId="15" borderId="17" applyNumberFormat="0" applyProtection="0">
      <alignment horizontal="right" vertical="center"/>
    </xf>
    <xf numFmtId="182" fontId="55" fillId="0" borderId="3"/>
    <xf numFmtId="4" fontId="57" fillId="5" borderId="16" applyNumberFormat="0" applyProtection="0">
      <alignment horizontal="right" vertical="center"/>
    </xf>
    <xf numFmtId="0" fontId="1" fillId="0" borderId="0"/>
    <xf numFmtId="0" fontId="1" fillId="0" borderId="0"/>
    <xf numFmtId="0" fontId="1" fillId="0" borderId="0"/>
    <xf numFmtId="182" fontId="55" fillId="0" borderId="3"/>
    <xf numFmtId="4" fontId="57" fillId="5" borderId="16" applyNumberFormat="0" applyProtection="0">
      <alignment horizontal="right" vertical="center"/>
    </xf>
    <xf numFmtId="182" fontId="55" fillId="0" borderId="3"/>
    <xf numFmtId="4" fontId="57" fillId="5" borderId="16" applyNumberFormat="0" applyProtection="0">
      <alignment horizontal="right" vertical="center"/>
    </xf>
    <xf numFmtId="182" fontId="55" fillId="0" borderId="3"/>
    <xf numFmtId="4" fontId="57" fillId="5" borderId="16" applyNumberFormat="0" applyProtection="0">
      <alignment horizontal="right" vertical="center"/>
    </xf>
    <xf numFmtId="182" fontId="55" fillId="0" borderId="3"/>
    <xf numFmtId="4" fontId="57" fillId="5" borderId="16" applyNumberFormat="0" applyProtection="0">
      <alignment horizontal="right" vertical="center"/>
    </xf>
    <xf numFmtId="4" fontId="59" fillId="13" borderId="17" applyNumberFormat="0" applyProtection="0">
      <alignment horizontal="left" vertical="center" indent="1"/>
    </xf>
    <xf numFmtId="0" fontId="49" fillId="0" borderId="13">
      <alignment horizontal="left" vertical="center"/>
    </xf>
    <xf numFmtId="0" fontId="50" fillId="3" borderId="16" applyNumberFormat="0" applyProtection="0">
      <alignment horizontal="left" vertical="center" indent="1"/>
    </xf>
    <xf numFmtId="0" fontId="1" fillId="0" borderId="0"/>
    <xf numFmtId="182" fontId="55" fillId="0" borderId="3"/>
    <xf numFmtId="4" fontId="57" fillId="5" borderId="16" applyNumberFormat="0" applyProtection="0">
      <alignment horizontal="right" vertical="center"/>
    </xf>
    <xf numFmtId="4" fontId="51" fillId="15" borderId="17" applyNumberFormat="0" applyProtection="0">
      <alignment horizontal="right" vertical="center"/>
    </xf>
    <xf numFmtId="182" fontId="55" fillId="0" borderId="3"/>
    <xf numFmtId="4" fontId="57" fillId="5" borderId="16" applyNumberFormat="0" applyProtection="0">
      <alignment horizontal="right" vertical="center"/>
    </xf>
    <xf numFmtId="4" fontId="51" fillId="15" borderId="17" applyNumberFormat="0" applyProtection="0">
      <alignment horizontal="right" vertical="center"/>
    </xf>
    <xf numFmtId="182" fontId="55" fillId="0" borderId="3"/>
    <xf numFmtId="4" fontId="70" fillId="9" borderId="17" applyNumberFormat="0" applyProtection="0">
      <alignment horizontal="right" vertical="center"/>
    </xf>
    <xf numFmtId="0" fontId="1" fillId="0" borderId="0"/>
    <xf numFmtId="0" fontId="1" fillId="0" borderId="0"/>
    <xf numFmtId="0" fontId="1" fillId="0" borderId="0"/>
    <xf numFmtId="182" fontId="55" fillId="0" borderId="3"/>
    <xf numFmtId="0" fontId="1" fillId="0" borderId="0"/>
    <xf numFmtId="0" fontId="50" fillId="8" borderId="16" applyNumberFormat="0" applyProtection="0">
      <alignment horizontal="left" vertical="center" indent="1"/>
    </xf>
    <xf numFmtId="43" fontId="6" fillId="0" borderId="0" applyFont="0" applyFill="0" applyBorder="0" applyAlignment="0" applyProtection="0"/>
    <xf numFmtId="0" fontId="6" fillId="10" borderId="20" applyNumberFormat="0" applyFont="0" applyAlignment="0" applyProtection="0"/>
    <xf numFmtId="0" fontId="1" fillId="0" borderId="0"/>
    <xf numFmtId="199" fontId="77" fillId="0" borderId="0" applyFill="0" applyBorder="0" applyAlignment="0"/>
    <xf numFmtId="0" fontId="1" fillId="0" borderId="0"/>
    <xf numFmtId="0" fontId="1" fillId="0" borderId="0"/>
    <xf numFmtId="0" fontId="50" fillId="4" borderId="16"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212" fontId="77" fillId="0" borderId="0" applyFill="0" applyBorder="0" applyAlignment="0"/>
    <xf numFmtId="0" fontId="1" fillId="0" borderId="0"/>
    <xf numFmtId="0" fontId="1" fillId="0" borderId="0"/>
    <xf numFmtId="4" fontId="50" fillId="14" borderId="16" applyNumberFormat="0" applyProtection="0">
      <alignment horizontal="right" vertical="center"/>
    </xf>
    <xf numFmtId="0" fontId="64" fillId="20" borderId="19" applyNumberFormat="0" applyAlignment="0" applyProtection="0"/>
    <xf numFmtId="0" fontId="1" fillId="0" borderId="0"/>
    <xf numFmtId="0" fontId="1" fillId="0" borderId="0"/>
    <xf numFmtId="4" fontId="61" fillId="9" borderId="17" applyNumberFormat="0" applyProtection="0">
      <alignment horizontal="right" vertical="center"/>
    </xf>
    <xf numFmtId="4" fontId="50" fillId="14" borderId="16" applyNumberFormat="0" applyProtection="0">
      <alignment horizontal="right" vertical="center"/>
    </xf>
    <xf numFmtId="4" fontId="51" fillId="9" borderId="22" applyNumberFormat="0" applyProtection="0">
      <alignment horizontal="left" vertical="center" indent="1"/>
    </xf>
    <xf numFmtId="213" fontId="83" fillId="0" borderId="0" applyFill="0" applyBorder="0" applyAlignment="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4" fontId="50" fillId="16" borderId="16" applyNumberFormat="0" applyProtection="0">
      <alignment horizontal="left" vertical="center" indent="1"/>
    </xf>
    <xf numFmtId="0" fontId="115" fillId="0" borderId="0" applyNumberFormat="0" applyFill="0" applyBorder="0" applyAlignment="0" applyProtection="0"/>
    <xf numFmtId="0" fontId="50" fillId="14" borderId="21" applyNumberFormat="0" applyProtection="0">
      <alignment horizontal="left" vertical="top" indent="1"/>
    </xf>
    <xf numFmtId="0" fontId="50" fillId="4" borderId="16" applyNumberFormat="0" applyProtection="0">
      <alignment horizontal="left" vertical="center" indent="1"/>
    </xf>
    <xf numFmtId="0" fontId="64" fillId="20" borderId="19" applyNumberFormat="0" applyAlignment="0" applyProtection="0"/>
    <xf numFmtId="0" fontId="1" fillId="0" borderId="0"/>
    <xf numFmtId="0" fontId="1" fillId="0" borderId="0"/>
    <xf numFmtId="0" fontId="1" fillId="0" borderId="0"/>
    <xf numFmtId="0" fontId="1" fillId="0" borderId="0"/>
    <xf numFmtId="0" fontId="49" fillId="0" borderId="13">
      <alignment horizontal="left" vertical="center"/>
    </xf>
    <xf numFmtId="0" fontId="50" fillId="8" borderId="16" applyNumberFormat="0" applyProtection="0">
      <alignment horizontal="left" vertical="center" indent="1"/>
    </xf>
    <xf numFmtId="0" fontId="1" fillId="0" borderId="0"/>
    <xf numFmtId="0" fontId="1" fillId="0" borderId="0"/>
    <xf numFmtId="0" fontId="1" fillId="0" borderId="0"/>
    <xf numFmtId="0" fontId="8" fillId="10" borderId="20" applyNumberFormat="0" applyFont="0" applyAlignment="0" applyProtection="0"/>
    <xf numFmtId="0" fontId="77" fillId="0" borderId="0" applyFill="0" applyBorder="0">
      <alignment horizontal="left" vertical="top"/>
    </xf>
    <xf numFmtId="0" fontId="1" fillId="0" borderId="0"/>
    <xf numFmtId="0" fontId="1" fillId="0" borderId="0"/>
    <xf numFmtId="0" fontId="6" fillId="6" borderId="17"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4" fontId="57" fillId="5" borderId="16" applyNumberFormat="0" applyProtection="0">
      <alignment horizontal="right" vertical="center"/>
    </xf>
    <xf numFmtId="4" fontId="51" fillId="22" borderId="17" applyNumberFormat="0" applyProtection="0">
      <alignment horizontal="right" vertical="center"/>
    </xf>
    <xf numFmtId="2" fontId="6" fillId="0" borderId="0" applyFont="0" applyFill="0" applyBorder="0" applyAlignment="0" applyProtection="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168" fontId="81" fillId="0" borderId="0" applyFill="0" applyBorder="0" applyAlignment="0" applyProtection="0">
      <alignment vertical="top"/>
      <protection locked="0"/>
    </xf>
    <xf numFmtId="0" fontId="1" fillId="0" borderId="0"/>
    <xf numFmtId="0" fontId="1" fillId="0" borderId="0"/>
    <xf numFmtId="0" fontId="125" fillId="29" borderId="0" applyNumberFormat="0" applyBorder="0" applyAlignment="0" applyProtection="0"/>
    <xf numFmtId="0" fontId="116" fillId="0" borderId="0">
      <alignment horizontal="left"/>
    </xf>
    <xf numFmtId="4" fontId="50" fillId="16" borderId="16" applyNumberFormat="0" applyProtection="0">
      <alignment horizontal="left" vertical="center" indent="1"/>
    </xf>
    <xf numFmtId="0" fontId="49" fillId="0" borderId="15" applyNumberFormat="0" applyAlignment="0" applyProtection="0">
      <alignment horizontal="left" vertical="center"/>
    </xf>
    <xf numFmtId="4" fontId="50" fillId="16" borderId="16" applyNumberFormat="0" applyProtection="0">
      <alignment horizontal="left" vertical="center" indent="1"/>
    </xf>
    <xf numFmtId="0" fontId="49" fillId="0" borderId="13">
      <alignment horizontal="left" vertical="center"/>
    </xf>
    <xf numFmtId="0" fontId="1" fillId="0" borderId="0"/>
    <xf numFmtId="0" fontId="1" fillId="0" borderId="0"/>
    <xf numFmtId="4" fontId="50" fillId="0" borderId="16" applyNumberFormat="0" applyProtection="0">
      <alignment horizontal="right" vertical="center"/>
    </xf>
    <xf numFmtId="0" fontId="49" fillId="0" borderId="13">
      <alignment horizontal="left" vertical="center"/>
    </xf>
    <xf numFmtId="0" fontId="1" fillId="0" borderId="0"/>
    <xf numFmtId="4" fontId="50" fillId="16" borderId="16" applyNumberFormat="0" applyProtection="0">
      <alignment horizontal="left" vertical="center" indent="1"/>
    </xf>
    <xf numFmtId="0" fontId="49" fillId="0" borderId="13">
      <alignment horizontal="left" vertical="center"/>
    </xf>
    <xf numFmtId="0" fontId="50" fillId="4" borderId="16" applyNumberFormat="0" applyProtection="0">
      <alignment horizontal="left" vertical="center" indent="1"/>
    </xf>
    <xf numFmtId="0" fontId="64" fillId="20" borderId="19" applyNumberFormat="0" applyAlignment="0" applyProtection="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4" fontId="50" fillId="0" borderId="16" applyNumberFormat="0" applyProtection="0">
      <alignment horizontal="right" vertical="center"/>
    </xf>
    <xf numFmtId="0" fontId="49" fillId="0" borderId="13">
      <alignment horizontal="left" vertical="center"/>
    </xf>
    <xf numFmtId="0" fontId="50" fillId="11" borderId="21" applyNumberFormat="0" applyProtection="0">
      <alignment horizontal="left" vertical="top" indent="1"/>
    </xf>
    <xf numFmtId="0" fontId="1" fillId="0" borderId="0"/>
    <xf numFmtId="0" fontId="49" fillId="0" borderId="13">
      <alignment horizontal="left" vertical="center"/>
    </xf>
    <xf numFmtId="0" fontId="50" fillId="4"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1" fillId="0" borderId="0"/>
    <xf numFmtId="4" fontId="50" fillId="0" borderId="16" applyNumberFormat="0" applyProtection="0">
      <alignment horizontal="right" vertical="center"/>
    </xf>
    <xf numFmtId="0" fontId="49" fillId="0" borderId="13">
      <alignment horizontal="left" vertical="center"/>
    </xf>
    <xf numFmtId="0" fontId="50" fillId="11" borderId="21" applyNumberFormat="0" applyProtection="0">
      <alignment horizontal="left" vertical="top" indent="1"/>
    </xf>
    <xf numFmtId="0" fontId="1" fillId="0" borderId="0"/>
    <xf numFmtId="0" fontId="49" fillId="0" borderId="13">
      <alignment horizontal="left" vertical="center"/>
    </xf>
    <xf numFmtId="0" fontId="50" fillId="4" borderId="16" applyNumberFormat="0" applyProtection="0">
      <alignment horizontal="left" vertical="center" indent="1"/>
    </xf>
    <xf numFmtId="0" fontId="1" fillId="0" borderId="0"/>
    <xf numFmtId="4" fontId="50" fillId="0" borderId="16" applyNumberFormat="0" applyProtection="0">
      <alignment horizontal="right" vertical="center"/>
    </xf>
    <xf numFmtId="0" fontId="49" fillId="0" borderId="13">
      <alignment horizontal="left" vertical="center"/>
    </xf>
    <xf numFmtId="0" fontId="50" fillId="3" borderId="16" applyNumberFormat="0" applyProtection="0">
      <alignment horizontal="left" vertical="center" indent="1"/>
    </xf>
    <xf numFmtId="0" fontId="49" fillId="0" borderId="13">
      <alignment horizontal="left" vertical="center"/>
    </xf>
    <xf numFmtId="0" fontId="50" fillId="4" borderId="16" applyNumberFormat="0" applyProtection="0">
      <alignment horizontal="left" vertical="center" indent="1"/>
    </xf>
    <xf numFmtId="4" fontId="51" fillId="7" borderId="17" applyNumberFormat="0" applyProtection="0">
      <alignment horizontal="right" vertical="center"/>
    </xf>
    <xf numFmtId="0" fontId="50" fillId="8" borderId="16" applyNumberFormat="0" applyProtection="0">
      <alignment horizontal="left" vertical="center" indent="1"/>
    </xf>
    <xf numFmtId="0" fontId="49" fillId="0" borderId="13">
      <alignment horizontal="left" vertical="center"/>
    </xf>
    <xf numFmtId="4" fontId="58" fillId="5" borderId="16" applyNumberFormat="0" applyProtection="0">
      <alignment horizontal="right" vertical="center"/>
    </xf>
    <xf numFmtId="0" fontId="50" fillId="3" borderId="16" applyNumberFormat="0" applyProtection="0">
      <alignment horizontal="left" vertical="center" indent="1"/>
    </xf>
    <xf numFmtId="0" fontId="49" fillId="0" borderId="13">
      <alignment horizontal="left" vertical="center"/>
    </xf>
    <xf numFmtId="0" fontId="1" fillId="0" borderId="0"/>
    <xf numFmtId="0" fontId="1" fillId="0" borderId="0"/>
    <xf numFmtId="4" fontId="50" fillId="0" borderId="16" applyNumberFormat="0" applyProtection="0">
      <alignment horizontal="right" vertical="center"/>
    </xf>
    <xf numFmtId="0" fontId="49" fillId="0" borderId="13">
      <alignment horizontal="left" vertical="center"/>
    </xf>
    <xf numFmtId="0" fontId="49" fillId="0" borderId="13">
      <alignment horizontal="left" vertical="center"/>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1" fillId="0" borderId="0"/>
    <xf numFmtId="4" fontId="51" fillId="24" borderId="17"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50" fillId="3" borderId="16" applyNumberFormat="0" applyProtection="0">
      <alignment horizontal="left" vertical="center" indent="1"/>
    </xf>
    <xf numFmtId="0" fontId="1" fillId="0" borderId="0"/>
    <xf numFmtId="4" fontId="51" fillId="10" borderId="17" applyNumberFormat="0" applyProtection="0">
      <alignment horizontal="left" vertical="center" indent="1"/>
    </xf>
    <xf numFmtId="4" fontId="51" fillId="22" borderId="17" applyNumberFormat="0" applyProtection="0">
      <alignment horizontal="right" vertical="center"/>
    </xf>
    <xf numFmtId="0" fontId="1" fillId="0" borderId="0"/>
    <xf numFmtId="0" fontId="1" fillId="0" borderId="0"/>
    <xf numFmtId="0" fontId="50" fillId="8" borderId="16" applyNumberFormat="0" applyProtection="0">
      <alignment horizontal="left" vertical="center" indent="1"/>
    </xf>
    <xf numFmtId="0" fontId="50" fillId="3"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1" fillId="0" borderId="0"/>
    <xf numFmtId="0" fontId="49" fillId="0" borderId="13">
      <alignment horizontal="left" vertical="center"/>
    </xf>
    <xf numFmtId="4" fontId="51" fillId="18" borderId="17" applyNumberFormat="0" applyProtection="0">
      <alignment horizontal="right" vertical="center"/>
    </xf>
    <xf numFmtId="0" fontId="1" fillId="0" borderId="0"/>
    <xf numFmtId="4" fontId="50" fillId="16" borderId="16"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49" fillId="0" borderId="13">
      <alignment horizontal="left" vertical="center"/>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6" fillId="19"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1" fillId="0" borderId="0"/>
    <xf numFmtId="0" fontId="1" fillId="0" borderId="0"/>
    <xf numFmtId="0" fontId="64" fillId="20" borderId="19" applyNumberFormat="0" applyAlignment="0" applyProtection="0"/>
    <xf numFmtId="0" fontId="1" fillId="0" borderId="0"/>
    <xf numFmtId="4" fontId="50" fillId="0"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1" fillId="0" borderId="0"/>
    <xf numFmtId="0" fontId="64" fillId="20" borderId="19" applyNumberFormat="0" applyAlignment="0" applyProtection="0"/>
    <xf numFmtId="4" fontId="58" fillId="5" borderId="16" applyNumberFormat="0" applyProtection="0">
      <alignment horizontal="right" vertical="center"/>
    </xf>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4" fontId="61" fillId="9" borderId="17"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47" fillId="0" borderId="0"/>
    <xf numFmtId="0" fontId="1" fillId="0" borderId="0"/>
    <xf numFmtId="4" fontId="51" fillId="24" borderId="17" applyNumberFormat="0" applyProtection="0">
      <alignment horizontal="right" vertical="center"/>
    </xf>
    <xf numFmtId="4" fontId="57" fillId="5" borderId="16" applyNumberFormat="0" applyProtection="0">
      <alignment horizontal="right" vertical="center"/>
    </xf>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50" fillId="2" borderId="21" applyNumberFormat="0" applyProtection="0">
      <alignment horizontal="left" vertical="top" indent="1"/>
    </xf>
    <xf numFmtId="0" fontId="1" fillId="0" borderId="0"/>
    <xf numFmtId="0" fontId="6" fillId="6" borderId="17" applyNumberFormat="0" applyProtection="0">
      <alignment horizontal="left" vertical="center" indent="1"/>
    </xf>
    <xf numFmtId="0" fontId="49" fillId="0" borderId="13">
      <alignment horizontal="lef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49" fillId="0" borderId="13">
      <alignment horizontal="lef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4" fontId="51" fillId="10"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49" fillId="0" borderId="13">
      <alignment horizontal="left" vertical="center"/>
    </xf>
    <xf numFmtId="0" fontId="1" fillId="0" borderId="0"/>
    <xf numFmtId="4" fontId="51" fillId="24" borderId="17" applyNumberFormat="0" applyProtection="0">
      <alignment horizontal="righ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4" fontId="51" fillId="10" borderId="17" applyNumberFormat="0" applyProtection="0">
      <alignment horizontal="left" vertical="center" indent="1"/>
    </xf>
    <xf numFmtId="0" fontId="1" fillId="0" borderId="0"/>
    <xf numFmtId="0" fontId="49" fillId="0" borderId="13">
      <alignment horizontal="left" vertical="center"/>
    </xf>
    <xf numFmtId="0" fontId="1" fillId="0" borderId="0"/>
    <xf numFmtId="4" fontId="51" fillId="24" borderId="17" applyNumberFormat="0" applyProtection="0">
      <alignment horizontal="right" vertical="center"/>
    </xf>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4" fontId="51" fillId="10"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4" fontId="51" fillId="10"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1" fillId="0" borderId="0"/>
    <xf numFmtId="0" fontId="1" fillId="0" borderId="0"/>
    <xf numFmtId="0" fontId="50" fillId="2" borderId="21" applyNumberFormat="0" applyProtection="0">
      <alignment horizontal="left" vertical="top" indent="1"/>
    </xf>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1" fillId="0" borderId="0"/>
    <xf numFmtId="0" fontId="1" fillId="0" borderId="0"/>
    <xf numFmtId="0" fontId="50" fillId="2" borderId="21" applyNumberFormat="0" applyProtection="0">
      <alignment horizontal="left" vertical="top" indent="1"/>
    </xf>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4" fontId="51" fillId="24" borderId="17" applyNumberFormat="0" applyProtection="0">
      <alignment horizontal="right" vertical="center"/>
    </xf>
    <xf numFmtId="4" fontId="57" fillId="5" borderId="16" applyNumberFormat="0" applyProtection="0">
      <alignment horizontal="right" vertical="center"/>
    </xf>
    <xf numFmtId="0" fontId="49" fillId="0" borderId="13">
      <alignment horizontal="left" vertical="center"/>
    </xf>
    <xf numFmtId="4" fontId="51" fillId="24" borderId="17" applyNumberFormat="0" applyProtection="0">
      <alignment horizontal="right" vertical="center"/>
    </xf>
    <xf numFmtId="4" fontId="57" fillId="5" borderId="16" applyNumberFormat="0" applyProtection="0">
      <alignment horizontal="right" vertical="center"/>
    </xf>
    <xf numFmtId="0" fontId="49" fillId="0" borderId="13">
      <alignment horizontal="left" vertical="center"/>
    </xf>
    <xf numFmtId="4" fontId="51" fillId="21" borderId="17" applyNumberFormat="0" applyProtection="0">
      <alignment horizontal="right" vertical="center"/>
    </xf>
    <xf numFmtId="0" fontId="49" fillId="0" borderId="13">
      <alignment horizontal="left" vertical="center"/>
    </xf>
    <xf numFmtId="4" fontId="50" fillId="16" borderId="16" applyNumberFormat="0" applyProtection="0">
      <alignment horizontal="left" vertical="center" indent="1"/>
    </xf>
    <xf numFmtId="0" fontId="1" fillId="0" borderId="0"/>
    <xf numFmtId="4" fontId="51" fillId="21" borderId="17" applyNumberFormat="0" applyProtection="0">
      <alignment horizontal="right" vertical="center"/>
    </xf>
    <xf numFmtId="0" fontId="49" fillId="0" borderId="13">
      <alignment horizontal="left" vertical="center"/>
    </xf>
    <xf numFmtId="4" fontId="51" fillId="21" borderId="17" applyNumberFormat="0" applyProtection="0">
      <alignment horizontal="right" vertical="center"/>
    </xf>
    <xf numFmtId="0" fontId="49" fillId="0" borderId="13">
      <alignment horizontal="left" vertical="center"/>
    </xf>
    <xf numFmtId="4" fontId="51" fillId="21" borderId="17" applyNumberFormat="0" applyProtection="0">
      <alignment horizontal="right" vertical="center"/>
    </xf>
    <xf numFmtId="0" fontId="8" fillId="10" borderId="20" applyNumberFormat="0" applyFont="0" applyAlignment="0" applyProtection="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8" fillId="10" borderId="20" applyNumberFormat="0" applyFont="0" applyAlignment="0" applyProtection="0"/>
    <xf numFmtId="4" fontId="50" fillId="0" borderId="16" applyNumberFormat="0" applyProtection="0">
      <alignment horizontal="righ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8" fillId="10" borderId="20" applyNumberFormat="0" applyFont="0" applyAlignment="0" applyProtection="0"/>
    <xf numFmtId="0" fontId="1" fillId="0" borderId="0"/>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0" fontId="1" fillId="0" borderId="0"/>
    <xf numFmtId="0" fontId="75" fillId="0" borderId="14"/>
    <xf numFmtId="0" fontId="1" fillId="0" borderId="0"/>
    <xf numFmtId="4" fontId="51" fillId="28" borderId="17"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4" fontId="59" fillId="13" borderId="17" applyNumberFormat="0" applyProtection="0">
      <alignment horizontal="left" vertical="center" indent="1"/>
    </xf>
    <xf numFmtId="0" fontId="1" fillId="0" borderId="0"/>
    <xf numFmtId="0" fontId="49" fillId="0" borderId="13">
      <alignment horizontal="left" vertical="center"/>
    </xf>
    <xf numFmtId="0" fontId="6" fillId="8" borderId="17" applyNumberFormat="0" applyProtection="0">
      <alignment horizontal="left" vertical="center" indent="1"/>
    </xf>
    <xf numFmtId="4" fontId="50" fillId="16"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64" fillId="20" borderId="19" applyNumberFormat="0" applyAlignment="0" applyProtection="0"/>
    <xf numFmtId="0" fontId="1" fillId="0" borderId="0"/>
    <xf numFmtId="0" fontId="1" fillId="0" borderId="0"/>
    <xf numFmtId="4" fontId="51" fillId="15" borderId="17" applyNumberFormat="0" applyProtection="0">
      <alignment horizontal="right" vertical="center"/>
    </xf>
    <xf numFmtId="0" fontId="1" fillId="0" borderId="0"/>
    <xf numFmtId="4" fontId="59" fillId="13"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6" fillId="8" borderId="17" applyNumberFormat="0" applyProtection="0">
      <alignment horizontal="left" vertical="center" indent="1"/>
    </xf>
    <xf numFmtId="4" fontId="50" fillId="16"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64" fillId="20" borderId="19" applyNumberFormat="0" applyAlignment="0" applyProtection="0"/>
    <xf numFmtId="0" fontId="1" fillId="0" borderId="0"/>
    <xf numFmtId="4" fontId="51" fillId="15" borderId="17" applyNumberFormat="0" applyProtection="0">
      <alignment horizontal="right" vertical="center"/>
    </xf>
    <xf numFmtId="0" fontId="1" fillId="0" borderId="0"/>
    <xf numFmtId="4" fontId="59" fillId="13"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1" fillId="0" borderId="0"/>
    <xf numFmtId="0" fontId="49" fillId="0" borderId="13">
      <alignment horizontal="left" vertical="center"/>
    </xf>
    <xf numFmtId="0" fontId="50" fillId="8"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49" fillId="0" borderId="13">
      <alignment horizontal="left" vertical="center"/>
    </xf>
    <xf numFmtId="0" fontId="50" fillId="8" borderId="16" applyNumberFormat="0" applyProtection="0">
      <alignment horizontal="left" vertical="center" indent="1"/>
    </xf>
    <xf numFmtId="0" fontId="49" fillId="0" borderId="13">
      <alignment horizontal="left" vertical="center"/>
    </xf>
    <xf numFmtId="0" fontId="50" fillId="8"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50" fillId="3"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6" fillId="6" borderId="17"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4" fontId="59" fillId="13" borderId="17" applyNumberFormat="0" applyProtection="0">
      <alignment horizontal="left" vertical="center" indent="1"/>
    </xf>
    <xf numFmtId="0" fontId="49" fillId="0" borderId="13">
      <alignment horizontal="left" vertical="center"/>
    </xf>
    <xf numFmtId="4" fontId="59" fillId="13" borderId="17" applyNumberFormat="0" applyProtection="0">
      <alignment horizontal="left" vertical="center" indent="1"/>
    </xf>
    <xf numFmtId="0" fontId="49" fillId="0" borderId="13">
      <alignment horizontal="left" vertical="center"/>
    </xf>
    <xf numFmtId="0" fontId="49" fillId="0" borderId="13">
      <alignment horizontal="left" vertical="center"/>
    </xf>
    <xf numFmtId="0" fontId="6" fillId="6" borderId="17" applyNumberFormat="0" applyProtection="0">
      <alignment horizontal="left" vertical="center" indent="1"/>
    </xf>
    <xf numFmtId="0" fontId="49" fillId="0" borderId="13">
      <alignment horizontal="left" vertical="center"/>
    </xf>
    <xf numFmtId="0" fontId="64" fillId="20" borderId="19" applyNumberFormat="0" applyAlignment="0" applyProtection="0"/>
    <xf numFmtId="0" fontId="6" fillId="6" borderId="17"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4" fontId="59" fillId="13" borderId="17" applyNumberFormat="0" applyProtection="0">
      <alignment horizontal="left" vertical="center" indent="1"/>
    </xf>
    <xf numFmtId="0" fontId="49" fillId="0" borderId="13">
      <alignment horizontal="left" vertical="center"/>
    </xf>
    <xf numFmtId="4" fontId="59" fillId="13" borderId="17" applyNumberFormat="0" applyProtection="0">
      <alignment horizontal="left" vertical="center" indent="1"/>
    </xf>
    <xf numFmtId="0" fontId="49" fillId="0" borderId="13">
      <alignment horizontal="left" vertical="center"/>
    </xf>
    <xf numFmtId="4" fontId="59" fillId="13" borderId="17" applyNumberFormat="0" applyProtection="0">
      <alignment horizontal="left" vertical="center" indent="1"/>
    </xf>
    <xf numFmtId="0" fontId="49" fillId="0" borderId="13">
      <alignment horizontal="left" vertical="center"/>
    </xf>
    <xf numFmtId="0" fontId="49" fillId="0" borderId="13">
      <alignment horizontal="left" vertical="center"/>
    </xf>
    <xf numFmtId="0" fontId="6" fillId="6" borderId="17"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212" fontId="77" fillId="0" borderId="0" applyFill="0" applyBorder="0" applyAlignment="0"/>
    <xf numFmtId="0" fontId="1" fillId="0" borderId="0"/>
    <xf numFmtId="190" fontId="63" fillId="0" borderId="9">
      <alignment horizontal="left" vertical="top"/>
    </xf>
    <xf numFmtId="0" fontId="1" fillId="0" borderId="0"/>
    <xf numFmtId="0" fontId="1" fillId="0" borderId="0"/>
    <xf numFmtId="4" fontId="51" fillId="9" borderId="22" applyNumberFormat="0" applyProtection="0">
      <alignment horizontal="left" vertical="center" indent="1"/>
    </xf>
    <xf numFmtId="0" fontId="1" fillId="0" borderId="0"/>
    <xf numFmtId="0" fontId="6" fillId="19" borderId="17" applyNumberFormat="0" applyProtection="0">
      <alignment horizontal="left" vertical="center" indent="1"/>
    </xf>
    <xf numFmtId="4" fontId="51" fillId="22" borderId="17"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0" fontId="49" fillId="0" borderId="13">
      <alignment horizontal="left" vertical="center"/>
    </xf>
    <xf numFmtId="4" fontId="59" fillId="13" borderId="17" applyNumberFormat="0" applyProtection="0">
      <alignment horizontal="left" vertical="center" indent="1"/>
    </xf>
    <xf numFmtId="0" fontId="49" fillId="0" borderId="13">
      <alignment horizontal="left" vertical="center"/>
    </xf>
    <xf numFmtId="0" fontId="56" fillId="3" borderId="17" applyNumberFormat="0" applyAlignment="0" applyProtection="0"/>
    <xf numFmtId="0" fontId="1" fillId="0" borderId="0"/>
    <xf numFmtId="0" fontId="1" fillId="0" borderId="0"/>
    <xf numFmtId="0" fontId="1" fillId="0" borderId="0"/>
    <xf numFmtId="4" fontId="59" fillId="13"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4" fontId="59" fillId="13" borderId="17"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4" fontId="59" fillId="13"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4" fontId="51" fillId="9" borderId="22" applyNumberFormat="0" applyProtection="0">
      <alignment horizontal="left" vertical="center" indent="1"/>
    </xf>
    <xf numFmtId="0" fontId="49" fillId="0" borderId="13">
      <alignment horizontal="left" vertical="center"/>
    </xf>
    <xf numFmtId="0" fontId="1" fillId="0" borderId="0"/>
    <xf numFmtId="0" fontId="1" fillId="0" borderId="0"/>
    <xf numFmtId="4" fontId="51" fillId="9" borderId="22" applyNumberFormat="0" applyProtection="0">
      <alignment horizontal="left" vertical="center" indent="1"/>
    </xf>
    <xf numFmtId="0" fontId="49" fillId="0" borderId="13">
      <alignment horizontal="left" vertical="center"/>
    </xf>
    <xf numFmtId="0" fontId="1" fillId="0" borderId="0"/>
    <xf numFmtId="0" fontId="1" fillId="0" borderId="0"/>
    <xf numFmtId="4" fontId="51" fillId="9" borderId="22" applyNumberFormat="0" applyProtection="0">
      <alignment horizontal="left" vertical="center" indent="1"/>
    </xf>
    <xf numFmtId="0" fontId="49" fillId="0" borderId="13">
      <alignment horizontal="left" vertical="center"/>
    </xf>
    <xf numFmtId="4" fontId="51" fillId="7" borderId="17" applyNumberFormat="0" applyProtection="0">
      <alignment horizontal="right" vertical="center"/>
    </xf>
    <xf numFmtId="0" fontId="1" fillId="0" borderId="0"/>
    <xf numFmtId="0" fontId="1" fillId="0" borderId="0"/>
    <xf numFmtId="4" fontId="51" fillId="9" borderId="22"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4" fontId="51" fillId="10" borderId="17"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6" fillId="19" borderId="17"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0" fontId="50" fillId="8"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1" fillId="0" borderId="0"/>
    <xf numFmtId="0" fontId="50" fillId="3" borderId="16"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49" fillId="0" borderId="13">
      <alignment horizontal="left" vertical="center"/>
    </xf>
    <xf numFmtId="0" fontId="1" fillId="0" borderId="0"/>
    <xf numFmtId="4" fontId="50" fillId="14" borderId="16" applyNumberFormat="0" applyProtection="0">
      <alignment horizontal="righ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4" fontId="50" fillId="14" borderId="16" applyNumberFormat="0" applyProtection="0">
      <alignment horizontal="right" vertical="center"/>
    </xf>
    <xf numFmtId="0" fontId="1" fillId="0" borderId="0"/>
    <xf numFmtId="0" fontId="49" fillId="0" borderId="13">
      <alignment horizontal="left" vertical="center"/>
    </xf>
    <xf numFmtId="4" fontId="50" fillId="14" borderId="16" applyNumberFormat="0" applyProtection="0">
      <alignment horizontal="right" vertical="center"/>
    </xf>
    <xf numFmtId="0" fontId="1" fillId="0" borderId="0"/>
    <xf numFmtId="0" fontId="49" fillId="0" borderId="13">
      <alignment horizontal="left" vertical="center"/>
    </xf>
    <xf numFmtId="4" fontId="50" fillId="14" borderId="16" applyNumberFormat="0" applyProtection="0">
      <alignment horizontal="right" vertical="center"/>
    </xf>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4" fontId="50" fillId="14" borderId="16" applyNumberFormat="0" applyProtection="0">
      <alignment horizontal="right" vertical="center"/>
    </xf>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4" fontId="50" fillId="14" borderId="16" applyNumberFormat="0" applyProtection="0">
      <alignment horizontal="right" vertical="center"/>
    </xf>
    <xf numFmtId="0" fontId="49" fillId="0" borderId="13">
      <alignment horizontal="left" vertical="center"/>
    </xf>
    <xf numFmtId="0" fontId="1" fillId="0" borderId="0"/>
    <xf numFmtId="4" fontId="50" fillId="14" borderId="16" applyNumberFormat="0" applyProtection="0">
      <alignment horizontal="right" vertical="center"/>
    </xf>
    <xf numFmtId="0" fontId="1" fillId="0" borderId="0"/>
    <xf numFmtId="0" fontId="49" fillId="0" borderId="13">
      <alignment horizontal="left" vertical="center"/>
    </xf>
    <xf numFmtId="0" fontId="1" fillId="0" borderId="0"/>
    <xf numFmtId="4" fontId="51" fillId="8"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4" fontId="58" fillId="5" borderId="16" applyNumberFormat="0" applyProtection="0">
      <alignment horizontal="right" vertical="center"/>
    </xf>
    <xf numFmtId="0" fontId="49" fillId="0" borderId="13">
      <alignment horizontal="left" vertical="center"/>
    </xf>
    <xf numFmtId="0" fontId="1" fillId="0" borderId="0"/>
    <xf numFmtId="0" fontId="1" fillId="0" borderId="0"/>
    <xf numFmtId="4" fontId="51" fillId="8" borderId="17"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4" fontId="51" fillId="8" borderId="17" applyNumberFormat="0" applyProtection="0">
      <alignment horizontal="left" vertical="center" indent="1"/>
    </xf>
    <xf numFmtId="0" fontId="49" fillId="0" borderId="13">
      <alignment horizontal="left" vertical="center"/>
    </xf>
    <xf numFmtId="0" fontId="1" fillId="0" borderId="0"/>
    <xf numFmtId="0" fontId="1" fillId="0" borderId="0"/>
    <xf numFmtId="4" fontId="51" fillId="8"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1" fillId="0" borderId="0"/>
    <xf numFmtId="4" fontId="51" fillId="8"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4" fontId="51" fillId="8"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50" fillId="2"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1" fillId="0" borderId="0"/>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1" fillId="0" borderId="0"/>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1" fillId="0" borderId="0"/>
    <xf numFmtId="0" fontId="49" fillId="0" borderId="13">
      <alignment horizontal="left" vertical="center"/>
    </xf>
    <xf numFmtId="0" fontId="49" fillId="0" borderId="13">
      <alignment horizontal="left" vertical="center"/>
    </xf>
    <xf numFmtId="4" fontId="50" fillId="16" borderId="16"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1" fillId="0" borderId="0"/>
    <xf numFmtId="0" fontId="8" fillId="10" borderId="20" applyNumberFormat="0" applyFont="0" applyAlignment="0" applyProtection="0"/>
    <xf numFmtId="0" fontId="49" fillId="0" borderId="13">
      <alignment horizontal="left" vertical="center"/>
    </xf>
    <xf numFmtId="0" fontId="1" fillId="0" borderId="0"/>
    <xf numFmtId="0" fontId="8" fillId="10" borderId="20" applyNumberFormat="0" applyFont="0" applyAlignment="0" applyProtection="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49" fillId="0" borderId="13">
      <alignment horizontal="left" vertical="center"/>
    </xf>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50" fillId="2"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4" fontId="50" fillId="0" borderId="16" applyNumberFormat="0" applyProtection="0">
      <alignment horizontal="right" vertical="center"/>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4" fontId="50" fillId="0" borderId="16" applyNumberFormat="0" applyProtection="0">
      <alignment horizontal="righ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50" fillId="2" borderId="16"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0" fontId="1" fillId="0" borderId="0"/>
    <xf numFmtId="4" fontId="50" fillId="16" borderId="16"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10" borderId="17" applyNumberFormat="0" applyProtection="0">
      <alignment horizontal="left" vertical="center" indent="1"/>
    </xf>
    <xf numFmtId="4" fontId="59" fillId="13"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50" fillId="2" borderId="16" applyNumberFormat="0" applyProtection="0">
      <alignment horizontal="left" vertical="center" indent="1"/>
    </xf>
    <xf numFmtId="0" fontId="49" fillId="0" borderId="13">
      <alignment horizontal="left" vertical="center"/>
    </xf>
    <xf numFmtId="0" fontId="50" fillId="2" borderId="16" applyNumberFormat="0" applyProtection="0">
      <alignment horizontal="left" vertical="center" indent="1"/>
    </xf>
    <xf numFmtId="190" fontId="63" fillId="14" borderId="1" applyNumberFormat="0" applyAlignment="0">
      <alignment horizontal="left" vertical="top"/>
    </xf>
    <xf numFmtId="0" fontId="49" fillId="0" borderId="13">
      <alignment horizontal="left" vertical="center"/>
    </xf>
    <xf numFmtId="0" fontId="50" fillId="2" borderId="16" applyNumberFormat="0" applyProtection="0">
      <alignment horizontal="left" vertical="center" indent="1"/>
    </xf>
    <xf numFmtId="190" fontId="63" fillId="14" borderId="1" applyNumberFormat="0" applyAlignment="0">
      <alignment horizontal="left" vertical="top"/>
    </xf>
    <xf numFmtId="4" fontId="50" fillId="16" borderId="16" applyNumberFormat="0" applyProtection="0">
      <alignment horizontal="left" vertical="center" indent="1"/>
    </xf>
    <xf numFmtId="0" fontId="49" fillId="0" borderId="13">
      <alignment horizontal="left" vertical="center"/>
    </xf>
    <xf numFmtId="0" fontId="50" fillId="2" borderId="16" applyNumberFormat="0" applyProtection="0">
      <alignment horizontal="left" vertical="center" indent="1"/>
    </xf>
    <xf numFmtId="190" fontId="63" fillId="14" borderId="1" applyNumberFormat="0" applyAlignment="0">
      <alignment horizontal="left" vertical="top"/>
    </xf>
    <xf numFmtId="4" fontId="50" fillId="16" borderId="16" applyNumberFormat="0" applyProtection="0">
      <alignment horizontal="left" vertical="center" indent="1"/>
    </xf>
    <xf numFmtId="0" fontId="49" fillId="0" borderId="13">
      <alignment horizontal="left" vertical="center"/>
    </xf>
    <xf numFmtId="0" fontId="50" fillId="2" borderId="16" applyNumberFormat="0" applyProtection="0">
      <alignment horizontal="left" vertical="center" indent="1"/>
    </xf>
    <xf numFmtId="190" fontId="63" fillId="14" borderId="1" applyNumberFormat="0" applyAlignment="0">
      <alignment horizontal="left" vertical="top"/>
    </xf>
    <xf numFmtId="4" fontId="51" fillId="10" borderId="17"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50" fillId="2" borderId="16" applyNumberFormat="0" applyProtection="0">
      <alignment horizontal="left" vertical="center" indent="1"/>
    </xf>
    <xf numFmtId="190" fontId="63" fillId="14" borderId="1" applyNumberFormat="0" applyAlignment="0">
      <alignment horizontal="left" vertical="top"/>
    </xf>
    <xf numFmtId="4" fontId="51" fillId="10" borderId="17"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50" fillId="2" borderId="16" applyNumberFormat="0" applyProtection="0">
      <alignment horizontal="left" vertical="center" indent="1"/>
    </xf>
    <xf numFmtId="190" fontId="63" fillId="14" borderId="1" applyNumberFormat="0" applyAlignment="0">
      <alignment horizontal="left" vertical="top"/>
    </xf>
    <xf numFmtId="4" fontId="51" fillId="10"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49" fillId="0" borderId="13">
      <alignment horizontal="left" vertical="center"/>
    </xf>
    <xf numFmtId="0" fontId="1" fillId="0" borderId="0"/>
    <xf numFmtId="0" fontId="1" fillId="0" borderId="0"/>
    <xf numFmtId="0" fontId="1" fillId="0" borderId="0"/>
    <xf numFmtId="0" fontId="50" fillId="8" borderId="16"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1" fillId="0" borderId="0"/>
    <xf numFmtId="0" fontId="1" fillId="0" borderId="0"/>
    <xf numFmtId="0" fontId="1" fillId="0" borderId="0"/>
    <xf numFmtId="0" fontId="49" fillId="0" borderId="13">
      <alignment horizontal="left" vertical="center"/>
    </xf>
    <xf numFmtId="0" fontId="1" fillId="0" borderId="0"/>
    <xf numFmtId="0" fontId="1" fillId="0" borderId="0"/>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49" fillId="0" borderId="13">
      <alignment horizontal="left" vertical="center"/>
    </xf>
    <xf numFmtId="0" fontId="50" fillId="4" borderId="16" applyNumberFormat="0" applyProtection="0">
      <alignment horizontal="left" vertical="center" indent="1"/>
    </xf>
    <xf numFmtId="0" fontId="1" fillId="0" borderId="0"/>
    <xf numFmtId="4" fontId="50" fillId="0" borderId="16"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0" fontId="1" fillId="0" borderId="0"/>
    <xf numFmtId="4" fontId="50" fillId="0" borderId="16"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0" fontId="1" fillId="0" borderId="0"/>
    <xf numFmtId="4" fontId="50" fillId="0" borderId="16"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0" fontId="1" fillId="0" borderId="0"/>
    <xf numFmtId="4" fontId="50" fillId="0" borderId="16"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4" fontId="50" fillId="0" borderId="16" applyNumberFormat="0" applyProtection="0">
      <alignment horizontal="right" vertical="center"/>
    </xf>
    <xf numFmtId="4" fontId="50" fillId="0" borderId="16"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4" fontId="50" fillId="0" borderId="16" applyNumberFormat="0" applyProtection="0">
      <alignment horizontal="right" vertical="center"/>
    </xf>
    <xf numFmtId="4" fontId="50" fillId="0" borderId="16" applyNumberFormat="0" applyProtection="0">
      <alignment horizontal="right" vertical="center"/>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6" fillId="3"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6" fillId="3"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6" fillId="3" borderId="17" applyNumberFormat="0" applyProtection="0">
      <alignment horizontal="left" vertical="center" indent="1"/>
    </xf>
    <xf numFmtId="0" fontId="6" fillId="10" borderId="20" applyNumberFormat="0" applyFont="0" applyAlignment="0" applyProtection="0"/>
    <xf numFmtId="0" fontId="1" fillId="0" borderId="0"/>
    <xf numFmtId="0" fontId="49" fillId="0" borderId="13">
      <alignment horizontal="left" vertical="center"/>
    </xf>
    <xf numFmtId="4" fontId="51" fillId="9" borderId="22"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6" fillId="3" borderId="17" applyNumberFormat="0" applyProtection="0">
      <alignment horizontal="left" vertical="center" indent="1"/>
    </xf>
    <xf numFmtId="0" fontId="6" fillId="10" borderId="20" applyNumberFormat="0" applyFont="0" applyAlignment="0" applyProtection="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50" fillId="2" borderId="21" applyNumberFormat="0" applyProtection="0">
      <alignment horizontal="left" vertical="top" indent="1"/>
    </xf>
    <xf numFmtId="0" fontId="50" fillId="4"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6" fillId="19" borderId="17" applyNumberFormat="0" applyProtection="0">
      <alignment horizontal="left" vertical="center" indent="1"/>
    </xf>
    <xf numFmtId="0" fontId="50" fillId="11" borderId="21" applyNumberFormat="0" applyProtection="0">
      <alignment horizontal="left" vertical="top" indent="1"/>
    </xf>
    <xf numFmtId="0" fontId="1" fillId="0" borderId="0"/>
    <xf numFmtId="0" fontId="49" fillId="0" borderId="13">
      <alignment horizontal="lef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1" fillId="0" borderId="0"/>
    <xf numFmtId="0" fontId="49" fillId="0" borderId="13">
      <alignment horizontal="left" vertical="center"/>
    </xf>
    <xf numFmtId="0" fontId="1" fillId="0" borderId="0"/>
    <xf numFmtId="0" fontId="1" fillId="0" borderId="0"/>
    <xf numFmtId="0" fontId="1" fillId="0" borderId="0"/>
    <xf numFmtId="0" fontId="1" fillId="0" borderId="0"/>
    <xf numFmtId="0" fontId="49" fillId="0" borderId="13">
      <alignment horizontal="left" vertical="center"/>
    </xf>
    <xf numFmtId="0" fontId="1" fillId="0" borderId="0"/>
    <xf numFmtId="0" fontId="1" fillId="0" borderId="0"/>
    <xf numFmtId="4" fontId="51" fillId="17" borderId="17" applyNumberFormat="0" applyProtection="0">
      <alignment horizontal="left" vertical="center" indent="1"/>
    </xf>
    <xf numFmtId="0" fontId="49" fillId="0" borderId="13">
      <alignment horizontal="lef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1" fillId="17" borderId="17" applyNumberFormat="0" applyProtection="0">
      <alignment horizontal="left" vertical="center" indent="1"/>
    </xf>
    <xf numFmtId="0" fontId="49" fillId="0" borderId="13">
      <alignment horizontal="lef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1" fillId="17" borderId="17" applyNumberFormat="0" applyProtection="0">
      <alignment horizontal="left" vertical="center" indent="1"/>
    </xf>
    <xf numFmtId="0" fontId="49" fillId="0" borderId="13">
      <alignment horizontal="lef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49" fillId="0" borderId="13">
      <alignment horizontal="left" vertical="center"/>
    </xf>
    <xf numFmtId="0" fontId="50" fillId="3" borderId="16"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4" fontId="61" fillId="10" borderId="17" applyNumberFormat="0" applyProtection="0">
      <alignment vertical="center"/>
    </xf>
    <xf numFmtId="4" fontId="50" fillId="16" borderId="16"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4" fontId="61" fillId="10" borderId="17" applyNumberFormat="0" applyProtection="0">
      <alignmen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4" fontId="61" fillId="10" borderId="17" applyNumberFormat="0" applyProtection="0">
      <alignment vertical="center"/>
    </xf>
    <xf numFmtId="4" fontId="50" fillId="16" borderId="16" applyNumberFormat="0" applyProtection="0">
      <alignment horizontal="left" vertical="center" indent="1"/>
    </xf>
    <xf numFmtId="0" fontId="1" fillId="0" borderId="0"/>
    <xf numFmtId="0" fontId="49" fillId="0" borderId="13">
      <alignment horizontal="left" vertical="center"/>
    </xf>
    <xf numFmtId="0" fontId="50" fillId="11" borderId="21" applyNumberFormat="0" applyProtection="0">
      <alignment horizontal="left" vertical="top" indent="1"/>
    </xf>
    <xf numFmtId="0" fontId="49" fillId="0" borderId="13">
      <alignment horizontal="left" vertical="center"/>
    </xf>
    <xf numFmtId="0" fontId="1" fillId="0" borderId="0"/>
    <xf numFmtId="0" fontId="49" fillId="0" borderId="13">
      <alignment horizontal="left" vertical="center"/>
    </xf>
    <xf numFmtId="4" fontId="61" fillId="10" borderId="17" applyNumberFormat="0" applyProtection="0">
      <alignment vertical="center"/>
    </xf>
    <xf numFmtId="4" fontId="51" fillId="25" borderId="17" applyNumberFormat="0" applyProtection="0">
      <alignment horizontal="right" vertical="center"/>
    </xf>
    <xf numFmtId="0" fontId="1" fillId="0" borderId="0"/>
    <xf numFmtId="0" fontId="1" fillId="0" borderId="0"/>
    <xf numFmtId="0" fontId="49" fillId="0" borderId="13">
      <alignment horizontal="left" vertical="center"/>
    </xf>
    <xf numFmtId="4" fontId="51" fillId="25" borderId="17" applyNumberFormat="0" applyProtection="0">
      <alignment horizontal="righ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10" fontId="50" fillId="10" borderId="1" applyNumberFormat="0" applyBorder="0" applyAlignment="0" applyProtection="0"/>
    <xf numFmtId="4" fontId="51" fillId="24" borderId="17" applyNumberFormat="0" applyProtection="0">
      <alignment horizontal="right" vertical="center"/>
    </xf>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0" fontId="49" fillId="0" borderId="13">
      <alignment horizontal="left" vertical="center"/>
    </xf>
    <xf numFmtId="4" fontId="51" fillId="24" borderId="17" applyNumberFormat="0" applyProtection="0">
      <alignment horizontal="right" vertical="center"/>
    </xf>
    <xf numFmtId="0" fontId="49" fillId="0" borderId="13">
      <alignment horizontal="left" vertical="center"/>
    </xf>
    <xf numFmtId="0" fontId="6" fillId="3" borderId="17" applyNumberFormat="0" applyProtection="0">
      <alignment horizontal="left" vertical="center" indent="1"/>
    </xf>
    <xf numFmtId="4" fontId="51" fillId="24" borderId="17" applyNumberFormat="0" applyProtection="0">
      <alignment horizontal="right" vertical="center"/>
    </xf>
    <xf numFmtId="0" fontId="49" fillId="0" borderId="13">
      <alignment horizontal="left" vertical="center"/>
    </xf>
    <xf numFmtId="0" fontId="6" fillId="3" borderId="17" applyNumberFormat="0" applyProtection="0">
      <alignment horizontal="left" vertical="center" indent="1"/>
    </xf>
    <xf numFmtId="0" fontId="49" fillId="0" borderId="13">
      <alignment horizontal="left" vertical="center"/>
    </xf>
    <xf numFmtId="0" fontId="49" fillId="0" borderId="13">
      <alignment horizontal="left" vertical="center"/>
    </xf>
    <xf numFmtId="0" fontId="6" fillId="3" borderId="17" applyNumberFormat="0" applyProtection="0">
      <alignment horizontal="left" vertical="center" indent="1"/>
    </xf>
    <xf numFmtId="0" fontId="49" fillId="0" borderId="13">
      <alignment horizontal="left" vertical="center"/>
    </xf>
    <xf numFmtId="0" fontId="49" fillId="0" borderId="13">
      <alignment horizontal="left" vertical="center"/>
    </xf>
    <xf numFmtId="0" fontId="6" fillId="3" borderId="17" applyNumberFormat="0" applyProtection="0">
      <alignment horizontal="left" vertical="center" indent="1"/>
    </xf>
    <xf numFmtId="0" fontId="49" fillId="0" borderId="13">
      <alignment horizontal="left" vertical="center"/>
    </xf>
    <xf numFmtId="0" fontId="6" fillId="3" borderId="17" applyNumberFormat="0" applyProtection="0">
      <alignment horizontal="left" vertical="center" indent="1"/>
    </xf>
    <xf numFmtId="0" fontId="49" fillId="0" borderId="13">
      <alignment horizontal="left" vertical="center"/>
    </xf>
    <xf numFmtId="0" fontId="6" fillId="3" borderId="17" applyNumberFormat="0" applyProtection="0">
      <alignment horizontal="left" vertical="center" indent="1"/>
    </xf>
    <xf numFmtId="0" fontId="49" fillId="0" borderId="13">
      <alignment horizontal="left" vertical="center"/>
    </xf>
    <xf numFmtId="0" fontId="49" fillId="0" borderId="13">
      <alignment horizontal="left" vertical="center"/>
    </xf>
    <xf numFmtId="0" fontId="6" fillId="3" borderId="17" applyNumberFormat="0" applyProtection="0">
      <alignment horizontal="left" vertical="center" indent="1"/>
    </xf>
    <xf numFmtId="0" fontId="49" fillId="0" borderId="13">
      <alignment horizontal="left" vertical="center"/>
    </xf>
    <xf numFmtId="0" fontId="6" fillId="3" borderId="17" applyNumberFormat="0" applyProtection="0">
      <alignment horizontal="left" vertical="center" indent="1"/>
    </xf>
    <xf numFmtId="0" fontId="49" fillId="0" borderId="13">
      <alignment horizontal="left" vertical="center"/>
    </xf>
    <xf numFmtId="0" fontId="49" fillId="0" borderId="13">
      <alignment horizontal="lef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1" fillId="28" borderId="17"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1" fillId="25" borderId="17" applyNumberFormat="0" applyProtection="0">
      <alignment horizontal="right" vertical="center"/>
    </xf>
    <xf numFmtId="4" fontId="6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4" fontId="50" fillId="16" borderId="16" applyNumberFormat="0" applyProtection="0">
      <alignment horizontal="left" vertical="center" indent="1"/>
    </xf>
    <xf numFmtId="0" fontId="49" fillId="0" borderId="13">
      <alignment horizontal="left" vertical="center"/>
    </xf>
    <xf numFmtId="4" fontId="51" fillId="25" borderId="17" applyNumberFormat="0" applyProtection="0">
      <alignment horizontal="right" vertical="center"/>
    </xf>
    <xf numFmtId="4" fontId="6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4" fontId="50" fillId="16" borderId="16" applyNumberFormat="0" applyProtection="0">
      <alignment horizontal="left" vertical="center" indent="1"/>
    </xf>
    <xf numFmtId="0" fontId="49" fillId="0" borderId="13">
      <alignment horizontal="left" vertical="center"/>
    </xf>
    <xf numFmtId="4" fontId="51" fillId="22" borderId="17" applyNumberFormat="0" applyProtection="0">
      <alignment horizontal="right" vertical="center"/>
    </xf>
    <xf numFmtId="0" fontId="1" fillId="0" borderId="0"/>
    <xf numFmtId="0" fontId="50" fillId="8"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4" fontId="51" fillId="7" borderId="17" applyNumberFormat="0" applyProtection="0">
      <alignment horizontal="right" vertical="center"/>
    </xf>
    <xf numFmtId="0" fontId="50" fillId="8" borderId="16"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4" fontId="51" fillId="18" borderId="17" applyNumberFormat="0" applyProtection="0">
      <alignment horizontal="right" vertical="center"/>
    </xf>
    <xf numFmtId="0" fontId="49" fillId="0" borderId="13">
      <alignment horizontal="left" vertical="center"/>
    </xf>
    <xf numFmtId="0" fontId="50" fillId="2" borderId="21" applyNumberFormat="0" applyProtection="0">
      <alignment horizontal="left" vertical="top" indent="1"/>
    </xf>
    <xf numFmtId="4" fontId="50" fillId="16" borderId="16"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1" fillId="0" borderId="0"/>
    <xf numFmtId="0" fontId="49" fillId="0" borderId="13">
      <alignment horizontal="left" vertical="center"/>
    </xf>
    <xf numFmtId="0" fontId="50" fillId="2" borderId="21" applyNumberFormat="0" applyProtection="0">
      <alignment horizontal="left" vertical="top" indent="1"/>
    </xf>
    <xf numFmtId="4" fontId="50" fillId="16" borderId="16"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4" fontId="50" fillId="16" borderId="16"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6" fillId="6" borderId="17"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6" fillId="6" borderId="17" applyNumberFormat="0" applyProtection="0">
      <alignment horizontal="left" vertical="center" indent="1"/>
    </xf>
    <xf numFmtId="4" fontId="51" fillId="17"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1" fillId="0" borderId="0"/>
    <xf numFmtId="0" fontId="1" fillId="0" borderId="0"/>
    <xf numFmtId="0" fontId="49" fillId="0" borderId="13">
      <alignment horizontal="left" vertical="center"/>
    </xf>
    <xf numFmtId="0" fontId="50" fillId="2" borderId="21" applyNumberFormat="0" applyProtection="0">
      <alignment horizontal="left" vertical="top" indent="1"/>
    </xf>
    <xf numFmtId="0" fontId="50" fillId="3" borderId="16" applyNumberFormat="0" applyProtection="0">
      <alignment horizontal="left" vertical="center" indent="1"/>
    </xf>
    <xf numFmtId="4" fontId="50" fillId="16" borderId="16" applyNumberFormat="0" applyProtection="0">
      <alignment horizontal="left" vertical="center" indent="1"/>
    </xf>
    <xf numFmtId="0" fontId="1" fillId="0" borderId="0"/>
    <xf numFmtId="0" fontId="75" fillId="0" borderId="14"/>
    <xf numFmtId="0" fontId="6" fillId="6" borderId="17" applyNumberFormat="0" applyProtection="0">
      <alignment horizontal="left" vertical="center" indent="1"/>
    </xf>
    <xf numFmtId="4" fontId="57" fillId="5" borderId="16" applyNumberFormat="0" applyProtection="0">
      <alignment horizontal="right" vertical="center"/>
    </xf>
    <xf numFmtId="4" fontId="57" fillId="5" borderId="16" applyNumberFormat="0" applyProtection="0">
      <alignment horizontal="right" vertical="center"/>
    </xf>
    <xf numFmtId="0" fontId="1" fillId="0" borderId="0"/>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129" fillId="0" borderId="0" applyNumberFormat="0" applyFill="0" applyBorder="0" applyAlignment="0" applyProtection="0">
      <alignment vertical="top"/>
      <protection locked="0"/>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49" fillId="0" borderId="13">
      <alignment horizontal="left" vertical="center"/>
    </xf>
    <xf numFmtId="0" fontId="49" fillId="0" borderId="13">
      <alignment horizontal="left" vertical="center"/>
    </xf>
    <xf numFmtId="4" fontId="51" fillId="21" borderId="17" applyNumberFormat="0" applyProtection="0">
      <alignment horizontal="right" vertical="center"/>
    </xf>
    <xf numFmtId="0" fontId="1" fillId="0" borderId="0"/>
    <xf numFmtId="190" fontId="63" fillId="14" borderId="1" applyNumberFormat="0" applyAlignment="0">
      <alignment horizontal="left" vertical="top"/>
    </xf>
    <xf numFmtId="0" fontId="1" fillId="0" borderId="0"/>
    <xf numFmtId="0" fontId="1" fillId="0" borderId="0"/>
    <xf numFmtId="0" fontId="50" fillId="4"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0" fontId="1" fillId="0" borderId="0"/>
    <xf numFmtId="0" fontId="56" fillId="3" borderId="17" applyNumberFormat="0" applyAlignment="0" applyProtection="0"/>
    <xf numFmtId="0" fontId="50" fillId="11" borderId="21" applyNumberFormat="0" applyProtection="0">
      <alignment horizontal="left" vertical="top" indent="1"/>
    </xf>
    <xf numFmtId="0" fontId="49" fillId="0" borderId="13">
      <alignment horizontal="left" vertical="center"/>
    </xf>
    <xf numFmtId="0" fontId="1" fillId="0" borderId="0"/>
    <xf numFmtId="0" fontId="50" fillId="3"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50" fillId="3"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50" fillId="3" borderId="16"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0" fontId="50" fillId="3" borderId="16" applyNumberFormat="0" applyProtection="0">
      <alignment horizontal="left" vertical="center" indent="1"/>
    </xf>
    <xf numFmtId="0" fontId="1" fillId="0" borderId="0"/>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1" fillId="0" borderId="0"/>
    <xf numFmtId="4" fontId="50" fillId="16" borderId="16" applyNumberFormat="0" applyProtection="0">
      <alignment horizontal="left" vertical="center" indent="1"/>
    </xf>
    <xf numFmtId="0" fontId="49" fillId="0" borderId="13">
      <alignment horizontal="left" vertical="center"/>
    </xf>
    <xf numFmtId="0" fontId="50" fillId="2" borderId="21" applyNumberFormat="0" applyProtection="0">
      <alignment horizontal="left" vertical="top" indent="1"/>
    </xf>
    <xf numFmtId="0" fontId="1" fillId="0" borderId="0"/>
    <xf numFmtId="0" fontId="1" fillId="0" borderId="0"/>
    <xf numFmtId="0" fontId="50" fillId="3" borderId="16" applyNumberFormat="0" applyProtection="0">
      <alignment horizontal="left" vertical="center" indent="1"/>
    </xf>
    <xf numFmtId="0" fontId="1" fillId="0" borderId="0"/>
    <xf numFmtId="0" fontId="8" fillId="10" borderId="20" applyNumberFormat="0" applyFont="0" applyAlignment="0" applyProtection="0"/>
    <xf numFmtId="0" fontId="49" fillId="0" borderId="13">
      <alignment horizontal="left" vertical="center"/>
    </xf>
    <xf numFmtId="0" fontId="1" fillId="0" borderId="0"/>
    <xf numFmtId="0" fontId="49" fillId="0" borderId="13">
      <alignment horizontal="left" vertical="center"/>
    </xf>
    <xf numFmtId="4" fontId="51" fillId="10" borderId="17" applyNumberFormat="0" applyProtection="0">
      <alignment horizontal="left" vertical="center" indent="1"/>
    </xf>
    <xf numFmtId="0" fontId="1" fillId="0" borderId="0"/>
    <xf numFmtId="0" fontId="49" fillId="0" borderId="13">
      <alignment horizontal="left" vertical="center"/>
    </xf>
    <xf numFmtId="0" fontId="1" fillId="0" borderId="0"/>
    <xf numFmtId="0" fontId="49" fillId="0" borderId="13">
      <alignment horizontal="left" vertical="center"/>
    </xf>
    <xf numFmtId="0" fontId="49" fillId="0" borderId="13">
      <alignment horizontal="left" vertical="center"/>
    </xf>
    <xf numFmtId="0" fontId="1" fillId="0" borderId="0"/>
    <xf numFmtId="0" fontId="1" fillId="0" borderId="0"/>
    <xf numFmtId="4" fontId="51" fillId="25" borderId="17" applyNumberFormat="0" applyProtection="0">
      <alignment horizontal="right" vertical="center"/>
    </xf>
    <xf numFmtId="190" fontId="63" fillId="14" borderId="1" applyNumberFormat="0" applyAlignment="0">
      <alignment horizontal="left" vertical="top"/>
    </xf>
    <xf numFmtId="4" fontId="51" fillId="9" borderId="17"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1" fillId="0" borderId="0"/>
    <xf numFmtId="4" fontId="51" fillId="28" borderId="17" applyNumberFormat="0" applyProtection="0">
      <alignment horizontal="right" vertical="center"/>
    </xf>
    <xf numFmtId="4" fontId="51" fillId="10" borderId="17" applyNumberFormat="0" applyProtection="0">
      <alignment vertical="center"/>
    </xf>
    <xf numFmtId="0" fontId="49" fillId="0" borderId="13">
      <alignment horizontal="left" vertical="center"/>
    </xf>
    <xf numFmtId="0" fontId="1" fillId="0" borderId="0"/>
    <xf numFmtId="4" fontId="51" fillId="28" borderId="17" applyNumberFormat="0" applyProtection="0">
      <alignment horizontal="right" vertical="center"/>
    </xf>
    <xf numFmtId="4" fontId="51" fillId="10" borderId="17" applyNumberFormat="0" applyProtection="0">
      <alignment vertical="center"/>
    </xf>
    <xf numFmtId="0" fontId="49" fillId="0" borderId="13">
      <alignment horizontal="left" vertical="center"/>
    </xf>
    <xf numFmtId="0" fontId="1" fillId="0" borderId="0"/>
    <xf numFmtId="4" fontId="51" fillId="28" borderId="17" applyNumberFormat="0" applyProtection="0">
      <alignment horizontal="right" vertical="center"/>
    </xf>
    <xf numFmtId="4" fontId="51" fillId="10" borderId="17" applyNumberFormat="0" applyProtection="0">
      <alignment vertical="center"/>
    </xf>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4" fontId="50" fillId="14" borderId="16" applyNumberFormat="0" applyProtection="0">
      <alignment horizontal="right" vertical="center"/>
    </xf>
    <xf numFmtId="0" fontId="1" fillId="0" borderId="0"/>
    <xf numFmtId="0" fontId="49" fillId="0" borderId="13">
      <alignment horizontal="left" vertical="center"/>
    </xf>
    <xf numFmtId="0" fontId="1" fillId="0" borderId="0"/>
    <xf numFmtId="0" fontId="1" fillId="0" borderId="0"/>
    <xf numFmtId="0" fontId="50" fillId="2" borderId="21" applyNumberFormat="0" applyProtection="0">
      <alignment horizontal="left" vertical="top" indent="1"/>
    </xf>
    <xf numFmtId="0" fontId="49" fillId="0" borderId="13">
      <alignment horizontal="left" vertical="center"/>
    </xf>
    <xf numFmtId="0" fontId="1" fillId="0" borderId="0"/>
    <xf numFmtId="0" fontId="8" fillId="10" borderId="20" applyNumberFormat="0" applyFont="0" applyAlignment="0" applyProtection="0"/>
    <xf numFmtId="0" fontId="49" fillId="0" borderId="13">
      <alignment horizontal="left" vertical="center"/>
    </xf>
    <xf numFmtId="4" fontId="50" fillId="0" borderId="16" applyNumberFormat="0" applyProtection="0">
      <alignment horizontal="right" vertical="center"/>
    </xf>
    <xf numFmtId="0" fontId="1" fillId="0" borderId="0"/>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1" fillId="0" borderId="0"/>
    <xf numFmtId="0" fontId="1" fillId="0" borderId="0"/>
    <xf numFmtId="0" fontId="49" fillId="0" borderId="13">
      <alignment horizontal="left" vertical="center"/>
    </xf>
    <xf numFmtId="4" fontId="50" fillId="0" borderId="16" applyNumberFormat="0" applyProtection="0">
      <alignment horizontal="righ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50" fillId="2" borderId="16" applyNumberFormat="0" applyProtection="0">
      <alignment horizontal="left" vertical="center" indent="1"/>
    </xf>
    <xf numFmtId="0" fontId="49" fillId="0" borderId="13">
      <alignment horizontal="left" vertical="center"/>
    </xf>
    <xf numFmtId="0" fontId="1" fillId="0" borderId="0"/>
    <xf numFmtId="0" fontId="50" fillId="4" borderId="16" applyNumberFormat="0" applyProtection="0">
      <alignment horizontal="left" vertical="center" indent="1"/>
    </xf>
    <xf numFmtId="0" fontId="62" fillId="0" borderId="1" applyNumberFormat="0" applyFont="0" applyFill="0" applyBorder="0" applyAlignment="0">
      <alignment horizontal="center"/>
    </xf>
    <xf numFmtId="0" fontId="49" fillId="0" borderId="13">
      <alignment horizontal="left" vertical="center"/>
    </xf>
    <xf numFmtId="0" fontId="50" fillId="2" borderId="21" applyNumberFormat="0" applyProtection="0">
      <alignment horizontal="left" vertical="top" indent="1"/>
    </xf>
    <xf numFmtId="0" fontId="49" fillId="0" borderId="13">
      <alignment horizontal="left" vertical="center"/>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6" fillId="6" borderId="17" applyNumberFormat="0" applyProtection="0">
      <alignment horizontal="left" vertical="center" indent="1"/>
    </xf>
    <xf numFmtId="0" fontId="62" fillId="0" borderId="1" applyNumberFormat="0" applyFont="0" applyFill="0" applyBorder="0" applyAlignment="0">
      <alignment horizont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6" fillId="6" borderId="17" applyNumberFormat="0" applyProtection="0">
      <alignment horizontal="left" vertical="center" indent="1"/>
    </xf>
    <xf numFmtId="0" fontId="62" fillId="0" borderId="1" applyNumberFormat="0" applyFont="0" applyFill="0" applyBorder="0" applyAlignment="0">
      <alignment horizont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4" fontId="61" fillId="9" borderId="17" applyNumberFormat="0" applyProtection="0">
      <alignment horizontal="right" vertical="center"/>
    </xf>
    <xf numFmtId="0" fontId="1" fillId="0" borderId="0"/>
    <xf numFmtId="0" fontId="49" fillId="0" borderId="13">
      <alignment horizontal="left" vertical="center"/>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62" fillId="0" borderId="1" applyNumberFormat="0" applyFont="0" applyFill="0" applyBorder="0" applyAlignment="0">
      <alignment horizontal="center"/>
    </xf>
    <xf numFmtId="0" fontId="49" fillId="0" borderId="13">
      <alignment horizontal="left" vertical="center"/>
    </xf>
    <xf numFmtId="0" fontId="1" fillId="0" borderId="0"/>
    <xf numFmtId="0" fontId="6" fillId="6" borderId="17" applyNumberFormat="0" applyProtection="0">
      <alignment horizontal="left" vertical="center" indent="1"/>
    </xf>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49" fillId="0" borderId="13">
      <alignment horizontal="left" vertical="center"/>
    </xf>
    <xf numFmtId="0" fontId="6" fillId="6" borderId="17"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6" fillId="0" borderId="0"/>
    <xf numFmtId="0" fontId="49" fillId="0" borderId="13">
      <alignment horizontal="left" vertical="center"/>
    </xf>
    <xf numFmtId="0" fontId="1" fillId="0" borderId="0"/>
    <xf numFmtId="0" fontId="1" fillId="0" borderId="0"/>
    <xf numFmtId="0" fontId="6" fillId="0" borderId="0"/>
    <xf numFmtId="0" fontId="49" fillId="0" borderId="13">
      <alignment horizontal="left" vertical="center"/>
    </xf>
    <xf numFmtId="0" fontId="1" fillId="0" borderId="0"/>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0" fontId="1" fillId="0" borderId="0"/>
    <xf numFmtId="0" fontId="49" fillId="0" borderId="13">
      <alignment horizontal="left" vertical="center"/>
    </xf>
    <xf numFmtId="4" fontId="51" fillId="9" borderId="17" applyNumberFormat="0" applyProtection="0">
      <alignment horizontal="left" vertical="center" indent="1"/>
    </xf>
    <xf numFmtId="0" fontId="1" fillId="0" borderId="0"/>
    <xf numFmtId="0" fontId="49" fillId="0" borderId="13">
      <alignment horizontal="left" vertical="center"/>
    </xf>
    <xf numFmtId="0" fontId="49" fillId="0" borderId="13">
      <alignment horizontal="left" vertical="center"/>
    </xf>
    <xf numFmtId="0" fontId="1" fillId="0" borderId="0"/>
    <xf numFmtId="0" fontId="1" fillId="0" borderId="0"/>
    <xf numFmtId="0" fontId="1" fillId="0" borderId="0"/>
    <xf numFmtId="0" fontId="49" fillId="0" borderId="13">
      <alignment horizontal="left" vertical="center"/>
    </xf>
    <xf numFmtId="0" fontId="1" fillId="0" borderId="0"/>
    <xf numFmtId="4" fontId="50" fillId="0" borderId="16" applyNumberFormat="0" applyProtection="0">
      <alignment horizontal="right" vertical="center"/>
    </xf>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49" fillId="0" borderId="13">
      <alignment horizontal="left" vertical="center"/>
    </xf>
    <xf numFmtId="0" fontId="1" fillId="0" borderId="0"/>
    <xf numFmtId="0" fontId="1" fillId="0" borderId="0"/>
    <xf numFmtId="0" fontId="8" fillId="10" borderId="20" applyNumberFormat="0" applyFont="0" applyAlignment="0" applyProtection="0"/>
    <xf numFmtId="0" fontId="49" fillId="0" borderId="13">
      <alignment horizontal="left" vertical="center"/>
    </xf>
    <xf numFmtId="4" fontId="50" fillId="0" borderId="16" applyNumberFormat="0" applyProtection="0">
      <alignment horizontal="right" vertical="center"/>
    </xf>
    <xf numFmtId="0" fontId="1" fillId="0" borderId="0"/>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1" fillId="0" borderId="0"/>
    <xf numFmtId="0" fontId="1" fillId="0" borderId="0"/>
    <xf numFmtId="0" fontId="1" fillId="0" borderId="0"/>
    <xf numFmtId="0" fontId="49" fillId="0" borderId="13">
      <alignment horizontal="left" vertical="center"/>
    </xf>
    <xf numFmtId="4" fontId="50" fillId="0" borderId="16" applyNumberFormat="0" applyProtection="0">
      <alignment horizontal="right" vertical="center"/>
    </xf>
    <xf numFmtId="4" fontId="51" fillId="9" borderId="17" applyNumberFormat="0" applyProtection="0">
      <alignment horizontal="left" vertical="center" indent="1"/>
    </xf>
    <xf numFmtId="0" fontId="1" fillId="0" borderId="0"/>
    <xf numFmtId="0" fontId="1" fillId="0" borderId="0"/>
    <xf numFmtId="0" fontId="49" fillId="0" borderId="13">
      <alignment horizontal="left" vertical="center"/>
    </xf>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49" fillId="0" borderId="13">
      <alignment horizontal="left" vertical="center"/>
    </xf>
    <xf numFmtId="0" fontId="1" fillId="0" borderId="0"/>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0" fontId="6" fillId="6" borderId="17" applyNumberFormat="0" applyProtection="0">
      <alignment horizontal="left" vertical="center" indent="1"/>
    </xf>
    <xf numFmtId="0" fontId="49" fillId="0" borderId="13">
      <alignment horizontal="left" vertical="center"/>
    </xf>
    <xf numFmtId="0" fontId="50" fillId="3" borderId="16" applyNumberFormat="0" applyProtection="0">
      <alignment horizontal="left" vertical="center" indent="1"/>
    </xf>
    <xf numFmtId="4" fontId="61" fillId="17" borderId="17" applyNumberFormat="0" applyProtection="0">
      <alignment vertical="center"/>
    </xf>
    <xf numFmtId="0" fontId="1" fillId="0" borderId="0"/>
    <xf numFmtId="0" fontId="49" fillId="0" borderId="13">
      <alignment horizontal="left" vertical="center"/>
    </xf>
    <xf numFmtId="0" fontId="50" fillId="3" borderId="16" applyNumberFormat="0" applyProtection="0">
      <alignment horizontal="left" vertical="center" indent="1"/>
    </xf>
    <xf numFmtId="4" fontId="61" fillId="17" borderId="17" applyNumberFormat="0" applyProtection="0">
      <alignment vertical="center"/>
    </xf>
    <xf numFmtId="0" fontId="1" fillId="0" borderId="0"/>
    <xf numFmtId="0" fontId="49" fillId="0" borderId="13">
      <alignment horizontal="left" vertical="center"/>
    </xf>
    <xf numFmtId="0" fontId="50" fillId="3" borderId="16" applyNumberFormat="0" applyProtection="0">
      <alignment horizontal="left" vertical="center" indent="1"/>
    </xf>
    <xf numFmtId="4" fontId="61" fillId="17" borderId="17" applyNumberFormat="0" applyProtection="0">
      <alignment vertical="center"/>
    </xf>
    <xf numFmtId="0" fontId="1" fillId="0" borderId="0"/>
    <xf numFmtId="0" fontId="1" fillId="0" borderId="0"/>
    <xf numFmtId="0" fontId="1" fillId="0" borderId="0"/>
    <xf numFmtId="0" fontId="49" fillId="0" borderId="13">
      <alignment horizontal="left" vertical="center"/>
    </xf>
    <xf numFmtId="0" fontId="50" fillId="3" borderId="16" applyNumberFormat="0" applyProtection="0">
      <alignment horizontal="left" vertical="center" indent="1"/>
    </xf>
    <xf numFmtId="4" fontId="61" fillId="17" borderId="17" applyNumberFormat="0" applyProtection="0">
      <alignment vertical="center"/>
    </xf>
    <xf numFmtId="0" fontId="1" fillId="0" borderId="0"/>
    <xf numFmtId="0" fontId="1" fillId="0" borderId="0"/>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0" fontId="1" fillId="0" borderId="0"/>
    <xf numFmtId="0" fontId="49" fillId="0" borderId="13">
      <alignment horizontal="left" vertical="center"/>
    </xf>
    <xf numFmtId="0" fontId="49" fillId="0" borderId="13">
      <alignment horizontal="left" vertical="center"/>
    </xf>
    <xf numFmtId="4" fontId="61" fillId="17" borderId="17" applyNumberFormat="0" applyProtection="0">
      <alignment vertical="center"/>
    </xf>
    <xf numFmtId="0" fontId="1" fillId="0" borderId="0"/>
    <xf numFmtId="0" fontId="1" fillId="0" borderId="0"/>
    <xf numFmtId="0" fontId="49" fillId="0" borderId="13">
      <alignment horizontal="left" vertical="center"/>
    </xf>
    <xf numFmtId="4" fontId="61" fillId="17" borderId="17" applyNumberFormat="0" applyProtection="0">
      <alignment vertical="center"/>
    </xf>
    <xf numFmtId="0" fontId="1" fillId="0" borderId="0"/>
    <xf numFmtId="0" fontId="1" fillId="0" borderId="0"/>
    <xf numFmtId="0" fontId="49" fillId="0" borderId="13">
      <alignment horizontal="left" vertical="center"/>
    </xf>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49" fillId="0" borderId="13">
      <alignment horizontal="left" vertical="center"/>
    </xf>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49" fillId="0" borderId="13">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50" fillId="2" borderId="16" applyNumberFormat="0" applyProtection="0">
      <alignment horizontal="left" vertical="center" indent="1"/>
    </xf>
    <xf numFmtId="0" fontId="49" fillId="0" borderId="13">
      <alignment horizontal="left" vertical="center"/>
    </xf>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49" fillId="0" borderId="13">
      <alignment horizontal="left" vertical="center"/>
    </xf>
    <xf numFmtId="0" fontId="49" fillId="0" borderId="13">
      <alignment horizontal="left" vertical="center"/>
    </xf>
    <xf numFmtId="0" fontId="49" fillId="0" borderId="13">
      <alignment horizontal="left" vertical="center"/>
    </xf>
    <xf numFmtId="4" fontId="51" fillId="8" borderId="17" applyNumberFormat="0" applyProtection="0">
      <alignment horizontal="left" vertical="center" indent="1"/>
    </xf>
    <xf numFmtId="4" fontId="50" fillId="0" borderId="16" applyNumberFormat="0" applyProtection="0">
      <alignment horizontal="right" vertical="center"/>
    </xf>
    <xf numFmtId="0" fontId="49" fillId="0" borderId="13">
      <alignment horizontal="left" vertical="center"/>
    </xf>
    <xf numFmtId="4" fontId="51" fillId="8" borderId="17" applyNumberFormat="0" applyProtection="0">
      <alignment horizontal="left" vertical="center" indent="1"/>
    </xf>
    <xf numFmtId="0" fontId="50" fillId="2" borderId="21" applyNumberFormat="0" applyProtection="0">
      <alignment horizontal="left" vertical="top" indent="1"/>
    </xf>
    <xf numFmtId="4" fontId="50" fillId="0" borderId="16" applyNumberFormat="0" applyProtection="0">
      <alignment horizontal="right" vertical="center"/>
    </xf>
    <xf numFmtId="0" fontId="49" fillId="0" borderId="13">
      <alignment horizontal="left" vertical="center"/>
    </xf>
    <xf numFmtId="4" fontId="51" fillId="8" borderId="17" applyNumberFormat="0" applyProtection="0">
      <alignment horizontal="left" vertical="center" indent="1"/>
    </xf>
    <xf numFmtId="4" fontId="50" fillId="0" borderId="16" applyNumberFormat="0" applyProtection="0">
      <alignment horizontal="right" vertical="center"/>
    </xf>
    <xf numFmtId="0" fontId="49" fillId="0" borderId="13">
      <alignment horizontal="left" vertical="center"/>
    </xf>
    <xf numFmtId="4" fontId="51" fillId="8" borderId="17" applyNumberFormat="0" applyProtection="0">
      <alignment horizontal="left" vertical="center" indent="1"/>
    </xf>
    <xf numFmtId="0" fontId="49" fillId="0" borderId="13">
      <alignment horizontal="left" vertical="center"/>
    </xf>
    <xf numFmtId="4" fontId="50" fillId="16" borderId="16"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28" borderId="17" applyNumberFormat="0" applyProtection="0">
      <alignment horizontal="right" vertical="center"/>
    </xf>
    <xf numFmtId="0" fontId="49" fillId="0" borderId="13">
      <alignment horizontal="left" vertical="center"/>
    </xf>
    <xf numFmtId="0" fontId="50" fillId="8"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4" fontId="58" fillId="5" borderId="16" applyNumberFormat="0" applyProtection="0">
      <alignment horizontal="right" vertical="center"/>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49" fillId="0" borderId="13">
      <alignment horizontal="left" vertical="center"/>
    </xf>
    <xf numFmtId="10" fontId="50" fillId="10" borderId="1" applyNumberFormat="0" applyBorder="0" applyAlignment="0" applyProtection="0"/>
    <xf numFmtId="0" fontId="6" fillId="6" borderId="17"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49" fillId="0" borderId="13">
      <alignment horizontal="left" vertical="center"/>
    </xf>
    <xf numFmtId="10" fontId="50" fillId="10" borderId="1" applyNumberFormat="0" applyBorder="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4" fontId="50" fillId="0" borderId="16" applyNumberFormat="0" applyProtection="0">
      <alignment horizontal="right" vertical="center"/>
    </xf>
    <xf numFmtId="4" fontId="51" fillId="8" borderId="17"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4" fontId="51" fillId="8" borderId="17"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1" fillId="0" borderId="0"/>
    <xf numFmtId="4" fontId="58" fillId="5" borderId="16" applyNumberFormat="0" applyProtection="0">
      <alignment horizontal="right" vertical="center"/>
    </xf>
    <xf numFmtId="0" fontId="49" fillId="0" borderId="13">
      <alignment horizontal="left" vertical="center"/>
    </xf>
    <xf numFmtId="4" fontId="50" fillId="0" borderId="16" applyNumberFormat="0" applyProtection="0">
      <alignment horizontal="right" vertical="center"/>
    </xf>
    <xf numFmtId="4" fontId="51" fillId="9" borderId="17" applyNumberFormat="0" applyProtection="0">
      <alignment horizontal="left" vertical="center" indent="1"/>
    </xf>
    <xf numFmtId="0" fontId="1" fillId="0" borderId="0"/>
    <xf numFmtId="4" fontId="58" fillId="5" borderId="16" applyNumberFormat="0" applyProtection="0">
      <alignment horizontal="right" vertical="center"/>
    </xf>
    <xf numFmtId="0" fontId="49" fillId="0" borderId="13">
      <alignment horizontal="left" vertical="center"/>
    </xf>
    <xf numFmtId="4" fontId="51" fillId="9" borderId="17" applyNumberFormat="0" applyProtection="0">
      <alignment horizontal="left" vertical="center" indent="1"/>
    </xf>
    <xf numFmtId="0" fontId="1" fillId="0" borderId="0"/>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1" fillId="0" borderId="0"/>
    <xf numFmtId="0" fontId="64" fillId="20" borderId="19" applyNumberFormat="0" applyAlignment="0" applyProtection="0"/>
    <xf numFmtId="4" fontId="61" fillId="17" borderId="17" applyNumberFormat="0" applyProtection="0">
      <alignment vertical="center"/>
    </xf>
    <xf numFmtId="0" fontId="1" fillId="0" borderId="0"/>
    <xf numFmtId="0" fontId="1" fillId="0" borderId="0"/>
    <xf numFmtId="0" fontId="1" fillId="0" borderId="0"/>
    <xf numFmtId="0" fontId="50" fillId="14" borderId="21" applyNumberFormat="0" applyProtection="0">
      <alignment horizontal="left" vertical="top" indent="1"/>
    </xf>
    <xf numFmtId="4" fontId="58" fillId="5" borderId="16" applyNumberFormat="0" applyProtection="0">
      <alignment horizontal="right" vertical="center"/>
    </xf>
    <xf numFmtId="0" fontId="49" fillId="0" borderId="13">
      <alignment horizontal="left" vertical="center"/>
    </xf>
    <xf numFmtId="0" fontId="1" fillId="0" borderId="0"/>
    <xf numFmtId="0" fontId="64" fillId="20" borderId="19" applyNumberFormat="0" applyAlignment="0" applyProtection="0"/>
    <xf numFmtId="0" fontId="1" fillId="0" borderId="0"/>
    <xf numFmtId="4" fontId="58" fillId="5" borderId="16" applyNumberFormat="0" applyProtection="0">
      <alignment horizontal="right" vertical="center"/>
    </xf>
    <xf numFmtId="0" fontId="1" fillId="0" borderId="0"/>
    <xf numFmtId="0" fontId="1" fillId="0" borderId="0"/>
    <xf numFmtId="0" fontId="49" fillId="0" borderId="13">
      <alignment horizontal="left" vertical="center"/>
    </xf>
    <xf numFmtId="0" fontId="1" fillId="0" borderId="0"/>
    <xf numFmtId="0" fontId="64" fillId="20" borderId="19" applyNumberFormat="0" applyAlignment="0" applyProtection="0"/>
    <xf numFmtId="0" fontId="1" fillId="0" borderId="0"/>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49" fillId="0" borderId="13">
      <alignment horizontal="left" vertical="center"/>
    </xf>
    <xf numFmtId="0" fontId="1" fillId="0" borderId="0"/>
    <xf numFmtId="0" fontId="64" fillId="20" borderId="19" applyNumberFormat="0" applyAlignment="0" applyProtection="0"/>
    <xf numFmtId="0" fontId="1" fillId="0" borderId="0"/>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50" fillId="4" borderId="16" applyNumberFormat="0" applyProtection="0">
      <alignment horizontal="left" vertical="center" indent="1"/>
    </xf>
    <xf numFmtId="0" fontId="1" fillId="0" borderId="0"/>
    <xf numFmtId="0" fontId="1" fillId="0" borderId="0"/>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49" fillId="0" borderId="13">
      <alignment horizontal="lef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0" fontId="49" fillId="0" borderId="13">
      <alignment horizontal="left" vertical="center"/>
    </xf>
    <xf numFmtId="4" fontId="51" fillId="8"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8"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4" fontId="51" fillId="8"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1" fillId="0" borderId="0"/>
    <xf numFmtId="0" fontId="50" fillId="2" borderId="16" applyNumberFormat="0" applyProtection="0">
      <alignment horizontal="left" vertical="center" indent="1"/>
    </xf>
    <xf numFmtId="4" fontId="51" fillId="8" borderId="17" applyNumberFormat="0" applyProtection="0">
      <alignment horizontal="left" vertical="center" indent="1"/>
    </xf>
    <xf numFmtId="0" fontId="49" fillId="0" borderId="13">
      <alignment horizontal="left" vertical="center"/>
    </xf>
    <xf numFmtId="0" fontId="8" fillId="10" borderId="20" applyNumberFormat="0" applyFont="0" applyAlignment="0" applyProtection="0"/>
    <xf numFmtId="0" fontId="50" fillId="3" borderId="16"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0" fontId="49" fillId="0" borderId="13">
      <alignment horizontal="left" vertical="center"/>
    </xf>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50" fillId="3" borderId="16"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49" fillId="0" borderId="13">
      <alignment horizontal="left" vertical="center"/>
    </xf>
    <xf numFmtId="4" fontId="51" fillId="24" borderId="17" applyNumberFormat="0" applyProtection="0">
      <alignment horizontal="right" vertical="center"/>
    </xf>
    <xf numFmtId="0" fontId="64" fillId="20" borderId="19" applyNumberFormat="0" applyAlignment="0" applyProtection="0"/>
    <xf numFmtId="4" fontId="51" fillId="17" borderId="17" applyNumberFormat="0" applyProtection="0">
      <alignment vertical="center"/>
    </xf>
    <xf numFmtId="4" fontId="58" fillId="5" borderId="16" applyNumberFormat="0" applyProtection="0">
      <alignment horizontal="right" vertical="center"/>
    </xf>
    <xf numFmtId="0" fontId="1" fillId="0" borderId="0"/>
    <xf numFmtId="0" fontId="1" fillId="0" borderId="0"/>
    <xf numFmtId="0" fontId="49" fillId="0" borderId="13">
      <alignment horizontal="left" vertical="center"/>
    </xf>
    <xf numFmtId="0" fontId="49" fillId="0" borderId="13">
      <alignment horizontal="left" vertical="center"/>
    </xf>
    <xf numFmtId="0" fontId="1" fillId="0" borderId="0"/>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1" fillId="0" borderId="0"/>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1" fillId="0" borderId="0"/>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1" fillId="0" borderId="0"/>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1" fillId="0" borderId="0"/>
    <xf numFmtId="0" fontId="50" fillId="2" borderId="16" applyNumberFormat="0" applyProtection="0">
      <alignment horizontal="left" vertical="center" indent="1"/>
    </xf>
    <xf numFmtId="0" fontId="8" fillId="10" borderId="20" applyNumberFormat="0" applyFont="0" applyAlignment="0" applyProtection="0"/>
    <xf numFmtId="0" fontId="49" fillId="0" borderId="13">
      <alignment horizontal="left" vertical="center"/>
    </xf>
    <xf numFmtId="0" fontId="8" fillId="10" borderId="20" applyNumberFormat="0" applyFont="0" applyAlignment="0" applyProtection="0"/>
    <xf numFmtId="0" fontId="49" fillId="0" borderId="13">
      <alignment horizontal="left" vertical="center"/>
    </xf>
    <xf numFmtId="0" fontId="50" fillId="3" borderId="16" applyNumberFormat="0" applyProtection="0">
      <alignment horizontal="left" vertical="center" indent="1"/>
    </xf>
    <xf numFmtId="0" fontId="1" fillId="0" borderId="0"/>
    <xf numFmtId="0" fontId="49" fillId="0" borderId="13">
      <alignment horizontal="left" vertical="center"/>
    </xf>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49" fillId="0" borderId="13">
      <alignment horizontal="left" vertical="center"/>
    </xf>
    <xf numFmtId="0" fontId="50" fillId="3" borderId="16" applyNumberFormat="0" applyProtection="0">
      <alignment horizontal="left" vertical="center" indent="1"/>
    </xf>
    <xf numFmtId="0" fontId="1" fillId="0" borderId="0"/>
    <xf numFmtId="0" fontId="56" fillId="3" borderId="17" applyNumberFormat="0" applyAlignment="0" applyProtection="0"/>
    <xf numFmtId="4" fontId="58" fillId="5" borderId="16" applyNumberFormat="0" applyProtection="0">
      <alignment horizontal="right" vertical="center"/>
    </xf>
    <xf numFmtId="0" fontId="49" fillId="0" borderId="13">
      <alignment horizontal="left" vertical="center"/>
    </xf>
    <xf numFmtId="0" fontId="50" fillId="3" borderId="16" applyNumberFormat="0" applyProtection="0">
      <alignment horizontal="left" vertical="center" indent="1"/>
    </xf>
    <xf numFmtId="0" fontId="1" fillId="0" borderId="0"/>
    <xf numFmtId="0" fontId="49" fillId="0" borderId="13">
      <alignment horizontal="left" vertical="center"/>
    </xf>
    <xf numFmtId="0" fontId="98" fillId="0" borderId="0" applyNumberFormat="0" applyFill="0" applyBorder="0" applyAlignment="0" applyProtection="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4" fontId="51" fillId="25" borderId="17" applyNumberFormat="0" applyProtection="0">
      <alignment horizontal="right" vertical="center"/>
    </xf>
    <xf numFmtId="190" fontId="63" fillId="14" borderId="1" applyNumberFormat="0" applyAlignment="0">
      <alignment horizontal="left" vertical="top"/>
    </xf>
    <xf numFmtId="4" fontId="51" fillId="9" borderId="17" applyNumberFormat="0" applyProtection="0">
      <alignment horizontal="right" vertical="center"/>
    </xf>
    <xf numFmtId="0" fontId="1" fillId="0" borderId="0"/>
    <xf numFmtId="0" fontId="1" fillId="0" borderId="0"/>
    <xf numFmtId="190" fontId="63" fillId="14" borderId="1" applyNumberFormat="0" applyAlignment="0">
      <alignment horizontal="left" vertical="top"/>
    </xf>
    <xf numFmtId="4" fontId="51" fillId="9" borderId="17" applyNumberFormat="0" applyProtection="0">
      <alignment horizontal="right" vertical="center"/>
    </xf>
    <xf numFmtId="190" fontId="63" fillId="14" borderId="1" applyNumberFormat="0" applyAlignment="0">
      <alignment horizontal="left" vertical="top"/>
    </xf>
    <xf numFmtId="4" fontId="51" fillId="9" borderId="17" applyNumberFormat="0" applyProtection="0">
      <alignment horizontal="right" vertical="center"/>
    </xf>
    <xf numFmtId="190" fontId="63" fillId="14" borderId="1" applyNumberFormat="0" applyAlignment="0">
      <alignment horizontal="left" vertical="top"/>
    </xf>
    <xf numFmtId="4" fontId="51" fillId="9" borderId="17" applyNumberFormat="0" applyProtection="0">
      <alignment horizontal="right" vertical="center"/>
    </xf>
    <xf numFmtId="190" fontId="63" fillId="14" borderId="1" applyNumberFormat="0" applyAlignment="0">
      <alignment horizontal="left" vertical="top"/>
    </xf>
    <xf numFmtId="0" fontId="1" fillId="0" borderId="0"/>
    <xf numFmtId="0" fontId="1" fillId="0" borderId="0"/>
    <xf numFmtId="0" fontId="1" fillId="0" borderId="0"/>
    <xf numFmtId="190" fontId="63" fillId="14" borderId="1" applyNumberFormat="0" applyAlignment="0">
      <alignment horizontal="left" vertical="top"/>
    </xf>
    <xf numFmtId="0" fontId="1" fillId="0" borderId="0"/>
    <xf numFmtId="190" fontId="63" fillId="14" borderId="1" applyNumberFormat="0" applyAlignment="0">
      <alignment horizontal="left" vertical="top"/>
    </xf>
    <xf numFmtId="0" fontId="56" fillId="3" borderId="17" applyNumberFormat="0" applyAlignment="0" applyProtection="0"/>
    <xf numFmtId="0" fontId="1" fillId="0" borderId="0"/>
    <xf numFmtId="4" fontId="51" fillId="21" borderId="17" applyNumberFormat="0" applyProtection="0">
      <alignment horizontal="right" vertical="center"/>
    </xf>
    <xf numFmtId="0" fontId="1" fillId="0" borderId="0"/>
    <xf numFmtId="0" fontId="66" fillId="0" borderId="14">
      <alignment horizontal="center"/>
    </xf>
    <xf numFmtId="190" fontId="63" fillId="14" borderId="1" applyNumberFormat="0" applyAlignment="0">
      <alignment horizontal="left" vertical="top"/>
    </xf>
    <xf numFmtId="0" fontId="1" fillId="0" borderId="0"/>
    <xf numFmtId="0" fontId="1" fillId="0" borderId="0"/>
    <xf numFmtId="0" fontId="1" fillId="0" borderId="0"/>
    <xf numFmtId="0" fontId="50" fillId="4" borderId="16" applyNumberFormat="0" applyProtection="0">
      <alignment horizontal="left" vertical="center" indent="1"/>
    </xf>
    <xf numFmtId="4" fontId="51" fillId="21" borderId="17" applyNumberFormat="0" applyProtection="0">
      <alignment horizontal="right" vertical="center"/>
    </xf>
    <xf numFmtId="0" fontId="1" fillId="0" borderId="0"/>
    <xf numFmtId="190" fontId="63" fillId="14" borderId="1" applyNumberFormat="0" applyAlignment="0">
      <alignment horizontal="left" vertical="top"/>
    </xf>
    <xf numFmtId="0" fontId="1" fillId="0" borderId="0"/>
    <xf numFmtId="0" fontId="1" fillId="0" borderId="0"/>
    <xf numFmtId="0" fontId="1" fillId="0" borderId="0"/>
    <xf numFmtId="0" fontId="50" fillId="4" borderId="16" applyNumberFormat="0" applyProtection="0">
      <alignment horizontal="left" vertical="center" indent="1"/>
    </xf>
    <xf numFmtId="4" fontId="51" fillId="21" borderId="17" applyNumberFormat="0" applyProtection="0">
      <alignment horizontal="right" vertical="center"/>
    </xf>
    <xf numFmtId="0" fontId="1" fillId="0" borderId="0"/>
    <xf numFmtId="190" fontId="63" fillId="14" borderId="1" applyNumberFormat="0" applyAlignment="0">
      <alignment horizontal="left" vertical="top"/>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190" fontId="63" fillId="14" borderId="1" applyNumberFormat="0" applyAlignment="0">
      <alignment horizontal="left" vertical="top"/>
    </xf>
    <xf numFmtId="0" fontId="1" fillId="0" borderId="0"/>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0" fontId="50" fillId="4" borderId="16" applyNumberFormat="0" applyProtection="0">
      <alignment horizontal="left" vertical="center" indent="1"/>
    </xf>
    <xf numFmtId="190" fontId="63" fillId="14" borderId="1" applyNumberFormat="0" applyAlignment="0">
      <alignment horizontal="left" vertical="top"/>
    </xf>
    <xf numFmtId="4" fontId="50" fillId="14" borderId="16" applyNumberFormat="0" applyProtection="0">
      <alignment horizontal="right" vertical="center"/>
    </xf>
    <xf numFmtId="0" fontId="1" fillId="0" borderId="0"/>
    <xf numFmtId="190" fontId="63" fillId="14" borderId="1" applyNumberFormat="0" applyAlignment="0">
      <alignment horizontal="left" vertical="top"/>
    </xf>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190" fontId="63" fillId="14" borderId="1" applyNumberFormat="0" applyAlignment="0">
      <alignment horizontal="left" vertical="top"/>
    </xf>
    <xf numFmtId="4" fontId="50" fillId="14" borderId="16" applyNumberFormat="0" applyProtection="0">
      <alignment horizontal="right" vertical="center"/>
    </xf>
    <xf numFmtId="0" fontId="1" fillId="0" borderId="0"/>
    <xf numFmtId="190" fontId="63" fillId="14" borderId="1" applyNumberFormat="0" applyAlignment="0">
      <alignment horizontal="left" vertical="top"/>
    </xf>
    <xf numFmtId="0" fontId="1" fillId="0" borderId="0"/>
    <xf numFmtId="0" fontId="1" fillId="0" borderId="0"/>
    <xf numFmtId="0" fontId="1" fillId="0" borderId="0"/>
    <xf numFmtId="190" fontId="63" fillId="14" borderId="1" applyNumberFormat="0" applyAlignment="0">
      <alignment horizontal="left" vertical="top"/>
    </xf>
    <xf numFmtId="4" fontId="51" fillId="10" borderId="17" applyNumberFormat="0" applyProtection="0">
      <alignment horizontal="left" vertical="center" indent="1"/>
    </xf>
    <xf numFmtId="0" fontId="1" fillId="0" borderId="0"/>
    <xf numFmtId="190" fontId="63" fillId="14" borderId="1" applyNumberFormat="0" applyAlignment="0">
      <alignment horizontal="left" vertical="top"/>
    </xf>
    <xf numFmtId="4" fontId="51" fillId="10" borderId="17" applyNumberFormat="0" applyProtection="0">
      <alignment horizontal="left" vertical="center" indent="1"/>
    </xf>
    <xf numFmtId="0" fontId="1" fillId="0" borderId="0"/>
    <xf numFmtId="0" fontId="1" fillId="0" borderId="0"/>
    <xf numFmtId="190" fontId="63" fillId="14" borderId="1" applyNumberFormat="0" applyAlignment="0">
      <alignment horizontal="left" vertical="top"/>
    </xf>
    <xf numFmtId="4" fontId="51" fillId="10" borderId="17" applyNumberFormat="0" applyProtection="0">
      <alignment horizontal="left" vertical="center" indent="1"/>
    </xf>
    <xf numFmtId="0" fontId="50" fillId="3" borderId="16" applyNumberFormat="0" applyProtection="0">
      <alignment horizontal="left" vertical="center" indent="1"/>
    </xf>
    <xf numFmtId="0" fontId="56" fillId="3" borderId="17" applyNumberFormat="0" applyAlignment="0" applyProtection="0"/>
    <xf numFmtId="0" fontId="1" fillId="0" borderId="0"/>
    <xf numFmtId="0" fontId="1" fillId="0" borderId="0"/>
    <xf numFmtId="0" fontId="1" fillId="0" borderId="0"/>
    <xf numFmtId="190" fontId="63" fillId="14" borderId="1" applyNumberFormat="0" applyAlignment="0">
      <alignment horizontal="left" vertical="top"/>
    </xf>
    <xf numFmtId="4" fontId="51" fillId="10" borderId="17" applyNumberFormat="0" applyProtection="0">
      <alignment horizontal="left" vertical="center" indent="1"/>
    </xf>
    <xf numFmtId="0" fontId="1" fillId="0" borderId="0"/>
    <xf numFmtId="0" fontId="1" fillId="0" borderId="0"/>
    <xf numFmtId="190" fontId="63" fillId="14" borderId="1" applyNumberFormat="0" applyAlignment="0">
      <alignment horizontal="left" vertical="top"/>
    </xf>
    <xf numFmtId="0" fontId="50" fillId="2" borderId="21" applyNumberFormat="0" applyProtection="0">
      <alignment horizontal="left" vertical="top" indent="1"/>
    </xf>
    <xf numFmtId="4" fontId="51" fillId="9" borderId="17" applyNumberFormat="0" applyProtection="0">
      <alignment horizontal="left" vertical="center" indent="1"/>
    </xf>
    <xf numFmtId="0" fontId="1" fillId="0" borderId="0"/>
    <xf numFmtId="0" fontId="1" fillId="0" borderId="0"/>
    <xf numFmtId="0" fontId="1" fillId="0" borderId="0"/>
    <xf numFmtId="190" fontId="63" fillId="14" borderId="1" applyNumberFormat="0" applyAlignment="0">
      <alignment horizontal="left" vertical="top"/>
    </xf>
    <xf numFmtId="0" fontId="1" fillId="0" borderId="0"/>
    <xf numFmtId="190" fontId="63" fillId="14" borderId="1" applyNumberFormat="0" applyAlignment="0">
      <alignment horizontal="left" vertical="top"/>
    </xf>
    <xf numFmtId="0" fontId="1" fillId="0" borderId="0"/>
    <xf numFmtId="0" fontId="1" fillId="0" borderId="0"/>
    <xf numFmtId="190" fontId="63" fillId="14" borderId="1" applyNumberFormat="0" applyAlignment="0">
      <alignment horizontal="left" vertical="top"/>
    </xf>
    <xf numFmtId="4" fontId="51" fillId="9" borderId="17" applyNumberFormat="0" applyProtection="0">
      <alignment horizontal="left" vertical="center" indent="1"/>
    </xf>
    <xf numFmtId="0" fontId="1" fillId="0" borderId="0"/>
    <xf numFmtId="0" fontId="1" fillId="0" borderId="0"/>
    <xf numFmtId="0" fontId="1" fillId="0" borderId="0"/>
    <xf numFmtId="190" fontId="63" fillId="14" borderId="1" applyNumberFormat="0" applyAlignment="0">
      <alignment horizontal="left" vertical="top"/>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190" fontId="63" fillId="14" borderId="1" applyNumberFormat="0" applyAlignment="0">
      <alignment horizontal="left" vertical="top"/>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190" fontId="63" fillId="14" borderId="1" applyNumberFormat="0" applyAlignment="0">
      <alignment horizontal="left" vertical="top"/>
    </xf>
    <xf numFmtId="0" fontId="1" fillId="0" borderId="0"/>
    <xf numFmtId="0" fontId="1" fillId="0" borderId="0"/>
    <xf numFmtId="4" fontId="50" fillId="16" borderId="16" applyNumberFormat="0" applyProtection="0">
      <alignment horizontal="left" vertical="center" indent="1"/>
    </xf>
    <xf numFmtId="0" fontId="50" fillId="2" borderId="16" applyNumberFormat="0" applyProtection="0">
      <alignment horizontal="left" vertical="center" indent="1"/>
    </xf>
    <xf numFmtId="190" fontId="63" fillId="14" borderId="1" applyNumberFormat="0" applyAlignment="0">
      <alignment horizontal="left" vertical="top"/>
    </xf>
    <xf numFmtId="4" fontId="51" fillId="10" borderId="17" applyNumberFormat="0" applyProtection="0">
      <alignment horizontal="left" vertical="center" indent="1"/>
    </xf>
    <xf numFmtId="0" fontId="1" fillId="0" borderId="0"/>
    <xf numFmtId="0" fontId="50" fillId="4" borderId="16" applyNumberFormat="0" applyProtection="0">
      <alignment horizontal="left" vertical="center" indent="1"/>
    </xf>
    <xf numFmtId="190" fontId="63" fillId="14" borderId="1" applyNumberFormat="0" applyAlignment="0">
      <alignment horizontal="left" vertical="top"/>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190" fontId="63" fillId="14" borderId="1" applyNumberFormat="0" applyAlignment="0">
      <alignment horizontal="left" vertical="top"/>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190" fontId="63" fillId="14" borderId="1" applyNumberFormat="0" applyAlignment="0">
      <alignment horizontal="left" vertical="top"/>
    </xf>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50" fillId="2" borderId="16" applyNumberFormat="0" applyProtection="0">
      <alignment horizontal="left" vertical="center" indent="1"/>
    </xf>
    <xf numFmtId="190" fontId="63" fillId="14" borderId="1" applyNumberFormat="0" applyAlignment="0">
      <alignment horizontal="left" vertical="top"/>
    </xf>
    <xf numFmtId="4" fontId="51" fillId="10" borderId="17" applyNumberFormat="0" applyProtection="0">
      <alignment horizontal="left" vertical="center" indent="1"/>
    </xf>
    <xf numFmtId="0" fontId="1" fillId="0" borderId="0"/>
    <xf numFmtId="0" fontId="1" fillId="0" borderId="0"/>
    <xf numFmtId="190" fontId="63" fillId="14" borderId="1" applyNumberFormat="0" applyAlignment="0">
      <alignment horizontal="left" vertical="top"/>
    </xf>
    <xf numFmtId="0" fontId="1" fillId="0" borderId="0"/>
    <xf numFmtId="0" fontId="8" fillId="10" borderId="20" applyNumberFormat="0" applyFont="0" applyAlignment="0" applyProtection="0"/>
    <xf numFmtId="10" fontId="50" fillId="10" borderId="1" applyNumberFormat="0" applyBorder="0" applyAlignment="0" applyProtection="0"/>
    <xf numFmtId="0" fontId="8" fillId="10" borderId="20" applyNumberFormat="0" applyFont="0" applyAlignment="0" applyProtection="0"/>
    <xf numFmtId="0" fontId="1" fillId="0" borderId="0"/>
    <xf numFmtId="10" fontId="50" fillId="10" borderId="1" applyNumberFormat="0" applyBorder="0" applyAlignment="0" applyProtection="0"/>
    <xf numFmtId="0" fontId="8" fillId="10" borderId="20" applyNumberFormat="0" applyFont="0" applyAlignment="0" applyProtection="0"/>
    <xf numFmtId="10" fontId="50" fillId="10" borderId="1" applyNumberFormat="0" applyBorder="0" applyAlignment="0" applyProtection="0"/>
    <xf numFmtId="10" fontId="50" fillId="10" borderId="1" applyNumberFormat="0" applyBorder="0" applyAlignment="0" applyProtection="0"/>
    <xf numFmtId="10" fontId="50" fillId="10" borderId="1" applyNumberFormat="0" applyBorder="0" applyAlignment="0" applyProtection="0"/>
    <xf numFmtId="171" fontId="6" fillId="0" borderId="0" applyFont="0" applyFill="0" applyBorder="0" applyAlignment="0" applyProtection="0"/>
    <xf numFmtId="10" fontId="50" fillId="10" borderId="1" applyNumberFormat="0" applyBorder="0" applyAlignment="0" applyProtection="0"/>
    <xf numFmtId="10" fontId="50" fillId="10" borderId="1" applyNumberFormat="0" applyBorder="0" applyAlignment="0" applyProtection="0"/>
    <xf numFmtId="10" fontId="50" fillId="10" borderId="1" applyNumberFormat="0" applyBorder="0" applyAlignment="0" applyProtection="0"/>
    <xf numFmtId="10" fontId="50" fillId="10" borderId="1" applyNumberFormat="0" applyBorder="0" applyAlignment="0" applyProtection="0"/>
    <xf numFmtId="10" fontId="50" fillId="10" borderId="1" applyNumberFormat="0" applyBorder="0" applyAlignment="0" applyProtection="0"/>
    <xf numFmtId="10" fontId="50" fillId="10" borderId="1" applyNumberFormat="0" applyBorder="0" applyAlignment="0" applyProtection="0"/>
    <xf numFmtId="0" fontId="1" fillId="0" borderId="0"/>
    <xf numFmtId="10" fontId="50" fillId="10" borderId="1" applyNumberFormat="0" applyBorder="0" applyAlignment="0" applyProtection="0"/>
    <xf numFmtId="0" fontId="1" fillId="0" borderId="0"/>
    <xf numFmtId="10" fontId="50" fillId="10" borderId="1" applyNumberFormat="0" applyBorder="0" applyAlignment="0" applyProtection="0"/>
    <xf numFmtId="0" fontId="1" fillId="0" borderId="0"/>
    <xf numFmtId="0" fontId="62" fillId="0" borderId="1" applyNumberFormat="0" applyFont="0" applyFill="0" applyBorder="0" applyAlignment="0">
      <alignment horizontal="center"/>
    </xf>
    <xf numFmtId="0" fontId="1" fillId="0" borderId="0"/>
    <xf numFmtId="0" fontId="1" fillId="0" borderId="0"/>
    <xf numFmtId="4" fontId="50" fillId="0" borderId="16" applyNumberFormat="0" applyProtection="0">
      <alignment horizontal="right" vertical="center"/>
    </xf>
    <xf numFmtId="10" fontId="50" fillId="10" borderId="1" applyNumberFormat="0" applyBorder="0" applyAlignment="0" applyProtection="0"/>
    <xf numFmtId="0" fontId="1" fillId="0" borderId="0"/>
    <xf numFmtId="0" fontId="1" fillId="0" borderId="0"/>
    <xf numFmtId="0" fontId="62" fillId="0" borderId="1" applyNumberFormat="0" applyFont="0" applyFill="0" applyBorder="0" applyAlignment="0">
      <alignment horizontal="center"/>
    </xf>
    <xf numFmtId="4" fontId="57" fillId="5"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10" fontId="50" fillId="10" borderId="1" applyNumberFormat="0" applyBorder="0" applyAlignment="0" applyProtection="0"/>
    <xf numFmtId="0" fontId="1" fillId="0" borderId="0"/>
    <xf numFmtId="0" fontId="1" fillId="0" borderId="0"/>
    <xf numFmtId="4" fontId="51" fillId="7" borderId="17" applyNumberFormat="0" applyProtection="0">
      <alignment horizontal="right" vertical="center"/>
    </xf>
    <xf numFmtId="10" fontId="50" fillId="10" borderId="1" applyNumberFormat="0" applyBorder="0" applyAlignment="0" applyProtection="0"/>
    <xf numFmtId="0" fontId="50" fillId="8" borderId="16" applyNumberFormat="0" applyProtection="0">
      <alignment horizontal="left" vertical="center" indent="1"/>
    </xf>
    <xf numFmtId="4" fontId="50" fillId="14" borderId="16" applyNumberFormat="0" applyProtection="0">
      <alignment horizontal="right" vertical="center"/>
    </xf>
    <xf numFmtId="0" fontId="1" fillId="0" borderId="0"/>
    <xf numFmtId="10" fontId="50" fillId="10" borderId="1" applyNumberFormat="0" applyBorder="0" applyAlignment="0" applyProtection="0"/>
    <xf numFmtId="0" fontId="50" fillId="3" borderId="16" applyNumberFormat="0" applyProtection="0">
      <alignment horizontal="left" vertical="center" indent="1"/>
    </xf>
    <xf numFmtId="0" fontId="1" fillId="0" borderId="0"/>
    <xf numFmtId="0" fontId="1" fillId="0" borderId="0"/>
    <xf numFmtId="4" fontId="50" fillId="14" borderId="16" applyNumberFormat="0" applyProtection="0">
      <alignment horizontal="right" vertical="center"/>
    </xf>
    <xf numFmtId="0" fontId="1" fillId="0" borderId="0"/>
    <xf numFmtId="10" fontId="50" fillId="10" borderId="1" applyNumberFormat="0" applyBorder="0" applyAlignment="0" applyProtection="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10" fontId="50" fillId="10" borderId="1" applyNumberFormat="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64" fillId="20" borderId="19" applyNumberFormat="0" applyAlignment="0" applyProtection="0"/>
    <xf numFmtId="0" fontId="1" fillId="0" borderId="0"/>
    <xf numFmtId="4" fontId="51" fillId="28" borderId="17" applyNumberFormat="0" applyProtection="0">
      <alignment horizontal="right" vertical="center"/>
    </xf>
    <xf numFmtId="0" fontId="64" fillId="20" borderId="19" applyNumberFormat="0" applyAlignment="0" applyProtection="0"/>
    <xf numFmtId="0" fontId="1" fillId="0" borderId="0"/>
    <xf numFmtId="4" fontId="51" fillId="28" borderId="17" applyNumberFormat="0" applyProtection="0">
      <alignment horizontal="right" vertical="center"/>
    </xf>
    <xf numFmtId="0" fontId="64" fillId="20" borderId="19" applyNumberFormat="0" applyAlignment="0" applyProtection="0"/>
    <xf numFmtId="0" fontId="1" fillId="0" borderId="0"/>
    <xf numFmtId="4" fontId="51" fillId="28" borderId="17" applyNumberFormat="0" applyProtection="0">
      <alignment horizontal="right" vertical="center"/>
    </xf>
    <xf numFmtId="0" fontId="64" fillId="20" borderId="19" applyNumberFormat="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1" fillId="9" borderId="22" applyNumberFormat="0" applyProtection="0">
      <alignment horizontal="left" vertical="center" indent="1"/>
    </xf>
    <xf numFmtId="0" fontId="64" fillId="20" borderId="19" applyNumberFormat="0" applyAlignment="0" applyProtection="0"/>
    <xf numFmtId="4" fontId="51" fillId="9" borderId="22" applyNumberFormat="0" applyProtection="0">
      <alignment horizontal="left" vertical="center" indent="1"/>
    </xf>
    <xf numFmtId="0" fontId="64" fillId="20" borderId="19" applyNumberFormat="0" applyAlignment="0" applyProtection="0"/>
    <xf numFmtId="4" fontId="51" fillId="9" borderId="22" applyNumberFormat="0" applyProtection="0">
      <alignment horizontal="left" vertical="center" indent="1"/>
    </xf>
    <xf numFmtId="0" fontId="64" fillId="20" borderId="19" applyNumberFormat="0" applyAlignment="0" applyProtection="0"/>
    <xf numFmtId="0" fontId="1" fillId="0" borderId="0"/>
    <xf numFmtId="4" fontId="50" fillId="16" borderId="16" applyNumberFormat="0" applyProtection="0">
      <alignment horizontal="left" vertical="center" indent="1"/>
    </xf>
    <xf numFmtId="0" fontId="50" fillId="4" borderId="16" applyNumberFormat="0" applyProtection="0">
      <alignment horizontal="left" vertical="center" indent="1"/>
    </xf>
    <xf numFmtId="0" fontId="64" fillId="20" borderId="19" applyNumberFormat="0" applyAlignment="0" applyProtection="0"/>
    <xf numFmtId="0" fontId="64" fillId="20" borderId="19" applyNumberFormat="0" applyAlignment="0" applyProtection="0"/>
    <xf numFmtId="0" fontId="62" fillId="0" borderId="1" applyNumberFormat="0" applyFont="0" applyFill="0" applyBorder="0" applyAlignment="0">
      <alignment horizontal="center"/>
    </xf>
    <xf numFmtId="0" fontId="64" fillId="20" borderId="19" applyNumberFormat="0" applyAlignment="0" applyProtection="0"/>
    <xf numFmtId="4" fontId="50" fillId="16" borderId="16" applyNumberFormat="0" applyProtection="0">
      <alignment horizontal="left" vertical="center" indent="1"/>
    </xf>
    <xf numFmtId="0" fontId="50" fillId="4" borderId="16" applyNumberFormat="0" applyProtection="0">
      <alignment horizontal="left" vertical="center" indent="1"/>
    </xf>
    <xf numFmtId="0" fontId="64" fillId="20" borderId="19" applyNumberFormat="0" applyAlignment="0" applyProtection="0"/>
    <xf numFmtId="4" fontId="50" fillId="16" borderId="16" applyNumberFormat="0" applyProtection="0">
      <alignment horizontal="left" vertical="center" indent="1"/>
    </xf>
    <xf numFmtId="0" fontId="50" fillId="4" borderId="16" applyNumberFormat="0" applyProtection="0">
      <alignment horizontal="left" vertical="center" indent="1"/>
    </xf>
    <xf numFmtId="0" fontId="64" fillId="20" borderId="19" applyNumberFormat="0" applyAlignment="0" applyProtection="0"/>
    <xf numFmtId="4" fontId="50" fillId="16" borderId="16" applyNumberFormat="0" applyProtection="0">
      <alignment horizontal="left" vertical="center" indent="1"/>
    </xf>
    <xf numFmtId="0" fontId="50" fillId="4" borderId="16" applyNumberFormat="0" applyProtection="0">
      <alignment horizontal="left" vertical="center" indent="1"/>
    </xf>
    <xf numFmtId="0" fontId="64" fillId="20" borderId="19" applyNumberFormat="0" applyAlignment="0" applyProtection="0"/>
    <xf numFmtId="0" fontId="1" fillId="0" borderId="0"/>
    <xf numFmtId="0" fontId="1" fillId="0" borderId="0"/>
    <xf numFmtId="0" fontId="1" fillId="0" borderId="0"/>
    <xf numFmtId="0" fontId="1" fillId="0" borderId="0"/>
    <xf numFmtId="0" fontId="1" fillId="0" borderId="0"/>
    <xf numFmtId="0" fontId="64" fillId="20" borderId="19" applyNumberFormat="0" applyAlignment="0" applyProtection="0"/>
    <xf numFmtId="191" fontId="67" fillId="23" borderId="9"/>
    <xf numFmtId="0" fontId="1" fillId="0" borderId="0"/>
    <xf numFmtId="0" fontId="1" fillId="0" borderId="0"/>
    <xf numFmtId="0" fontId="64" fillId="20" borderId="19" applyNumberFormat="0" applyAlignment="0" applyProtection="0"/>
    <xf numFmtId="0" fontId="1" fillId="0" borderId="0"/>
    <xf numFmtId="0" fontId="64" fillId="20" borderId="19" applyNumberFormat="0" applyAlignment="0" applyProtection="0"/>
    <xf numFmtId="4" fontId="50" fillId="0" borderId="16" applyNumberFormat="0" applyProtection="0">
      <alignment horizontal="right" vertical="center"/>
    </xf>
    <xf numFmtId="0" fontId="64" fillId="20" borderId="19" applyNumberFormat="0" applyAlignment="0" applyProtection="0"/>
    <xf numFmtId="0" fontId="1" fillId="0" borderId="0"/>
    <xf numFmtId="0" fontId="1" fillId="0" borderId="0"/>
    <xf numFmtId="4" fontId="51" fillId="17" borderId="17" applyNumberFormat="0" applyProtection="0">
      <alignment horizontal="left" vertical="center" indent="1"/>
    </xf>
    <xf numFmtId="0" fontId="1" fillId="0" borderId="0"/>
    <xf numFmtId="0" fontId="64" fillId="20" borderId="19" applyNumberFormat="0" applyAlignment="0" applyProtection="0"/>
    <xf numFmtId="4" fontId="50" fillId="0" borderId="16" applyNumberFormat="0" applyProtection="0">
      <alignment horizontal="right" vertical="center"/>
    </xf>
    <xf numFmtId="0" fontId="1" fillId="0" borderId="0"/>
    <xf numFmtId="0" fontId="64" fillId="20" borderId="19" applyNumberFormat="0" applyAlignment="0" applyProtection="0"/>
    <xf numFmtId="4" fontId="50" fillId="0" borderId="16" applyNumberFormat="0" applyProtection="0">
      <alignment horizontal="right" vertical="center"/>
    </xf>
    <xf numFmtId="0" fontId="1" fillId="0" borderId="0"/>
    <xf numFmtId="0" fontId="64" fillId="20" borderId="19" applyNumberFormat="0" applyAlignment="0" applyProtection="0"/>
    <xf numFmtId="0" fontId="1" fillId="0" borderId="0"/>
    <xf numFmtId="4" fontId="50" fillId="16" borderId="16" applyNumberFormat="0" applyProtection="0">
      <alignment horizontal="left" vertical="center" indent="1"/>
    </xf>
    <xf numFmtId="0" fontId="50" fillId="4" borderId="16" applyNumberFormat="0" applyProtection="0">
      <alignment horizontal="left" vertical="center" indent="1"/>
    </xf>
    <xf numFmtId="0" fontId="64" fillId="20" borderId="19" applyNumberFormat="0" applyAlignment="0" applyProtection="0"/>
    <xf numFmtId="4" fontId="51" fillId="12" borderId="17" applyNumberFormat="0" applyProtection="0">
      <alignment horizontal="right" vertical="center"/>
    </xf>
    <xf numFmtId="0" fontId="1" fillId="0" borderId="0"/>
    <xf numFmtId="0" fontId="64" fillId="20" borderId="19" applyNumberFormat="0" applyAlignment="0" applyProtection="0"/>
    <xf numFmtId="4" fontId="51" fillId="28" borderId="17" applyNumberFormat="0" applyProtection="0">
      <alignment horizontal="right" vertical="center"/>
    </xf>
    <xf numFmtId="0" fontId="64" fillId="20" borderId="19" applyNumberFormat="0" applyAlignment="0" applyProtection="0"/>
    <xf numFmtId="0" fontId="1" fillId="0" borderId="0"/>
    <xf numFmtId="4" fontId="58" fillId="5" borderId="16" applyNumberFormat="0" applyProtection="0">
      <alignment horizontal="right" vertical="center"/>
    </xf>
    <xf numFmtId="0" fontId="1" fillId="0" borderId="0"/>
    <xf numFmtId="0" fontId="50" fillId="8" borderId="16" applyNumberFormat="0" applyProtection="0">
      <alignment horizontal="left" vertical="center" indent="1"/>
    </xf>
    <xf numFmtId="4" fontId="51" fillId="28" borderId="17" applyNumberFormat="0" applyProtection="0">
      <alignment horizontal="right" vertical="center"/>
    </xf>
    <xf numFmtId="0" fontId="64" fillId="20" borderId="19" applyNumberFormat="0" applyAlignment="0" applyProtection="0"/>
    <xf numFmtId="0" fontId="1" fillId="0" borderId="0"/>
    <xf numFmtId="0" fontId="50" fillId="8" borderId="16" applyNumberFormat="0" applyProtection="0">
      <alignment horizontal="left" vertical="center" indent="1"/>
    </xf>
    <xf numFmtId="4" fontId="51" fillId="28" borderId="17" applyNumberFormat="0" applyProtection="0">
      <alignment horizontal="right" vertical="center"/>
    </xf>
    <xf numFmtId="0" fontId="64" fillId="20" borderId="19" applyNumberFormat="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0" fillId="16" borderId="16"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1" fillId="0" borderId="0"/>
    <xf numFmtId="0" fontId="64" fillId="20" borderId="19" applyNumberFormat="0" applyAlignment="0" applyProtection="0"/>
    <xf numFmtId="4" fontId="51" fillId="12" borderId="17" applyNumberFormat="0" applyProtection="0">
      <alignment horizontal="right" vertical="center"/>
    </xf>
    <xf numFmtId="0" fontId="1" fillId="0" borderId="0"/>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6" fillId="3"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4" fontId="51" fillId="28" borderId="17" applyNumberFormat="0" applyProtection="0">
      <alignment horizontal="right" vertical="center"/>
    </xf>
    <xf numFmtId="0" fontId="64" fillId="20" borderId="19" applyNumberFormat="0" applyAlignment="0" applyProtection="0"/>
    <xf numFmtId="0" fontId="6" fillId="3"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6" fillId="3" borderId="17" applyNumberFormat="0" applyProtection="0">
      <alignment horizontal="left" vertical="center" indent="1"/>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0" fillId="16" borderId="16"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4" fontId="51" fillId="12" borderId="17" applyNumberFormat="0" applyProtection="0">
      <alignment horizontal="right" vertical="center"/>
    </xf>
    <xf numFmtId="0" fontId="1" fillId="0" borderId="0"/>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64" fillId="20" borderId="19" applyNumberFormat="0" applyAlignment="0" applyProtection="0"/>
    <xf numFmtId="0" fontId="1" fillId="0" borderId="0"/>
    <xf numFmtId="0" fontId="50" fillId="8" borderId="16" applyNumberFormat="0" applyProtection="0">
      <alignment horizontal="left" vertical="center" indent="1"/>
    </xf>
    <xf numFmtId="0" fontId="1" fillId="0" borderId="0"/>
    <xf numFmtId="0" fontId="1" fillId="0" borderId="0"/>
    <xf numFmtId="0" fontId="64" fillId="20" borderId="19" applyNumberFormat="0" applyAlignment="0" applyProtection="0"/>
    <xf numFmtId="0" fontId="1" fillId="0" borderId="0"/>
    <xf numFmtId="0" fontId="50" fillId="8" borderId="16" applyNumberFormat="0" applyProtection="0">
      <alignment horizontal="left" vertical="center" indent="1"/>
    </xf>
    <xf numFmtId="0" fontId="1" fillId="0" borderId="0"/>
    <xf numFmtId="0" fontId="1" fillId="0" borderId="0"/>
    <xf numFmtId="0" fontId="64" fillId="20" borderId="19" applyNumberFormat="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0" fontId="6" fillId="3" borderId="17" applyNumberFormat="0" applyProtection="0">
      <alignment horizontal="left" vertical="center" indent="1"/>
    </xf>
    <xf numFmtId="0" fontId="1" fillId="0" borderId="0"/>
    <xf numFmtId="0" fontId="1" fillId="0" borderId="0"/>
    <xf numFmtId="4" fontId="61" fillId="9" borderId="17" applyNumberFormat="0" applyProtection="0">
      <alignment horizontal="right" vertical="center"/>
    </xf>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0" fillId="16"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64" fillId="20" borderId="19" applyNumberFormat="0" applyAlignment="0" applyProtection="0"/>
    <xf numFmtId="0" fontId="6" fillId="6" borderId="17" applyNumberFormat="0" applyProtection="0">
      <alignment horizontal="left" vertical="center" indent="1"/>
    </xf>
    <xf numFmtId="4" fontId="51" fillId="12" borderId="17" applyNumberFormat="0" applyProtection="0">
      <alignment horizontal="right" vertical="center"/>
    </xf>
    <xf numFmtId="0" fontId="1" fillId="0" borderId="0"/>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0" fontId="1" fillId="0" borderId="0"/>
    <xf numFmtId="0" fontId="50" fillId="4" borderId="16" applyNumberFormat="0" applyProtection="0">
      <alignment horizontal="left" vertical="center" indent="1"/>
    </xf>
    <xf numFmtId="0" fontId="64" fillId="20" borderId="19" applyNumberFormat="0" applyAlignment="0" applyProtection="0"/>
    <xf numFmtId="0" fontId="64" fillId="20" borderId="19" applyNumberFormat="0" applyAlignment="0" applyProtection="0"/>
    <xf numFmtId="0" fontId="64" fillId="20" borderId="19" applyNumberFormat="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0" fontId="1" fillId="0" borderId="0"/>
    <xf numFmtId="0" fontId="50" fillId="4"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64" fillId="20" borderId="19" applyNumberFormat="0" applyAlignment="0" applyProtection="0"/>
    <xf numFmtId="4" fontId="50" fillId="16"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64" fillId="20" borderId="19" applyNumberFormat="0" applyAlignment="0" applyProtection="0"/>
    <xf numFmtId="0" fontId="1" fillId="0" borderId="0"/>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0" fontId="1" fillId="0" borderId="0"/>
    <xf numFmtId="0" fontId="52" fillId="0" borderId="18" applyNumberFormat="0" applyFill="0" applyAlignment="0" applyProtection="0"/>
    <xf numFmtId="4" fontId="50" fillId="14" borderId="16" applyNumberFormat="0" applyProtection="0">
      <alignment horizontal="right" vertical="center"/>
    </xf>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0" fontId="1" fillId="0" borderId="0"/>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1" fillId="0" borderId="0"/>
    <xf numFmtId="0" fontId="50" fillId="4" borderId="16" applyNumberFormat="0" applyProtection="0">
      <alignment horizontal="left" vertical="center" indent="1"/>
    </xf>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4" fontId="51" fillId="9" borderId="22" applyNumberFormat="0" applyProtection="0">
      <alignment horizontal="left" vertical="center" indent="1"/>
    </xf>
    <xf numFmtId="0" fontId="64" fillId="20" borderId="19" applyNumberFormat="0" applyAlignment="0" applyProtection="0"/>
    <xf numFmtId="191" fontId="67" fillId="23" borderId="9"/>
    <xf numFmtId="0" fontId="1" fillId="0" borderId="0"/>
    <xf numFmtId="0" fontId="50" fillId="4"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64" fillId="20" borderId="19" applyNumberFormat="0" applyAlignment="0" applyProtection="0"/>
    <xf numFmtId="0" fontId="1" fillId="0" borderId="0"/>
    <xf numFmtId="0" fontId="1" fillId="0" borderId="0"/>
    <xf numFmtId="0" fontId="50" fillId="4" borderId="16" applyNumberFormat="0" applyProtection="0">
      <alignment horizontal="left" vertical="center" indent="1"/>
    </xf>
    <xf numFmtId="0" fontId="1" fillId="0" borderId="0"/>
    <xf numFmtId="212" fontId="77" fillId="0" borderId="0" applyFill="0" applyBorder="0" applyAlignment="0"/>
    <xf numFmtId="0" fontId="50" fillId="14" borderId="21" applyNumberFormat="0" applyProtection="0">
      <alignment horizontal="left" vertical="top" indent="1"/>
    </xf>
    <xf numFmtId="0" fontId="1" fillId="0" borderId="0"/>
    <xf numFmtId="38" fontId="131" fillId="5" borderId="0"/>
    <xf numFmtId="0" fontId="6" fillId="6" borderId="17" applyNumberFormat="0" applyProtection="0">
      <alignment horizontal="left" vertical="center" indent="1"/>
    </xf>
    <xf numFmtId="0" fontId="6" fillId="6" borderId="17" applyNumberFormat="0" applyProtection="0">
      <alignment horizontal="left" vertical="center" indent="1"/>
    </xf>
    <xf numFmtId="41" fontId="6" fillId="0" borderId="0" applyFont="0" applyFill="0" applyBorder="0" applyAlignment="0" applyProtection="0"/>
    <xf numFmtId="0" fontId="75" fillId="0" borderId="14"/>
    <xf numFmtId="4" fontId="51" fillId="15" borderId="17" applyNumberFormat="0" applyProtection="0">
      <alignment horizontal="right" vertical="center"/>
    </xf>
    <xf numFmtId="0" fontId="1" fillId="0" borderId="0"/>
    <xf numFmtId="0" fontId="50" fillId="14" borderId="21" applyNumberFormat="0" applyProtection="0">
      <alignment horizontal="left" vertical="top" indent="1"/>
    </xf>
    <xf numFmtId="0" fontId="75" fillId="0" borderId="14"/>
    <xf numFmtId="4" fontId="51" fillId="15" borderId="17" applyNumberFormat="0" applyProtection="0">
      <alignment horizontal="right" vertical="center"/>
    </xf>
    <xf numFmtId="0" fontId="1" fillId="0" borderId="0"/>
    <xf numFmtId="0" fontId="50" fillId="14" borderId="21" applyNumberFormat="0" applyProtection="0">
      <alignment horizontal="left" vertical="top" indent="1"/>
    </xf>
    <xf numFmtId="0" fontId="75" fillId="0" borderId="14"/>
    <xf numFmtId="0" fontId="1" fillId="0" borderId="0"/>
    <xf numFmtId="0" fontId="50" fillId="14" borderId="21" applyNumberFormat="0" applyProtection="0">
      <alignment horizontal="left" vertical="top" indent="1"/>
    </xf>
    <xf numFmtId="0" fontId="75" fillId="0" borderId="14"/>
    <xf numFmtId="0" fontId="1" fillId="0" borderId="0"/>
    <xf numFmtId="0" fontId="50" fillId="14" borderId="21" applyNumberFormat="0" applyProtection="0">
      <alignment horizontal="left" vertical="top" indent="1"/>
    </xf>
    <xf numFmtId="0" fontId="75" fillId="0" borderId="14"/>
    <xf numFmtId="0" fontId="1" fillId="0" borderId="0"/>
    <xf numFmtId="4" fontId="50" fillId="16" borderId="16" applyNumberFormat="0" applyProtection="0">
      <alignment horizontal="left" vertical="center" indent="1"/>
    </xf>
    <xf numFmtId="0" fontId="75" fillId="0" borderId="14"/>
    <xf numFmtId="4" fontId="57" fillId="5" borderId="16"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0" fontId="1" fillId="0" borderId="0"/>
    <xf numFmtId="0" fontId="75" fillId="0" borderId="14"/>
    <xf numFmtId="4" fontId="57" fillId="5" borderId="16"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0" fontId="1" fillId="0" borderId="0"/>
    <xf numFmtId="0" fontId="75" fillId="0" borderId="14"/>
    <xf numFmtId="4" fontId="57" fillId="5" borderId="16"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1" fillId="0" borderId="0"/>
    <xf numFmtId="0" fontId="75" fillId="0" borderId="14"/>
    <xf numFmtId="4" fontId="57" fillId="5" borderId="16"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0" fontId="75" fillId="0" borderId="14"/>
    <xf numFmtId="4" fontId="57" fillId="5" borderId="16" applyNumberFormat="0" applyProtection="0">
      <alignment horizontal="right" vertical="center"/>
    </xf>
    <xf numFmtId="0" fontId="1" fillId="0" borderId="0"/>
    <xf numFmtId="0" fontId="1" fillId="0" borderId="0"/>
    <xf numFmtId="0" fontId="128" fillId="0" borderId="0" applyNumberFormat="0" applyFont="0" applyFill="0" applyAlignment="0"/>
    <xf numFmtId="0" fontId="1" fillId="0" borderId="0"/>
    <xf numFmtId="0" fontId="1" fillId="0" borderId="0"/>
    <xf numFmtId="0" fontId="62" fillId="0" borderId="1" applyNumberFormat="0" applyFont="0" applyFill="0" applyBorder="0" applyAlignment="0">
      <alignment horizontal="center"/>
    </xf>
    <xf numFmtId="0" fontId="1" fillId="0" borderId="0"/>
    <xf numFmtId="0" fontId="62" fillId="0" borderId="1" applyNumberFormat="0" applyFont="0" applyFill="0" applyBorder="0" applyAlignment="0">
      <alignment horizontal="center"/>
    </xf>
    <xf numFmtId="0" fontId="47" fillId="0" borderId="0"/>
    <xf numFmtId="0" fontId="1" fillId="0" borderId="0"/>
    <xf numFmtId="0" fontId="1" fillId="0" borderId="0"/>
    <xf numFmtId="0" fontId="1" fillId="0" borderId="0"/>
    <xf numFmtId="0" fontId="47"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62" fillId="0" borderId="1" applyNumberFormat="0" applyFont="0" applyFill="0" applyBorder="0" applyAlignment="0">
      <alignment horizontal="center"/>
    </xf>
    <xf numFmtId="0" fontId="47" fillId="0" borderId="0"/>
    <xf numFmtId="0" fontId="1" fillId="0" borderId="0"/>
    <xf numFmtId="0" fontId="1" fillId="0" borderId="0"/>
    <xf numFmtId="0" fontId="1" fillId="0" borderId="0"/>
    <xf numFmtId="0" fontId="47"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62" fillId="0" borderId="1" applyNumberFormat="0" applyFont="0" applyFill="0" applyBorder="0" applyAlignment="0">
      <alignment horizontal="center"/>
    </xf>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62" fillId="0" borderId="1" applyNumberFormat="0" applyFont="0" applyFill="0" applyBorder="0" applyAlignment="0">
      <alignment horizontal="center"/>
    </xf>
    <xf numFmtId="0" fontId="1" fillId="0" borderId="0"/>
    <xf numFmtId="0" fontId="1" fillId="0" borderId="0"/>
    <xf numFmtId="0" fontId="1" fillId="0" borderId="0"/>
    <xf numFmtId="0" fontId="1" fillId="0" borderId="0"/>
    <xf numFmtId="0" fontId="62" fillId="0" borderId="1" applyNumberFormat="0" applyFont="0" applyFill="0" applyBorder="0" applyAlignment="0">
      <alignment horizontal="center"/>
    </xf>
    <xf numFmtId="0" fontId="1" fillId="0" borderId="0"/>
    <xf numFmtId="0" fontId="1" fillId="0" borderId="0"/>
    <xf numFmtId="0" fontId="62" fillId="0" borderId="1" applyNumberFormat="0" applyFont="0" applyFill="0" applyBorder="0" applyAlignment="0">
      <alignment horizontal="center"/>
    </xf>
    <xf numFmtId="0" fontId="1" fillId="0" borderId="0"/>
    <xf numFmtId="0" fontId="1" fillId="0" borderId="0"/>
    <xf numFmtId="0" fontId="62" fillId="0" borderId="1" applyNumberFormat="0" applyFont="0" applyFill="0" applyBorder="0" applyAlignment="0">
      <alignment horizontal="center"/>
    </xf>
    <xf numFmtId="0" fontId="1" fillId="0" borderId="0"/>
    <xf numFmtId="0" fontId="1" fillId="0" borderId="0"/>
    <xf numFmtId="0" fontId="62" fillId="0" borderId="1" applyNumberFormat="0" applyFont="0" applyFill="0" applyBorder="0" applyAlignment="0">
      <alignment horizontal="center"/>
    </xf>
    <xf numFmtId="0" fontId="1" fillId="0" borderId="0"/>
    <xf numFmtId="0" fontId="1" fillId="0" borderId="0"/>
    <xf numFmtId="0" fontId="62" fillId="0" borderId="1" applyNumberFormat="0" applyFont="0" applyFill="0" applyBorder="0" applyAlignment="0">
      <alignment horizontal="center"/>
    </xf>
    <xf numFmtId="4" fontId="57" fillId="5" borderId="16" applyNumberFormat="0" applyProtection="0">
      <alignment horizontal="right" vertical="center"/>
    </xf>
    <xf numFmtId="0" fontId="62" fillId="0" borderId="1" applyNumberFormat="0" applyFont="0" applyFill="0" applyBorder="0" applyAlignment="0">
      <alignment horizontal="center"/>
    </xf>
    <xf numFmtId="4" fontId="57" fillId="5" borderId="16" applyNumberFormat="0" applyProtection="0">
      <alignment horizontal="right" vertical="center"/>
    </xf>
    <xf numFmtId="0" fontId="46" fillId="0" borderId="0">
      <alignment vertical="center"/>
    </xf>
    <xf numFmtId="0" fontId="62" fillId="0" borderId="1" applyNumberFormat="0" applyFont="0" applyFill="0" applyBorder="0" applyAlignment="0">
      <alignment horizontal="center"/>
    </xf>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50" fillId="8" borderId="16" applyNumberFormat="0" applyProtection="0">
      <alignment horizontal="left" vertical="center" indent="1"/>
    </xf>
    <xf numFmtId="0" fontId="62" fillId="0" borderId="1" applyNumberFormat="0" applyFont="0" applyFill="0" applyBorder="0" applyAlignment="0">
      <alignment horizontal="center"/>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 fontId="51" fillId="21"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71" fillId="26" borderId="1">
      <alignment horizontal="left" vertical="center"/>
    </xf>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71" fillId="26" borderId="1">
      <alignment horizontal="left" vertical="center"/>
    </xf>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3" borderId="17" applyNumberFormat="0" applyAlignment="0" applyProtection="0"/>
    <xf numFmtId="0" fontId="1" fillId="0" borderId="0"/>
    <xf numFmtId="0" fontId="56" fillId="3" borderId="17" applyNumberFormat="0" applyAlignment="0" applyProtection="0"/>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1" fillId="0" borderId="0"/>
    <xf numFmtId="0" fontId="1" fillId="0" borderId="0"/>
    <xf numFmtId="0" fontId="8" fillId="10" borderId="20" applyNumberFormat="0" applyFont="0" applyAlignment="0" applyProtection="0"/>
    <xf numFmtId="4" fontId="50" fillId="0" borderId="16" applyNumberFormat="0" applyProtection="0">
      <alignment horizontal="right" vertical="center"/>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 fontId="51" fillId="21" borderId="17" applyNumberFormat="0" applyProtection="0">
      <alignment horizontal="right" vertical="center"/>
    </xf>
    <xf numFmtId="0" fontId="1" fillId="0" borderId="0"/>
    <xf numFmtId="0" fontId="50" fillId="14"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 fontId="51" fillId="21" borderId="17" applyNumberFormat="0" applyProtection="0">
      <alignment horizontal="right" vertical="center"/>
    </xf>
    <xf numFmtId="0" fontId="1" fillId="0" borderId="0"/>
    <xf numFmtId="0" fontId="56" fillId="3" borderId="17" applyNumberFormat="0" applyAlignment="0" applyProtection="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56" fillId="3" borderId="17" applyNumberFormat="0" applyAlignment="0" applyProtection="0"/>
    <xf numFmtId="0" fontId="1" fillId="0" borderId="0"/>
    <xf numFmtId="4" fontId="50" fillId="14" borderId="16" applyNumberFormat="0" applyProtection="0">
      <alignment horizontal="right" vertical="center"/>
    </xf>
    <xf numFmtId="0" fontId="1" fillId="0" borderId="0"/>
    <xf numFmtId="0" fontId="47" fillId="0" borderId="0"/>
    <xf numFmtId="0" fontId="1" fillId="0" borderId="0"/>
    <xf numFmtId="0" fontId="1" fillId="0" borderId="0"/>
    <xf numFmtId="0" fontId="47" fillId="0" borderId="0"/>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50" fillId="14" borderId="21" applyNumberFormat="0" applyProtection="0">
      <alignment horizontal="left" vertical="top" indent="1"/>
    </xf>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1" fillId="0" borderId="0"/>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50" fillId="2" borderId="21" applyNumberFormat="0" applyProtection="0">
      <alignment horizontal="left" vertical="top" indent="1"/>
    </xf>
    <xf numFmtId="0" fontId="1" fillId="0" borderId="0"/>
    <xf numFmtId="4" fontId="51" fillId="17" borderId="17" applyNumberFormat="0" applyProtection="0">
      <alignment horizontal="left" vertical="center" indent="1"/>
    </xf>
    <xf numFmtId="4" fontId="61" fillId="17" borderId="17" applyNumberFormat="0" applyProtection="0">
      <alignment vertical="center"/>
    </xf>
    <xf numFmtId="0" fontId="1" fillId="0" borderId="0"/>
    <xf numFmtId="0" fontId="1" fillId="0" borderId="0"/>
    <xf numFmtId="0" fontId="50" fillId="2" borderId="21" applyNumberFormat="0" applyProtection="0">
      <alignment horizontal="left" vertical="top" indent="1"/>
    </xf>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4" fontId="50" fillId="14" borderId="16" applyNumberFormat="0" applyProtection="0">
      <alignment horizontal="right" vertical="center"/>
    </xf>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8" fillId="10" borderId="20" applyNumberFormat="0" applyFont="0" applyAlignment="0" applyProtection="0"/>
    <xf numFmtId="4" fontId="50" fillId="0" borderId="16" applyNumberFormat="0" applyProtection="0">
      <alignment horizontal="right" vertical="center"/>
    </xf>
    <xf numFmtId="0" fontId="1" fillId="0" borderId="0"/>
    <xf numFmtId="0" fontId="8" fillId="10" borderId="20" applyNumberFormat="0" applyFont="0" applyAlignment="0" applyProtection="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4" fontId="50" fillId="14" borderId="16" applyNumberFormat="0" applyProtection="0">
      <alignment horizontal="right" vertical="center"/>
    </xf>
    <xf numFmtId="0" fontId="1" fillId="0" borderId="0"/>
    <xf numFmtId="4" fontId="51" fillId="9" borderId="17" applyNumberFormat="0" applyProtection="0">
      <alignment horizontal="right" vertical="center"/>
    </xf>
    <xf numFmtId="4" fontId="50" fillId="14" borderId="16" applyNumberFormat="0" applyProtection="0">
      <alignment horizontal="right" vertical="center"/>
    </xf>
    <xf numFmtId="0" fontId="1" fillId="0" borderId="0"/>
    <xf numFmtId="4" fontId="51" fillId="9" borderId="17"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6" fillId="6" borderId="17"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0" fontId="50" fillId="11" borderId="21" applyNumberFormat="0" applyProtection="0">
      <alignment horizontal="left" vertical="top" indent="1"/>
    </xf>
    <xf numFmtId="0" fontId="6"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4" fontId="51" fillId="7"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4" fontId="51" fillId="28" borderId="17" applyNumberFormat="0" applyProtection="0">
      <alignment horizontal="right" vertical="center"/>
    </xf>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4" fontId="51" fillId="8" borderId="17" applyNumberFormat="0" applyProtection="0">
      <alignment horizontal="left" vertical="center" indent="1"/>
    </xf>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4" fontId="51" fillId="15" borderId="17" applyNumberFormat="0" applyProtection="0">
      <alignment horizontal="right" vertical="center"/>
    </xf>
    <xf numFmtId="0" fontId="50" fillId="2" borderId="21" applyNumberFormat="0" applyProtection="0">
      <alignment horizontal="left" vertical="top" indent="1"/>
    </xf>
    <xf numFmtId="0" fontId="1" fillId="0" borderId="0"/>
    <xf numFmtId="0" fontId="1" fillId="0" borderId="0"/>
    <xf numFmtId="4" fontId="51" fillId="15" borderId="17" applyNumberFormat="0" applyProtection="0">
      <alignment horizontal="right" vertical="center"/>
    </xf>
    <xf numFmtId="0" fontId="50" fillId="2" borderId="21" applyNumberFormat="0" applyProtection="0">
      <alignment horizontal="left" vertical="top" indent="1"/>
    </xf>
    <xf numFmtId="0" fontId="1" fillId="0" borderId="0"/>
    <xf numFmtId="0" fontId="1" fillId="0" borderId="0"/>
    <xf numFmtId="4" fontId="51" fillId="15" borderId="17" applyNumberFormat="0" applyProtection="0">
      <alignment horizontal="right" vertical="center"/>
    </xf>
    <xf numFmtId="0" fontId="50" fillId="2"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4" fontId="51" fillId="9"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50" fillId="2" borderId="21" applyNumberFormat="0" applyProtection="0">
      <alignment horizontal="left" vertical="top" indent="1"/>
    </xf>
    <xf numFmtId="0" fontId="1" fillId="0" borderId="0"/>
    <xf numFmtId="0" fontId="6" fillId="6" borderId="17" applyNumberFormat="0" applyProtection="0">
      <alignment horizontal="left" vertical="center" indent="1"/>
    </xf>
    <xf numFmtId="0" fontId="1" fillId="0" borderId="0"/>
    <xf numFmtId="0" fontId="1" fillId="0" borderId="0"/>
    <xf numFmtId="0" fontId="50" fillId="2" borderId="21" applyNumberFormat="0" applyProtection="0">
      <alignment horizontal="left" vertical="top" indent="1"/>
    </xf>
    <xf numFmtId="0" fontId="1" fillId="0" borderId="0"/>
    <xf numFmtId="4" fontId="58" fillId="5" borderId="16"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4" fontId="50" fillId="0"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4" fontId="50" fillId="0"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4" fontId="50" fillId="0"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4" fontId="59" fillId="13"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71" fillId="26" borderId="1">
      <alignment horizontal="left" vertical="center"/>
    </xf>
    <xf numFmtId="0" fontId="6" fillId="10" borderId="20" applyNumberFormat="0" applyFont="0" applyAlignment="0" applyProtection="0"/>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6" fillId="10" borderId="20" applyNumberFormat="0" applyFont="0" applyAlignment="0" applyProtection="0"/>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6" fillId="10" borderId="20" applyNumberFormat="0" applyFont="0" applyAlignment="0" applyProtection="0"/>
    <xf numFmtId="0" fontId="1" fillId="0" borderId="0"/>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6" fillId="10" borderId="20" applyNumberFormat="0" applyFont="0" applyAlignment="0" applyProtection="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71" fillId="26" borderId="1">
      <alignment horizontal="left" vertical="center"/>
    </xf>
    <xf numFmtId="0" fontId="1" fillId="0" borderId="0"/>
    <xf numFmtId="0" fontId="71" fillId="26" borderId="1">
      <alignment horizontal="left" vertical="center"/>
    </xf>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4" fontId="51" fillId="17" borderId="17" applyNumberFormat="0" applyProtection="0">
      <alignment horizontal="left" vertical="center" indent="1"/>
    </xf>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71" fillId="26" borderId="1">
      <alignment horizontal="left" vertical="center"/>
    </xf>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0" fontId="1" fillId="0" borderId="0"/>
    <xf numFmtId="0" fontId="71" fillId="26" borderId="1">
      <alignment horizontal="left" vertical="center"/>
    </xf>
    <xf numFmtId="0" fontId="6" fillId="8" borderId="17" applyNumberFormat="0" applyProtection="0">
      <alignment horizontal="left" vertical="center" indent="1"/>
    </xf>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0" fontId="6" fillId="10" borderId="20" applyNumberFormat="0" applyFont="0" applyAlignment="0" applyProtection="0"/>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0" fontId="6" fillId="10" borderId="20" applyNumberFormat="0" applyFont="0" applyAlignment="0" applyProtection="0"/>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0" fontId="6" fillId="10" borderId="20" applyNumberFormat="0" applyFont="0" applyAlignment="0" applyProtection="0"/>
    <xf numFmtId="0" fontId="1" fillId="0" borderId="0"/>
    <xf numFmtId="0" fontId="1" fillId="0" borderId="0"/>
    <xf numFmtId="4" fontId="57" fillId="5" borderId="16" applyNumberFormat="0" applyProtection="0">
      <alignment horizontal="right" vertical="center"/>
    </xf>
    <xf numFmtId="0" fontId="1" fillId="0" borderId="0"/>
    <xf numFmtId="0" fontId="6" fillId="3" borderId="17"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191" fontId="67" fillId="23" borderId="9"/>
    <xf numFmtId="0" fontId="6" fillId="8"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191" fontId="67" fillId="23" borderId="9"/>
    <xf numFmtId="0" fontId="6" fillId="8" borderId="17" applyNumberFormat="0" applyProtection="0">
      <alignment horizontal="left" vertical="center" indent="1"/>
    </xf>
    <xf numFmtId="4" fontId="59" fillId="13"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4" fontId="51" fillId="15" borderId="17" applyNumberFormat="0" applyProtection="0">
      <alignment horizontal="right" vertical="center"/>
    </xf>
    <xf numFmtId="0" fontId="1" fillId="0" borderId="0"/>
    <xf numFmtId="4" fontId="57" fillId="5" borderId="16" applyNumberFormat="0" applyProtection="0">
      <alignment horizontal="right" vertical="center"/>
    </xf>
    <xf numFmtId="49" fontId="51" fillId="0" borderId="0" applyFill="0" applyBorder="0" applyAlignment="0"/>
    <xf numFmtId="4" fontId="50" fillId="14" borderId="16" applyNumberFormat="0" applyProtection="0">
      <alignment horizontal="right" vertical="center"/>
    </xf>
    <xf numFmtId="0" fontId="47" fillId="0" borderId="0"/>
    <xf numFmtId="0" fontId="47" fillId="0" borderId="0"/>
    <xf numFmtId="0" fontId="1" fillId="0" borderId="0"/>
    <xf numFmtId="191" fontId="67" fillId="23" borderId="9"/>
    <xf numFmtId="4" fontId="51" fillId="15" borderId="17" applyNumberFormat="0" applyProtection="0">
      <alignment horizontal="right" vertical="center"/>
    </xf>
    <xf numFmtId="0" fontId="1" fillId="0" borderId="0"/>
    <xf numFmtId="4" fontId="57" fillId="5" borderId="16" applyNumberFormat="0" applyProtection="0">
      <alignment horizontal="right" vertical="center"/>
    </xf>
    <xf numFmtId="216" fontId="83" fillId="0" borderId="0" applyFill="0" applyBorder="0" applyAlignment="0"/>
    <xf numFmtId="0" fontId="1" fillId="0" borderId="0"/>
    <xf numFmtId="0" fontId="1" fillId="0" borderId="0"/>
    <xf numFmtId="0" fontId="50" fillId="14" borderId="21" applyNumberFormat="0" applyProtection="0">
      <alignment horizontal="left" vertical="top" indent="1"/>
    </xf>
    <xf numFmtId="4" fontId="50" fillId="0" borderId="16" applyNumberFormat="0" applyProtection="0">
      <alignment horizontal="right" vertical="center"/>
    </xf>
    <xf numFmtId="4" fontId="50" fillId="14" borderId="16" applyNumberFormat="0" applyProtection="0">
      <alignment horizontal="right" vertical="center"/>
    </xf>
    <xf numFmtId="0" fontId="47" fillId="0" borderId="0"/>
    <xf numFmtId="0" fontId="47" fillId="0" borderId="0"/>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201" fontId="83" fillId="0" borderId="0" applyFill="0" applyBorder="0" applyAlignment="0"/>
    <xf numFmtId="4" fontId="50" fillId="14" borderId="16" applyNumberFormat="0" applyProtection="0">
      <alignment horizontal="right" vertical="center"/>
    </xf>
    <xf numFmtId="0" fontId="47" fillId="0" borderId="0"/>
    <xf numFmtId="0" fontId="47"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191" fontId="67" fillId="23" borderId="9"/>
    <xf numFmtId="0" fontId="6" fillId="8"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191" fontId="67" fillId="23" borderId="9"/>
    <xf numFmtId="0" fontId="6" fillId="8" borderId="17" applyNumberFormat="0" applyProtection="0">
      <alignment horizontal="left" vertical="center" indent="1"/>
    </xf>
    <xf numFmtId="4" fontId="59" fillId="13"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191" fontId="67" fillId="23" borderId="9"/>
    <xf numFmtId="0" fontId="6" fillId="8"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4" fontId="50" fillId="0" borderId="16" applyNumberFormat="0" applyProtection="0">
      <alignment horizontal="right" vertical="center"/>
    </xf>
    <xf numFmtId="0" fontId="1" fillId="0" borderId="0"/>
    <xf numFmtId="191" fontId="67" fillId="23" borderId="9"/>
    <xf numFmtId="0" fontId="6" fillId="8" borderId="17" applyNumberFormat="0" applyProtection="0">
      <alignment horizontal="left" vertical="center" indent="1"/>
    </xf>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4" fontId="50" fillId="0" borderId="16" applyNumberFormat="0" applyProtection="0">
      <alignment horizontal="right" vertical="center"/>
    </xf>
    <xf numFmtId="0" fontId="1" fillId="0" borderId="0"/>
    <xf numFmtId="191" fontId="67" fillId="23" borderId="9"/>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4" fontId="50" fillId="0" borderId="16" applyNumberFormat="0" applyProtection="0">
      <alignment horizontal="right" vertical="center"/>
    </xf>
    <xf numFmtId="0" fontId="1" fillId="0" borderId="0"/>
    <xf numFmtId="191" fontId="67" fillId="23" borderId="9"/>
    <xf numFmtId="0" fontId="1" fillId="0" borderId="0"/>
    <xf numFmtId="4" fontId="57" fillId="5" borderId="16" applyNumberFormat="0" applyProtection="0">
      <alignment horizontal="right" vertical="center"/>
    </xf>
    <xf numFmtId="4" fontId="50" fillId="14" borderId="16" applyNumberFormat="0" applyProtection="0">
      <alignment horizontal="right" vertical="center"/>
    </xf>
    <xf numFmtId="4" fontId="50" fillId="0"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50" fillId="2" borderId="21" applyNumberFormat="0" applyProtection="0">
      <alignment horizontal="left" vertical="top" indent="1"/>
    </xf>
    <xf numFmtId="0" fontId="6" fillId="8" borderId="17" applyNumberFormat="0" applyProtection="0">
      <alignment horizontal="left" vertical="center" indent="1"/>
    </xf>
    <xf numFmtId="4" fontId="59" fillId="13" borderId="17" applyNumberFormat="0" applyProtection="0">
      <alignment horizontal="left" vertical="center" indent="1"/>
    </xf>
    <xf numFmtId="0" fontId="1" fillId="0" borderId="0"/>
    <xf numFmtId="0" fontId="50" fillId="2" borderId="21" applyNumberFormat="0" applyProtection="0">
      <alignment horizontal="left" vertical="top" indent="1"/>
    </xf>
    <xf numFmtId="0" fontId="6" fillId="8" borderId="17" applyNumberFormat="0" applyProtection="0">
      <alignment horizontal="left" vertical="center" indent="1"/>
    </xf>
    <xf numFmtId="0" fontId="1" fillId="0" borderId="0"/>
    <xf numFmtId="0" fontId="50" fillId="2" borderId="21" applyNumberFormat="0" applyProtection="0">
      <alignment horizontal="left" vertical="top" indent="1"/>
    </xf>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50" fillId="2" borderId="21" applyNumberFormat="0" applyProtection="0">
      <alignment horizontal="left" vertical="top" indent="1"/>
    </xf>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1" fillId="9"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1" fillId="9"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50" fillId="2" borderId="21" applyNumberFormat="0" applyProtection="0">
      <alignment horizontal="left" vertical="top" indent="1"/>
    </xf>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50" fillId="11" borderId="21" applyNumberFormat="0" applyProtection="0">
      <alignment horizontal="left" vertical="top" indent="1"/>
    </xf>
    <xf numFmtId="0" fontId="6"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6"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50" fillId="4" borderId="16"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6"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6" fillId="0" borderId="0"/>
    <xf numFmtId="0" fontId="48" fillId="0" borderId="0"/>
    <xf numFmtId="4" fontId="51" fillId="24" borderId="17" applyNumberFormat="0" applyProtection="0">
      <alignment horizontal="right" vertical="center"/>
    </xf>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6" fillId="0" borderId="0"/>
    <xf numFmtId="0" fontId="48" fillId="0" borderId="0"/>
    <xf numFmtId="0" fontId="50" fillId="3" borderId="16" applyNumberFormat="0" applyProtection="0">
      <alignment horizontal="left" vertical="center" indent="1"/>
    </xf>
    <xf numFmtId="4" fontId="51" fillId="24" borderId="17" applyNumberFormat="0" applyProtection="0">
      <alignment horizontal="right" vertical="center"/>
    </xf>
    <xf numFmtId="0" fontId="1" fillId="0" borderId="0"/>
    <xf numFmtId="0" fontId="6" fillId="10" borderId="20" applyNumberFormat="0" applyFont="0" applyAlignment="0" applyProtection="0"/>
    <xf numFmtId="0" fontId="1" fillId="0" borderId="0"/>
    <xf numFmtId="0" fontId="50" fillId="3" borderId="16" applyNumberFormat="0" applyProtection="0">
      <alignment horizontal="left" vertical="center" indent="1"/>
    </xf>
    <xf numFmtId="4" fontId="51" fillId="24" borderId="17" applyNumberFormat="0" applyProtection="0">
      <alignment horizontal="right" vertical="center"/>
    </xf>
    <xf numFmtId="0" fontId="1" fillId="0" borderId="0"/>
    <xf numFmtId="0" fontId="6" fillId="10" borderId="20" applyNumberFormat="0" applyFont="0" applyAlignment="0" applyProtection="0"/>
    <xf numFmtId="0" fontId="50" fillId="2"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4" fontId="51" fillId="21" borderId="17"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71" fillId="26" borderId="1">
      <alignment horizontal="left" vertical="center"/>
    </xf>
    <xf numFmtId="4" fontId="59" fillId="13"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71" fillId="26" borderId="1">
      <alignment horizontal="left" vertical="center"/>
    </xf>
    <xf numFmtId="4" fontId="59" fillId="13"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71" fillId="26" borderId="1">
      <alignment horizontal="lef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191" fontId="67" fillId="23" borderId="9"/>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190" fontId="63" fillId="0" borderId="9">
      <alignment horizontal="left" vertical="top"/>
    </xf>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6" fillId="10" borderId="20" applyNumberFormat="0" applyFont="0" applyAlignment="0" applyProtection="0"/>
    <xf numFmtId="0" fontId="1" fillId="0" borderId="0"/>
    <xf numFmtId="190" fontId="63" fillId="0" borderId="9">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4" fontId="50" fillId="16" borderId="16" applyNumberFormat="0" applyProtection="0">
      <alignment horizontal="left" vertical="center" indent="1"/>
    </xf>
    <xf numFmtId="0" fontId="6" fillId="10" borderId="20" applyNumberFormat="0" applyFont="0" applyAlignment="0" applyProtection="0"/>
    <xf numFmtId="0" fontId="1" fillId="0" borderId="0"/>
    <xf numFmtId="190" fontId="63" fillId="0" borderId="9">
      <alignment horizontal="left" vertical="top"/>
    </xf>
    <xf numFmtId="4" fontId="51" fillId="2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4" fontId="50" fillId="16" borderId="16" applyNumberFormat="0" applyProtection="0">
      <alignment horizontal="left" vertical="center" indent="1"/>
    </xf>
    <xf numFmtId="0" fontId="6" fillId="10" borderId="20" applyNumberFormat="0" applyFont="0" applyAlignment="0" applyProtection="0"/>
    <xf numFmtId="0" fontId="1" fillId="0" borderId="0"/>
    <xf numFmtId="190" fontId="63" fillId="0" borderId="9">
      <alignment horizontal="left" vertical="top"/>
    </xf>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4" fontId="50" fillId="16" borderId="16" applyNumberFormat="0" applyProtection="0">
      <alignment horizontal="left" vertical="center" indent="1"/>
    </xf>
    <xf numFmtId="0" fontId="6" fillId="10" borderId="20" applyNumberFormat="0" applyFont="0" applyAlignment="0" applyProtection="0"/>
    <xf numFmtId="0" fontId="1" fillId="0" borderId="0"/>
    <xf numFmtId="190" fontId="63" fillId="0" borderId="9">
      <alignment horizontal="left" vertical="top"/>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4" fontId="50" fillId="16" borderId="16" applyNumberFormat="0" applyProtection="0">
      <alignment horizontal="left" vertical="center" indent="1"/>
    </xf>
    <xf numFmtId="0" fontId="6" fillId="10" borderId="20" applyNumberFormat="0" applyFont="0" applyAlignment="0" applyProtection="0"/>
    <xf numFmtId="0" fontId="1" fillId="0" borderId="0"/>
    <xf numFmtId="190" fontId="63" fillId="0" borderId="9">
      <alignment horizontal="left" vertical="top"/>
    </xf>
    <xf numFmtId="4" fontId="51" fillId="28"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190" fontId="63" fillId="0" borderId="9">
      <alignment horizontal="left" vertical="top"/>
    </xf>
    <xf numFmtId="4" fontId="51" fillId="28"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4" fontId="50" fillId="16" borderId="16" applyNumberFormat="0" applyProtection="0">
      <alignment horizontal="left" vertical="center" indent="1"/>
    </xf>
    <xf numFmtId="0" fontId="1" fillId="0" borderId="0"/>
    <xf numFmtId="190" fontId="63" fillId="0" borderId="9">
      <alignment horizontal="left" vertical="top"/>
    </xf>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4" fontId="50" fillId="16" borderId="16" applyNumberFormat="0" applyProtection="0">
      <alignment horizontal="left" vertical="center" indent="1"/>
    </xf>
    <xf numFmtId="0" fontId="1" fillId="0" borderId="0"/>
    <xf numFmtId="190" fontId="63" fillId="0" borderId="9">
      <alignment horizontal="left" vertical="top"/>
    </xf>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0" fontId="50" fillId="14" borderId="21" applyNumberFormat="0" applyProtection="0">
      <alignment horizontal="left" vertical="top" indent="1"/>
    </xf>
    <xf numFmtId="4" fontId="51" fillId="22" borderId="17"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47" fillId="0" borderId="0"/>
    <xf numFmtId="0" fontId="1" fillId="0" borderId="0"/>
    <xf numFmtId="190" fontId="63" fillId="0" borderId="9">
      <alignment horizontal="left" vertical="top"/>
    </xf>
    <xf numFmtId="0" fontId="1" fillId="0" borderId="0"/>
    <xf numFmtId="0" fontId="1" fillId="0" borderId="0"/>
    <xf numFmtId="0" fontId="50" fillId="14" borderId="21" applyNumberFormat="0" applyProtection="0">
      <alignment horizontal="left" vertical="top"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47" fillId="0" borderId="0"/>
    <xf numFmtId="0" fontId="1" fillId="0" borderId="0"/>
    <xf numFmtId="190" fontId="63" fillId="0" borderId="9">
      <alignment horizontal="left" vertical="top"/>
    </xf>
    <xf numFmtId="0" fontId="1" fillId="0" borderId="0"/>
    <xf numFmtId="0" fontId="1" fillId="0" borderId="0"/>
    <xf numFmtId="4" fontId="50" fillId="16" borderId="16" applyNumberFormat="0" applyProtection="0">
      <alignment horizontal="left" vertical="center" indent="1"/>
    </xf>
    <xf numFmtId="0" fontId="1" fillId="0" borderId="0"/>
    <xf numFmtId="190" fontId="63" fillId="0" borderId="9">
      <alignment horizontal="left" vertical="top"/>
    </xf>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4" fontId="50" fillId="16" borderId="16" applyNumberFormat="0" applyProtection="0">
      <alignment horizontal="left" vertical="center" indent="1"/>
    </xf>
    <xf numFmtId="0" fontId="52" fillId="0" borderId="18" applyNumberFormat="0" applyFill="0" applyAlignment="0" applyProtection="0"/>
    <xf numFmtId="0" fontId="1" fillId="0" borderId="0"/>
    <xf numFmtId="190" fontId="63" fillId="0" borderId="9">
      <alignment horizontal="left" vertical="top"/>
    </xf>
    <xf numFmtId="4" fontId="59" fillId="13" borderId="17" applyNumberFormat="0" applyProtection="0">
      <alignment horizontal="left" vertical="center" indent="1"/>
    </xf>
    <xf numFmtId="0" fontId="1" fillId="0" borderId="0"/>
    <xf numFmtId="0" fontId="1" fillId="0" borderId="0"/>
    <xf numFmtId="0" fontId="52" fillId="0" borderId="18" applyNumberFormat="0" applyFill="0" applyAlignment="0" applyProtection="0"/>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52" fillId="0" borderId="18" applyNumberFormat="0" applyFill="0" applyAlignment="0" applyProtection="0"/>
    <xf numFmtId="0" fontId="1" fillId="0" borderId="0"/>
    <xf numFmtId="190" fontId="63" fillId="0" borderId="9">
      <alignment horizontal="left" vertical="top"/>
    </xf>
    <xf numFmtId="0" fontId="1" fillId="0" borderId="0"/>
    <xf numFmtId="0" fontId="1" fillId="0" borderId="0"/>
    <xf numFmtId="0" fontId="52" fillId="0" borderId="18" applyNumberFormat="0" applyFill="0" applyAlignment="0" applyProtection="0"/>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52" fillId="0" borderId="18" applyNumberFormat="0" applyFill="0" applyAlignment="0" applyProtection="0"/>
    <xf numFmtId="0" fontId="1" fillId="0" borderId="0"/>
    <xf numFmtId="190" fontId="63" fillId="0" borderId="9">
      <alignment horizontal="left" vertical="top"/>
    </xf>
    <xf numFmtId="0" fontId="1" fillId="0" borderId="0"/>
    <xf numFmtId="0" fontId="1" fillId="0" borderId="0"/>
    <xf numFmtId="0" fontId="52" fillId="0" borderId="18" applyNumberFormat="0" applyFill="0" applyAlignment="0" applyProtection="0"/>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52" fillId="0" borderId="18" applyNumberFormat="0" applyFill="0" applyAlignment="0" applyProtection="0"/>
    <xf numFmtId="0" fontId="1" fillId="0" borderId="0"/>
    <xf numFmtId="190" fontId="63" fillId="0" borderId="9">
      <alignment horizontal="left" vertical="top"/>
    </xf>
    <xf numFmtId="0" fontId="1" fillId="0" borderId="0"/>
    <xf numFmtId="0" fontId="1" fillId="0" borderId="0"/>
    <xf numFmtId="0" fontId="52" fillId="0" borderId="18" applyNumberFormat="0" applyFill="0" applyAlignment="0" applyProtection="0"/>
    <xf numFmtId="4" fontId="51" fillId="22" borderId="17"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190" fontId="63" fillId="0" borderId="9">
      <alignment horizontal="left" vertical="top"/>
    </xf>
    <xf numFmtId="0" fontId="1" fillId="0" borderId="0"/>
    <xf numFmtId="0" fontId="1" fillId="0" borderId="0"/>
    <xf numFmtId="0" fontId="1" fillId="0" borderId="0"/>
    <xf numFmtId="190" fontId="63" fillId="0" borderId="9">
      <alignment horizontal="left" vertical="top"/>
    </xf>
    <xf numFmtId="0" fontId="1" fillId="0" borderId="0"/>
    <xf numFmtId="0" fontId="1" fillId="0" borderId="0"/>
    <xf numFmtId="0" fontId="50" fillId="4" borderId="16" applyNumberFormat="0" applyProtection="0">
      <alignment horizontal="left" vertical="center" indent="1"/>
    </xf>
    <xf numFmtId="4" fontId="50" fillId="14" borderId="16" applyNumberFormat="0" applyProtection="0">
      <alignment horizontal="right" vertical="center"/>
    </xf>
    <xf numFmtId="0" fontId="1" fillId="0" borderId="0"/>
    <xf numFmtId="190" fontId="63" fillId="0" borderId="9">
      <alignment horizontal="left" vertical="top"/>
    </xf>
    <xf numFmtId="0" fontId="1" fillId="0" borderId="0"/>
    <xf numFmtId="0" fontId="1" fillId="0" borderId="0"/>
    <xf numFmtId="4" fontId="50" fillId="14" borderId="16" applyNumberFormat="0" applyProtection="0">
      <alignment horizontal="right" vertical="center"/>
    </xf>
    <xf numFmtId="0" fontId="1" fillId="0" borderId="0"/>
    <xf numFmtId="190" fontId="63" fillId="0" borderId="9">
      <alignment horizontal="left" vertical="top"/>
    </xf>
    <xf numFmtId="4" fontId="51" fillId="22"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190" fontId="63" fillId="0" borderId="9">
      <alignment horizontal="left" vertical="top"/>
    </xf>
    <xf numFmtId="4" fontId="50" fillId="14" borderId="16" applyNumberFormat="0" applyProtection="0">
      <alignment horizontal="right" vertical="center"/>
    </xf>
    <xf numFmtId="0" fontId="1" fillId="0" borderId="0"/>
    <xf numFmtId="190" fontId="63" fillId="0" borderId="9">
      <alignment horizontal="left" vertical="top"/>
    </xf>
    <xf numFmtId="4" fontId="50" fillId="14" borderId="16" applyNumberFormat="0" applyProtection="0">
      <alignment horizontal="right" vertical="center"/>
    </xf>
    <xf numFmtId="0" fontId="1" fillId="0" borderId="0"/>
    <xf numFmtId="190" fontId="63" fillId="0" borderId="9">
      <alignment horizontal="left" vertical="top"/>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8" fillId="0" borderId="0"/>
    <xf numFmtId="0" fontId="1" fillId="0" borderId="0"/>
    <xf numFmtId="0" fontId="6" fillId="3" borderId="17" applyNumberFormat="0" applyProtection="0">
      <alignment horizontal="left" vertical="center" indent="1"/>
    </xf>
    <xf numFmtId="0" fontId="1" fillId="0" borderId="0"/>
    <xf numFmtId="0" fontId="50" fillId="4" borderId="16" applyNumberFormat="0" applyProtection="0">
      <alignment horizontal="left" vertical="center" indent="1"/>
    </xf>
    <xf numFmtId="0" fontId="8"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85"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56" fillId="3" borderId="17" applyNumberFormat="0" applyAlignment="0" applyProtection="0"/>
    <xf numFmtId="0" fontId="1" fillId="0" borderId="0"/>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56" fillId="3" borderId="17" applyNumberFormat="0" applyAlignment="0" applyProtection="0"/>
    <xf numFmtId="0" fontId="1" fillId="0" borderId="0"/>
    <xf numFmtId="4" fontId="51" fillId="21" borderId="17" applyNumberFormat="0" applyProtection="0">
      <alignment horizontal="right" vertical="center"/>
    </xf>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4" fontId="51" fillId="21" borderId="17" applyNumberFormat="0" applyProtection="0">
      <alignment horizontal="right" vertical="center"/>
    </xf>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4" fontId="51" fillId="21" borderId="17" applyNumberFormat="0" applyProtection="0">
      <alignment horizontal="right" vertical="center"/>
    </xf>
    <xf numFmtId="0" fontId="6" fillId="6" borderId="17" applyNumberFormat="0" applyProtection="0">
      <alignment horizontal="left" vertical="center" indent="1"/>
    </xf>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56" fillId="3" borderId="17" applyNumberFormat="0" applyAlignment="0" applyProtection="0"/>
    <xf numFmtId="0" fontId="1" fillId="0" borderId="0"/>
    <xf numFmtId="4" fontId="51" fillId="17" borderId="17" applyNumberFormat="0" applyProtection="0">
      <alignment horizontal="left" vertical="center" indent="1"/>
    </xf>
    <xf numFmtId="0" fontId="1" fillId="0" borderId="0"/>
    <xf numFmtId="0" fontId="56" fillId="3" borderId="17" applyNumberFormat="0" applyAlignment="0" applyProtection="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4" fontId="51" fillId="12" borderId="17" applyNumberFormat="0" applyProtection="0">
      <alignment horizontal="right" vertical="center"/>
    </xf>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56" fillId="3" borderId="17" applyNumberFormat="0" applyAlignment="0" applyProtection="0"/>
    <xf numFmtId="0" fontId="1" fillId="0" borderId="0"/>
    <xf numFmtId="4" fontId="51" fillId="17" borderId="17" applyNumberFormat="0" applyProtection="0">
      <alignment horizontal="left" vertical="center" indent="1"/>
    </xf>
    <xf numFmtId="0" fontId="1" fillId="0" borderId="0"/>
    <xf numFmtId="0" fontId="56" fillId="3" borderId="17" applyNumberFormat="0" applyAlignment="0" applyProtection="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61" fillId="17" borderId="17" applyNumberFormat="0" applyProtection="0">
      <alignment vertical="center"/>
    </xf>
    <xf numFmtId="0" fontId="56" fillId="3" borderId="17" applyNumberFormat="0" applyAlignment="0" applyProtection="0"/>
    <xf numFmtId="0" fontId="1" fillId="0" borderId="0"/>
    <xf numFmtId="4" fontId="51" fillId="17" borderId="17" applyNumberFormat="0" applyProtection="0">
      <alignment horizontal="left" vertical="center" indent="1"/>
    </xf>
    <xf numFmtId="0" fontId="1" fillId="0" borderId="0"/>
    <xf numFmtId="4" fontId="61" fillId="17" borderId="17" applyNumberFormat="0" applyProtection="0">
      <alignment vertical="center"/>
    </xf>
    <xf numFmtId="0" fontId="56" fillId="3" borderId="17" applyNumberFormat="0" applyAlignment="0" applyProtection="0"/>
    <xf numFmtId="0" fontId="1" fillId="0" borderId="0"/>
    <xf numFmtId="0" fontId="1" fillId="0" borderId="0"/>
    <xf numFmtId="0" fontId="1" fillId="0" borderId="0"/>
    <xf numFmtId="0" fontId="50" fillId="3" borderId="16" applyNumberFormat="0" applyProtection="0">
      <alignment horizontal="left" vertical="center" indent="1"/>
    </xf>
    <xf numFmtId="4" fontId="61" fillId="17" borderId="17" applyNumberFormat="0" applyProtection="0">
      <alignment vertical="center"/>
    </xf>
    <xf numFmtId="0" fontId="56" fillId="3" borderId="17" applyNumberFormat="0" applyAlignment="0" applyProtection="0"/>
    <xf numFmtId="0" fontId="1" fillId="0" borderId="0"/>
    <xf numFmtId="0" fontId="1" fillId="0" borderId="0"/>
    <xf numFmtId="0" fontId="1" fillId="0" borderId="0"/>
    <xf numFmtId="0" fontId="50" fillId="3" borderId="16" applyNumberFormat="0" applyProtection="0">
      <alignment horizontal="left" vertical="center" indent="1"/>
    </xf>
    <xf numFmtId="4" fontId="61" fillId="17" borderId="17" applyNumberFormat="0" applyProtection="0">
      <alignment vertical="center"/>
    </xf>
    <xf numFmtId="0" fontId="56" fillId="3" borderId="17" applyNumberFormat="0" applyAlignment="0" applyProtection="0"/>
    <xf numFmtId="0" fontId="1" fillId="0" borderId="0"/>
    <xf numFmtId="0" fontId="1" fillId="0" borderId="0"/>
    <xf numFmtId="0" fontId="1" fillId="0" borderId="0"/>
    <xf numFmtId="0" fontId="50" fillId="3" borderId="16" applyNumberFormat="0" applyProtection="0">
      <alignment horizontal="left" vertical="center" indent="1"/>
    </xf>
    <xf numFmtId="0" fontId="56" fillId="3" borderId="1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56" fillId="3" borderId="17" applyNumberFormat="0" applyAlignment="0" applyProtection="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50" fillId="2" borderId="16" applyNumberFormat="0" applyProtection="0">
      <alignment horizontal="left" vertical="center" indent="1"/>
    </xf>
    <xf numFmtId="0" fontId="56" fillId="3" borderId="17" applyNumberFormat="0" applyAlignment="0" applyProtection="0"/>
    <xf numFmtId="0" fontId="1" fillId="0" borderId="0"/>
    <xf numFmtId="0" fontId="1" fillId="0" borderId="0"/>
    <xf numFmtId="0" fontId="50" fillId="2" borderId="16" applyNumberFormat="0" applyProtection="0">
      <alignment horizontal="left" vertical="center" indent="1"/>
    </xf>
    <xf numFmtId="0" fontId="1" fillId="0" borderId="0"/>
    <xf numFmtId="4" fontId="51" fillId="7"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0" fontId="56" fillId="3" borderId="17" applyNumberFormat="0" applyAlignment="0" applyProtection="0"/>
    <xf numFmtId="0" fontId="1" fillId="0" borderId="0"/>
    <xf numFmtId="0" fontId="1" fillId="0" borderId="0"/>
    <xf numFmtId="0" fontId="56" fillId="3" borderId="17" applyNumberFormat="0" applyAlignment="0" applyProtection="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4" fontId="51" fillId="8" borderId="17" applyNumberFormat="0" applyProtection="0">
      <alignment horizontal="left" vertical="center" indent="1"/>
    </xf>
    <xf numFmtId="4" fontId="50" fillId="14" borderId="16" applyNumberFormat="0" applyProtection="0">
      <alignment horizontal="right" vertical="center"/>
    </xf>
    <xf numFmtId="0" fontId="1" fillId="0" borderId="0"/>
    <xf numFmtId="4" fontId="51" fillId="10" borderId="17" applyNumberFormat="0" applyProtection="0">
      <alignment horizontal="left" vertical="center" indent="1"/>
    </xf>
    <xf numFmtId="4" fontId="51" fillId="25" borderId="17"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6" fillId="10" borderId="20" applyNumberFormat="0" applyFont="0" applyAlignment="0" applyProtection="0"/>
    <xf numFmtId="0" fontId="1" fillId="0" borderId="0"/>
    <xf numFmtId="0" fontId="1" fillId="0" borderId="0"/>
    <xf numFmtId="0" fontId="1" fillId="0" borderId="0"/>
    <xf numFmtId="0" fontId="56" fillId="3" borderId="17" applyNumberFormat="0" applyAlignment="0" applyProtection="0"/>
    <xf numFmtId="0" fontId="6" fillId="10" borderId="20" applyNumberFormat="0" applyFont="0" applyAlignment="0" applyProtection="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50" fillId="14" borderId="21" applyNumberFormat="0" applyProtection="0">
      <alignment horizontal="left" vertical="top" indent="1"/>
    </xf>
    <xf numFmtId="0" fontId="56" fillId="3" borderId="17" applyNumberFormat="0" applyAlignment="0" applyProtection="0"/>
    <xf numFmtId="0" fontId="6" fillId="10" borderId="20" applyNumberFormat="0" applyFont="0" applyAlignment="0" applyProtection="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50" fillId="14" borderId="21" applyNumberFormat="0" applyProtection="0">
      <alignment horizontal="left" vertical="top" indent="1"/>
    </xf>
    <xf numFmtId="0" fontId="56" fillId="3" borderId="17" applyNumberFormat="0" applyAlignment="0" applyProtection="0"/>
    <xf numFmtId="0" fontId="6" fillId="10" borderId="20" applyNumberFormat="0" applyFont="0" applyAlignment="0" applyProtection="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50" fillId="14" borderId="21" applyNumberFormat="0" applyProtection="0">
      <alignment horizontal="left" vertical="top" indent="1"/>
    </xf>
    <xf numFmtId="0" fontId="56" fillId="3" borderId="17" applyNumberFormat="0" applyAlignment="0" applyProtection="0"/>
    <xf numFmtId="0" fontId="1" fillId="0" borderId="0"/>
    <xf numFmtId="4" fontId="51" fillId="21"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6" fillId="10" borderId="20" applyNumberFormat="0" applyFont="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8"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4" fontId="50" fillId="0" borderId="16" applyNumberFormat="0" applyProtection="0">
      <alignment horizontal="right" vertical="center"/>
    </xf>
    <xf numFmtId="0" fontId="6" fillId="10" borderId="20" applyNumberFormat="0" applyFont="0" applyAlignment="0" applyProtection="0"/>
    <xf numFmtId="0" fontId="1" fillId="0" borderId="0"/>
    <xf numFmtId="0" fontId="1" fillId="0" borderId="0"/>
    <xf numFmtId="0" fontId="1" fillId="0" borderId="0"/>
    <xf numFmtId="4" fontId="50" fillId="0" borderId="16" applyNumberFormat="0" applyProtection="0">
      <alignment horizontal="right" vertical="center"/>
    </xf>
    <xf numFmtId="0" fontId="6" fillId="10" borderId="20" applyNumberFormat="0" applyFont="0" applyAlignment="0" applyProtection="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4" fontId="58" fillId="5" borderId="16" applyNumberFormat="0" applyProtection="0">
      <alignment horizontal="right" vertical="center"/>
    </xf>
    <xf numFmtId="0" fontId="1" fillId="0" borderId="0"/>
    <xf numFmtId="0" fontId="1" fillId="0" borderId="0"/>
    <xf numFmtId="0" fontId="1" fillId="0" borderId="0"/>
    <xf numFmtId="4" fontId="50" fillId="16" borderId="16"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6" fillId="6"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4" fontId="51" fillId="21"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4" fontId="51" fillId="21"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4" fontId="51" fillId="21"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50" fillId="3" borderId="16"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4" fontId="51" fillId="15"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4" fontId="51" fillId="21" borderId="17" applyNumberFormat="0" applyProtection="0">
      <alignment horizontal="right" vertical="center"/>
    </xf>
    <xf numFmtId="4" fontId="51" fillId="15" borderId="17" applyNumberFormat="0" applyProtection="0">
      <alignment horizontal="right" vertical="center"/>
    </xf>
    <xf numFmtId="0" fontId="1" fillId="0" borderId="0"/>
    <xf numFmtId="4" fontId="51" fillId="21" borderId="17" applyNumberFormat="0" applyProtection="0">
      <alignment horizontal="right" vertical="center"/>
    </xf>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8" borderId="17" applyNumberFormat="0" applyProtection="0">
      <alignment horizontal="left" vertical="center" indent="1"/>
    </xf>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1" fillId="8" borderId="17" applyNumberFormat="0" applyProtection="0">
      <alignment horizontal="left" vertical="center" indent="1"/>
    </xf>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1" fillId="8" borderId="17" applyNumberFormat="0" applyProtection="0">
      <alignment horizontal="left" vertical="center" indent="1"/>
    </xf>
    <xf numFmtId="0" fontId="1" fillId="0" borderId="0"/>
    <xf numFmtId="4" fontId="51" fillId="15" borderId="17" applyNumberFormat="0" applyProtection="0">
      <alignment horizontal="right" vertical="center"/>
    </xf>
    <xf numFmtId="0" fontId="1" fillId="0" borderId="0"/>
    <xf numFmtId="4" fontId="51" fillId="8" borderId="17" applyNumberFormat="0" applyProtection="0">
      <alignment horizontal="left" vertical="center" indent="1"/>
    </xf>
    <xf numFmtId="0" fontId="1" fillId="0" borderId="0"/>
    <xf numFmtId="4" fontId="51" fillId="15" borderId="17" applyNumberFormat="0" applyProtection="0">
      <alignment horizontal="right" vertical="center"/>
    </xf>
    <xf numFmtId="0" fontId="1" fillId="0" borderId="0"/>
    <xf numFmtId="0" fontId="50" fillId="2"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50" fillId="14" borderId="21" applyNumberFormat="0" applyProtection="0">
      <alignment horizontal="left" vertical="top" indent="1"/>
    </xf>
    <xf numFmtId="4" fontId="50" fillId="14" borderId="16" applyNumberFormat="0" applyProtection="0">
      <alignment horizontal="right" vertical="center"/>
    </xf>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6" fillId="8" borderId="17" applyNumberFormat="0" applyProtection="0">
      <alignment horizontal="left" vertical="center" indent="1"/>
    </xf>
    <xf numFmtId="0" fontId="50" fillId="11" borderId="21" applyNumberFormat="0" applyProtection="0">
      <alignment horizontal="left" vertical="top"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6" fillId="8"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4" fontId="61" fillId="17" borderId="17" applyNumberFormat="0" applyProtection="0">
      <alignmen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4" fontId="51" fillId="21" borderId="17" applyNumberFormat="0" applyProtection="0">
      <alignment horizontal="right" vertical="center"/>
    </xf>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71" fillId="26" borderId="1">
      <alignment horizontal="left" vertical="center"/>
    </xf>
    <xf numFmtId="0" fontId="1" fillId="0" borderId="0"/>
    <xf numFmtId="0" fontId="71" fillId="26" borderId="1">
      <alignment horizontal="left" vertical="center"/>
    </xf>
    <xf numFmtId="0" fontId="1" fillId="0" borderId="0"/>
    <xf numFmtId="0" fontId="1" fillId="0" borderId="0"/>
    <xf numFmtId="0" fontId="56" fillId="3" borderId="17" applyNumberFormat="0" applyAlignment="0" applyProtection="0"/>
    <xf numFmtId="4" fontId="58" fillId="5" borderId="16" applyNumberFormat="0" applyProtection="0">
      <alignment horizontal="right" vertical="center"/>
    </xf>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50" fillId="2" borderId="21" applyNumberFormat="0" applyProtection="0">
      <alignment horizontal="left" vertical="top" indent="1"/>
    </xf>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171" fontId="72" fillId="0" borderId="0" applyFont="0" applyFill="0" applyBorder="0" applyAlignment="0" applyProtection="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8" borderId="17" applyNumberFormat="0" applyProtection="0">
      <alignment horizontal="right" vertical="center"/>
    </xf>
    <xf numFmtId="0" fontId="50" fillId="14" borderId="21" applyNumberFormat="0" applyProtection="0">
      <alignment horizontal="left" vertical="top" indent="1"/>
    </xf>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2" fillId="0" borderId="1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50" fillId="8" borderId="16" applyNumberFormat="0" applyProtection="0">
      <alignment horizontal="left" vertical="center" indent="1"/>
    </xf>
    <xf numFmtId="0" fontId="50" fillId="8" borderId="16" applyNumberFormat="0" applyProtection="0">
      <alignment horizontal="left" vertical="center" indent="1"/>
    </xf>
    <xf numFmtId="4" fontId="70" fillId="9"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4" fontId="61" fillId="10" borderId="17" applyNumberFormat="0" applyProtection="0">
      <alignment vertical="center"/>
    </xf>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50" fillId="3" borderId="16" applyNumberFormat="0" applyProtection="0">
      <alignment horizontal="left" vertical="center" indent="1"/>
    </xf>
    <xf numFmtId="0" fontId="6" fillId="10" borderId="20" applyNumberFormat="0" applyFont="0" applyAlignment="0" applyProtection="0"/>
    <xf numFmtId="0" fontId="1" fillId="0" borderId="0"/>
    <xf numFmtId="0" fontId="50" fillId="3" borderId="16" applyNumberFormat="0" applyProtection="0">
      <alignment horizontal="left" vertical="center" indent="1"/>
    </xf>
    <xf numFmtId="0" fontId="6" fillId="10" borderId="20" applyNumberFormat="0" applyFont="0" applyAlignment="0" applyProtection="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4" fontId="51"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2" fontId="77" fillId="0" borderId="0" applyFill="0" applyBorder="0" applyAlignment="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56" fillId="3" borderId="17" applyNumberFormat="0" applyAlignment="0" applyProtection="0"/>
    <xf numFmtId="0" fontId="1" fillId="0" borderId="0"/>
    <xf numFmtId="0" fontId="56" fillId="3" borderId="17" applyNumberFormat="0" applyAlignment="0" applyProtection="0"/>
    <xf numFmtId="0" fontId="1" fillId="0" borderId="0"/>
    <xf numFmtId="0" fontId="56" fillId="3" borderId="17" applyNumberFormat="0" applyAlignment="0" applyProtection="0"/>
    <xf numFmtId="0" fontId="1" fillId="0" borderId="0"/>
    <xf numFmtId="0" fontId="56" fillId="3" borderId="17" applyNumberFormat="0" applyAlignment="0" applyProtection="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4" fontId="51" fillId="18" borderId="17"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6" fillId="19"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1" fillId="0" borderId="0"/>
    <xf numFmtId="0" fontId="8" fillId="10" borderId="20" applyNumberFormat="0" applyFont="0" applyAlignment="0" applyProtection="0"/>
    <xf numFmtId="0" fontId="6" fillId="19" borderId="17" applyNumberFormat="0" applyProtection="0">
      <alignment horizontal="left" vertical="center" indent="1"/>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56" fillId="3" borderId="17" applyNumberFormat="0" applyAlignment="0" applyProtection="0"/>
    <xf numFmtId="0" fontId="1" fillId="0" borderId="0"/>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56" fillId="3" borderId="17" applyNumberFormat="0" applyAlignment="0" applyProtection="0"/>
    <xf numFmtId="0" fontId="1" fillId="0" borderId="0"/>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56" fillId="3" borderId="17" applyNumberFormat="0" applyAlignment="0" applyProtection="0"/>
    <xf numFmtId="0" fontId="1" fillId="0" borderId="0"/>
    <xf numFmtId="0" fontId="1" fillId="0" borderId="0"/>
    <xf numFmtId="0" fontId="50" fillId="3" borderId="16" applyNumberFormat="0" applyProtection="0">
      <alignment horizontal="left" vertical="center" indent="1"/>
    </xf>
    <xf numFmtId="0" fontId="56" fillId="3" borderId="17" applyNumberFormat="0" applyAlignment="0" applyProtection="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50" fillId="3" borderId="16" applyNumberFormat="0" applyProtection="0">
      <alignment horizontal="left" vertical="center" indent="1"/>
    </xf>
    <xf numFmtId="4" fontId="51" fillId="18" borderId="17"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4" fontId="51" fillId="28" borderId="17"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3" borderId="17" applyNumberFormat="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47"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47"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47"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4" fontId="51" fillId="17" borderId="17" applyNumberFormat="0" applyProtection="0">
      <alignment vertical="center"/>
    </xf>
    <xf numFmtId="0" fontId="1" fillId="0" borderId="0"/>
    <xf numFmtId="0" fontId="1" fillId="0" borderId="0"/>
    <xf numFmtId="0" fontId="6"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4" fontId="59" fillId="13" borderId="17" applyNumberFormat="0" applyProtection="0">
      <alignment horizontal="left" vertical="center" indent="1"/>
    </xf>
    <xf numFmtId="0" fontId="50" fillId="8" borderId="16" applyNumberFormat="0" applyProtection="0">
      <alignment horizontal="left" vertical="center" indent="1"/>
    </xf>
    <xf numFmtId="0" fontId="1" fillId="0" borderId="0"/>
    <xf numFmtId="4" fontId="51" fillId="17" borderId="17" applyNumberFormat="0" applyProtection="0">
      <alignment vertical="center"/>
    </xf>
    <xf numFmtId="0" fontId="1" fillId="0" borderId="0"/>
    <xf numFmtId="0" fontId="1" fillId="0" borderId="0"/>
    <xf numFmtId="4" fontId="59" fillId="13" borderId="17" applyNumberFormat="0" applyProtection="0">
      <alignment horizontal="left" vertical="center" indent="1"/>
    </xf>
    <xf numFmtId="0" fontId="1" fillId="0" borderId="0"/>
    <xf numFmtId="4" fontId="51" fillId="17" borderId="17" applyNumberFormat="0" applyProtection="0">
      <alignment vertical="center"/>
    </xf>
    <xf numFmtId="0" fontId="1" fillId="0" borderId="0"/>
    <xf numFmtId="0" fontId="1" fillId="0" borderId="0"/>
    <xf numFmtId="0" fontId="6"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1" fillId="0" borderId="0"/>
    <xf numFmtId="0" fontId="1" fillId="0" borderId="0"/>
    <xf numFmtId="0" fontId="1" fillId="0" borderId="0"/>
    <xf numFmtId="179"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12" borderId="17" applyNumberFormat="0" applyProtection="0">
      <alignment horizontal="right" vertical="center"/>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50" fillId="11" borderId="21" applyNumberFormat="0" applyProtection="0">
      <alignment horizontal="left" vertical="top" indent="1"/>
    </xf>
    <xf numFmtId="0" fontId="71" fillId="26" borderId="1">
      <alignment horizontal="left" vertical="center"/>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4" fontId="61" fillId="9" borderId="17" applyNumberFormat="0" applyProtection="0">
      <alignment horizontal="right" vertical="center"/>
    </xf>
    <xf numFmtId="0" fontId="1" fillId="0" borderId="0"/>
    <xf numFmtId="4" fontId="61" fillId="9" borderId="17"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50" fillId="3"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0" fontId="50" fillId="3" borderId="16" applyNumberFormat="0" applyProtection="0">
      <alignment horizontal="left" vertical="center" indent="1"/>
    </xf>
    <xf numFmtId="0" fontId="1" fillId="0" borderId="0"/>
    <xf numFmtId="4" fontId="61" fillId="10" borderId="17" applyNumberFormat="0" applyProtection="0">
      <alignment vertical="center"/>
    </xf>
    <xf numFmtId="0" fontId="50" fillId="3" borderId="16" applyNumberFormat="0" applyProtection="0">
      <alignment horizontal="left" vertical="center" indent="1"/>
    </xf>
    <xf numFmtId="0" fontId="1" fillId="0" borderId="0"/>
    <xf numFmtId="4" fontId="61" fillId="10" borderId="17" applyNumberFormat="0" applyProtection="0">
      <alignment vertical="center"/>
    </xf>
    <xf numFmtId="4" fontId="61" fillId="10" borderId="17" applyNumberFormat="0" applyProtection="0">
      <alignment vertical="center"/>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9" borderId="17" applyNumberFormat="0" applyProtection="0">
      <alignment horizontal="right" vertical="center"/>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9" borderId="17" applyNumberFormat="0" applyProtection="0">
      <alignment horizontal="right" vertical="center"/>
    </xf>
    <xf numFmtId="0" fontId="1" fillId="0" borderId="0"/>
    <xf numFmtId="0" fontId="50" fillId="4" borderId="16" applyNumberFormat="0" applyProtection="0">
      <alignment horizontal="left" vertical="center" indent="1"/>
    </xf>
    <xf numFmtId="0" fontId="50" fillId="3" borderId="16" applyNumberFormat="0" applyProtection="0">
      <alignment horizontal="left" vertical="center" indent="1"/>
    </xf>
    <xf numFmtId="0" fontId="1" fillId="0" borderId="0"/>
    <xf numFmtId="4" fontId="61" fillId="9" borderId="17"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4" fontId="61" fillId="9" borderId="17" applyNumberFormat="0" applyProtection="0">
      <alignment horizontal="right" vertical="center"/>
    </xf>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6" fillId="3"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4" fontId="51" fillId="18" borderId="17" applyNumberFormat="0" applyProtection="0">
      <alignment horizontal="right" vertical="center"/>
    </xf>
    <xf numFmtId="4" fontId="51" fillId="24" borderId="17" applyNumberFormat="0" applyProtection="0">
      <alignment horizontal="righ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4" fontId="51" fillId="24" borderId="17"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6"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71" fillId="26" borderId="1">
      <alignment horizontal="left" vertical="center"/>
    </xf>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71" fillId="26" borderId="1">
      <alignment horizontal="left" vertical="center"/>
    </xf>
    <xf numFmtId="0" fontId="1" fillId="0" borderId="0"/>
    <xf numFmtId="0" fontId="1" fillId="0" borderId="0"/>
    <xf numFmtId="0" fontId="6" fillId="8" borderId="17" applyNumberFormat="0" applyProtection="0">
      <alignment horizontal="left" vertical="center" indent="1"/>
    </xf>
    <xf numFmtId="4" fontId="51" fillId="15" borderId="17" applyNumberFormat="0" applyProtection="0">
      <alignment horizontal="right" vertical="center"/>
    </xf>
    <xf numFmtId="4" fontId="51" fillId="17" borderId="17" applyNumberFormat="0" applyProtection="0">
      <alignment horizontal="left" vertical="center" indent="1"/>
    </xf>
    <xf numFmtId="0" fontId="1" fillId="0" borderId="0"/>
    <xf numFmtId="0" fontId="1" fillId="0" borderId="0"/>
    <xf numFmtId="0" fontId="71" fillId="26" borderId="1">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4" fontId="51" fillId="17" borderId="17" applyNumberFormat="0" applyProtection="0">
      <alignment horizontal="left" vertical="center" indent="1"/>
    </xf>
    <xf numFmtId="0" fontId="1" fillId="0" borderId="0"/>
    <xf numFmtId="0" fontId="1" fillId="0" borderId="0"/>
    <xf numFmtId="190" fontId="53" fillId="9" borderId="9">
      <alignment vertical="top"/>
    </xf>
    <xf numFmtId="4" fontId="51" fillId="17" borderId="17" applyNumberFormat="0" applyProtection="0">
      <alignment horizontal="left" vertical="center" indent="1"/>
    </xf>
    <xf numFmtId="0" fontId="1" fillId="0" borderId="0"/>
    <xf numFmtId="0" fontId="1" fillId="0" borderId="0"/>
    <xf numFmtId="190" fontId="53" fillId="9" borderId="9">
      <alignment vertical="top"/>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190" fontId="53" fillId="9" borderId="9">
      <alignment vertical="top"/>
    </xf>
    <xf numFmtId="4" fontId="51" fillId="17" borderId="17" applyNumberFormat="0" applyProtection="0">
      <alignment horizontal="left" vertical="center" indent="1"/>
    </xf>
    <xf numFmtId="0" fontId="1" fillId="0" borderId="0"/>
    <xf numFmtId="0" fontId="1" fillId="0" borderId="0"/>
    <xf numFmtId="190" fontId="53" fillId="9" borderId="9">
      <alignment vertical="top"/>
    </xf>
    <xf numFmtId="4" fontId="51" fillId="17" borderId="17" applyNumberFormat="0" applyProtection="0">
      <alignment horizontal="left" vertical="center" indent="1"/>
    </xf>
    <xf numFmtId="0" fontId="1" fillId="0" borderId="0"/>
    <xf numFmtId="0" fontId="1" fillId="0" borderId="0"/>
    <xf numFmtId="190" fontId="53" fillId="9" borderId="9">
      <alignment vertical="top"/>
    </xf>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6" fillId="8"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6" fillId="8"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6" fillId="8"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0" fontId="8" fillId="10" borderId="20" applyNumberFormat="0" applyFont="0" applyAlignment="0" applyProtection="0"/>
    <xf numFmtId="0" fontId="1" fillId="0" borderId="0"/>
    <xf numFmtId="0" fontId="1" fillId="0" borderId="0"/>
    <xf numFmtId="0" fontId="1" fillId="0" borderId="0"/>
    <xf numFmtId="4" fontId="70" fillId="9" borderId="17" applyNumberFormat="0" applyProtection="0">
      <alignment horizontal="right" vertical="center"/>
    </xf>
    <xf numFmtId="0" fontId="6" fillId="8" borderId="17" applyNumberFormat="0" applyProtection="0">
      <alignment horizontal="left" vertical="center" indent="1"/>
    </xf>
    <xf numFmtId="0" fontId="8" fillId="10" borderId="20" applyNumberFormat="0" applyFont="0" applyAlignment="0" applyProtection="0"/>
    <xf numFmtId="0" fontId="1" fillId="0" borderId="0"/>
    <xf numFmtId="0" fontId="1" fillId="0" borderId="0"/>
    <xf numFmtId="0" fontId="1" fillId="0" borderId="0"/>
    <xf numFmtId="4" fontId="70" fillId="9" borderId="17" applyNumberFormat="0" applyProtection="0">
      <alignment horizontal="right" vertical="center"/>
    </xf>
    <xf numFmtId="0" fontId="6" fillId="8" borderId="17" applyNumberFormat="0" applyProtection="0">
      <alignment horizontal="left" vertical="center" indent="1"/>
    </xf>
    <xf numFmtId="0" fontId="8" fillId="10" borderId="20" applyNumberFormat="0" applyFont="0" applyAlignment="0" applyProtection="0"/>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4" fontId="51" fillId="18"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6" fillId="3" borderId="17" applyNumberFormat="0" applyProtection="0">
      <alignment horizontal="left" vertical="center" indent="1"/>
    </xf>
    <xf numFmtId="0" fontId="47" fillId="0" borderId="0"/>
    <xf numFmtId="0" fontId="1" fillId="0" borderId="0"/>
    <xf numFmtId="0" fontId="47" fillId="0" borderId="0"/>
    <xf numFmtId="4" fontId="51" fillId="10"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50" fillId="2" borderId="16" applyNumberFormat="0" applyProtection="0">
      <alignment horizontal="left" vertical="center" indent="1"/>
    </xf>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4" fontId="51" fillId="10" borderId="17" applyNumberFormat="0" applyProtection="0">
      <alignment horizontal="left" vertical="center" indent="1"/>
    </xf>
    <xf numFmtId="0" fontId="56" fillId="3" borderId="17" applyNumberFormat="0" applyAlignment="0" applyProtection="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1" fillId="0" borderId="0"/>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4" fontId="58" fillId="5" borderId="16"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6" fillId="8" borderId="17" applyNumberFormat="0" applyProtection="0">
      <alignment horizontal="left" vertical="center" indent="1"/>
    </xf>
    <xf numFmtId="0" fontId="1" fillId="0" borderId="0"/>
    <xf numFmtId="0" fontId="1" fillId="0" borderId="0"/>
    <xf numFmtId="4" fontId="51" fillId="12" borderId="17" applyNumberFormat="0" applyProtection="0">
      <alignment horizontal="right" vertical="center"/>
    </xf>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50" fillId="11" borderId="21" applyNumberFormat="0" applyProtection="0">
      <alignment horizontal="left" vertical="top" indent="1"/>
    </xf>
    <xf numFmtId="4" fontId="57" fillId="5" borderId="16"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50" fillId="11" borderId="21" applyNumberFormat="0" applyProtection="0">
      <alignment horizontal="left" vertical="top" indent="1"/>
    </xf>
    <xf numFmtId="4" fontId="57" fillId="5" borderId="16"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4" fontId="57" fillId="5" borderId="16"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4" fontId="57" fillId="5"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0" fontId="50" fillId="11" borderId="21" applyNumberFormat="0" applyProtection="0">
      <alignment horizontal="left" vertical="top" indent="1"/>
    </xf>
    <xf numFmtId="4" fontId="57" fillId="5"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4" fontId="57" fillId="5"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4" fontId="57" fillId="5"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52" fillId="0" borderId="18" applyNumberFormat="0" applyFill="0" applyAlignment="0" applyProtection="0"/>
    <xf numFmtId="4" fontId="57" fillId="5" borderId="16" applyNumberFormat="0" applyProtection="0">
      <alignment horizontal="right" vertical="center"/>
    </xf>
    <xf numFmtId="0" fontId="1" fillId="0" borderId="0"/>
    <xf numFmtId="0" fontId="52" fillId="0" borderId="18" applyNumberFormat="0" applyFill="0" applyAlignment="0" applyProtection="0"/>
    <xf numFmtId="4" fontId="57" fillId="5" borderId="16" applyNumberFormat="0" applyProtection="0">
      <alignment horizontal="right" vertical="center"/>
    </xf>
    <xf numFmtId="0" fontId="1" fillId="0" borderId="0"/>
    <xf numFmtId="0" fontId="52" fillId="0" borderId="18" applyNumberFormat="0" applyFill="0" applyAlignment="0" applyProtection="0"/>
    <xf numFmtId="4" fontId="57" fillId="5" borderId="16" applyNumberFormat="0" applyProtection="0">
      <alignment horizontal="right" vertical="center"/>
    </xf>
    <xf numFmtId="0" fontId="1" fillId="0" borderId="0"/>
    <xf numFmtId="0" fontId="52" fillId="0" borderId="18" applyNumberFormat="0" applyFill="0" applyAlignment="0" applyProtection="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50" fillId="8" borderId="16"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6" fillId="19" borderId="17" applyNumberFormat="0" applyProtection="0">
      <alignment horizontal="left" vertical="center" indent="1"/>
    </xf>
    <xf numFmtId="0" fontId="8" fillId="10" borderId="20" applyNumberFormat="0" applyFont="0" applyAlignment="0" applyProtection="0"/>
    <xf numFmtId="0" fontId="1" fillId="0" borderId="0"/>
    <xf numFmtId="0" fontId="1" fillId="0" borderId="0"/>
    <xf numFmtId="4" fontId="61" fillId="10" borderId="17" applyNumberFormat="0" applyProtection="0">
      <alignment vertical="center"/>
    </xf>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4" fontId="51" fillId="10"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4" fontId="51" fillId="10" borderId="17"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4" fontId="51" fillId="10" borderId="17" applyNumberFormat="0" applyProtection="0">
      <alignment horizontal="left" vertical="center" indent="1"/>
    </xf>
    <xf numFmtId="0" fontId="1" fillId="0" borderId="0"/>
    <xf numFmtId="0" fontId="130"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4" fontId="51" fillId="15" borderId="17"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6" fillId="10" borderId="20" applyNumberFormat="0" applyFont="0" applyAlignment="0" applyProtection="0"/>
    <xf numFmtId="4" fontId="58" fillId="5" borderId="16" applyNumberFormat="0" applyProtection="0">
      <alignment horizontal="right" vertical="center"/>
    </xf>
    <xf numFmtId="0" fontId="1" fillId="0" borderId="0"/>
    <xf numFmtId="0" fontId="50" fillId="8" borderId="16"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50" fillId="3" borderId="16"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4" fontId="58" fillId="5" borderId="16" applyNumberFormat="0" applyProtection="0">
      <alignment horizontal="right" vertical="center"/>
    </xf>
    <xf numFmtId="0" fontId="1" fillId="0" borderId="0"/>
    <xf numFmtId="0" fontId="50" fillId="8" borderId="16"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50" fillId="8" borderId="16" applyNumberFormat="0" applyProtection="0">
      <alignment horizontal="left" vertical="center" indent="1"/>
    </xf>
    <xf numFmtId="4" fontId="51" fillId="17" borderId="17" applyNumberFormat="0" applyProtection="0">
      <alignment vertical="center"/>
    </xf>
    <xf numFmtId="4" fontId="51" fillId="15" borderId="17" applyNumberFormat="0" applyProtection="0">
      <alignment horizontal="right" vertical="center"/>
    </xf>
    <xf numFmtId="0" fontId="1" fillId="0" borderId="0"/>
    <xf numFmtId="0" fontId="50" fillId="8" borderId="16" applyNumberFormat="0" applyProtection="0">
      <alignment horizontal="left" vertical="center" indent="1"/>
    </xf>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1" fillId="17" borderId="17" applyNumberFormat="0" applyProtection="0">
      <alignment vertical="center"/>
    </xf>
    <xf numFmtId="0" fontId="1" fillId="0" borderId="0"/>
    <xf numFmtId="0" fontId="1" fillId="0" borderId="0"/>
    <xf numFmtId="4" fontId="61" fillId="17" borderId="17" applyNumberFormat="0" applyProtection="0">
      <alignment vertical="center"/>
    </xf>
    <xf numFmtId="4" fontId="51" fillId="25" borderId="17" applyNumberFormat="0" applyProtection="0">
      <alignment horizontal="right" vertical="center"/>
    </xf>
    <xf numFmtId="0" fontId="50" fillId="14" borderId="21" applyNumberFormat="0" applyProtection="0">
      <alignment horizontal="left" vertical="top" indent="1"/>
    </xf>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50" fillId="8" borderId="16" applyNumberFormat="0" applyProtection="0">
      <alignment horizontal="left" vertical="center" indent="1"/>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1" fillId="0" borderId="0"/>
    <xf numFmtId="4" fontId="50" fillId="16" borderId="16" applyNumberFormat="0" applyProtection="0">
      <alignment horizontal="left" vertical="center" indent="1"/>
    </xf>
    <xf numFmtId="191" fontId="67" fillId="23" borderId="9"/>
    <xf numFmtId="0" fontId="1" fillId="0" borderId="0"/>
    <xf numFmtId="0" fontId="1" fillId="0" borderId="0"/>
    <xf numFmtId="191" fontId="67" fillId="23" borderId="9"/>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4" fontId="58" fillId="5" borderId="16" applyNumberFormat="0" applyProtection="0">
      <alignment horizontal="right" vertical="center"/>
    </xf>
    <xf numFmtId="0" fontId="1" fillId="0" borderId="0"/>
    <xf numFmtId="0" fontId="50" fillId="8" borderId="16" applyNumberFormat="0" applyProtection="0">
      <alignment horizontal="left" vertical="center" indent="1"/>
    </xf>
    <xf numFmtId="4" fontId="51" fillId="7" borderId="17" applyNumberFormat="0" applyProtection="0">
      <alignment horizontal="right" vertical="center"/>
    </xf>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1" fillId="0" borderId="0"/>
    <xf numFmtId="0" fontId="6" fillId="8" borderId="17" applyNumberFormat="0" applyProtection="0">
      <alignment horizontal="left" vertical="center" indent="1"/>
    </xf>
    <xf numFmtId="0" fontId="50" fillId="14" borderId="21" applyNumberFormat="0" applyProtection="0">
      <alignment horizontal="left" vertical="top" indent="1"/>
    </xf>
    <xf numFmtId="0" fontId="1" fillId="0" borderId="0"/>
    <xf numFmtId="0" fontId="1" fillId="0" borderId="0"/>
    <xf numFmtId="0" fontId="1" fillId="0" borderId="0"/>
    <xf numFmtId="0" fontId="50" fillId="11" borderId="21" applyNumberFormat="0" applyProtection="0">
      <alignment horizontal="left" vertical="top" indent="1"/>
    </xf>
    <xf numFmtId="0" fontId="6" fillId="8" borderId="17" applyNumberFormat="0" applyProtection="0">
      <alignment horizontal="left" vertical="center" indent="1"/>
    </xf>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4" fontId="51" fillId="17" borderId="17" applyNumberFormat="0" applyProtection="0">
      <alignment vertical="center"/>
    </xf>
    <xf numFmtId="0" fontId="1" fillId="0" borderId="0"/>
    <xf numFmtId="0" fontId="1" fillId="0" borderId="0"/>
    <xf numFmtId="4" fontId="51" fillId="25" borderId="17" applyNumberFormat="0" applyProtection="0">
      <alignment horizontal="right" vertical="center"/>
    </xf>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50" fillId="8" borderId="16"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4" fontId="58" fillId="5" borderId="16" applyNumberFormat="0" applyProtection="0">
      <alignment horizontal="right" vertical="center"/>
    </xf>
    <xf numFmtId="0" fontId="50" fillId="4" borderId="16" applyNumberFormat="0" applyProtection="0">
      <alignment horizontal="left" vertical="center" indent="1"/>
    </xf>
    <xf numFmtId="4" fontId="51" fillId="17" borderId="17" applyNumberFormat="0" applyProtection="0">
      <alignment vertical="center"/>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4" fontId="51" fillId="10" borderId="17" applyNumberFormat="0" applyProtection="0">
      <alignment horizontal="left" vertical="center" indent="1"/>
    </xf>
    <xf numFmtId="4" fontId="50" fillId="14" borderId="16" applyNumberFormat="0" applyProtection="0">
      <alignment horizontal="right" vertical="center"/>
    </xf>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4" fontId="58" fillId="5" borderId="16" applyNumberFormat="0" applyProtection="0">
      <alignment horizontal="right" vertical="center"/>
    </xf>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190" fontId="63" fillId="0" borderId="9">
      <alignment horizontal="left" vertical="top"/>
    </xf>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3" fillId="0" borderId="9">
      <alignment horizontal="left" vertical="top"/>
    </xf>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63" fillId="0" borderId="9">
      <alignment horizontal="left" vertical="top"/>
    </xf>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4" fontId="51" fillId="25" borderId="17" applyNumberFormat="0" applyProtection="0">
      <alignment horizontal="right" vertical="center"/>
    </xf>
    <xf numFmtId="0" fontId="1" fillId="0" borderId="0"/>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1" fillId="0" borderId="0"/>
    <xf numFmtId="0" fontId="1" fillId="0" borderId="0"/>
    <xf numFmtId="4" fontId="51" fillId="25" borderId="17" applyNumberFormat="0" applyProtection="0">
      <alignment horizontal="right" vertical="center"/>
    </xf>
    <xf numFmtId="0" fontId="8" fillId="10" borderId="20" applyNumberFormat="0" applyFont="0" applyAlignment="0" applyProtection="0"/>
    <xf numFmtId="0" fontId="1" fillId="0" borderId="0"/>
    <xf numFmtId="0" fontId="1" fillId="0" borderId="0"/>
    <xf numFmtId="4" fontId="51" fillId="25" borderId="17" applyNumberFormat="0" applyProtection="0">
      <alignment horizontal="right" vertical="center"/>
    </xf>
    <xf numFmtId="0" fontId="8" fillId="10" borderId="20" applyNumberFormat="0" applyFont="0" applyAlignment="0" applyProtection="0"/>
    <xf numFmtId="0" fontId="1" fillId="0" borderId="0"/>
    <xf numFmtId="0" fontId="1" fillId="0" borderId="0"/>
    <xf numFmtId="4" fontId="51" fillId="25" borderId="17" applyNumberFormat="0" applyProtection="0">
      <alignment horizontal="right" vertical="center"/>
    </xf>
    <xf numFmtId="0" fontId="8" fillId="10" borderId="20" applyNumberFormat="0" applyFont="0" applyAlignment="0" applyProtection="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0" fontId="1" fillId="0" borderId="0"/>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4" fontId="51" fillId="25" borderId="17" applyNumberFormat="0" applyProtection="0">
      <alignment horizontal="right" vertical="center"/>
    </xf>
    <xf numFmtId="0" fontId="1" fillId="0" borderId="0"/>
    <xf numFmtId="0" fontId="1" fillId="0" borderId="0"/>
    <xf numFmtId="0" fontId="1" fillId="0" borderId="0"/>
    <xf numFmtId="4" fontId="51" fillId="17" borderId="17" applyNumberFormat="0" applyProtection="0">
      <alignment horizontal="left" vertical="center" indent="1"/>
    </xf>
    <xf numFmtId="4" fontId="51" fillId="25" borderId="17" applyNumberFormat="0" applyProtection="0">
      <alignment horizontal="right" vertical="center"/>
    </xf>
    <xf numFmtId="0" fontId="1" fillId="0" borderId="0"/>
    <xf numFmtId="0" fontId="1" fillId="0" borderId="0"/>
    <xf numFmtId="4" fontId="51" fillId="17" borderId="17" applyNumberFormat="0" applyProtection="0">
      <alignment horizontal="left" vertical="center" indent="1"/>
    </xf>
    <xf numFmtId="4" fontId="51" fillId="25" borderId="17" applyNumberFormat="0" applyProtection="0">
      <alignment horizontal="right" vertical="center"/>
    </xf>
    <xf numFmtId="0" fontId="1" fillId="0" borderId="0"/>
    <xf numFmtId="0" fontId="1" fillId="0" borderId="0"/>
    <xf numFmtId="0" fontId="6" fillId="19" borderId="17" applyNumberFormat="0" applyProtection="0">
      <alignment horizontal="left" vertical="center" indent="1"/>
    </xf>
    <xf numFmtId="0" fontId="1" fillId="0" borderId="0"/>
    <xf numFmtId="0" fontId="6" fillId="19" borderId="17" applyNumberFormat="0" applyProtection="0">
      <alignment horizontal="left" vertical="center" indent="1"/>
    </xf>
    <xf numFmtId="0" fontId="1" fillId="0" borderId="0"/>
    <xf numFmtId="0" fontId="6" fillId="19" borderId="17" applyNumberFormat="0" applyProtection="0">
      <alignment horizontal="left" vertical="center" indent="1"/>
    </xf>
    <xf numFmtId="0" fontId="1" fillId="0" borderId="0"/>
    <xf numFmtId="0" fontId="6" fillId="19" borderId="17"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50" fillId="11" borderId="21" applyNumberFormat="0" applyProtection="0">
      <alignment horizontal="left" vertical="top" indent="1"/>
    </xf>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66" fillId="0" borderId="14">
      <alignment horizontal="center"/>
    </xf>
    <xf numFmtId="0" fontId="1" fillId="0" borderId="0"/>
    <xf numFmtId="0" fontId="1" fillId="0" borderId="0"/>
    <xf numFmtId="0" fontId="47" fillId="0" borderId="0"/>
    <xf numFmtId="0" fontId="1" fillId="0" borderId="0"/>
    <xf numFmtId="0" fontId="1" fillId="0" borderId="0"/>
    <xf numFmtId="0" fontId="1" fillId="0" borderId="0"/>
    <xf numFmtId="0" fontId="66" fillId="0" borderId="14">
      <alignment horizontal="center"/>
    </xf>
    <xf numFmtId="0" fontId="1" fillId="0" borderId="0"/>
    <xf numFmtId="0" fontId="1" fillId="0" borderId="0"/>
    <xf numFmtId="0" fontId="50" fillId="8" borderId="16" applyNumberFormat="0" applyProtection="0">
      <alignment horizontal="left" vertical="center" indent="1"/>
    </xf>
    <xf numFmtId="0" fontId="56" fillId="3" borderId="17" applyNumberFormat="0" applyAlignment="0" applyProtection="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66" fillId="0" borderId="14">
      <alignment horizontal="center"/>
    </xf>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66" fillId="0" borderId="14">
      <alignment horizontal="center"/>
    </xf>
    <xf numFmtId="0" fontId="1" fillId="0" borderId="0"/>
    <xf numFmtId="0" fontId="1" fillId="0" borderId="0"/>
    <xf numFmtId="0" fontId="1" fillId="0" borderId="0"/>
    <xf numFmtId="0" fontId="66" fillId="0" borderId="14">
      <alignment horizontal="center"/>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0" fontId="1" fillId="0" borderId="0"/>
    <xf numFmtId="4" fontId="51" fillId="9" borderId="22" applyNumberFormat="0" applyProtection="0">
      <alignment horizontal="left" vertical="center" indent="1"/>
    </xf>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4" fontId="61" fillId="17" borderId="17" applyNumberFormat="0" applyProtection="0">
      <alignment vertical="center"/>
    </xf>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190" fontId="53" fillId="9" borderId="9">
      <alignment vertical="top"/>
    </xf>
    <xf numFmtId="0" fontId="1" fillId="0" borderId="0"/>
    <xf numFmtId="0" fontId="1" fillId="0" borderId="0"/>
    <xf numFmtId="0" fontId="1" fillId="0" borderId="0"/>
    <xf numFmtId="0" fontId="1" fillId="0" borderId="0"/>
    <xf numFmtId="190" fontId="53" fillId="9" borderId="9">
      <alignment vertical="top"/>
    </xf>
    <xf numFmtId="0" fontId="1" fillId="0" borderId="0"/>
    <xf numFmtId="0" fontId="1" fillId="0" borderId="0"/>
    <xf numFmtId="0" fontId="1" fillId="0" borderId="0"/>
    <xf numFmtId="0" fontId="1" fillId="0" borderId="0"/>
    <xf numFmtId="190" fontId="53" fillId="9" borderId="9">
      <alignment vertical="top"/>
    </xf>
    <xf numFmtId="0" fontId="1" fillId="0" borderId="0"/>
    <xf numFmtId="0" fontId="1" fillId="0" borderId="0"/>
    <xf numFmtId="0" fontId="1" fillId="0" borderId="0"/>
    <xf numFmtId="0" fontId="1" fillId="0" borderId="0"/>
    <xf numFmtId="0" fontId="1" fillId="0" borderId="0"/>
    <xf numFmtId="190" fontId="53" fillId="9" borderId="9">
      <alignment vertical="top"/>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50" fillId="3" borderId="16" applyNumberFormat="0" applyProtection="0">
      <alignment horizontal="left" vertical="center" indent="1"/>
    </xf>
    <xf numFmtId="190" fontId="53" fillId="9" borderId="9">
      <alignment vertical="top"/>
    </xf>
    <xf numFmtId="0" fontId="1" fillId="0" borderId="0"/>
    <xf numFmtId="0" fontId="1" fillId="0" borderId="0"/>
    <xf numFmtId="0" fontId="1" fillId="0" borderId="0"/>
    <xf numFmtId="0" fontId="1" fillId="0" borderId="0"/>
    <xf numFmtId="190" fontId="53" fillId="9" borderId="9">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4" fontId="61" fillId="17" borderId="17" applyNumberFormat="0" applyProtection="0">
      <alignment vertical="center"/>
    </xf>
    <xf numFmtId="4" fontId="61" fillId="17" borderId="17" applyNumberFormat="0" applyProtection="0">
      <alignment vertical="center"/>
    </xf>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1" fillId="0" borderId="0"/>
    <xf numFmtId="0" fontId="1" fillId="0" borderId="0"/>
    <xf numFmtId="0" fontId="1" fillId="0" borderId="0"/>
    <xf numFmtId="4" fontId="102" fillId="11" borderId="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4" fontId="51" fillId="12" borderId="17" applyNumberFormat="0" applyProtection="0">
      <alignment horizontal="right" vertical="center"/>
    </xf>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47" fillId="0" borderId="0"/>
    <xf numFmtId="0" fontId="6" fillId="19" borderId="17" applyNumberFormat="0" applyProtection="0">
      <alignment horizontal="left" vertical="center" indent="1"/>
    </xf>
    <xf numFmtId="0" fontId="1" fillId="0" borderId="0"/>
    <xf numFmtId="0" fontId="1" fillId="0" borderId="0"/>
    <xf numFmtId="0" fontId="47" fillId="0" borderId="0"/>
    <xf numFmtId="0" fontId="8" fillId="10" borderId="20" applyNumberFormat="0" applyFont="0" applyAlignment="0" applyProtection="0"/>
    <xf numFmtId="0" fontId="6" fillId="19" borderId="17" applyNumberFormat="0" applyProtection="0">
      <alignment horizontal="left" vertical="center" indent="1"/>
    </xf>
    <xf numFmtId="0" fontId="1" fillId="0" borderId="0"/>
    <xf numFmtId="0" fontId="1" fillId="0" borderId="0"/>
    <xf numFmtId="0" fontId="47" fillId="0" borderId="0"/>
    <xf numFmtId="0" fontId="8" fillId="10" borderId="20" applyNumberFormat="0" applyFont="0" applyAlignment="0" applyProtection="0"/>
    <xf numFmtId="0" fontId="1" fillId="0" borderId="0"/>
    <xf numFmtId="0" fontId="1" fillId="0" borderId="0"/>
    <xf numFmtId="0" fontId="47" fillId="0" borderId="0"/>
    <xf numFmtId="0" fontId="8" fillId="10" borderId="20" applyNumberFormat="0" applyFont="0" applyAlignment="0" applyProtection="0"/>
    <xf numFmtId="0" fontId="1" fillId="0" borderId="0"/>
    <xf numFmtId="0" fontId="1" fillId="0" borderId="0"/>
    <xf numFmtId="0" fontId="1" fillId="0" borderId="0"/>
    <xf numFmtId="0" fontId="47" fillId="0" borderId="0"/>
    <xf numFmtId="0" fontId="8" fillId="10" borderId="20" applyNumberFormat="0" applyFont="0" applyAlignment="0" applyProtection="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190" fontId="53" fillId="9" borderId="9">
      <alignment vertical="top"/>
    </xf>
    <xf numFmtId="0" fontId="1" fillId="0" borderId="0"/>
    <xf numFmtId="0" fontId="1" fillId="0" borderId="0"/>
    <xf numFmtId="190" fontId="53" fillId="9" borderId="9">
      <alignment vertical="top"/>
    </xf>
    <xf numFmtId="0" fontId="1" fillId="0" borderId="0"/>
    <xf numFmtId="0" fontId="1" fillId="0" borderId="0"/>
    <xf numFmtId="190" fontId="53" fillId="9" borderId="9">
      <alignment vertical="top"/>
    </xf>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4" fontId="51" fillId="17" borderId="17"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47" fillId="0" borderId="0"/>
    <xf numFmtId="0" fontId="47" fillId="0" borderId="0"/>
    <xf numFmtId="0" fontId="1" fillId="0" borderId="0"/>
    <xf numFmtId="0" fontId="1" fillId="0" borderId="0"/>
    <xf numFmtId="0" fontId="47" fillId="0" borderId="0"/>
    <xf numFmtId="0" fontId="6" fillId="0" borderId="0"/>
    <xf numFmtId="0" fontId="1" fillId="0" borderId="0"/>
    <xf numFmtId="0" fontId="1" fillId="0" borderId="0"/>
    <xf numFmtId="0" fontId="47" fillId="0" borderId="0"/>
    <xf numFmtId="0" fontId="6" fillId="0" borderId="0"/>
    <xf numFmtId="0" fontId="1" fillId="0" borderId="0"/>
    <xf numFmtId="0" fontId="1" fillId="0" borderId="0"/>
    <xf numFmtId="0" fontId="47" fillId="0" borderId="0"/>
    <xf numFmtId="0" fontId="6" fillId="0" borderId="0"/>
    <xf numFmtId="0" fontId="1" fillId="0" borderId="0"/>
    <xf numFmtId="0" fontId="1" fillId="0" borderId="0"/>
    <xf numFmtId="0" fontId="43" fillId="0" borderId="0"/>
    <xf numFmtId="0" fontId="47" fillId="0" borderId="0"/>
    <xf numFmtId="0" fontId="1" fillId="0" borderId="0"/>
    <xf numFmtId="0" fontId="1" fillId="0" borderId="0"/>
    <xf numFmtId="0" fontId="47" fillId="0" borderId="0"/>
    <xf numFmtId="0" fontId="47"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4" fontId="51" fillId="17" borderId="17" applyNumberFormat="0" applyProtection="0">
      <alignment vertical="center"/>
    </xf>
    <xf numFmtId="0" fontId="1" fillId="0" borderId="0"/>
    <xf numFmtId="0" fontId="1" fillId="0" borderId="0"/>
    <xf numFmtId="4" fontId="61" fillId="17" borderId="17" applyNumberFormat="0" applyProtection="0">
      <alignment vertical="center"/>
    </xf>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8" fillId="5" borderId="16" applyNumberFormat="0" applyProtection="0">
      <alignment horizontal="right" vertical="center"/>
    </xf>
    <xf numFmtId="0" fontId="50" fillId="8"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4" fontId="51" fillId="9" borderId="17" applyNumberFormat="0" applyProtection="0">
      <alignment horizontal="left" vertical="center" indent="1"/>
    </xf>
    <xf numFmtId="0" fontId="1" fillId="0" borderId="0"/>
    <xf numFmtId="0" fontId="1" fillId="0" borderId="0"/>
    <xf numFmtId="4" fontId="51" fillId="12" borderId="17" applyNumberFormat="0" applyProtection="0">
      <alignment horizontal="right" vertical="center"/>
    </xf>
    <xf numFmtId="4" fontId="51" fillId="9" borderId="17" applyNumberFormat="0" applyProtection="0">
      <alignment horizontal="left" vertical="center" indent="1"/>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3" borderId="16"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0" fontId="53" fillId="9" borderId="9">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50" fillId="4" borderId="16"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50" fillId="3" borderId="16" applyNumberFormat="0" applyProtection="0">
      <alignment horizontal="left" vertical="center" indent="1"/>
    </xf>
    <xf numFmtId="4" fontId="58" fillId="5" borderId="16" applyNumberFormat="0" applyProtection="0">
      <alignment horizontal="right" vertical="center"/>
    </xf>
    <xf numFmtId="4" fontId="59" fillId="13"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8" fillId="10" borderId="20" applyNumberFormat="0" applyFont="0" applyAlignment="0" applyProtection="0"/>
    <xf numFmtId="4" fontId="51" fillId="10" borderId="17" applyNumberFormat="0" applyProtection="0">
      <alignment vertical="center"/>
    </xf>
    <xf numFmtId="0" fontId="50" fillId="2" borderId="16" applyNumberFormat="0" applyProtection="0">
      <alignment horizontal="left" vertical="center" indent="1"/>
    </xf>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 fontId="58" fillId="5" borderId="16" applyNumberFormat="0" applyProtection="0">
      <alignment horizontal="right" vertical="center"/>
    </xf>
    <xf numFmtId="4" fontId="50" fillId="0" borderId="16" applyNumberFormat="0" applyProtection="0">
      <alignment horizontal="right" vertical="center"/>
    </xf>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4" fontId="51" fillId="10" borderId="17" applyNumberFormat="0" applyProtection="0">
      <alignment vertical="center"/>
    </xf>
    <xf numFmtId="0" fontId="1" fillId="0" borderId="0"/>
    <xf numFmtId="0" fontId="1" fillId="0" borderId="0"/>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1" fillId="0" borderId="0"/>
    <xf numFmtId="0" fontId="50" fillId="8" borderId="16" applyNumberFormat="0" applyProtection="0">
      <alignment horizontal="left" vertical="center" indent="1"/>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70" fillId="9" borderId="17"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4" fontId="70" fillId="9" borderId="17"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4" fontId="70" fillId="9" borderId="17"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50" fillId="14" borderId="21" applyNumberFormat="0" applyProtection="0">
      <alignment horizontal="left" vertical="top"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4" fontId="51" fillId="24" borderId="17"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4" fontId="51" fillId="24" borderId="17"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4" fontId="51" fillId="24" borderId="17"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9" fontId="1" fillId="0" borderId="0" applyFont="0" applyFill="0" applyBorder="0" applyAlignment="0" applyProtection="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1" fillId="0" borderId="0"/>
    <xf numFmtId="0" fontId="1" fillId="0" borderId="0"/>
    <xf numFmtId="9" fontId="1" fillId="0" borderId="0" applyFont="0" applyFill="0" applyBorder="0" applyAlignment="0" applyProtection="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9" fontId="1" fillId="0" borderId="0" applyFont="0" applyFill="0" applyBorder="0" applyAlignment="0" applyProtection="0"/>
    <xf numFmtId="4" fontId="57" fillId="5" borderId="16" applyNumberFormat="0" applyProtection="0">
      <alignment horizontal="right" vertical="center"/>
    </xf>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6" fillId="19" borderId="17" applyNumberFormat="0" applyProtection="0">
      <alignment horizontal="left" vertical="center" indent="1"/>
    </xf>
    <xf numFmtId="0" fontId="1" fillId="0" borderId="0"/>
    <xf numFmtId="0" fontId="1" fillId="0" borderId="0"/>
    <xf numFmtId="4" fontId="61" fillId="17" borderId="17" applyNumberFormat="0" applyProtection="0">
      <alignment vertical="center"/>
    </xf>
    <xf numFmtId="4" fontId="50" fillId="0" borderId="16"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6" fillId="19" borderId="17" applyNumberFormat="0" applyProtection="0">
      <alignment horizontal="left" vertical="center" indent="1"/>
    </xf>
    <xf numFmtId="0" fontId="1" fillId="0" borderId="0"/>
    <xf numFmtId="0" fontId="1" fillId="0" borderId="0"/>
    <xf numFmtId="4" fontId="61" fillId="17" borderId="17" applyNumberFormat="0" applyProtection="0">
      <alignment vertical="center"/>
    </xf>
    <xf numFmtId="4" fontId="50" fillId="0" borderId="16"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6" fillId="19" borderId="17" applyNumberFormat="0" applyProtection="0">
      <alignment horizontal="left" vertical="center" indent="1"/>
    </xf>
    <xf numFmtId="0" fontId="1" fillId="0" borderId="0"/>
    <xf numFmtId="0" fontId="1" fillId="0" borderId="0"/>
    <xf numFmtId="4" fontId="61" fillId="17" borderId="17" applyNumberFormat="0" applyProtection="0">
      <alignment vertical="center"/>
    </xf>
    <xf numFmtId="4" fontId="50" fillId="0" borderId="16"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61" fillId="17" borderId="17" applyNumberFormat="0" applyProtection="0">
      <alignment vertical="center"/>
    </xf>
    <xf numFmtId="4" fontId="50" fillId="0" borderId="16"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47"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47" fillId="0" borderId="0"/>
    <xf numFmtId="0" fontId="8" fillId="10" borderId="20" applyNumberFormat="0" applyFont="0" applyAlignment="0" applyProtection="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50" fillId="8" borderId="16" applyNumberFormat="0" applyProtection="0">
      <alignment horizontal="left" vertical="center" indent="1"/>
    </xf>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09" fillId="0" borderId="0" applyFont="0" applyFill="0" applyBorder="0" applyAlignment="0" applyProtection="0"/>
    <xf numFmtId="4" fontId="50" fillId="0" borderId="16" applyNumberFormat="0" applyProtection="0">
      <alignment horizontal="right" vertical="center"/>
    </xf>
    <xf numFmtId="199" fontId="77" fillId="0" borderId="0" applyFill="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4" fontId="51" fillId="2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4" fontId="51" fillId="9" borderId="17"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0" fontId="1" fillId="0" borderId="0"/>
    <xf numFmtId="0" fontId="1" fillId="0" borderId="0"/>
    <xf numFmtId="0" fontId="1" fillId="0" borderId="0"/>
    <xf numFmtId="4" fontId="5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4" fontId="61" fillId="10" borderId="17" applyNumberFormat="0" applyProtection="0">
      <alignment vertical="center"/>
    </xf>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4" fontId="57" fillId="5" borderId="16"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50" fillId="3" borderId="16"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4" fontId="51" fillId="18" borderId="17" applyNumberFormat="0" applyProtection="0">
      <alignment horizontal="right" vertical="center"/>
    </xf>
    <xf numFmtId="0" fontId="50" fillId="3" borderId="16"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4" fontId="51" fillId="18" borderId="17" applyNumberFormat="0" applyProtection="0">
      <alignment horizontal="right" vertical="center"/>
    </xf>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4" fontId="51" fillId="18" borderId="17" applyNumberFormat="0" applyProtection="0">
      <alignment horizontal="right" vertical="center"/>
    </xf>
    <xf numFmtId="0" fontId="6" fillId="19" borderId="17"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1" fillId="0" borderId="0"/>
    <xf numFmtId="4" fontId="51" fillId="18" borderId="17" applyNumberFormat="0" applyProtection="0">
      <alignment horizontal="right" vertical="center"/>
    </xf>
    <xf numFmtId="0" fontId="1" fillId="0" borderId="0"/>
    <xf numFmtId="0" fontId="1" fillId="0" borderId="0"/>
    <xf numFmtId="4" fontId="51" fillId="9" borderId="22" applyNumberFormat="0" applyProtection="0">
      <alignment horizontal="left" vertical="center" indent="1"/>
    </xf>
    <xf numFmtId="0" fontId="1" fillId="0" borderId="0"/>
    <xf numFmtId="4" fontId="51" fillId="18" borderId="17" applyNumberFormat="0" applyProtection="0">
      <alignment horizontal="right" vertical="center"/>
    </xf>
    <xf numFmtId="0" fontId="1" fillId="0" borderId="0"/>
    <xf numFmtId="0" fontId="1" fillId="0" borderId="0"/>
    <xf numFmtId="4" fontId="51" fillId="9" borderId="22" applyNumberFormat="0" applyProtection="0">
      <alignment horizontal="left" vertical="center" indent="1"/>
    </xf>
    <xf numFmtId="0" fontId="1" fillId="0" borderId="0"/>
    <xf numFmtId="0" fontId="6" fillId="19" borderId="17"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4" fontId="51" fillId="9" borderId="22" applyNumberFormat="0" applyProtection="0">
      <alignment horizontal="left" vertical="center" indent="1"/>
    </xf>
    <xf numFmtId="0" fontId="50" fillId="8" borderId="16" applyNumberFormat="0" applyProtection="0">
      <alignment horizontal="left" vertical="center" indent="1"/>
    </xf>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50" fillId="8" borderId="16" applyNumberFormat="0" applyProtection="0">
      <alignment horizontal="left" vertical="center" indent="1"/>
    </xf>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190" fontId="63" fillId="0" borderId="9">
      <alignment horizontal="left" vertical="top"/>
    </xf>
    <xf numFmtId="0" fontId="1" fillId="0" borderId="0"/>
    <xf numFmtId="0" fontId="1" fillId="0" borderId="0"/>
    <xf numFmtId="0" fontId="1" fillId="0" borderId="0"/>
    <xf numFmtId="0" fontId="1" fillId="0" borderId="0"/>
    <xf numFmtId="190" fontId="63" fillId="0" borderId="9">
      <alignment horizontal="left" vertical="top"/>
    </xf>
    <xf numFmtId="0" fontId="1" fillId="0" borderId="0"/>
    <xf numFmtId="0" fontId="1" fillId="0" borderId="0"/>
    <xf numFmtId="0" fontId="1" fillId="0" borderId="0"/>
    <xf numFmtId="0" fontId="1" fillId="0" borderId="0"/>
    <xf numFmtId="190" fontId="63" fillId="0" borderId="9">
      <alignment horizontal="left" vertical="top"/>
    </xf>
    <xf numFmtId="0" fontId="1" fillId="0" borderId="0"/>
    <xf numFmtId="0" fontId="1" fillId="0" borderId="0"/>
    <xf numFmtId="0" fontId="1" fillId="0" borderId="0"/>
    <xf numFmtId="190" fontId="63" fillId="0" borderId="9">
      <alignment horizontal="left" vertical="top"/>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6" fillId="19" borderId="17" applyNumberFormat="0" applyProtection="0">
      <alignment horizontal="left" vertical="center" indent="1"/>
    </xf>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6"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4" fontId="51" fillId="2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6" fillId="0" borderId="0"/>
    <xf numFmtId="0" fontId="1" fillId="0" borderId="0"/>
    <xf numFmtId="0" fontId="6"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6" fillId="19" borderId="17" applyNumberFormat="0" applyProtection="0">
      <alignment horizontal="left" vertical="center" indent="1"/>
    </xf>
    <xf numFmtId="0" fontId="1" fillId="0" borderId="0"/>
    <xf numFmtId="0" fontId="1" fillId="0" borderId="0"/>
    <xf numFmtId="0" fontId="1" fillId="0" borderId="0"/>
    <xf numFmtId="4" fontId="50" fillId="16" borderId="16" applyNumberFormat="0" applyProtection="0">
      <alignment horizontal="left" vertical="center" indent="1"/>
    </xf>
    <xf numFmtId="0" fontId="6" fillId="6" borderId="17" applyNumberFormat="0" applyProtection="0">
      <alignment horizontal="left" vertical="center" indent="1"/>
    </xf>
    <xf numFmtId="0" fontId="6" fillId="19"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4" fontId="50" fillId="16"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4" fontId="50" fillId="16"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9" fontId="6" fillId="0" borderId="0" applyFont="0" applyFill="0" applyBorder="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8" fillId="10" borderId="20" applyNumberFormat="0" applyFont="0" applyAlignment="0" applyProtection="0"/>
    <xf numFmtId="0" fontId="1" fillId="0" borderId="0"/>
    <xf numFmtId="0" fontId="47" fillId="0" borderId="0"/>
    <xf numFmtId="0" fontId="8" fillId="10" borderId="20" applyNumberFormat="0" applyFont="0" applyAlignment="0" applyProtection="0"/>
    <xf numFmtId="0" fontId="1" fillId="0" borderId="0"/>
    <xf numFmtId="0" fontId="47" fillId="0" borderId="0"/>
    <xf numFmtId="0" fontId="8" fillId="10" borderId="20" applyNumberFormat="0" applyFont="0" applyAlignment="0" applyProtection="0"/>
    <xf numFmtId="0" fontId="1" fillId="0" borderId="0"/>
    <xf numFmtId="0" fontId="47"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6" fillId="0" borderId="0"/>
    <xf numFmtId="0" fontId="1" fillId="0" borderId="0"/>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1" fillId="10" borderId="17" applyNumberFormat="0" applyProtection="0">
      <alignmen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4" fontId="61" fillId="10" borderId="17" applyNumberFormat="0" applyProtection="0">
      <alignment vertical="center"/>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4" fontId="58" fillId="5"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8" fillId="5" borderId="16" applyNumberFormat="0" applyProtection="0">
      <alignment horizontal="right" vertical="center"/>
    </xf>
    <xf numFmtId="0" fontId="1" fillId="0" borderId="0"/>
    <xf numFmtId="0" fontId="48" fillId="0" borderId="0"/>
    <xf numFmtId="0" fontId="48" fillId="0" borderId="0"/>
    <xf numFmtId="0" fontId="50" fillId="4" borderId="16" applyNumberFormat="0" applyProtection="0">
      <alignment horizontal="left" vertical="center" indent="1"/>
    </xf>
    <xf numFmtId="0" fontId="1" fillId="0" borderId="0"/>
    <xf numFmtId="0" fontId="1" fillId="0" borderId="0"/>
    <xf numFmtId="0" fontId="48" fillId="0" borderId="0"/>
    <xf numFmtId="0" fontId="48"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11" borderId="21" applyNumberFormat="0" applyProtection="0">
      <alignment horizontal="left" vertical="top" indent="1"/>
    </xf>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6"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4" fontId="51" fillId="17" borderId="17" applyNumberFormat="0" applyProtection="0">
      <alignment vertical="center"/>
    </xf>
    <xf numFmtId="0" fontId="1" fillId="0" borderId="0"/>
    <xf numFmtId="4" fontId="51" fillId="17" borderId="17" applyNumberFormat="0" applyProtection="0">
      <alignment vertical="center"/>
    </xf>
    <xf numFmtId="4" fontId="51" fillId="17" borderId="17" applyNumberFormat="0" applyProtection="0">
      <alignment vertical="center"/>
    </xf>
    <xf numFmtId="0" fontId="1" fillId="0" borderId="0"/>
    <xf numFmtId="4" fontId="51" fillId="17" borderId="17" applyNumberFormat="0" applyProtection="0">
      <alignment vertical="center"/>
    </xf>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4" fontId="50" fillId="16"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171" fontId="6" fillId="0" borderId="0" applyFont="0" applyFill="0" applyBorder="0" applyAlignment="0" applyProtection="0"/>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4" fontId="51" fillId="17" borderId="17" applyNumberFormat="0" applyProtection="0">
      <alignment vertical="center"/>
    </xf>
    <xf numFmtId="0" fontId="50" fillId="2" borderId="21" applyNumberFormat="0" applyProtection="0">
      <alignment horizontal="left" vertical="top" indent="1"/>
    </xf>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50" fillId="11" borderId="21" applyNumberFormat="0" applyProtection="0">
      <alignment horizontal="left" vertical="top" indent="1"/>
    </xf>
    <xf numFmtId="0" fontId="1" fillId="0" borderId="0"/>
    <xf numFmtId="0" fontId="6" fillId="6" borderId="17" applyNumberFormat="0" applyProtection="0">
      <alignment horizontal="left" vertical="center" indent="1"/>
    </xf>
    <xf numFmtId="0" fontId="1" fillId="0" borderId="0"/>
    <xf numFmtId="0" fontId="50" fillId="2" borderId="16"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50" fillId="11" borderId="21" applyNumberFormat="0" applyProtection="0">
      <alignment horizontal="left" vertical="top" indent="1"/>
    </xf>
    <xf numFmtId="0" fontId="1" fillId="0" borderId="0"/>
    <xf numFmtId="0" fontId="50" fillId="2" borderId="16" applyNumberFormat="0" applyProtection="0">
      <alignment horizontal="left" vertical="center"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190" fontId="63" fillId="0" borderId="9">
      <alignment horizontal="left" vertical="top"/>
    </xf>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4" fontId="50" fillId="14" borderId="16" applyNumberFormat="0" applyProtection="0">
      <alignment horizontal="right" vertical="center"/>
    </xf>
    <xf numFmtId="0" fontId="50" fillId="8" borderId="16" applyNumberFormat="0" applyProtection="0">
      <alignment horizontal="left" vertical="center" indent="1"/>
    </xf>
    <xf numFmtId="0" fontId="1" fillId="0" borderId="0"/>
    <xf numFmtId="4" fontId="51" fillId="28" borderId="17"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0" fontId="1" fillId="0" borderId="0"/>
    <xf numFmtId="0" fontId="52" fillId="0" borderId="18" applyNumberFormat="0" applyFill="0" applyAlignment="0" applyProtection="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1" fillId="7" borderId="17" applyNumberFormat="0" applyProtection="0">
      <alignment horizontal="right" vertical="center"/>
    </xf>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50" fillId="4"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50" fillId="4"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50" fillId="4" borderId="16" applyNumberFormat="0" applyProtection="0">
      <alignment horizontal="left" vertical="center" indent="1"/>
    </xf>
    <xf numFmtId="0" fontId="50" fillId="2"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50" fillId="11" borderId="21" applyNumberFormat="0" applyProtection="0">
      <alignment horizontal="left" vertical="top" indent="1"/>
    </xf>
    <xf numFmtId="0" fontId="1" fillId="0" borderId="0"/>
    <xf numFmtId="4" fontId="51" fillId="9" borderId="17" applyNumberFormat="0" applyProtection="0">
      <alignment horizontal="left" vertical="center" indent="1"/>
    </xf>
    <xf numFmtId="0" fontId="50" fillId="11" borderId="21" applyNumberFormat="0" applyProtection="0">
      <alignment horizontal="left" vertical="top" indent="1"/>
    </xf>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30"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6" fillId="8" borderId="17" applyNumberFormat="0" applyProtection="0">
      <alignment horizontal="left" vertical="center" indent="1"/>
    </xf>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4" borderId="16" applyNumberFormat="0" applyProtection="0">
      <alignment horizontal="left" vertical="center" indent="1"/>
    </xf>
    <xf numFmtId="0" fontId="1" fillId="0" borderId="0"/>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4" borderId="16" applyNumberFormat="0" applyProtection="0">
      <alignment horizontal="left" vertical="center" indent="1"/>
    </xf>
    <xf numFmtId="0" fontId="1" fillId="0" borderId="0"/>
    <xf numFmtId="0" fontId="6" fillId="8" borderId="17"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6" fillId="8" borderId="17"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50" fillId="14" borderId="21" applyNumberFormat="0" applyProtection="0">
      <alignment horizontal="left" vertical="top"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0" fontId="50" fillId="3" borderId="16" applyNumberFormat="0" applyProtection="0">
      <alignment horizontal="left" vertical="center" indent="1"/>
    </xf>
    <xf numFmtId="0" fontId="1" fillId="0" borderId="0"/>
    <xf numFmtId="4" fontId="51" fillId="17" borderId="17" applyNumberFormat="0" applyProtection="0">
      <alignment vertical="center"/>
    </xf>
    <xf numFmtId="0" fontId="50" fillId="3"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4" fontId="58" fillId="5" borderId="16" applyNumberFormat="0" applyProtection="0">
      <alignment horizontal="right" vertical="center"/>
    </xf>
    <xf numFmtId="0" fontId="1" fillId="0" borderId="0"/>
    <xf numFmtId="4" fontId="58" fillId="5" borderId="16" applyNumberFormat="0" applyProtection="0">
      <alignment horizontal="right" vertical="center"/>
    </xf>
    <xf numFmtId="0" fontId="1" fillId="0" borderId="0"/>
    <xf numFmtId="4" fontId="58" fillId="5" borderId="16" applyNumberFormat="0" applyProtection="0">
      <alignment horizontal="right" vertical="center"/>
    </xf>
    <xf numFmtId="0" fontId="1" fillId="0" borderId="0"/>
    <xf numFmtId="190" fontId="53" fillId="9" borderId="9">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47"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47" fillId="0" borderId="0"/>
    <xf numFmtId="4" fontId="51" fillId="10" borderId="17" applyNumberFormat="0" applyProtection="0">
      <alignment vertical="center"/>
    </xf>
    <xf numFmtId="0" fontId="1" fillId="0" borderId="0"/>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47" fillId="0" borderId="0"/>
    <xf numFmtId="0" fontId="1" fillId="0" borderId="0"/>
    <xf numFmtId="0" fontId="47" fillId="0" borderId="0"/>
    <xf numFmtId="0" fontId="1" fillId="0" borderId="0"/>
    <xf numFmtId="0" fontId="1" fillId="0" borderId="0"/>
    <xf numFmtId="0" fontId="47" fillId="0" borderId="0"/>
    <xf numFmtId="0" fontId="47" fillId="0" borderId="0"/>
    <xf numFmtId="0" fontId="1" fillId="0" borderId="0"/>
    <xf numFmtId="0" fontId="1" fillId="0" borderId="0"/>
    <xf numFmtId="0" fontId="47" fillId="0" borderId="0"/>
    <xf numFmtId="0" fontId="47" fillId="0" borderId="0"/>
    <xf numFmtId="0" fontId="1" fillId="0" borderId="0"/>
    <xf numFmtId="0" fontId="1" fillId="0" borderId="0"/>
    <xf numFmtId="4" fontId="51" fillId="17" borderId="17" applyNumberFormat="0" applyProtection="0">
      <alignment vertical="center"/>
    </xf>
    <xf numFmtId="0" fontId="47" fillId="0" borderId="0"/>
    <xf numFmtId="0" fontId="47" fillId="0" borderId="0"/>
    <xf numFmtId="0" fontId="1" fillId="0" borderId="0"/>
    <xf numFmtId="0" fontId="1" fillId="0" borderId="0"/>
    <xf numFmtId="4" fontId="51" fillId="17" borderId="17" applyNumberFormat="0" applyProtection="0">
      <alignment vertical="center"/>
    </xf>
    <xf numFmtId="0" fontId="47" fillId="0" borderId="0"/>
    <xf numFmtId="0" fontId="47" fillId="0" borderId="0"/>
    <xf numFmtId="0" fontId="1" fillId="0" borderId="0"/>
    <xf numFmtId="0" fontId="1" fillId="0" borderId="0"/>
    <xf numFmtId="4" fontId="51" fillId="17" borderId="17" applyNumberFormat="0" applyProtection="0">
      <alignment vertical="center"/>
    </xf>
    <xf numFmtId="0" fontId="47" fillId="0" borderId="0"/>
    <xf numFmtId="0" fontId="47" fillId="0" borderId="0"/>
    <xf numFmtId="0" fontId="1" fillId="0" borderId="0"/>
    <xf numFmtId="0" fontId="1" fillId="0" borderId="0"/>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4" fontId="5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70" fillId="9" borderId="17"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4" fontId="51" fillId="25" borderId="17" applyNumberFormat="0" applyProtection="0">
      <alignment horizontal="right" vertical="center"/>
    </xf>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47" fillId="0" borderId="0"/>
    <xf numFmtId="4" fontId="51" fillId="10" borderId="17" applyNumberFormat="0" applyProtection="0">
      <alignment vertical="center"/>
    </xf>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32" fillId="35" borderId="0">
      <alignment horizontal="left" vertical="center"/>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4" fontId="51" fillId="21" borderId="17" applyNumberFormat="0" applyProtection="0">
      <alignment horizontal="right" vertical="center"/>
    </xf>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8" fillId="10" borderId="20" applyNumberFormat="0" applyFont="0" applyAlignment="0" applyProtection="0"/>
    <xf numFmtId="0" fontId="8" fillId="10" borderId="20" applyNumberFormat="0" applyFont="0" applyAlignment="0" applyProtection="0"/>
    <xf numFmtId="0" fontId="1" fillId="0" borderId="0"/>
    <xf numFmtId="4" fontId="51" fillId="18" borderId="17" applyNumberFormat="0" applyProtection="0">
      <alignment horizontal="right" vertical="center"/>
    </xf>
    <xf numFmtId="0" fontId="1" fillId="0" borderId="0"/>
    <xf numFmtId="0" fontId="8" fillId="10" borderId="20" applyNumberFormat="0" applyFont="0" applyAlignment="0" applyProtection="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1" fillId="0" borderId="0"/>
    <xf numFmtId="0" fontId="1" fillId="0" borderId="0"/>
    <xf numFmtId="190" fontId="63" fillId="0" borderId="9">
      <alignment horizontal="left" vertical="top"/>
    </xf>
    <xf numFmtId="0" fontId="1" fillId="0" borderId="0"/>
    <xf numFmtId="0" fontId="1" fillId="0" borderId="0"/>
    <xf numFmtId="0" fontId="1" fillId="0" borderId="0"/>
    <xf numFmtId="0" fontId="50" fillId="2" borderId="21" applyNumberFormat="0" applyProtection="0">
      <alignment horizontal="left" vertical="top" indent="1"/>
    </xf>
    <xf numFmtId="0" fontId="6" fillId="10" borderId="20" applyNumberFormat="0" applyFont="0" applyAlignment="0" applyProtection="0"/>
    <xf numFmtId="4" fontId="50" fillId="16" borderId="16" applyNumberFormat="0" applyProtection="0">
      <alignment horizontal="left" vertical="center" indent="1"/>
    </xf>
    <xf numFmtId="0" fontId="1" fillId="0" borderId="0"/>
    <xf numFmtId="0" fontId="50" fillId="2" borderId="21" applyNumberFormat="0" applyProtection="0">
      <alignment horizontal="left" vertical="top" indent="1"/>
    </xf>
    <xf numFmtId="0" fontId="1" fillId="0" borderId="0"/>
    <xf numFmtId="0" fontId="6" fillId="10" borderId="20" applyNumberFormat="0" applyFont="0" applyAlignment="0" applyProtection="0"/>
    <xf numFmtId="0" fontId="1" fillId="0" borderId="0"/>
    <xf numFmtId="0" fontId="50" fillId="2" borderId="21" applyNumberFormat="0" applyProtection="0">
      <alignment horizontal="left" vertical="top" indent="1"/>
    </xf>
    <xf numFmtId="0" fontId="1" fillId="0" borderId="0"/>
    <xf numFmtId="0" fontId="6" fillId="10" borderId="20" applyNumberFormat="0" applyFont="0" applyAlignment="0" applyProtection="0"/>
    <xf numFmtId="0" fontId="1" fillId="0" borderId="0"/>
    <xf numFmtId="0" fontId="50" fillId="2" borderId="21" applyNumberFormat="0" applyProtection="0">
      <alignment horizontal="left" vertical="top" indent="1"/>
    </xf>
    <xf numFmtId="0" fontId="1" fillId="0" borderId="0"/>
    <xf numFmtId="49" fontId="72"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190" fontId="63" fillId="0" borderId="9">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1" fillId="0" borderId="0"/>
    <xf numFmtId="190" fontId="63" fillId="0" borderId="9">
      <alignment horizontal="left" vertical="top"/>
    </xf>
    <xf numFmtId="0" fontId="1" fillId="0" borderId="0"/>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50" fillId="2"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50" fillId="4" borderId="16"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4" fontId="59" fillId="13" borderId="17"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4" fontId="51" fillId="25" borderId="17" applyNumberFormat="0" applyProtection="0">
      <alignment horizontal="right" vertical="center"/>
    </xf>
    <xf numFmtId="4" fontId="51" fillId="17" borderId="17" applyNumberFormat="0" applyProtection="0">
      <alignment vertical="center"/>
    </xf>
    <xf numFmtId="0" fontId="1" fillId="0" borderId="0"/>
    <xf numFmtId="4" fontId="51" fillId="25" borderId="17"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0" fillId="0" borderId="16"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0" fillId="0" borderId="16"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0" fontId="1" fillId="0" borderId="0"/>
    <xf numFmtId="0" fontId="1" fillId="0" borderId="0"/>
    <xf numFmtId="0" fontId="1" fillId="0" borderId="0"/>
    <xf numFmtId="4" fontId="51" fillId="25" borderId="17" applyNumberFormat="0" applyProtection="0">
      <alignment horizontal="right" vertical="center"/>
    </xf>
    <xf numFmtId="0" fontId="6" fillId="19" borderId="17" applyNumberFormat="0" applyProtection="0">
      <alignment horizontal="left" vertical="center" indent="1"/>
    </xf>
    <xf numFmtId="4" fontId="51" fillId="17" borderId="17" applyNumberFormat="0" applyProtection="0">
      <alignment vertical="center"/>
    </xf>
    <xf numFmtId="0" fontId="1" fillId="0" borderId="0"/>
    <xf numFmtId="4" fontId="51" fillId="25" borderId="17" applyNumberFormat="0" applyProtection="0">
      <alignment horizontal="right" vertical="center"/>
    </xf>
    <xf numFmtId="0" fontId="1" fillId="0" borderId="0"/>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1" fillId="17" borderId="17" applyNumberFormat="0" applyProtection="0">
      <alignment vertical="center"/>
    </xf>
    <xf numFmtId="0" fontId="50" fillId="3" borderId="16" applyNumberFormat="0" applyProtection="0">
      <alignment horizontal="left" vertical="center" indent="1"/>
    </xf>
    <xf numFmtId="0" fontId="1" fillId="0" borderId="0"/>
    <xf numFmtId="4" fontId="61" fillId="17" borderId="17" applyNumberFormat="0" applyProtection="0">
      <alignment vertical="center"/>
    </xf>
    <xf numFmtId="4" fontId="51" fillId="25" borderId="17" applyNumberFormat="0" applyProtection="0">
      <alignment horizontal="right" vertical="center"/>
    </xf>
    <xf numFmtId="4" fontId="51" fillId="17" borderId="17" applyNumberFormat="0" applyProtection="0">
      <alignment vertical="center"/>
    </xf>
    <xf numFmtId="0" fontId="50" fillId="3" borderId="16" applyNumberFormat="0" applyProtection="0">
      <alignment horizontal="left" vertical="center" indent="1"/>
    </xf>
    <xf numFmtId="0" fontId="1" fillId="0" borderId="0"/>
    <xf numFmtId="4" fontId="51" fillId="17" borderId="17" applyNumberFormat="0" applyProtection="0">
      <alignment vertical="center"/>
    </xf>
    <xf numFmtId="0" fontId="50" fillId="3" borderId="16" applyNumberFormat="0" applyProtection="0">
      <alignment horizontal="left" vertical="center" indent="1"/>
    </xf>
    <xf numFmtId="0" fontId="1" fillId="0" borderId="0"/>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50" fillId="8" borderId="16"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6" fillId="6" borderId="17" applyNumberFormat="0" applyProtection="0">
      <alignment horizontal="left" vertical="center" indent="1"/>
    </xf>
    <xf numFmtId="0" fontId="1" fillId="0" borderId="0"/>
    <xf numFmtId="0" fontId="8" fillId="10" borderId="20" applyNumberFormat="0" applyFont="0" applyAlignment="0" applyProtection="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0" fontId="6" fillId="19" borderId="17" applyNumberFormat="0" applyProtection="0">
      <alignment horizontal="left" vertical="center" indent="1"/>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50" fillId="11" borderId="21" applyNumberFormat="0" applyProtection="0">
      <alignment horizontal="left" vertical="top" indent="1"/>
    </xf>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109" fillId="0" borderId="0" applyFont="0" applyFill="0" applyBorder="0" applyAlignment="0" applyProtection="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6" fillId="8"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6" fillId="6" borderId="17" applyNumberFormat="0" applyProtection="0">
      <alignment horizontal="left" vertical="center" indent="1"/>
    </xf>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4" fontId="61" fillId="10" borderId="17" applyNumberFormat="0" applyProtection="0">
      <alignmen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1" fillId="17" borderId="17" applyNumberFormat="0" applyProtection="0">
      <alignment horizontal="left" vertical="center" indent="1"/>
    </xf>
    <xf numFmtId="0" fontId="1" fillId="0" borderId="0"/>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50" fillId="3" borderId="16" applyNumberFormat="0" applyProtection="0">
      <alignment horizontal="left" vertical="center" indent="1"/>
    </xf>
    <xf numFmtId="0" fontId="50" fillId="11" borderId="21" applyNumberFormat="0" applyProtection="0">
      <alignment horizontal="left" vertical="top" indent="1"/>
    </xf>
    <xf numFmtId="0" fontId="1" fillId="0" borderId="0"/>
    <xf numFmtId="4" fontId="51" fillId="18" borderId="17" applyNumberFormat="0" applyProtection="0">
      <alignment horizontal="right" vertical="center"/>
    </xf>
    <xf numFmtId="0" fontId="50" fillId="3" borderId="16" applyNumberFormat="0" applyProtection="0">
      <alignment horizontal="left" vertical="center" indent="1"/>
    </xf>
    <xf numFmtId="0" fontId="50" fillId="11" borderId="21" applyNumberFormat="0" applyProtection="0">
      <alignment horizontal="left" vertical="top" indent="1"/>
    </xf>
    <xf numFmtId="0" fontId="1" fillId="0" borderId="0"/>
    <xf numFmtId="4" fontId="51" fillId="18" borderId="17"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4" fontId="51" fillId="22" borderId="17" applyNumberFormat="0" applyProtection="0">
      <alignment horizontal="right" vertical="center"/>
    </xf>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190" fontId="53" fillId="9" borderId="9">
      <alignment vertical="top"/>
    </xf>
    <xf numFmtId="0" fontId="1" fillId="0" borderId="0"/>
    <xf numFmtId="190" fontId="53" fillId="9" borderId="9">
      <alignment vertical="top"/>
    </xf>
    <xf numFmtId="0" fontId="1" fillId="0" borderId="0"/>
    <xf numFmtId="0" fontId="1" fillId="0" borderId="0"/>
    <xf numFmtId="190" fontId="53" fillId="9" borderId="9">
      <alignment vertical="top"/>
    </xf>
    <xf numFmtId="4" fontId="70" fillId="9" borderId="17" applyNumberFormat="0" applyProtection="0">
      <alignment horizontal="right" vertical="center"/>
    </xf>
    <xf numFmtId="0" fontId="1" fillId="0" borderId="0"/>
    <xf numFmtId="190" fontId="53" fillId="9" borderId="9">
      <alignment vertical="top"/>
    </xf>
    <xf numFmtId="0" fontId="1" fillId="0" borderId="0"/>
    <xf numFmtId="0" fontId="50" fillId="4" borderId="16" applyNumberFormat="0" applyProtection="0">
      <alignment horizontal="left" vertical="center" indent="1"/>
    </xf>
    <xf numFmtId="0" fontId="1" fillId="0" borderId="0"/>
    <xf numFmtId="0" fontId="50" fillId="11" borderId="21" applyNumberFormat="0" applyProtection="0">
      <alignment horizontal="left" vertical="top" indent="1"/>
    </xf>
    <xf numFmtId="0" fontId="1" fillId="0" borderId="0"/>
    <xf numFmtId="0" fontId="50" fillId="8" borderId="16" applyNumberFormat="0" applyProtection="0">
      <alignment horizontal="left" vertical="center" indent="1"/>
    </xf>
    <xf numFmtId="0" fontId="1" fillId="0" borderId="0"/>
    <xf numFmtId="190" fontId="53" fillId="9" borderId="9">
      <alignment vertical="top"/>
    </xf>
    <xf numFmtId="0" fontId="1" fillId="0" borderId="0"/>
    <xf numFmtId="190" fontId="53" fillId="9" borderId="9">
      <alignment vertical="top"/>
    </xf>
    <xf numFmtId="0" fontId="1" fillId="0" borderId="0"/>
    <xf numFmtId="190" fontId="53" fillId="9" borderId="9">
      <alignment vertical="top"/>
    </xf>
    <xf numFmtId="0" fontId="1" fillId="0" borderId="0"/>
    <xf numFmtId="190" fontId="53" fillId="9" borderId="9">
      <alignment vertical="top"/>
    </xf>
    <xf numFmtId="0" fontId="1" fillId="0" borderId="0"/>
    <xf numFmtId="190" fontId="53" fillId="9" borderId="9">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4" fontId="51" fillId="10"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9" fontId="1" fillId="0" borderId="0" applyFont="0" applyFill="0" applyBorder="0" applyAlignment="0" applyProtection="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 fontId="51" fillId="17" borderId="17"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4" fontId="58" fillId="5" borderId="16"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9" fontId="1" fillId="0" borderId="0" applyFont="0" applyFill="0" applyBorder="0" applyAlignment="0" applyProtection="0"/>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9"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4" fontId="50" fillId="0" borderId="16" applyNumberFormat="0" applyProtection="0">
      <alignment horizontal="right" vertical="center"/>
    </xf>
    <xf numFmtId="9" fontId="1" fillId="0" borderId="0" applyFont="0" applyFill="0" applyBorder="0" applyAlignment="0" applyProtection="0"/>
    <xf numFmtId="0" fontId="1" fillId="0" borderId="0"/>
    <xf numFmtId="4" fontId="50" fillId="14" borderId="16" applyNumberFormat="0" applyProtection="0">
      <alignment horizontal="right" vertical="center"/>
    </xf>
    <xf numFmtId="0" fontId="1" fillId="0" borderId="0"/>
    <xf numFmtId="4" fontId="51" fillId="17" borderId="17" applyNumberFormat="0" applyProtection="0">
      <alignment vertical="center"/>
    </xf>
    <xf numFmtId="0" fontId="1" fillId="0" borderId="0"/>
    <xf numFmtId="0" fontId="1" fillId="0" borderId="0"/>
    <xf numFmtId="4" fontId="51" fillId="17" borderId="17" applyNumberFormat="0" applyProtection="0">
      <alignment vertical="center"/>
    </xf>
    <xf numFmtId="4" fontId="51" fillId="17" borderId="17" applyNumberFormat="0" applyProtection="0">
      <alignment vertical="center"/>
    </xf>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4" fontId="70" fillId="9" borderId="17" applyNumberFormat="0" applyProtection="0">
      <alignment horizontal="right" vertical="center"/>
    </xf>
    <xf numFmtId="4" fontId="51" fillId="17" borderId="17" applyNumberFormat="0" applyProtection="0">
      <alignment vertical="center"/>
    </xf>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4" fontId="70" fillId="9" borderId="17" applyNumberFormat="0" applyProtection="0">
      <alignment horizontal="right" vertical="center"/>
    </xf>
    <xf numFmtId="4" fontId="51" fillId="17" borderId="17" applyNumberFormat="0" applyProtection="0">
      <alignment vertical="center"/>
    </xf>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47"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28" borderId="17" applyNumberFormat="0" applyProtection="0">
      <alignment horizontal="right" vertical="center"/>
    </xf>
    <xf numFmtId="4" fontId="50" fillId="0" borderId="16"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50" fillId="14" borderId="21" applyNumberFormat="0" applyProtection="0">
      <alignment horizontal="left" vertical="top" indent="1"/>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47" fillId="0" borderId="0"/>
    <xf numFmtId="0" fontId="50" fillId="3" borderId="16" applyNumberFormat="0" applyProtection="0">
      <alignment horizontal="left" vertical="center" indent="1"/>
    </xf>
    <xf numFmtId="0" fontId="1" fillId="0" borderId="0"/>
    <xf numFmtId="0" fontId="47"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4" fontId="61" fillId="9" borderId="17" applyNumberFormat="0" applyProtection="0">
      <alignment horizontal="right" vertical="center"/>
    </xf>
    <xf numFmtId="4" fontId="61" fillId="10" borderId="17" applyNumberFormat="0" applyProtection="0">
      <alignment vertical="center"/>
    </xf>
    <xf numFmtId="0" fontId="1" fillId="0" borderId="0"/>
    <xf numFmtId="0" fontId="1" fillId="0" borderId="0"/>
    <xf numFmtId="0" fontId="6" fillId="6" borderId="17"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6" fillId="6" borderId="17"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0" fontId="50" fillId="3" borderId="16" applyNumberFormat="0" applyProtection="0">
      <alignment horizontal="left" vertical="center" indent="1"/>
    </xf>
    <xf numFmtId="0" fontId="6" fillId="6" borderId="17"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0" fontId="50" fillId="3" borderId="16" applyNumberFormat="0" applyProtection="0">
      <alignment horizontal="left" vertical="center" indent="1"/>
    </xf>
    <xf numFmtId="0" fontId="6" fillId="6" borderId="17"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4" fontId="51" fillId="9" borderId="17" applyNumberFormat="0" applyProtection="0">
      <alignment horizontal="right" vertical="center"/>
    </xf>
    <xf numFmtId="0" fontId="50" fillId="3" borderId="16" applyNumberFormat="0" applyProtection="0">
      <alignment horizontal="left" vertical="center" indent="1"/>
    </xf>
    <xf numFmtId="0" fontId="6" fillId="6" borderId="17" applyNumberFormat="0" applyProtection="0">
      <alignment horizontal="left" vertical="center" indent="1"/>
    </xf>
    <xf numFmtId="0" fontId="47" fillId="0" borderId="0"/>
    <xf numFmtId="0" fontId="47" fillId="0" borderId="0"/>
    <xf numFmtId="0" fontId="47" fillId="0" borderId="0"/>
    <xf numFmtId="0" fontId="47" fillId="0" borderId="0"/>
    <xf numFmtId="0" fontId="1" fillId="0" borderId="0"/>
    <xf numFmtId="0" fontId="47" fillId="0" borderId="0"/>
    <xf numFmtId="0" fontId="47"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vertical="center"/>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4" fontId="51" fillId="10" borderId="17" applyNumberFormat="0" applyProtection="0">
      <alignment vertical="center"/>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4" fontId="51" fillId="10" borderId="17" applyNumberFormat="0" applyProtection="0">
      <alignment vertical="center"/>
    </xf>
    <xf numFmtId="4" fontId="50" fillId="16" borderId="16" applyNumberFormat="0" applyProtection="0">
      <alignment horizontal="left" vertical="center" indent="1"/>
    </xf>
    <xf numFmtId="0" fontId="1" fillId="0" borderId="0"/>
    <xf numFmtId="0" fontId="1" fillId="0" borderId="0"/>
    <xf numFmtId="4" fontId="51" fillId="10" borderId="17" applyNumberFormat="0" applyProtection="0">
      <alignment vertical="center"/>
    </xf>
    <xf numFmtId="4" fontId="50" fillId="16" borderId="16"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0" fontId="47" fillId="0" borderId="0"/>
    <xf numFmtId="4" fontId="51" fillId="10" borderId="17" applyNumberFormat="0" applyProtection="0">
      <alignment vertical="center"/>
    </xf>
    <xf numFmtId="0" fontId="50" fillId="8" borderId="16"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4" fontId="51" fillId="7"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190" fontId="53" fillId="9" borderId="9">
      <alignment vertical="top"/>
    </xf>
    <xf numFmtId="0" fontId="1" fillId="0" borderId="0"/>
    <xf numFmtId="0" fontId="1" fillId="0" borderId="0"/>
    <xf numFmtId="190" fontId="53" fillId="9" borderId="9">
      <alignment vertical="top"/>
    </xf>
    <xf numFmtId="0" fontId="1" fillId="0" borderId="0"/>
    <xf numFmtId="0" fontId="1" fillId="0" borderId="0"/>
    <xf numFmtId="190" fontId="53" fillId="9" borderId="9">
      <alignment vertical="top"/>
    </xf>
    <xf numFmtId="0" fontId="1" fillId="0" borderId="0"/>
    <xf numFmtId="0" fontId="1" fillId="0" borderId="0"/>
    <xf numFmtId="190" fontId="53" fillId="9" borderId="9">
      <alignment vertical="top"/>
    </xf>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4" fontId="57" fillId="5" borderId="16" applyNumberFormat="0" applyProtection="0">
      <alignment horizontal="right" vertical="center"/>
    </xf>
    <xf numFmtId="0" fontId="1" fillId="0" borderId="0"/>
    <xf numFmtId="4" fontId="57" fillId="5" borderId="16" applyNumberFormat="0" applyProtection="0">
      <alignment horizontal="right" vertical="center"/>
    </xf>
    <xf numFmtId="0" fontId="1" fillId="0" borderId="0"/>
    <xf numFmtId="0" fontId="50" fillId="3" borderId="16" applyNumberFormat="0" applyProtection="0">
      <alignment horizontal="left" vertical="center" indent="1"/>
    </xf>
    <xf numFmtId="4" fontId="57" fillId="5" borderId="16"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4" fontId="57" fillId="5" borderId="16"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4" fontId="51" fillId="15" borderId="17" applyNumberFormat="0" applyProtection="0">
      <alignment horizontal="right" vertical="center"/>
    </xf>
    <xf numFmtId="0" fontId="50" fillId="4" borderId="16" applyNumberFormat="0" applyProtection="0">
      <alignment horizontal="left" vertical="center" indent="1"/>
    </xf>
    <xf numFmtId="0" fontId="1" fillId="0" borderId="0"/>
    <xf numFmtId="4" fontId="51" fillId="15" borderId="17" applyNumberFormat="0" applyProtection="0">
      <alignment horizontal="right" vertical="center"/>
    </xf>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 fontId="51" fillId="17" borderId="17" applyNumberFormat="0" applyProtection="0">
      <alignment vertical="center"/>
    </xf>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 fontId="51" fillId="17" borderId="17" applyNumberFormat="0" applyProtection="0">
      <alignment vertical="center"/>
    </xf>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 fontId="51" fillId="17" borderId="17" applyNumberFormat="0" applyProtection="0">
      <alignment vertical="center"/>
    </xf>
    <xf numFmtId="0" fontId="50" fillId="14" borderId="21" applyNumberFormat="0" applyProtection="0">
      <alignment horizontal="left" vertical="top" indent="1"/>
    </xf>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 fontId="51" fillId="17" borderId="17" applyNumberFormat="0" applyProtection="0">
      <alignment vertical="center"/>
    </xf>
    <xf numFmtId="4" fontId="51" fillId="15" borderId="17" applyNumberFormat="0" applyProtection="0">
      <alignment horizontal="right" vertical="center"/>
    </xf>
    <xf numFmtId="0" fontId="50" fillId="14" borderId="21" applyNumberFormat="0" applyProtection="0">
      <alignment horizontal="left" vertical="top" indent="1"/>
    </xf>
    <xf numFmtId="0" fontId="1" fillId="0" borderId="0"/>
    <xf numFmtId="4" fontId="61" fillId="17" borderId="17" applyNumberFormat="0" applyProtection="0">
      <alignmen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4" fontId="51" fillId="17" borderId="17" applyNumberFormat="0" applyProtection="0">
      <alignment vertical="center"/>
    </xf>
    <xf numFmtId="4" fontId="51" fillId="15" borderId="17" applyNumberFormat="0" applyProtection="0">
      <alignment horizontal="right" vertical="center"/>
    </xf>
    <xf numFmtId="0" fontId="50" fillId="14" borderId="21" applyNumberFormat="0" applyProtection="0">
      <alignment horizontal="left" vertical="top" indent="1"/>
    </xf>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 fontId="51" fillId="17" borderId="17" applyNumberFormat="0" applyProtection="0">
      <alignment vertical="center"/>
    </xf>
    <xf numFmtId="4" fontId="51" fillId="15" borderId="17" applyNumberFormat="0" applyProtection="0">
      <alignment horizontal="right" vertical="center"/>
    </xf>
    <xf numFmtId="0" fontId="50" fillId="4" borderId="16" applyNumberFormat="0" applyProtection="0">
      <alignment horizontal="left" vertical="center" indent="1"/>
    </xf>
    <xf numFmtId="0" fontId="6" fillId="0" borderId="0"/>
    <xf numFmtId="4" fontId="59" fillId="13" borderId="17" applyNumberFormat="0" applyProtection="0">
      <alignment horizontal="left" vertical="center" indent="1"/>
    </xf>
    <xf numFmtId="0" fontId="50" fillId="4" borderId="16" applyNumberFormat="0" applyProtection="0">
      <alignment horizontal="left" vertical="center" indent="1"/>
    </xf>
    <xf numFmtId="0" fontId="1" fillId="0" borderId="0"/>
    <xf numFmtId="4" fontId="59" fillId="13" borderId="17" applyNumberFormat="0" applyProtection="0">
      <alignment horizontal="left" vertical="center" indent="1"/>
    </xf>
    <xf numFmtId="0" fontId="50" fillId="4" borderId="16" applyNumberFormat="0" applyProtection="0">
      <alignment horizontal="left" vertical="center" indent="1"/>
    </xf>
    <xf numFmtId="0" fontId="1" fillId="0" borderId="0"/>
    <xf numFmtId="4" fontId="59" fillId="13" borderId="17"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horizontal="left" vertical="center" indent="1"/>
    </xf>
    <xf numFmtId="0" fontId="50" fillId="11" borderId="21" applyNumberFormat="0" applyProtection="0">
      <alignment horizontal="left" vertical="top" indent="1"/>
    </xf>
    <xf numFmtId="0" fontId="1" fillId="0" borderId="0"/>
    <xf numFmtId="4" fontId="51" fillId="17" borderId="17" applyNumberFormat="0" applyProtection="0">
      <alignment horizontal="left" vertical="center"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4" fontId="57" fillId="5" borderId="16" applyNumberFormat="0" applyProtection="0">
      <alignment horizontal="right" vertical="center"/>
    </xf>
    <xf numFmtId="4" fontId="58" fillId="5" borderId="16" applyNumberFormat="0" applyProtection="0">
      <alignment horizontal="right" vertical="center"/>
    </xf>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4" fontId="51" fillId="15" borderId="17" applyNumberFormat="0" applyProtection="0">
      <alignment horizontal="right" vertical="center"/>
    </xf>
    <xf numFmtId="4" fontId="51" fillId="17" borderId="17" applyNumberFormat="0" applyProtection="0">
      <alignment vertical="center"/>
    </xf>
    <xf numFmtId="0" fontId="1" fillId="0" borderId="0"/>
    <xf numFmtId="4" fontId="61" fillId="17" borderId="17" applyNumberFormat="0" applyProtection="0">
      <alignment vertical="center"/>
    </xf>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4" fontId="57" fillId="5" borderId="16" applyNumberFormat="0" applyProtection="0">
      <alignment horizontal="right" vertical="center"/>
    </xf>
    <xf numFmtId="0" fontId="50" fillId="11" borderId="21" applyNumberFormat="0" applyProtection="0">
      <alignment horizontal="left" vertical="top" indent="1"/>
    </xf>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0" fontId="50" fillId="11" borderId="21" applyNumberFormat="0" applyProtection="0">
      <alignment horizontal="left" vertical="top" indent="1"/>
    </xf>
    <xf numFmtId="4" fontId="51" fillId="17" borderId="17" applyNumberFormat="0" applyProtection="0">
      <alignment vertical="center"/>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0" fontId="50" fillId="11" borderId="21" applyNumberFormat="0" applyProtection="0">
      <alignment horizontal="left" vertical="top" indent="1"/>
    </xf>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0" fontId="50" fillId="11" borderId="21" applyNumberFormat="0" applyProtection="0">
      <alignment horizontal="left" vertical="top" indent="1"/>
    </xf>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0" fontId="1" fillId="0" borderId="0"/>
    <xf numFmtId="4" fontId="58" fillId="5" borderId="16" applyNumberFormat="0" applyProtection="0">
      <alignment horizontal="right" vertical="center"/>
    </xf>
    <xf numFmtId="0" fontId="50" fillId="11" borderId="21" applyNumberFormat="0" applyProtection="0">
      <alignment horizontal="left" vertical="top" indent="1"/>
    </xf>
    <xf numFmtId="4" fontId="51" fillId="17" borderId="17" applyNumberFormat="0" applyProtection="0">
      <alignment vertical="center"/>
    </xf>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7" borderId="17" applyNumberFormat="0" applyProtection="0">
      <alignment vertical="center"/>
    </xf>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4" fontId="51" fillId="18" borderId="17" applyNumberFormat="0" applyProtection="0">
      <alignment horizontal="right" vertical="center"/>
    </xf>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4" fontId="51" fillId="18" borderId="17" applyNumberFormat="0" applyProtection="0">
      <alignment horizontal="right" vertical="center"/>
    </xf>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4" fontId="51" fillId="18" borderId="17" applyNumberFormat="0" applyProtection="0">
      <alignment horizontal="right" vertical="center"/>
    </xf>
    <xf numFmtId="0" fontId="50" fillId="4" borderId="16"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50" fillId="4" borderId="16" applyNumberFormat="0" applyProtection="0">
      <alignment horizontal="left" vertical="center" indent="1"/>
    </xf>
    <xf numFmtId="0" fontId="1" fillId="0" borderId="0"/>
    <xf numFmtId="199" fontId="77" fillId="0" borderId="0" applyFill="0" applyBorder="0" applyAlignment="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50" fillId="4" borderId="16"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4" fontId="61" fillId="17" borderId="17" applyNumberFormat="0" applyProtection="0">
      <alignment vertical="center"/>
    </xf>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4" fontId="51" fillId="18" borderId="17" applyNumberFormat="0" applyProtection="0">
      <alignment horizontal="right" vertical="center"/>
    </xf>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6" fillId="8" borderId="17" applyNumberFormat="0" applyProtection="0">
      <alignment horizontal="left" vertical="center" indent="1"/>
    </xf>
    <xf numFmtId="4" fontId="51" fillId="9" borderId="22"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50" fillId="4" borderId="16" applyNumberFormat="0" applyProtection="0">
      <alignment horizontal="left" vertical="center" indent="1"/>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6" fillId="19" borderId="17" applyNumberFormat="0" applyProtection="0">
      <alignment horizontal="left" vertical="center" indent="1"/>
    </xf>
    <xf numFmtId="0" fontId="8" fillId="10" borderId="20" applyNumberFormat="0" applyFont="0" applyAlignment="0" applyProtection="0"/>
    <xf numFmtId="0" fontId="47" fillId="0" borderId="0"/>
    <xf numFmtId="4" fontId="50" fillId="16" borderId="16" applyNumberFormat="0" applyProtection="0">
      <alignment horizontal="left" vertical="center" indent="1"/>
    </xf>
    <xf numFmtId="0" fontId="6" fillId="19" borderId="17" applyNumberFormat="0" applyProtection="0">
      <alignment horizontal="left" vertical="center" indent="1"/>
    </xf>
    <xf numFmtId="0" fontId="8" fillId="10" borderId="20" applyNumberFormat="0" applyFont="0" applyAlignment="0" applyProtection="0"/>
    <xf numFmtId="0" fontId="47" fillId="0" borderId="0"/>
    <xf numFmtId="4" fontId="50" fillId="16" borderId="16" applyNumberFormat="0" applyProtection="0">
      <alignment horizontal="left" vertical="center" indent="1"/>
    </xf>
    <xf numFmtId="0" fontId="6" fillId="19" borderId="17" applyNumberFormat="0" applyProtection="0">
      <alignment horizontal="left" vertical="center" indent="1"/>
    </xf>
    <xf numFmtId="0" fontId="8" fillId="10" borderId="20" applyNumberFormat="0" applyFont="0" applyAlignment="0" applyProtection="0"/>
    <xf numFmtId="0" fontId="47" fillId="0" borderId="0"/>
    <xf numFmtId="4" fontId="50" fillId="16" borderId="16" applyNumberFormat="0" applyProtection="0">
      <alignment horizontal="left" vertical="center" indent="1"/>
    </xf>
    <xf numFmtId="0" fontId="47" fillId="0" borderId="0"/>
    <xf numFmtId="4" fontId="50" fillId="16" borderId="16" applyNumberFormat="0" applyProtection="0">
      <alignment horizontal="left" vertical="center" indent="1"/>
    </xf>
    <xf numFmtId="0" fontId="47" fillId="0" borderId="0"/>
    <xf numFmtId="0" fontId="47" fillId="0" borderId="0"/>
    <xf numFmtId="0" fontId="1" fillId="0" borderId="0"/>
    <xf numFmtId="4" fontId="51" fillId="10" borderId="17" applyNumberFormat="0" applyProtection="0">
      <alignment horizontal="left" vertical="center" indent="1"/>
    </xf>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4" fontId="51" fillId="10" borderId="17" applyNumberFormat="0" applyProtection="0">
      <alignment horizontal="left" vertical="center" indent="1"/>
    </xf>
    <xf numFmtId="4" fontId="50" fillId="16" borderId="16" applyNumberFormat="0" applyProtection="0">
      <alignment horizontal="left" vertical="center" indent="1"/>
    </xf>
    <xf numFmtId="0" fontId="1" fillId="0" borderId="0"/>
    <xf numFmtId="4" fontId="51" fillId="10" borderId="17" applyNumberFormat="0" applyProtection="0">
      <alignment horizontal="left" vertical="center" indent="1"/>
    </xf>
    <xf numFmtId="4" fontId="50" fillId="16" borderId="16" applyNumberFormat="0" applyProtection="0">
      <alignment horizontal="left" vertical="center" indent="1"/>
    </xf>
    <xf numFmtId="0" fontId="1" fillId="0" borderId="0"/>
    <xf numFmtId="4" fontId="51" fillId="10" borderId="17" applyNumberFormat="0" applyProtection="0">
      <alignment horizontal="left" vertical="center" indent="1"/>
    </xf>
    <xf numFmtId="4" fontId="50" fillId="16"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47" fillId="0" borderId="0"/>
    <xf numFmtId="4" fontId="50" fillId="16" borderId="16" applyNumberFormat="0" applyProtection="0">
      <alignment horizontal="left" vertical="center" indent="1"/>
    </xf>
    <xf numFmtId="0" fontId="47" fillId="0" borderId="0"/>
    <xf numFmtId="4" fontId="50" fillId="16" borderId="16" applyNumberFormat="0" applyProtection="0">
      <alignment horizontal="left" vertical="center" indent="1"/>
    </xf>
    <xf numFmtId="0" fontId="47" fillId="0" borderId="0"/>
    <xf numFmtId="4" fontId="50" fillId="16" borderId="16" applyNumberFormat="0" applyProtection="0">
      <alignment horizontal="left" vertical="center" indent="1"/>
    </xf>
    <xf numFmtId="0" fontId="47" fillId="0" borderId="0"/>
    <xf numFmtId="4" fontId="50" fillId="16" borderId="16" applyNumberFormat="0" applyProtection="0">
      <alignment horizontal="left" vertical="center" indent="1"/>
    </xf>
    <xf numFmtId="0" fontId="47" fillId="0" borderId="0"/>
    <xf numFmtId="0" fontId="47" fillId="0" borderId="0"/>
    <xf numFmtId="0" fontId="1" fillId="0" borderId="0"/>
    <xf numFmtId="4" fontId="51" fillId="10" borderId="17" applyNumberFormat="0" applyProtection="0">
      <alignment vertical="center"/>
    </xf>
    <xf numFmtId="4" fontId="50" fillId="16" borderId="16" applyNumberFormat="0" applyProtection="0">
      <alignment horizontal="left" vertical="center" indent="1"/>
    </xf>
    <xf numFmtId="0" fontId="1" fillId="0" borderId="0"/>
    <xf numFmtId="4" fontId="51" fillId="10" borderId="17" applyNumberFormat="0" applyProtection="0">
      <alignment vertical="center"/>
    </xf>
    <xf numFmtId="4" fontId="50" fillId="16" borderId="16"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4" fontId="51" fillId="18" borderId="17" applyNumberFormat="0" applyProtection="0">
      <alignment horizontal="right" vertical="center"/>
    </xf>
    <xf numFmtId="4" fontId="58" fillId="5" borderId="16" applyNumberFormat="0" applyProtection="0">
      <alignment horizontal="right" vertical="center"/>
    </xf>
    <xf numFmtId="0" fontId="1" fillId="0" borderId="0"/>
    <xf numFmtId="4" fontId="51" fillId="18" borderId="17" applyNumberFormat="0" applyProtection="0">
      <alignment horizontal="right" vertical="center"/>
    </xf>
    <xf numFmtId="4" fontId="58" fillId="5" borderId="16" applyNumberFormat="0" applyProtection="0">
      <alignment horizontal="right" vertical="center"/>
    </xf>
    <xf numFmtId="0" fontId="1" fillId="0" borderId="0"/>
    <xf numFmtId="4" fontId="51" fillId="17" borderId="17" applyNumberFormat="0" applyProtection="0">
      <alignmen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0" fontId="1" fillId="0" borderId="0"/>
    <xf numFmtId="4" fontId="50" fillId="14" borderId="16" applyNumberFormat="0" applyProtection="0">
      <alignment horizontal="right" vertical="center"/>
    </xf>
    <xf numFmtId="4" fontId="51" fillId="18" borderId="17"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0" fontId="1" fillId="0" borderId="0"/>
    <xf numFmtId="4" fontId="50" fillId="14" borderId="16" applyNumberFormat="0" applyProtection="0">
      <alignment horizontal="right" vertical="center"/>
    </xf>
    <xf numFmtId="4" fontId="51" fillId="18" borderId="17"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1" fillId="18" borderId="17"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8" fillId="5" borderId="16" applyNumberFormat="0" applyProtection="0">
      <alignment horizontal="right" vertical="center"/>
    </xf>
    <xf numFmtId="0" fontId="6" fillId="8"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0" fontId="6" fillId="10" borderId="20" applyNumberFormat="0" applyFont="0" applyAlignment="0" applyProtection="0"/>
    <xf numFmtId="4" fontId="51" fillId="18" borderId="17" applyNumberFormat="0" applyProtection="0">
      <alignment horizontal="right" vertical="center"/>
    </xf>
    <xf numFmtId="0" fontId="6" fillId="10" borderId="20" applyNumberFormat="0" applyFont="0" applyAlignment="0" applyProtection="0"/>
    <xf numFmtId="4" fontId="51" fillId="18" borderId="17" applyNumberFormat="0" applyProtection="0">
      <alignment horizontal="right" vertical="center"/>
    </xf>
    <xf numFmtId="0" fontId="1" fillId="0" borderId="0"/>
    <xf numFmtId="4" fontId="50" fillId="14" borderId="16" applyNumberFormat="0" applyProtection="0">
      <alignment horizontal="right" vertical="center"/>
    </xf>
    <xf numFmtId="0" fontId="6" fillId="10" borderId="20" applyNumberFormat="0" applyFont="0" applyAlignment="0" applyProtection="0"/>
    <xf numFmtId="4" fontId="51" fillId="18"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190" fontId="53" fillId="9" borderId="9">
      <alignment vertical="top"/>
    </xf>
    <xf numFmtId="0" fontId="1" fillId="0" borderId="0"/>
    <xf numFmtId="190" fontId="53" fillId="9" borderId="9">
      <alignment vertical="top"/>
    </xf>
    <xf numFmtId="0" fontId="1" fillId="0" borderId="0"/>
    <xf numFmtId="190" fontId="53" fillId="9" borderId="9">
      <alignment vertical="top"/>
    </xf>
    <xf numFmtId="0" fontId="1" fillId="0" borderId="0"/>
    <xf numFmtId="190" fontId="53" fillId="9" borderId="9">
      <alignment vertical="top"/>
    </xf>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6" fillId="1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6" fillId="10" borderId="20" applyNumberFormat="0" applyFont="0" applyAlignment="0" applyProtection="0"/>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4" fontId="50" fillId="14" borderId="16" applyNumberFormat="0" applyProtection="0">
      <alignment horizontal="right" vertical="center"/>
    </xf>
    <xf numFmtId="0" fontId="6" fillId="10" borderId="20" applyNumberFormat="0" applyFont="0" applyAlignment="0" applyProtection="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4" fontId="51" fillId="7" borderId="17" applyNumberFormat="0" applyProtection="0">
      <alignment horizontal="right" vertical="center"/>
    </xf>
    <xf numFmtId="4" fontId="51" fillId="7" borderId="17" applyNumberFormat="0" applyProtection="0">
      <alignment horizontal="right" vertical="center"/>
    </xf>
    <xf numFmtId="0" fontId="1" fillId="0" borderId="0"/>
    <xf numFmtId="4" fontId="50" fillId="14" borderId="16" applyNumberFormat="0" applyProtection="0">
      <alignment horizontal="right" vertical="center"/>
    </xf>
    <xf numFmtId="4" fontId="51" fillId="7" borderId="17"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2" fillId="0" borderId="18" applyNumberFormat="0" applyFill="0" applyAlignment="0" applyProtection="0"/>
    <xf numFmtId="0" fontId="1" fillId="0" borderId="0"/>
    <xf numFmtId="4" fontId="50" fillId="16" borderId="16" applyNumberFormat="0" applyProtection="0">
      <alignment horizontal="left" vertical="center" indent="1"/>
    </xf>
    <xf numFmtId="0" fontId="47" fillId="0" borderId="0"/>
    <xf numFmtId="0" fontId="47" fillId="0" borderId="0"/>
    <xf numFmtId="0" fontId="47" fillId="0" borderId="0"/>
    <xf numFmtId="0" fontId="1" fillId="0" borderId="0"/>
    <xf numFmtId="0" fontId="47" fillId="0" borderId="0"/>
    <xf numFmtId="0" fontId="1" fillId="0" borderId="0"/>
    <xf numFmtId="0" fontId="47" fillId="0" borderId="0"/>
    <xf numFmtId="0" fontId="1" fillId="0" borderId="0"/>
    <xf numFmtId="0" fontId="47" fillId="0" borderId="0"/>
    <xf numFmtId="0" fontId="1" fillId="0" borderId="0"/>
    <xf numFmtId="0" fontId="47" fillId="0" borderId="0"/>
    <xf numFmtId="0" fontId="1" fillId="0" borderId="0"/>
    <xf numFmtId="0" fontId="47" fillId="0" borderId="0"/>
    <xf numFmtId="4" fontId="51" fillId="10" borderId="17" applyNumberFormat="0" applyProtection="0">
      <alignment vertical="center"/>
    </xf>
    <xf numFmtId="0" fontId="1" fillId="0" borderId="0"/>
    <xf numFmtId="0" fontId="47" fillId="0" borderId="0"/>
    <xf numFmtId="4" fontId="51" fillId="10" borderId="17" applyNumberFormat="0" applyProtection="0">
      <alignment vertical="center"/>
    </xf>
    <xf numFmtId="0" fontId="1" fillId="0" borderId="0"/>
    <xf numFmtId="0" fontId="47" fillId="0" borderId="0"/>
    <xf numFmtId="0" fontId="50" fillId="3" borderId="16" applyNumberFormat="0" applyProtection="0">
      <alignment horizontal="left" vertical="center" indent="1"/>
    </xf>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6" fillId="0" borderId="0"/>
    <xf numFmtId="0" fontId="47" fillId="0" borderId="0"/>
    <xf numFmtId="0" fontId="47" fillId="0" borderId="0"/>
    <xf numFmtId="0" fontId="47" fillId="0" borderId="0"/>
    <xf numFmtId="0" fontId="47"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1" fillId="9" borderId="17"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6" fillId="3"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6" fillId="3"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6" fillId="3"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6" fillId="19" borderId="17" applyNumberFormat="0" applyProtection="0">
      <alignment horizontal="left" vertical="center" indent="1"/>
    </xf>
    <xf numFmtId="0" fontId="47" fillId="0" borderId="0"/>
    <xf numFmtId="0" fontId="47" fillId="0" borderId="0"/>
    <xf numFmtId="0" fontId="6" fillId="0" borderId="0"/>
    <xf numFmtId="0" fontId="47" fillId="0" borderId="0"/>
    <xf numFmtId="0" fontId="47" fillId="0" borderId="0"/>
    <xf numFmtId="0" fontId="47" fillId="0" borderId="0"/>
    <xf numFmtId="0" fontId="50" fillId="3" borderId="16" applyNumberFormat="0" applyProtection="0">
      <alignment horizontal="left" vertical="center" indent="1"/>
    </xf>
    <xf numFmtId="0" fontId="47" fillId="0" borderId="0"/>
    <xf numFmtId="0" fontId="50" fillId="3" borderId="16" applyNumberFormat="0" applyProtection="0">
      <alignment horizontal="left" vertical="center" indent="1"/>
    </xf>
    <xf numFmtId="0" fontId="47" fillId="0" borderId="0"/>
    <xf numFmtId="0" fontId="50" fillId="3" borderId="16" applyNumberFormat="0" applyProtection="0">
      <alignment horizontal="left" vertical="center" indent="1"/>
    </xf>
    <xf numFmtId="0" fontId="47" fillId="0" borderId="0"/>
    <xf numFmtId="0" fontId="50" fillId="3"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4" fontId="61" fillId="9" borderId="17" applyNumberFormat="0" applyProtection="0">
      <alignment horizontal="right" vertical="center"/>
    </xf>
    <xf numFmtId="0" fontId="1" fillId="0" borderId="0"/>
    <xf numFmtId="4" fontId="51" fillId="9" borderId="17" applyNumberFormat="0" applyProtection="0">
      <alignment horizontal="left" vertical="center" indent="1"/>
    </xf>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4" fontId="61" fillId="10" borderId="17" applyNumberFormat="0" applyProtection="0">
      <alignment vertical="center"/>
    </xf>
    <xf numFmtId="0" fontId="47"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50" fillId="4"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4" fontId="58" fillId="5" borderId="16" applyNumberFormat="0" applyProtection="0">
      <alignment horizontal="right" vertical="center"/>
    </xf>
    <xf numFmtId="0" fontId="50" fillId="4" borderId="16" applyNumberFormat="0" applyProtection="0">
      <alignment horizontal="left" vertical="center" indent="1"/>
    </xf>
    <xf numFmtId="0" fontId="1" fillId="0" borderId="0"/>
    <xf numFmtId="4" fontId="58" fillId="5" borderId="16" applyNumberFormat="0" applyProtection="0">
      <alignment horizontal="right" vertical="center"/>
    </xf>
    <xf numFmtId="0" fontId="50" fillId="4" borderId="16" applyNumberFormat="0" applyProtection="0">
      <alignment horizontal="left" vertical="center" indent="1"/>
    </xf>
    <xf numFmtId="0" fontId="1" fillId="0" borderId="0"/>
    <xf numFmtId="4" fontId="58" fillId="5" borderId="16" applyNumberFormat="0" applyProtection="0">
      <alignment horizontal="right" vertical="center"/>
    </xf>
    <xf numFmtId="0" fontId="50" fillId="4" borderId="16" applyNumberFormat="0" applyProtection="0">
      <alignment horizontal="left" vertical="center" indent="1"/>
    </xf>
    <xf numFmtId="0" fontId="1" fillId="0" borderId="0"/>
    <xf numFmtId="4" fontId="58" fillId="5" borderId="16" applyNumberFormat="0" applyProtection="0">
      <alignment horizontal="right" vertical="center"/>
    </xf>
    <xf numFmtId="0" fontId="50" fillId="4" borderId="16" applyNumberFormat="0" applyProtection="0">
      <alignment horizontal="left" vertical="center" indent="1"/>
    </xf>
    <xf numFmtId="0" fontId="1" fillId="0" borderId="0"/>
    <xf numFmtId="4" fontId="58" fillId="5" borderId="16" applyNumberFormat="0" applyProtection="0">
      <alignment horizontal="right" vertical="center"/>
    </xf>
    <xf numFmtId="0" fontId="50" fillId="4" borderId="16" applyNumberFormat="0" applyProtection="0">
      <alignment horizontal="left" vertical="center" indent="1"/>
    </xf>
    <xf numFmtId="0" fontId="1" fillId="0" borderId="0"/>
    <xf numFmtId="4" fontId="58" fillId="5" borderId="16" applyNumberFormat="0" applyProtection="0">
      <alignment horizontal="right" vertical="center"/>
    </xf>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4" fontId="51" fillId="9" borderId="17" applyNumberFormat="0" applyProtection="0">
      <alignment horizontal="right" vertical="center"/>
    </xf>
    <xf numFmtId="0" fontId="1" fillId="0" borderId="0"/>
    <xf numFmtId="4" fontId="51" fillId="9" borderId="17" applyNumberFormat="0" applyProtection="0">
      <alignment horizontal="right" vertical="center"/>
    </xf>
    <xf numFmtId="0" fontId="1" fillId="0" borderId="0"/>
    <xf numFmtId="0" fontId="6" fillId="10" borderId="20" applyNumberFormat="0" applyFont="0" applyAlignment="0" applyProtection="0"/>
    <xf numFmtId="4" fontId="51" fillId="9" borderId="17" applyNumberFormat="0" applyProtection="0">
      <alignment horizontal="right" vertical="center"/>
    </xf>
    <xf numFmtId="0" fontId="1" fillId="0" borderId="0"/>
    <xf numFmtId="0" fontId="6" fillId="10" borderId="20" applyNumberFormat="0" applyFont="0" applyAlignment="0" applyProtection="0"/>
    <xf numFmtId="4" fontId="51" fillId="9" borderId="17" applyNumberFormat="0" applyProtection="0">
      <alignment horizontal="right" vertical="center"/>
    </xf>
    <xf numFmtId="0" fontId="1" fillId="0" borderId="0"/>
    <xf numFmtId="0" fontId="6" fillId="10" borderId="20" applyNumberFormat="0" applyFont="0" applyAlignment="0" applyProtection="0"/>
    <xf numFmtId="4" fontId="51" fillId="9" borderId="17" applyNumberFormat="0" applyProtection="0">
      <alignment horizontal="right" vertical="center"/>
    </xf>
    <xf numFmtId="4" fontId="51" fillId="9" borderId="17" applyNumberFormat="0" applyProtection="0">
      <alignment horizontal="right" vertical="center"/>
    </xf>
    <xf numFmtId="0" fontId="1" fillId="0" borderId="0"/>
    <xf numFmtId="0" fontId="6" fillId="10" borderId="20" applyNumberFormat="0" applyFont="0" applyAlignment="0" applyProtection="0"/>
    <xf numFmtId="4" fontId="51" fillId="9" borderId="17" applyNumberFormat="0" applyProtection="0">
      <alignment horizontal="right" vertical="center"/>
    </xf>
    <xf numFmtId="4" fontId="51" fillId="9" borderId="17" applyNumberFormat="0" applyProtection="0">
      <alignment horizontal="right" vertical="center"/>
    </xf>
    <xf numFmtId="0" fontId="1" fillId="0" borderId="0"/>
    <xf numFmtId="0" fontId="6" fillId="10" borderId="20" applyNumberFormat="0" applyFont="0" applyAlignment="0" applyProtection="0"/>
    <xf numFmtId="4" fontId="51" fillId="9" borderId="17" applyNumberFormat="0" applyProtection="0">
      <alignment horizontal="right" vertical="center"/>
    </xf>
    <xf numFmtId="4" fontId="51" fillId="9" borderId="17" applyNumberFormat="0" applyProtection="0">
      <alignment horizontal="right" vertical="center"/>
    </xf>
    <xf numFmtId="0" fontId="1" fillId="0" borderId="0"/>
    <xf numFmtId="0" fontId="6" fillId="10" borderId="20" applyNumberFormat="0" applyFont="0" applyAlignment="0" applyProtection="0"/>
    <xf numFmtId="4" fontId="51" fillId="9" borderId="17" applyNumberFormat="0" applyProtection="0">
      <alignment horizontal="right" vertical="center"/>
    </xf>
    <xf numFmtId="4" fontId="51" fillId="9" borderId="17" applyNumberFormat="0" applyProtection="0">
      <alignment horizontal="right" vertical="center"/>
    </xf>
    <xf numFmtId="0" fontId="1" fillId="0" borderId="0"/>
    <xf numFmtId="0" fontId="6" fillId="10" borderId="20" applyNumberFormat="0" applyFont="0" applyAlignment="0" applyProtection="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4" fontId="51" fillId="9" borderId="17"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1" fillId="0" borderId="0"/>
    <xf numFmtId="0" fontId="50" fillId="4" borderId="16"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4" fontId="51" fillId="9" borderId="17" applyNumberFormat="0" applyProtection="0">
      <alignment horizontal="right" vertical="center"/>
    </xf>
    <xf numFmtId="0" fontId="1" fillId="0" borderId="0"/>
    <xf numFmtId="0" fontId="50" fillId="2" borderId="21" applyNumberFormat="0" applyProtection="0">
      <alignment horizontal="left" vertical="top" indent="1"/>
    </xf>
    <xf numFmtId="0" fontId="1" fillId="0" borderId="0"/>
    <xf numFmtId="0" fontId="50" fillId="2" borderId="21" applyNumberFormat="0" applyProtection="0">
      <alignment horizontal="left" vertical="top" indent="1"/>
    </xf>
    <xf numFmtId="0" fontId="1" fillId="0" borderId="0"/>
    <xf numFmtId="0" fontId="50" fillId="2" borderId="21" applyNumberFormat="0" applyProtection="0">
      <alignment horizontal="left" vertical="top" indent="1"/>
    </xf>
    <xf numFmtId="0" fontId="1" fillId="0" borderId="0"/>
    <xf numFmtId="0" fontId="50" fillId="2" borderId="21" applyNumberFormat="0" applyProtection="0">
      <alignment horizontal="left" vertical="top" indent="1"/>
    </xf>
    <xf numFmtId="0" fontId="1" fillId="0" borderId="0"/>
    <xf numFmtId="0" fontId="50" fillId="2" borderId="21" applyNumberFormat="0" applyProtection="0">
      <alignment horizontal="left" vertical="top" indent="1"/>
    </xf>
    <xf numFmtId="0" fontId="1" fillId="0" borderId="0"/>
    <xf numFmtId="0" fontId="50" fillId="4" borderId="16" applyNumberFormat="0" applyProtection="0">
      <alignment horizontal="left" vertical="center" indent="1"/>
    </xf>
    <xf numFmtId="0" fontId="1" fillId="0" borderId="0"/>
    <xf numFmtId="0" fontId="1" fillId="0" borderId="0"/>
    <xf numFmtId="4" fontId="51" fillId="17" borderId="17" applyNumberFormat="0" applyProtection="0">
      <alignment vertical="center"/>
    </xf>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50" fillId="4" borderId="16" applyNumberFormat="0" applyProtection="0">
      <alignment horizontal="left" vertical="center" indent="1"/>
    </xf>
    <xf numFmtId="0" fontId="1" fillId="0" borderId="0"/>
    <xf numFmtId="0" fontId="1" fillId="0" borderId="0"/>
    <xf numFmtId="0" fontId="1" fillId="0" borderId="0"/>
    <xf numFmtId="0" fontId="1" fillId="0" borderId="0"/>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4" fontId="58" fillId="5" borderId="16" applyNumberFormat="0" applyProtection="0">
      <alignment horizontal="right" vertical="center"/>
    </xf>
    <xf numFmtId="0" fontId="1" fillId="0" borderId="0"/>
    <xf numFmtId="4" fontId="58" fillId="5" borderId="16" applyNumberFormat="0" applyProtection="0">
      <alignment horizontal="right" vertical="center"/>
    </xf>
    <xf numFmtId="0" fontId="50" fillId="8"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4" fontId="51" fillId="17" borderId="17" applyNumberFormat="0" applyProtection="0">
      <alignment horizontal="left" vertical="center" indent="1"/>
    </xf>
    <xf numFmtId="4" fontId="58" fillId="5" borderId="16" applyNumberFormat="0" applyProtection="0">
      <alignment horizontal="right" vertical="center"/>
    </xf>
    <xf numFmtId="0" fontId="1" fillId="0" borderId="0"/>
    <xf numFmtId="4" fontId="51" fillId="17" borderId="17" applyNumberFormat="0" applyProtection="0">
      <alignment horizontal="left" vertical="center" indent="1"/>
    </xf>
    <xf numFmtId="4" fontId="58" fillId="5" borderId="16" applyNumberFormat="0" applyProtection="0">
      <alignment horizontal="right" vertical="center"/>
    </xf>
    <xf numFmtId="0" fontId="1" fillId="0" borderId="0"/>
    <xf numFmtId="4" fontId="51" fillId="17" borderId="17" applyNumberFormat="0" applyProtection="0">
      <alignment horizontal="left" vertical="center" indent="1"/>
    </xf>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4" fontId="51" fillId="17"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vertical="center"/>
    </xf>
    <xf numFmtId="0" fontId="1" fillId="0" borderId="0"/>
    <xf numFmtId="4" fontId="51" fillId="10" borderId="17" applyNumberFormat="0" applyProtection="0">
      <alignment vertical="center"/>
    </xf>
    <xf numFmtId="0" fontId="1" fillId="0" borderId="0"/>
    <xf numFmtId="0" fontId="6" fillId="6" borderId="17" applyNumberFormat="0" applyProtection="0">
      <alignment horizontal="left" vertical="center" indent="1"/>
    </xf>
    <xf numFmtId="0" fontId="1" fillId="0" borderId="0"/>
    <xf numFmtId="4" fontId="51" fillId="10" borderId="17" applyNumberFormat="0" applyProtection="0">
      <alignment vertical="center"/>
    </xf>
    <xf numFmtId="0" fontId="1" fillId="0" borderId="0"/>
    <xf numFmtId="0" fontId="6" fillId="6" borderId="17" applyNumberFormat="0" applyProtection="0">
      <alignment horizontal="left" vertical="center" indent="1"/>
    </xf>
    <xf numFmtId="0" fontId="1" fillId="0" borderId="0"/>
    <xf numFmtId="4" fontId="50" fillId="0" borderId="16" applyNumberFormat="0" applyProtection="0">
      <alignment horizontal="right" vertical="center"/>
    </xf>
    <xf numFmtId="4" fontId="51" fillId="10" borderId="17" applyNumberFormat="0" applyProtection="0">
      <alignment vertical="center"/>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52" fillId="0" borderId="18" applyNumberFormat="0" applyFill="0" applyAlignment="0" applyProtection="0"/>
    <xf numFmtId="0" fontId="1" fillId="0" borderId="0"/>
    <xf numFmtId="4" fontId="51" fillId="10" borderId="17" applyNumberFormat="0" applyProtection="0">
      <alignment vertical="center"/>
    </xf>
    <xf numFmtId="0" fontId="1" fillId="0" borderId="0"/>
    <xf numFmtId="4" fontId="70" fillId="9" borderId="17" applyNumberFormat="0" applyProtection="0">
      <alignment horizontal="right" vertical="center"/>
    </xf>
    <xf numFmtId="4" fontId="51" fillId="22" borderId="17" applyNumberFormat="0" applyProtection="0">
      <alignment horizontal="right" vertical="center"/>
    </xf>
    <xf numFmtId="4" fontId="51" fillId="10" borderId="17" applyNumberFormat="0" applyProtection="0">
      <alignment vertical="center"/>
    </xf>
    <xf numFmtId="0" fontId="1" fillId="0" borderId="0"/>
    <xf numFmtId="4" fontId="51" fillId="22" borderId="17" applyNumberFormat="0" applyProtection="0">
      <alignment horizontal="right" vertical="center"/>
    </xf>
    <xf numFmtId="0" fontId="1" fillId="0" borderId="0"/>
    <xf numFmtId="4" fontId="51" fillId="22" borderId="17" applyNumberFormat="0" applyProtection="0">
      <alignment horizontal="right" vertical="center"/>
    </xf>
    <xf numFmtId="0" fontId="1" fillId="0" borderId="0"/>
    <xf numFmtId="4" fontId="51" fillId="22" borderId="17" applyNumberFormat="0" applyProtection="0">
      <alignment horizontal="right" vertical="center"/>
    </xf>
    <xf numFmtId="0" fontId="1" fillId="0" borderId="0"/>
    <xf numFmtId="4" fontId="51" fillId="22" borderId="17" applyNumberFormat="0" applyProtection="0">
      <alignment horizontal="right" vertical="center"/>
    </xf>
    <xf numFmtId="0" fontId="1" fillId="0" borderId="0"/>
    <xf numFmtId="4" fontId="51" fillId="10" borderId="17" applyNumberFormat="0" applyProtection="0">
      <alignment vertical="center"/>
    </xf>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0" fontId="6" fillId="3"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1" fillId="10" borderId="17" applyNumberFormat="0" applyProtection="0">
      <alignmen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 fontId="51" fillId="15" borderId="17"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4" fontId="51" fillId="21" borderId="17"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4" fontId="51" fillId="10" borderId="17" applyNumberFormat="0" applyProtection="0">
      <alignment vertical="center"/>
    </xf>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4" fontId="50" fillId="16" borderId="16"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8" fillId="10" borderId="20" applyNumberFormat="0" applyFont="0" applyAlignment="0" applyProtection="0"/>
    <xf numFmtId="0" fontId="1" fillId="0" borderId="0"/>
    <xf numFmtId="0" fontId="121" fillId="0" borderId="0"/>
    <xf numFmtId="4" fontId="51" fillId="10" borderId="17" applyNumberFormat="0" applyProtection="0">
      <alignment vertical="center"/>
    </xf>
    <xf numFmtId="0" fontId="1" fillId="0" borderId="0"/>
    <xf numFmtId="4" fontId="51" fillId="10" borderId="17" applyNumberFormat="0" applyProtection="0">
      <alignment vertical="center"/>
    </xf>
    <xf numFmtId="0" fontId="1" fillId="0" borderId="0"/>
    <xf numFmtId="4" fontId="5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4" fontId="58" fillId="5" borderId="16"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8" fillId="10" borderId="20" applyNumberFormat="0" applyFont="0" applyAlignment="0" applyProtection="0"/>
    <xf numFmtId="0" fontId="6" fillId="8" borderId="17" applyNumberFormat="0" applyProtection="0">
      <alignment horizontal="left" vertical="center" indent="1"/>
    </xf>
    <xf numFmtId="0" fontId="6" fillId="6" borderId="17"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4" fontId="70" fillId="9" borderId="17" applyNumberFormat="0" applyProtection="0">
      <alignment horizontal="right" vertical="center"/>
    </xf>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4" fontId="58" fillId="5" borderId="16" applyNumberFormat="0" applyProtection="0">
      <alignment horizontal="right" vertical="center"/>
    </xf>
    <xf numFmtId="0" fontId="1" fillId="0" borderId="0"/>
    <xf numFmtId="4" fontId="51" fillId="18" borderId="17" applyNumberFormat="0" applyProtection="0">
      <alignment horizontal="right" vertical="center"/>
    </xf>
    <xf numFmtId="4" fontId="58" fillId="5" borderId="16" applyNumberFormat="0" applyProtection="0">
      <alignment horizontal="right" vertical="center"/>
    </xf>
    <xf numFmtId="0" fontId="1" fillId="0" borderId="0"/>
    <xf numFmtId="4" fontId="51" fillId="18" borderId="17" applyNumberFormat="0" applyProtection="0">
      <alignment horizontal="right" vertical="center"/>
    </xf>
    <xf numFmtId="4" fontId="58" fillId="5" borderId="16"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191" fontId="67" fillId="23" borderId="9"/>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4" fontId="61" fillId="17"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1" fillId="0" borderId="0"/>
    <xf numFmtId="0" fontId="50" fillId="14" borderId="21" applyNumberFormat="0" applyProtection="0">
      <alignment horizontal="left" vertical="top" indent="1"/>
    </xf>
    <xf numFmtId="0" fontId="1" fillId="0" borderId="0"/>
    <xf numFmtId="191" fontId="67" fillId="23" borderId="9"/>
    <xf numFmtId="0" fontId="1" fillId="0" borderId="0"/>
    <xf numFmtId="0" fontId="50" fillId="14" borderId="21" applyNumberFormat="0" applyProtection="0">
      <alignment horizontal="left" vertical="top" indent="1"/>
    </xf>
    <xf numFmtId="0" fontId="1" fillId="0" borderId="0"/>
    <xf numFmtId="191" fontId="67" fillId="23" borderId="9"/>
    <xf numFmtId="4" fontId="58" fillId="5" borderId="16"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0" fontId="1" fillId="0" borderId="0"/>
    <xf numFmtId="4" fontId="51" fillId="12" borderId="17" applyNumberFormat="0" applyProtection="0">
      <alignment horizontal="right" vertical="center"/>
    </xf>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47" fillId="0" borderId="0"/>
    <xf numFmtId="0" fontId="1" fillId="0" borderId="0"/>
    <xf numFmtId="4" fontId="51" fillId="9" borderId="17" applyNumberFormat="0" applyProtection="0">
      <alignment horizontal="left" vertical="center" indent="1"/>
    </xf>
    <xf numFmtId="0" fontId="50" fillId="8" borderId="16" applyNumberFormat="0" applyProtection="0">
      <alignment horizontal="left" vertical="center" indent="1"/>
    </xf>
    <xf numFmtId="0" fontId="1" fillId="0" borderId="0"/>
    <xf numFmtId="4" fontId="58" fillId="5" borderId="16" applyNumberFormat="0" applyProtection="0">
      <alignment horizontal="right" vertical="center"/>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4" fontId="51" fillId="9" borderId="17" applyNumberFormat="0" applyProtection="0">
      <alignment horizontal="right" vertical="center"/>
    </xf>
    <xf numFmtId="0" fontId="50" fillId="8" borderId="16" applyNumberFormat="0" applyProtection="0">
      <alignment horizontal="left" vertical="center" indent="1"/>
    </xf>
    <xf numFmtId="0" fontId="1" fillId="0" borderId="0"/>
    <xf numFmtId="4" fontId="51" fillId="9" borderId="17" applyNumberFormat="0" applyProtection="0">
      <alignment horizontal="right" vertical="center"/>
    </xf>
    <xf numFmtId="4" fontId="50" fillId="0" borderId="16" applyNumberFormat="0" applyProtection="0">
      <alignment horizontal="right" vertical="center"/>
    </xf>
    <xf numFmtId="0" fontId="50" fillId="8" borderId="16" applyNumberFormat="0" applyProtection="0">
      <alignment horizontal="left" vertical="center" indent="1"/>
    </xf>
    <xf numFmtId="0" fontId="1" fillId="0" borderId="0"/>
    <xf numFmtId="4" fontId="51" fillId="9" borderId="17" applyNumberFormat="0" applyProtection="0">
      <alignment horizontal="right" vertical="center"/>
    </xf>
    <xf numFmtId="4" fontId="50" fillId="0" borderId="16" applyNumberFormat="0" applyProtection="0">
      <alignment horizontal="right" vertical="center"/>
    </xf>
    <xf numFmtId="0" fontId="50" fillId="8" borderId="16" applyNumberFormat="0" applyProtection="0">
      <alignment horizontal="left" vertical="center" indent="1"/>
    </xf>
    <xf numFmtId="0" fontId="1" fillId="0" borderId="0"/>
    <xf numFmtId="4" fontId="51" fillId="9" borderId="17" applyNumberFormat="0" applyProtection="0">
      <alignment horizontal="right" vertical="center"/>
    </xf>
    <xf numFmtId="4" fontId="50" fillId="0" borderId="16" applyNumberFormat="0" applyProtection="0">
      <alignment horizontal="right" vertical="center"/>
    </xf>
    <xf numFmtId="0" fontId="50" fillId="8" borderId="16" applyNumberFormat="0" applyProtection="0">
      <alignment horizontal="left" vertical="center" indent="1"/>
    </xf>
    <xf numFmtId="0" fontId="1" fillId="0" borderId="0"/>
    <xf numFmtId="4" fontId="51" fillId="9" borderId="17" applyNumberFormat="0" applyProtection="0">
      <alignment horizontal="right" vertical="center"/>
    </xf>
    <xf numFmtId="4" fontId="50" fillId="0" borderId="16" applyNumberFormat="0" applyProtection="0">
      <alignment horizontal="right" vertical="center"/>
    </xf>
    <xf numFmtId="0" fontId="50" fillId="8" borderId="16" applyNumberFormat="0" applyProtection="0">
      <alignment horizontal="left" vertical="center" indent="1"/>
    </xf>
    <xf numFmtId="0" fontId="1" fillId="0" borderId="0"/>
    <xf numFmtId="4" fontId="51" fillId="9" borderId="17" applyNumberFormat="0" applyProtection="0">
      <alignment horizontal="right" vertical="center"/>
    </xf>
    <xf numFmtId="4" fontId="50" fillId="0" borderId="16" applyNumberFormat="0" applyProtection="0">
      <alignment horizontal="right" vertical="center"/>
    </xf>
    <xf numFmtId="0" fontId="1" fillId="0" borderId="0"/>
    <xf numFmtId="4" fontId="51" fillId="9" borderId="17" applyNumberFormat="0" applyProtection="0">
      <alignment horizontal="right" vertical="center"/>
    </xf>
    <xf numFmtId="4" fontId="50" fillId="0"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50" fillId="8" borderId="16" applyNumberFormat="0" applyProtection="0">
      <alignment horizontal="left" vertical="center" indent="1"/>
    </xf>
    <xf numFmtId="0" fontId="1" fillId="0" borderId="0"/>
    <xf numFmtId="0" fontId="1" fillId="0" borderId="0"/>
    <xf numFmtId="4" fontId="50" fillId="0" borderId="16" applyNumberFormat="0" applyProtection="0">
      <alignment horizontal="right" vertical="center"/>
    </xf>
    <xf numFmtId="0" fontId="50" fillId="14" borderId="21" applyNumberFormat="0" applyProtection="0">
      <alignment horizontal="left" vertical="top" indent="1"/>
    </xf>
    <xf numFmtId="0" fontId="50" fillId="8" borderId="16" applyNumberFormat="0" applyProtection="0">
      <alignment horizontal="left" vertical="center" indent="1"/>
    </xf>
    <xf numFmtId="0" fontId="1" fillId="0" borderId="0"/>
    <xf numFmtId="4" fontId="50" fillId="0" borderId="16" applyNumberFormat="0" applyProtection="0">
      <alignment horizontal="right" vertical="center"/>
    </xf>
    <xf numFmtId="0" fontId="50" fillId="14" borderId="21" applyNumberFormat="0" applyProtection="0">
      <alignment horizontal="left" vertical="top" indent="1"/>
    </xf>
    <xf numFmtId="0" fontId="50" fillId="8" borderId="16" applyNumberFormat="0" applyProtection="0">
      <alignment horizontal="left" vertical="center" indent="1"/>
    </xf>
    <xf numFmtId="0" fontId="1" fillId="0" borderId="0"/>
    <xf numFmtId="4" fontId="50" fillId="0" borderId="16" applyNumberFormat="0" applyProtection="0">
      <alignment horizontal="right" vertical="center"/>
    </xf>
    <xf numFmtId="0" fontId="50" fillId="14" borderId="21" applyNumberFormat="0" applyProtection="0">
      <alignment horizontal="left" vertical="top" indent="1"/>
    </xf>
    <xf numFmtId="0" fontId="50" fillId="8" borderId="16" applyNumberFormat="0" applyProtection="0">
      <alignment horizontal="left" vertical="center" indent="1"/>
    </xf>
    <xf numFmtId="0" fontId="1" fillId="0" borderId="0"/>
    <xf numFmtId="4" fontId="50" fillId="0" borderId="16" applyNumberFormat="0" applyProtection="0">
      <alignment horizontal="right" vertical="center"/>
    </xf>
    <xf numFmtId="0" fontId="50" fillId="14" borderId="21" applyNumberFormat="0" applyProtection="0">
      <alignment horizontal="left" vertical="top" indent="1"/>
    </xf>
    <xf numFmtId="0" fontId="1" fillId="0" borderId="0"/>
    <xf numFmtId="4" fontId="50" fillId="0"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50" fillId="2" borderId="21" applyNumberFormat="0" applyProtection="0">
      <alignment horizontal="left" vertical="top" indent="1"/>
    </xf>
    <xf numFmtId="0" fontId="1" fillId="0" borderId="0"/>
    <xf numFmtId="0" fontId="1" fillId="0" borderId="0"/>
    <xf numFmtId="0" fontId="1" fillId="0" borderId="0"/>
    <xf numFmtId="0" fontId="6" fillId="8" borderId="17"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9" fontId="134" fillId="0" borderId="0" applyFont="0" applyFill="0" applyBorder="0" applyAlignment="0" applyProtection="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0" fontId="1" fillId="0" borderId="0"/>
    <xf numFmtId="4" fontId="51" fillId="17" borderId="17" applyNumberFormat="0" applyProtection="0">
      <alignment vertical="center"/>
    </xf>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vertical="center"/>
    </xf>
    <xf numFmtId="4" fontId="61" fillId="17" borderId="17" applyNumberFormat="0" applyProtection="0">
      <alignment vertical="center"/>
    </xf>
    <xf numFmtId="0" fontId="1" fillId="0" borderId="0"/>
    <xf numFmtId="4" fontId="5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0" fillId="14" borderId="16" applyNumberFormat="0" applyProtection="0">
      <alignment horizontal="right" vertical="center"/>
    </xf>
    <xf numFmtId="4" fontId="50" fillId="0" borderId="16" applyNumberFormat="0" applyProtection="0">
      <alignment horizontal="right" vertical="center"/>
    </xf>
    <xf numFmtId="0" fontId="47" fillId="0" borderId="0"/>
    <xf numFmtId="0" fontId="50" fillId="2" borderId="16" applyNumberFormat="0" applyProtection="0">
      <alignment horizontal="left" vertical="center" indent="1"/>
    </xf>
    <xf numFmtId="0" fontId="1" fillId="0" borderId="0"/>
    <xf numFmtId="0" fontId="47"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50" fillId="3" borderId="16" applyNumberFormat="0" applyProtection="0">
      <alignment horizontal="left" vertical="center" indent="1"/>
    </xf>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0" fillId="14" borderId="16" applyNumberFormat="0" applyProtection="0">
      <alignment horizontal="right" vertical="center"/>
    </xf>
    <xf numFmtId="0" fontId="47" fillId="0" borderId="0"/>
    <xf numFmtId="0" fontId="47" fillId="0" borderId="0"/>
    <xf numFmtId="4" fontId="51" fillId="17" borderId="17" applyNumberFormat="0" applyProtection="0">
      <alignment horizontal="left" vertical="center" indent="1"/>
    </xf>
    <xf numFmtId="0" fontId="6" fillId="6" borderId="17" applyNumberFormat="0" applyProtection="0">
      <alignment horizontal="left" vertical="center" indent="1"/>
    </xf>
    <xf numFmtId="0" fontId="47" fillId="0" borderId="0"/>
    <xf numFmtId="0" fontId="6" fillId="6" borderId="17" applyNumberFormat="0" applyProtection="0">
      <alignment horizontal="left" vertical="center" indent="1"/>
    </xf>
    <xf numFmtId="4" fontId="50" fillId="14" borderId="16" applyNumberFormat="0" applyProtection="0">
      <alignment horizontal="right" vertical="center"/>
    </xf>
    <xf numFmtId="0" fontId="47" fillId="0" borderId="0"/>
    <xf numFmtId="4" fontId="50" fillId="14" borderId="16" applyNumberFormat="0" applyProtection="0">
      <alignment horizontal="right" vertical="center"/>
    </xf>
    <xf numFmtId="0" fontId="47" fillId="0" borderId="0"/>
    <xf numFmtId="4" fontId="50" fillId="14" borderId="16" applyNumberFormat="0" applyProtection="0">
      <alignment horizontal="right" vertical="center"/>
    </xf>
    <xf numFmtId="0" fontId="47"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1" fillId="0" borderId="0"/>
    <xf numFmtId="4" fontId="51" fillId="9" borderId="22" applyNumberFormat="0" applyProtection="0">
      <alignment horizontal="left" vertical="center" indent="1"/>
    </xf>
    <xf numFmtId="0" fontId="47" fillId="0" borderId="0"/>
    <xf numFmtId="0" fontId="47" fillId="0" borderId="0"/>
    <xf numFmtId="0" fontId="47" fillId="0" borderId="0"/>
    <xf numFmtId="0" fontId="50" fillId="3" borderId="16" applyNumberFormat="0" applyProtection="0">
      <alignment horizontal="left" vertical="center" indent="1"/>
    </xf>
    <xf numFmtId="0" fontId="47" fillId="0" borderId="0"/>
    <xf numFmtId="0" fontId="50" fillId="3" borderId="16" applyNumberFormat="0" applyProtection="0">
      <alignment horizontal="left" vertical="center" indent="1"/>
    </xf>
    <xf numFmtId="0" fontId="47" fillId="0" borderId="0"/>
    <xf numFmtId="0" fontId="50" fillId="3" borderId="16" applyNumberFormat="0" applyProtection="0">
      <alignment horizontal="left" vertical="center" indent="1"/>
    </xf>
    <xf numFmtId="4" fontId="70" fillId="9" borderId="17" applyNumberFormat="0" applyProtection="0">
      <alignment horizontal="right" vertical="center"/>
    </xf>
    <xf numFmtId="0" fontId="47" fillId="0" borderId="0"/>
    <xf numFmtId="4" fontId="70" fillId="9" borderId="17" applyNumberFormat="0" applyProtection="0">
      <alignment horizontal="right" vertical="center"/>
    </xf>
    <xf numFmtId="0" fontId="47" fillId="0" borderId="0"/>
    <xf numFmtId="4" fontId="70" fillId="9" borderId="17" applyNumberFormat="0" applyProtection="0">
      <alignment horizontal="right" vertical="center"/>
    </xf>
    <xf numFmtId="0" fontId="47" fillId="0" borderId="0"/>
    <xf numFmtId="0" fontId="47" fillId="0" borderId="0"/>
    <xf numFmtId="0" fontId="47" fillId="0" borderId="0"/>
    <xf numFmtId="0" fontId="47" fillId="0" borderId="0"/>
    <xf numFmtId="0" fontId="47" fillId="0" borderId="0"/>
    <xf numFmtId="4" fontId="51" fillId="10" borderId="17" applyNumberFormat="0" applyProtection="0">
      <alignment horizontal="left" vertical="center" indent="1"/>
    </xf>
    <xf numFmtId="0" fontId="47" fillId="0" borderId="0"/>
    <xf numFmtId="0" fontId="47" fillId="0" borderId="0"/>
    <xf numFmtId="0" fontId="1" fillId="0" borderId="0"/>
    <xf numFmtId="4" fontId="51" fillId="9" borderId="17" applyNumberFormat="0" applyProtection="0">
      <alignment horizontal="left" vertical="center" indent="1"/>
    </xf>
    <xf numFmtId="0" fontId="47" fillId="0" borderId="0"/>
    <xf numFmtId="0" fontId="47" fillId="0" borderId="0"/>
    <xf numFmtId="4" fontId="50" fillId="16" borderId="16" applyNumberFormat="0" applyProtection="0">
      <alignment horizontal="left" vertical="center" indent="1"/>
    </xf>
    <xf numFmtId="0" fontId="47" fillId="0" borderId="0"/>
    <xf numFmtId="4" fontId="50" fillId="16" borderId="16" applyNumberFormat="0" applyProtection="0">
      <alignment horizontal="left" vertical="center" indent="1"/>
    </xf>
    <xf numFmtId="0" fontId="47" fillId="0" borderId="0"/>
    <xf numFmtId="4" fontId="50" fillId="16" borderId="16" applyNumberFormat="0" applyProtection="0">
      <alignment horizontal="left" vertical="center" indent="1"/>
    </xf>
    <xf numFmtId="0" fontId="47" fillId="0" borderId="0"/>
    <xf numFmtId="4" fontId="50" fillId="16" borderId="16" applyNumberFormat="0" applyProtection="0">
      <alignment horizontal="left" vertical="center" indent="1"/>
    </xf>
    <xf numFmtId="4" fontId="51" fillId="7" borderId="17" applyNumberFormat="0" applyProtection="0">
      <alignment horizontal="right"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191" fontId="67" fillId="23" borderId="9"/>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210" fontId="11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 fontId="97" fillId="0" borderId="0" applyFont="0" applyFill="0" applyBorder="0" applyAlignment="0" applyProtection="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1" fillId="9" borderId="17" applyNumberFormat="0" applyProtection="0">
      <alignment horizontal="left" vertical="center" indent="1"/>
    </xf>
    <xf numFmtId="4" fontId="51" fillId="24" borderId="17" applyNumberFormat="0" applyProtection="0">
      <alignment horizontal="right" vertical="center"/>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8"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6" fillId="6"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6" fillId="6" borderId="17"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4" fontId="51" fillId="24" borderId="17" applyNumberFormat="0" applyProtection="0">
      <alignment horizontal="right" vertical="center"/>
    </xf>
    <xf numFmtId="0" fontId="6" fillId="6" borderId="17" applyNumberFormat="0" applyProtection="0">
      <alignment horizontal="left" vertical="center" indent="1"/>
    </xf>
    <xf numFmtId="0" fontId="1" fillId="0" borderId="0"/>
    <xf numFmtId="4" fontId="51" fillId="22" borderId="17" applyNumberFormat="0" applyProtection="0">
      <alignment horizontal="right" vertical="center"/>
    </xf>
    <xf numFmtId="0" fontId="6" fillId="6" borderId="17" applyNumberFormat="0" applyProtection="0">
      <alignment horizontal="left" vertical="center" indent="1"/>
    </xf>
    <xf numFmtId="0" fontId="1" fillId="0" borderId="0"/>
    <xf numFmtId="4" fontId="51" fillId="18" borderId="17"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50" fillId="11" borderId="21" applyNumberFormat="0" applyProtection="0">
      <alignment horizontal="left" vertical="top" indent="1"/>
    </xf>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4" fontId="50" fillId="0" borderId="16" applyNumberFormat="0" applyProtection="0">
      <alignment horizontal="right" vertical="center"/>
    </xf>
    <xf numFmtId="0" fontId="6" fillId="6" borderId="17" applyNumberFormat="0" applyProtection="0">
      <alignment horizontal="left" vertical="center" indent="1"/>
    </xf>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pplyNumberFormat="0" applyFill="0" applyBorder="0" applyAlignment="0" applyProtection="0"/>
    <xf numFmtId="0" fontId="1" fillId="0" borderId="0"/>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4" fontId="61" fillId="9" borderId="17" applyNumberFormat="0" applyProtection="0">
      <alignment horizontal="right" vertical="center"/>
    </xf>
    <xf numFmtId="0" fontId="1" fillId="0" borderId="0"/>
    <xf numFmtId="4" fontId="61" fillId="9" borderId="17" applyNumberFormat="0" applyProtection="0">
      <alignment horizontal="right" vertical="center"/>
    </xf>
    <xf numFmtId="0" fontId="1" fillId="0" borderId="0"/>
    <xf numFmtId="4" fontId="61" fillId="9" borderId="17" applyNumberFormat="0" applyProtection="0">
      <alignment horizontal="right" vertical="center"/>
    </xf>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8" fillId="10" borderId="20" applyNumberFormat="0" applyFont="0" applyAlignment="0" applyProtection="0"/>
    <xf numFmtId="4" fontId="51" fillId="8" borderId="17" applyNumberFormat="0" applyProtection="0">
      <alignment horizontal="left" vertical="center" indent="1"/>
    </xf>
    <xf numFmtId="0" fontId="1" fillId="0" borderId="0"/>
    <xf numFmtId="0" fontId="8" fillId="10" borderId="20" applyNumberFormat="0" applyFont="0" applyAlignment="0" applyProtection="0"/>
    <xf numFmtId="0" fontId="1" fillId="0" borderId="0"/>
    <xf numFmtId="0" fontId="1" fillId="0" borderId="0"/>
    <xf numFmtId="4" fontId="51" fillId="8" borderId="17" applyNumberFormat="0" applyProtection="0">
      <alignment horizontal="left" vertical="center" indent="1"/>
    </xf>
    <xf numFmtId="0" fontId="1" fillId="0" borderId="0"/>
    <xf numFmtId="4" fontId="51" fillId="8" borderId="17" applyNumberFormat="0" applyProtection="0">
      <alignment horizontal="left" vertical="center" indent="1"/>
    </xf>
    <xf numFmtId="0" fontId="1" fillId="0" borderId="0"/>
    <xf numFmtId="4" fontId="50" fillId="14" borderId="16" applyNumberFormat="0" applyProtection="0">
      <alignment horizontal="right" vertical="center"/>
    </xf>
    <xf numFmtId="4" fontId="51" fillId="8" borderId="17" applyNumberFormat="0" applyProtection="0">
      <alignment horizontal="left" vertical="center" indent="1"/>
    </xf>
    <xf numFmtId="0" fontId="1" fillId="0" borderId="0"/>
    <xf numFmtId="0" fontId="8" fillId="10" borderId="20" applyNumberFormat="0" applyFont="0" applyAlignment="0" applyProtection="0"/>
    <xf numFmtId="4" fontId="50" fillId="14" borderId="16" applyNumberFormat="0" applyProtection="0">
      <alignment horizontal="right" vertical="center"/>
    </xf>
    <xf numFmtId="4" fontId="51" fillId="8" borderId="17" applyNumberFormat="0" applyProtection="0">
      <alignment horizontal="left" vertical="center" indent="1"/>
    </xf>
    <xf numFmtId="0" fontId="1" fillId="0" borderId="0"/>
    <xf numFmtId="0" fontId="8" fillId="10" borderId="20" applyNumberFormat="0" applyFont="0" applyAlignment="0" applyProtection="0"/>
    <xf numFmtId="0" fontId="6" fillId="6" borderId="17" applyNumberFormat="0" applyProtection="0">
      <alignment horizontal="left" vertical="center" indent="1"/>
    </xf>
    <xf numFmtId="4" fontId="51" fillId="8" borderId="17" applyNumberFormat="0" applyProtection="0">
      <alignment horizontal="left" vertical="center" indent="1"/>
    </xf>
    <xf numFmtId="0" fontId="1" fillId="0" borderId="0"/>
    <xf numFmtId="0" fontId="8" fillId="10" borderId="20" applyNumberFormat="0" applyFont="0" applyAlignment="0" applyProtection="0"/>
    <xf numFmtId="0" fontId="6" fillId="6" borderId="17" applyNumberFormat="0" applyProtection="0">
      <alignment horizontal="left" vertical="center" indent="1"/>
    </xf>
    <xf numFmtId="4" fontId="51" fillId="8" borderId="17" applyNumberFormat="0" applyProtection="0">
      <alignment horizontal="left" vertical="center" indent="1"/>
    </xf>
    <xf numFmtId="0" fontId="1" fillId="0" borderId="0"/>
    <xf numFmtId="0" fontId="8" fillId="10" borderId="20" applyNumberFormat="0" applyFont="0" applyAlignment="0" applyProtection="0"/>
    <xf numFmtId="0" fontId="6" fillId="6" borderId="17" applyNumberFormat="0" applyProtection="0">
      <alignment horizontal="left" vertical="center" indent="1"/>
    </xf>
    <xf numFmtId="4" fontId="51" fillId="8" borderId="17" applyNumberFormat="0" applyProtection="0">
      <alignment horizontal="left" vertical="center" indent="1"/>
    </xf>
    <xf numFmtId="0" fontId="1" fillId="0" borderId="0"/>
    <xf numFmtId="0" fontId="8" fillId="10" borderId="20" applyNumberFormat="0" applyFont="0" applyAlignment="0" applyProtection="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50" fillId="8" borderId="16" applyNumberFormat="0" applyProtection="0">
      <alignment horizontal="left" vertical="center" indent="1"/>
    </xf>
    <xf numFmtId="4" fontId="51" fillId="28" borderId="17" applyNumberFormat="0" applyProtection="0">
      <alignment horizontal="right" vertical="center"/>
    </xf>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4" fontId="51" fillId="10" borderId="17" applyNumberFormat="0" applyProtection="0">
      <alignment horizontal="left" vertical="center" indent="1"/>
    </xf>
    <xf numFmtId="0" fontId="1" fillId="0" borderId="0"/>
    <xf numFmtId="4" fontId="57" fillId="5" borderId="16" applyNumberFormat="0" applyProtection="0">
      <alignment horizontal="right" vertical="center"/>
    </xf>
    <xf numFmtId="4" fontId="51" fillId="10" borderId="17" applyNumberFormat="0" applyProtection="0">
      <alignment horizontal="left" vertical="center" indent="1"/>
    </xf>
    <xf numFmtId="0" fontId="1" fillId="0" borderId="0"/>
    <xf numFmtId="4" fontId="57" fillId="5" borderId="16" applyNumberFormat="0" applyProtection="0">
      <alignment horizontal="right" vertical="center"/>
    </xf>
    <xf numFmtId="0" fontId="50" fillId="2" borderId="21" applyNumberFormat="0" applyProtection="0">
      <alignment horizontal="left" vertical="top" indent="1"/>
    </xf>
    <xf numFmtId="0" fontId="1" fillId="0" borderId="0"/>
    <xf numFmtId="4" fontId="57" fillId="5" borderId="16" applyNumberFormat="0" applyProtection="0">
      <alignment horizontal="right" vertical="center"/>
    </xf>
    <xf numFmtId="0" fontId="50" fillId="2" borderId="21" applyNumberFormat="0" applyProtection="0">
      <alignment horizontal="left" vertical="top" indent="1"/>
    </xf>
    <xf numFmtId="0" fontId="1" fillId="0" borderId="0"/>
    <xf numFmtId="4" fontId="57" fillId="5" borderId="16" applyNumberFormat="0" applyProtection="0">
      <alignment horizontal="right" vertical="center"/>
    </xf>
    <xf numFmtId="0" fontId="50" fillId="2" borderId="21" applyNumberFormat="0" applyProtection="0">
      <alignment horizontal="left" vertical="top" indent="1"/>
    </xf>
    <xf numFmtId="0" fontId="1" fillId="0" borderId="0"/>
    <xf numFmtId="0" fontId="50" fillId="3" borderId="16" applyNumberFormat="0" applyProtection="0">
      <alignment horizontal="left" vertical="center" indent="1"/>
    </xf>
    <xf numFmtId="0" fontId="1"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8" fillId="10" borderId="20" applyNumberFormat="0" applyFont="0" applyAlignment="0" applyProtection="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21" applyNumberFormat="0" applyProtection="0">
      <alignment horizontal="left" vertical="top" indent="1"/>
    </xf>
    <xf numFmtId="0" fontId="1" fillId="0" borderId="0"/>
    <xf numFmtId="0" fontId="50" fillId="2" borderId="21" applyNumberFormat="0" applyProtection="0">
      <alignment horizontal="left" vertical="top" indent="1"/>
    </xf>
    <xf numFmtId="0" fontId="1" fillId="0" borderId="0"/>
    <xf numFmtId="0" fontId="50" fillId="2" borderId="21" applyNumberFormat="0" applyProtection="0">
      <alignment horizontal="left" vertical="top" indent="1"/>
    </xf>
    <xf numFmtId="0" fontId="1" fillId="0" borderId="0"/>
    <xf numFmtId="0" fontId="50" fillId="2"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4" fontId="51" fillId="12" borderId="17" applyNumberFormat="0" applyProtection="0">
      <alignment horizontal="right" vertical="center"/>
    </xf>
    <xf numFmtId="0" fontId="47" fillId="0" borderId="0"/>
    <xf numFmtId="0" fontId="8" fillId="10" borderId="20" applyNumberFormat="0" applyFont="0" applyAlignment="0" applyProtection="0"/>
    <xf numFmtId="0" fontId="6" fillId="6" borderId="17" applyNumberFormat="0" applyProtection="0">
      <alignment horizontal="left" vertical="center" indent="1"/>
    </xf>
    <xf numFmtId="0" fontId="47" fillId="0" borderId="0"/>
    <xf numFmtId="0" fontId="8" fillId="10" borderId="20" applyNumberFormat="0" applyFont="0" applyAlignment="0" applyProtection="0"/>
    <xf numFmtId="0" fontId="47" fillId="0" borderId="0"/>
    <xf numFmtId="0" fontId="8" fillId="10" borderId="20" applyNumberFormat="0" applyFont="0" applyAlignment="0" applyProtection="0"/>
    <xf numFmtId="0" fontId="47" fillId="0" borderId="0"/>
    <xf numFmtId="0" fontId="8" fillId="10" borderId="20" applyNumberFormat="0" applyFont="0" applyAlignment="0" applyProtection="0"/>
    <xf numFmtId="0" fontId="47"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47"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50" fillId="4" borderId="16" applyNumberFormat="0" applyProtection="0">
      <alignment horizontal="left" vertical="center" indent="1"/>
    </xf>
    <xf numFmtId="0" fontId="47"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47"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47" fillId="0" borderId="0"/>
    <xf numFmtId="4" fontId="50" fillId="14" borderId="16" applyNumberFormat="0" applyProtection="0">
      <alignment horizontal="right" vertical="center"/>
    </xf>
    <xf numFmtId="0" fontId="50" fillId="4" borderId="16" applyNumberFormat="0" applyProtection="0">
      <alignment horizontal="left" vertical="center" indent="1"/>
    </xf>
    <xf numFmtId="0" fontId="47" fillId="0" borderId="0"/>
    <xf numFmtId="4" fontId="50" fillId="14" borderId="16" applyNumberFormat="0" applyProtection="0">
      <alignment horizontal="right" vertical="center"/>
    </xf>
    <xf numFmtId="0" fontId="47" fillId="0" borderId="0"/>
    <xf numFmtId="4" fontId="51" fillId="17" borderId="17" applyNumberFormat="0" applyProtection="0">
      <alignment horizontal="left" vertical="center" indent="1"/>
    </xf>
    <xf numFmtId="0" fontId="47" fillId="0" borderId="0"/>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0" fontId="47" fillId="0" borderId="0"/>
    <xf numFmtId="0" fontId="1"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47" fillId="0" borderId="0"/>
    <xf numFmtId="0" fontId="1" fillId="0" borderId="0"/>
    <xf numFmtId="4" fontId="50" fillId="14" borderId="16" applyNumberFormat="0" applyProtection="0">
      <alignment horizontal="right" vertical="center"/>
    </xf>
    <xf numFmtId="0" fontId="47" fillId="0" borderId="0"/>
    <xf numFmtId="0" fontId="1" fillId="0" borderId="0"/>
    <xf numFmtId="4" fontId="50" fillId="14" borderId="16" applyNumberFormat="0" applyProtection="0">
      <alignment horizontal="right" vertical="center"/>
    </xf>
    <xf numFmtId="4" fontId="50" fillId="0" borderId="16" applyNumberFormat="0" applyProtection="0">
      <alignment horizontal="right" vertical="center"/>
    </xf>
    <xf numFmtId="0" fontId="47" fillId="0" borderId="0"/>
    <xf numFmtId="0" fontId="1" fillId="0" borderId="0"/>
    <xf numFmtId="4" fontId="50" fillId="0" borderId="16" applyNumberFormat="0" applyProtection="0">
      <alignment horizontal="right" vertical="center"/>
    </xf>
    <xf numFmtId="0" fontId="47" fillId="0" borderId="0"/>
    <xf numFmtId="0" fontId="1" fillId="0" borderId="0"/>
    <xf numFmtId="4" fontId="50" fillId="0" borderId="16" applyNumberFormat="0" applyProtection="0">
      <alignment horizontal="right" vertical="center"/>
    </xf>
    <xf numFmtId="0" fontId="47" fillId="0" borderId="0"/>
    <xf numFmtId="0" fontId="1" fillId="0" borderId="0"/>
    <xf numFmtId="4" fontId="50" fillId="0" borderId="16" applyNumberFormat="0" applyProtection="0">
      <alignment horizontal="right" vertical="center"/>
    </xf>
    <xf numFmtId="0" fontId="47" fillId="0" borderId="0"/>
    <xf numFmtId="0" fontId="1" fillId="0" borderId="0"/>
    <xf numFmtId="0" fontId="47" fillId="0" borderId="0"/>
    <xf numFmtId="0" fontId="1" fillId="0" borderId="0"/>
    <xf numFmtId="0" fontId="1" fillId="0" borderId="0"/>
    <xf numFmtId="0" fontId="47" fillId="0" borderId="0"/>
    <xf numFmtId="0" fontId="1" fillId="0" borderId="0"/>
    <xf numFmtId="0" fontId="47" fillId="0" borderId="0"/>
    <xf numFmtId="0" fontId="1" fillId="0" borderId="0"/>
    <xf numFmtId="4" fontId="50" fillId="16" borderId="16" applyNumberFormat="0" applyProtection="0">
      <alignment horizontal="left" vertical="center" indent="1"/>
    </xf>
    <xf numFmtId="0" fontId="47" fillId="0" borderId="0"/>
    <xf numFmtId="0" fontId="1" fillId="0" borderId="0"/>
    <xf numFmtId="0" fontId="50" fillId="3" borderId="16" applyNumberFormat="0" applyProtection="0">
      <alignment horizontal="left" vertical="center" indent="1"/>
    </xf>
    <xf numFmtId="0" fontId="47" fillId="0" borderId="0"/>
    <xf numFmtId="0" fontId="1" fillId="0" borderId="0"/>
    <xf numFmtId="0" fontId="50" fillId="3" borderId="16" applyNumberFormat="0" applyProtection="0">
      <alignment horizontal="left" vertical="center" indent="1"/>
    </xf>
    <xf numFmtId="0" fontId="47" fillId="0" borderId="0"/>
    <xf numFmtId="0" fontId="1" fillId="0" borderId="0"/>
    <xf numFmtId="0" fontId="50" fillId="3" borderId="16" applyNumberFormat="0" applyProtection="0">
      <alignment horizontal="left" vertical="center" indent="1"/>
    </xf>
    <xf numFmtId="0" fontId="47" fillId="0" borderId="0"/>
    <xf numFmtId="0" fontId="1" fillId="0" borderId="0"/>
    <xf numFmtId="0" fontId="47" fillId="0" borderId="0"/>
    <xf numFmtId="0" fontId="1" fillId="0" borderId="0"/>
    <xf numFmtId="0" fontId="47" fillId="0" borderId="0"/>
    <xf numFmtId="0" fontId="1" fillId="0" borderId="0"/>
    <xf numFmtId="0" fontId="4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7" fillId="0" borderId="0"/>
    <xf numFmtId="0" fontId="1" fillId="0" borderId="0"/>
    <xf numFmtId="0" fontId="1" fillId="0" borderId="0"/>
    <xf numFmtId="0" fontId="1"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0" fontId="56" fillId="3" borderId="17" applyNumberFormat="0" applyAlignment="0" applyProtection="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0" fillId="14" borderId="16" applyNumberFormat="0" applyProtection="0">
      <alignment horizontal="right" vertical="center"/>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8" fillId="10" borderId="20" applyNumberFormat="0" applyFont="0" applyAlignment="0" applyProtection="0"/>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0" fontId="1" fillId="0" borderId="0"/>
    <xf numFmtId="4" fontId="50" fillId="16" borderId="16" applyNumberFormat="0" applyProtection="0">
      <alignment horizontal="left" vertical="center" indent="1"/>
    </xf>
    <xf numFmtId="4" fontId="57" fillId="5" borderId="16"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50" fillId="3" borderId="16" applyNumberFormat="0" applyProtection="0">
      <alignment horizontal="left" vertical="center" indent="1"/>
    </xf>
    <xf numFmtId="4" fontId="57" fillId="5" borderId="16" applyNumberFormat="0" applyProtection="0">
      <alignment horizontal="right" vertical="center"/>
    </xf>
    <xf numFmtId="0" fontId="6" fillId="6" borderId="17" applyNumberFormat="0" applyProtection="0">
      <alignment horizontal="left" vertical="center" indent="1"/>
    </xf>
    <xf numFmtId="0" fontId="1" fillId="0" borderId="0"/>
    <xf numFmtId="0" fontId="1" fillId="0" borderId="0"/>
    <xf numFmtId="4" fontId="50" fillId="16"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1" fillId="0" borderId="0"/>
    <xf numFmtId="4" fontId="51" fillId="17"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17"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17" borderId="17" applyNumberFormat="0" applyProtection="0">
      <alignment horizontal="left" vertical="center" indent="1"/>
    </xf>
    <xf numFmtId="0" fontId="50" fillId="3" borderId="16" applyNumberFormat="0" applyProtection="0">
      <alignment horizontal="left" vertical="center" indent="1"/>
    </xf>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4" fontId="61" fillId="10" borderId="17" applyNumberFormat="0" applyProtection="0">
      <alignment vertical="center"/>
    </xf>
    <xf numFmtId="0" fontId="1" fillId="0" borderId="0"/>
    <xf numFmtId="4" fontId="61" fillId="10" borderId="17" applyNumberFormat="0" applyProtection="0">
      <alignment vertical="center"/>
    </xf>
    <xf numFmtId="0" fontId="1" fillId="0" borderId="0"/>
    <xf numFmtId="4" fontId="61" fillId="10" borderId="17" applyNumberFormat="0" applyProtection="0">
      <alignment vertical="center"/>
    </xf>
    <xf numFmtId="0" fontId="1" fillId="0" borderId="0"/>
    <xf numFmtId="4" fontId="61" fillId="10" borderId="17" applyNumberFormat="0" applyProtection="0">
      <alignment vertical="center"/>
    </xf>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4" fontId="57" fillId="5" borderId="16" applyNumberFormat="0" applyProtection="0">
      <alignment horizontal="right" vertical="center"/>
    </xf>
    <xf numFmtId="0" fontId="6" fillId="19" borderId="17" applyNumberFormat="0" applyProtection="0">
      <alignment horizontal="left" vertical="center" indent="1"/>
    </xf>
    <xf numFmtId="4" fontId="51" fillId="21" borderId="17" applyNumberFormat="0" applyProtection="0">
      <alignment horizontal="right" vertical="center"/>
    </xf>
    <xf numFmtId="0" fontId="50" fillId="14" borderId="21" applyNumberFormat="0" applyProtection="0">
      <alignment horizontal="left" vertical="top" indent="1"/>
    </xf>
    <xf numFmtId="0" fontId="1" fillId="0" borderId="0"/>
    <xf numFmtId="4" fontId="57" fillId="5" borderId="16" applyNumberFormat="0" applyProtection="0">
      <alignment horizontal="right" vertical="center"/>
    </xf>
    <xf numFmtId="4" fontId="51" fillId="21"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4" fontId="61" fillId="10" borderId="17" applyNumberFormat="0" applyProtection="0">
      <alignment vertical="center"/>
    </xf>
    <xf numFmtId="0" fontId="1" fillId="0" borderId="0"/>
    <xf numFmtId="4" fontId="51" fillId="15" borderId="17" applyNumberFormat="0" applyProtection="0">
      <alignment horizontal="right" vertical="center"/>
    </xf>
    <xf numFmtId="4" fontId="61" fillId="10" borderId="17" applyNumberFormat="0" applyProtection="0">
      <alignment vertical="center"/>
    </xf>
    <xf numFmtId="0" fontId="1" fillId="0" borderId="0"/>
    <xf numFmtId="4" fontId="51" fillId="15" borderId="17" applyNumberFormat="0" applyProtection="0">
      <alignment horizontal="right" vertical="center"/>
    </xf>
    <xf numFmtId="4" fontId="61" fillId="10" borderId="17" applyNumberFormat="0" applyProtection="0">
      <alignment vertical="center"/>
    </xf>
    <xf numFmtId="0" fontId="1" fillId="0" borderId="0"/>
    <xf numFmtId="4" fontId="51" fillId="15" borderId="17" applyNumberFormat="0" applyProtection="0">
      <alignment horizontal="right" vertical="center"/>
    </xf>
    <xf numFmtId="4" fontId="61" fillId="10" borderId="17" applyNumberFormat="0" applyProtection="0">
      <alignmen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1" fillId="15" borderId="17" applyNumberFormat="0" applyProtection="0">
      <alignment horizontal="right" vertical="center"/>
    </xf>
    <xf numFmtId="4" fontId="50" fillId="0" borderId="16" applyNumberFormat="0" applyProtection="0">
      <alignment horizontal="right" vertical="center"/>
    </xf>
    <xf numFmtId="0" fontId="1" fillId="0" borderId="0"/>
    <xf numFmtId="4" fontId="51" fillId="15" borderId="17" applyNumberFormat="0" applyProtection="0">
      <alignment horizontal="right" vertical="center"/>
    </xf>
    <xf numFmtId="4" fontId="50" fillId="0" borderId="16" applyNumberFormat="0" applyProtection="0">
      <alignment horizontal="right" vertical="center"/>
    </xf>
    <xf numFmtId="0" fontId="1" fillId="0" borderId="0"/>
    <xf numFmtId="4" fontId="51" fillId="15" borderId="17" applyNumberFormat="0" applyProtection="0">
      <alignment horizontal="right" vertical="center"/>
    </xf>
    <xf numFmtId="4" fontId="50" fillId="0" borderId="16" applyNumberFormat="0" applyProtection="0">
      <alignment horizontal="right" vertical="center"/>
    </xf>
    <xf numFmtId="0" fontId="1" fillId="0" borderId="0"/>
    <xf numFmtId="4" fontId="51" fillId="15" borderId="17" applyNumberFormat="0" applyProtection="0">
      <alignment horizontal="right" vertical="center"/>
    </xf>
    <xf numFmtId="4" fontId="50" fillId="0" borderId="16" applyNumberFormat="0" applyProtection="0">
      <alignment horizontal="right" vertical="center"/>
    </xf>
    <xf numFmtId="0" fontId="1" fillId="0" borderId="0"/>
    <xf numFmtId="4" fontId="51" fillId="15" borderId="17" applyNumberFormat="0" applyProtection="0">
      <alignment horizontal="right" vertical="center"/>
    </xf>
    <xf numFmtId="4" fontId="50" fillId="0" borderId="16" applyNumberFormat="0" applyProtection="0">
      <alignment horizontal="right" vertical="center"/>
    </xf>
    <xf numFmtId="0" fontId="1" fillId="0" borderId="0"/>
    <xf numFmtId="4" fontId="51" fillId="15" borderId="17" applyNumberFormat="0" applyProtection="0">
      <alignment horizontal="right" vertical="center"/>
    </xf>
    <xf numFmtId="4" fontId="50" fillId="0" borderId="16"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50" fillId="2"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15" borderId="17" applyNumberFormat="0" applyProtection="0">
      <alignment horizontal="right" vertical="center"/>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15" borderId="17" applyNumberFormat="0" applyProtection="0">
      <alignment horizontal="right" vertical="center"/>
    </xf>
    <xf numFmtId="0" fontId="50" fillId="14" borderId="21" applyNumberFormat="0" applyProtection="0">
      <alignment horizontal="left" vertical="top" indent="1"/>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15"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15"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15"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4" fontId="51" fillId="15"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15"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15"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4" fontId="57" fillId="5" borderId="16" applyNumberFormat="0" applyProtection="0">
      <alignment horizontal="right" vertical="center"/>
    </xf>
    <xf numFmtId="0" fontId="1" fillId="0" borderId="0"/>
    <xf numFmtId="4" fontId="51" fillId="15" borderId="17" applyNumberFormat="0" applyProtection="0">
      <alignment horizontal="right" vertical="center"/>
    </xf>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4" fontId="61" fillId="10" borderId="17" applyNumberFormat="0" applyProtection="0">
      <alignment vertical="center"/>
    </xf>
    <xf numFmtId="0" fontId="1" fillId="0" borderId="0"/>
    <xf numFmtId="4" fontId="51" fillId="21" borderId="17" applyNumberFormat="0" applyProtection="0">
      <alignment horizontal="right" vertical="center"/>
    </xf>
    <xf numFmtId="4" fontId="61" fillId="10" borderId="17" applyNumberFormat="0" applyProtection="0">
      <alignment vertical="center"/>
    </xf>
    <xf numFmtId="0" fontId="1" fillId="0" borderId="0"/>
    <xf numFmtId="4" fontId="51" fillId="21" borderId="17" applyNumberFormat="0" applyProtection="0">
      <alignment horizontal="right" vertical="center"/>
    </xf>
    <xf numFmtId="4" fontId="61" fillId="10" borderId="17" applyNumberFormat="0" applyProtection="0">
      <alignment vertical="center"/>
    </xf>
    <xf numFmtId="0" fontId="1" fillId="0" borderId="0"/>
    <xf numFmtId="4" fontId="51" fillId="21" borderId="17" applyNumberFormat="0" applyProtection="0">
      <alignment horizontal="right" vertical="center"/>
    </xf>
    <xf numFmtId="4" fontId="61" fillId="10" borderId="17" applyNumberFormat="0" applyProtection="0">
      <alignmen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50" fillId="2"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21" borderId="17" applyNumberFormat="0" applyProtection="0">
      <alignment horizontal="right" vertical="center"/>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21" borderId="17" applyNumberFormat="0" applyProtection="0">
      <alignment horizontal="right" vertical="center"/>
    </xf>
    <xf numFmtId="0" fontId="50" fillId="14" borderId="21" applyNumberFormat="0" applyProtection="0">
      <alignment horizontal="left" vertical="top" indent="1"/>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21"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21"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21"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1" fillId="0" borderId="0"/>
    <xf numFmtId="4" fontId="51" fillId="21"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21"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21"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1" fillId="0" borderId="0"/>
    <xf numFmtId="4" fontId="51" fillId="21"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vertical="center"/>
    </xf>
    <xf numFmtId="0" fontId="1" fillId="0" borderId="0"/>
    <xf numFmtId="4" fontId="51" fillId="10" borderId="17" applyNumberFormat="0" applyProtection="0">
      <alignmen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7" borderId="17" applyNumberFormat="0" applyProtection="0">
      <alignment horizontal="right" vertical="center"/>
    </xf>
    <xf numFmtId="4" fontId="51" fillId="25" borderId="17" applyNumberFormat="0" applyProtection="0">
      <alignment horizontal="right" vertical="center"/>
    </xf>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50" fillId="2"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25" borderId="17" applyNumberFormat="0" applyProtection="0">
      <alignment horizontal="right" vertical="center"/>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25" borderId="17" applyNumberFormat="0" applyProtection="0">
      <alignment horizontal="right" vertical="center"/>
    </xf>
    <xf numFmtId="0" fontId="6" fillId="19" borderId="17" applyNumberFormat="0" applyProtection="0">
      <alignment horizontal="left" vertical="center" indent="1"/>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25"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25" borderId="17" applyNumberFormat="0" applyProtection="0">
      <alignment horizontal="right" vertical="center"/>
    </xf>
    <xf numFmtId="0" fontId="50" fillId="2" borderId="16" applyNumberFormat="0" applyProtection="0">
      <alignment horizontal="left" vertical="center" indent="1"/>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6" fillId="19" borderId="17" applyNumberFormat="0" applyProtection="0">
      <alignment horizontal="left" vertical="center" indent="1"/>
    </xf>
    <xf numFmtId="0" fontId="8" fillId="10" borderId="20" applyNumberFormat="0" applyFont="0" applyAlignment="0" applyProtection="0"/>
    <xf numFmtId="0" fontId="1" fillId="0" borderId="0"/>
    <xf numFmtId="4" fontId="51" fillId="25" borderId="17" applyNumberFormat="0" applyProtection="0">
      <alignment horizontal="right" vertical="center"/>
    </xf>
    <xf numFmtId="0" fontId="6" fillId="19" borderId="17" applyNumberFormat="0" applyProtection="0">
      <alignment horizontal="left" vertical="center" indent="1"/>
    </xf>
    <xf numFmtId="0" fontId="8" fillId="10" borderId="20" applyNumberFormat="0" applyFont="0" applyAlignment="0" applyProtection="0"/>
    <xf numFmtId="0" fontId="1" fillId="0" borderId="0"/>
    <xf numFmtId="4" fontId="51" fillId="25" borderId="17" applyNumberFormat="0" applyProtection="0">
      <alignment horizontal="right" vertical="center"/>
    </xf>
    <xf numFmtId="0" fontId="6" fillId="19" borderId="17" applyNumberFormat="0" applyProtection="0">
      <alignment horizontal="left" vertical="center" indent="1"/>
    </xf>
    <xf numFmtId="0" fontId="8" fillId="10" borderId="20" applyNumberFormat="0" applyFont="0" applyAlignment="0" applyProtection="0"/>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70" fillId="9" borderId="17" applyNumberFormat="0" applyProtection="0">
      <alignment horizontal="right" vertical="center"/>
    </xf>
    <xf numFmtId="0" fontId="1" fillId="0" borderId="0"/>
    <xf numFmtId="0" fontId="8" fillId="10" borderId="20" applyNumberFormat="0" applyFont="0" applyAlignment="0" applyProtection="0"/>
    <xf numFmtId="0" fontId="1" fillId="0" borderId="0"/>
    <xf numFmtId="0" fontId="1" fillId="0" borderId="0"/>
    <xf numFmtId="0" fontId="50" fillId="8" borderId="16"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4" fontId="51" fillId="9" borderId="22" applyNumberFormat="0" applyProtection="0">
      <alignment horizontal="left" vertical="center" indent="1"/>
    </xf>
    <xf numFmtId="4" fontId="50" fillId="14" borderId="16" applyNumberFormat="0" applyProtection="0">
      <alignment horizontal="right" vertical="center"/>
    </xf>
    <xf numFmtId="0" fontId="1" fillId="0" borderId="0"/>
    <xf numFmtId="0" fontId="50" fillId="11" borderId="21" applyNumberFormat="0" applyProtection="0">
      <alignment horizontal="left" vertical="top" indent="1"/>
    </xf>
    <xf numFmtId="0" fontId="1" fillId="0" borderId="0"/>
    <xf numFmtId="0" fontId="1" fillId="0" borderId="0"/>
    <xf numFmtId="0" fontId="6" fillId="19" borderId="17" applyNumberFormat="0" applyProtection="0">
      <alignment horizontal="left" vertical="center" indent="1"/>
    </xf>
    <xf numFmtId="0" fontId="1" fillId="0" borderId="0"/>
    <xf numFmtId="0" fontId="6" fillId="19" borderId="17"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0" fontId="6" fillId="19" borderId="17" applyNumberFormat="0" applyProtection="0">
      <alignment horizontal="left" vertical="center" indent="1"/>
    </xf>
    <xf numFmtId="0" fontId="50" fillId="3" borderId="16" applyNumberFormat="0" applyProtection="0">
      <alignment horizontal="left" vertical="center" indent="1"/>
    </xf>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1" fillId="0" borderId="0"/>
    <xf numFmtId="4" fontId="51" fillId="9" borderId="22"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4" fontId="51" fillId="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61" fillId="9" borderId="17" applyNumberFormat="0" applyProtection="0">
      <alignment horizontal="right" vertical="center"/>
    </xf>
    <xf numFmtId="0" fontId="1" fillId="0" borderId="0"/>
    <xf numFmtId="0" fontId="1" fillId="0" borderId="0"/>
    <xf numFmtId="0" fontId="6" fillId="0" borderId="0"/>
    <xf numFmtId="4" fontId="57" fillId="5" borderId="16" applyNumberFormat="0" applyProtection="0">
      <alignment horizontal="right" vertical="center"/>
    </xf>
    <xf numFmtId="0" fontId="1" fillId="0" borderId="0"/>
    <xf numFmtId="0" fontId="6" fillId="0" borderId="0"/>
    <xf numFmtId="4" fontId="57" fillId="5" borderId="16"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50" fillId="2" borderId="21" applyNumberFormat="0" applyProtection="0">
      <alignment horizontal="left" vertical="top" indent="1"/>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4" fontId="50" fillId="16"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4" fontId="50" fillId="16" borderId="16"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50" fillId="2"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50" fillId="2" borderId="16"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6" fillId="1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6" fillId="8" borderId="17" applyNumberFormat="0" applyProtection="0">
      <alignment horizontal="left" vertical="center" indent="1"/>
    </xf>
    <xf numFmtId="198" fontId="1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0" fontId="50" fillId="8" borderId="16" applyNumberFormat="0" applyProtection="0">
      <alignment horizontal="left" vertical="center" indent="1"/>
    </xf>
    <xf numFmtId="0" fontId="1" fillId="0" borderId="0"/>
    <xf numFmtId="0" fontId="6" fillId="8" borderId="17"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2" borderId="21" applyNumberFormat="0" applyProtection="0">
      <alignment horizontal="left" vertical="top" indent="1"/>
    </xf>
    <xf numFmtId="4" fontId="51" fillId="9" borderId="22"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6" fillId="3" borderId="17" applyNumberFormat="0" applyAlignment="0" applyProtection="0"/>
    <xf numFmtId="0" fontId="1" fillId="0" borderId="0"/>
    <xf numFmtId="0" fontId="6" fillId="6" borderId="17" applyNumberFormat="0" applyProtection="0">
      <alignment horizontal="left" vertical="center" indent="1"/>
    </xf>
    <xf numFmtId="0" fontId="1" fillId="0" borderId="0"/>
    <xf numFmtId="0" fontId="1" fillId="0" borderId="0"/>
    <xf numFmtId="0" fontId="1" fillId="0" borderId="0"/>
    <xf numFmtId="0" fontId="1" fillId="0" borderId="0"/>
    <xf numFmtId="0" fontId="6" fillId="6" borderId="17" applyNumberFormat="0" applyProtection="0">
      <alignment horizontal="left" vertical="center" indent="1"/>
    </xf>
    <xf numFmtId="0" fontId="1" fillId="0" borderId="0"/>
    <xf numFmtId="0" fontId="1" fillId="0" borderId="0"/>
    <xf numFmtId="0" fontId="6" fillId="6" borderId="17" applyNumberFormat="0" applyProtection="0">
      <alignment horizontal="left" vertical="center" indent="1"/>
    </xf>
    <xf numFmtId="0" fontId="50" fillId="14" borderId="21" applyNumberFormat="0" applyProtection="0">
      <alignment horizontal="left" vertical="top" indent="1"/>
    </xf>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50" fillId="2"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50" fillId="2" borderId="16" applyNumberFormat="0" applyProtection="0">
      <alignment horizontal="left" vertical="center" indent="1"/>
    </xf>
    <xf numFmtId="0" fontId="1" fillId="0" borderId="0"/>
    <xf numFmtId="0" fontId="6" fillId="19" borderId="17" applyNumberFormat="0" applyProtection="0">
      <alignment horizontal="left" vertical="center" indent="1"/>
    </xf>
    <xf numFmtId="4" fontId="51" fillId="9" borderId="22" applyNumberFormat="0" applyProtection="0">
      <alignment horizontal="left" vertical="center" indent="1"/>
    </xf>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6" fillId="19" borderId="17" applyNumberFormat="0" applyProtection="0">
      <alignment horizontal="left" vertical="center" indent="1"/>
    </xf>
    <xf numFmtId="0" fontId="1" fillId="0" borderId="0"/>
    <xf numFmtId="0" fontId="6" fillId="19"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6" fillId="19"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6" fillId="19"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6" fillId="19" borderId="17" applyNumberFormat="0" applyProtection="0">
      <alignment horizontal="left" vertical="center" indent="1"/>
    </xf>
    <xf numFmtId="0" fontId="1" fillId="0" borderId="0"/>
    <xf numFmtId="0" fontId="6" fillId="19"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6" fillId="19"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6" fillId="19" borderId="17"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22"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4" fontId="51" fillId="12" borderId="17" applyNumberFormat="0" applyProtection="0">
      <alignment horizontal="right" vertical="center"/>
    </xf>
    <xf numFmtId="0" fontId="1" fillId="0" borderId="0"/>
    <xf numFmtId="0" fontId="1" fillId="0" borderId="0"/>
    <xf numFmtId="4" fontId="57" fillId="5" borderId="16" applyNumberFormat="0" applyProtection="0">
      <alignment horizontal="right" vertical="center"/>
    </xf>
    <xf numFmtId="0" fontId="6" fillId="19" borderId="17" applyNumberFormat="0" applyProtection="0">
      <alignment horizontal="left" vertical="center" indent="1"/>
    </xf>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0" fontId="1" fillId="0" borderId="0"/>
    <xf numFmtId="4" fontId="51" fillId="9" borderId="22" applyNumberFormat="0" applyProtection="0">
      <alignment horizontal="left" vertical="center" indent="1"/>
    </xf>
    <xf numFmtId="0" fontId="50" fillId="4"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50" fillId="4" borderId="16" applyNumberFormat="0" applyProtection="0">
      <alignment horizontal="left" vertical="center" indent="1"/>
    </xf>
    <xf numFmtId="0" fontId="1" fillId="0" borderId="0"/>
    <xf numFmtId="4" fontId="51" fillId="9" borderId="22" applyNumberFormat="0" applyProtection="0">
      <alignment horizontal="left" vertical="center" indent="1"/>
    </xf>
    <xf numFmtId="0" fontId="1" fillId="0" borderId="0"/>
    <xf numFmtId="4" fontId="51" fillId="12" borderId="17" applyNumberFormat="0" applyProtection="0">
      <alignment horizontal="right" vertical="center"/>
    </xf>
    <xf numFmtId="4" fontId="59" fillId="13" borderId="17" applyNumberFormat="0" applyProtection="0">
      <alignment horizontal="left" vertical="center" indent="1"/>
    </xf>
    <xf numFmtId="4" fontId="51" fillId="12" borderId="17" applyNumberFormat="0" applyProtection="0">
      <alignment horizontal="right" vertical="center"/>
    </xf>
    <xf numFmtId="4" fontId="59" fillId="13" borderId="17" applyNumberFormat="0" applyProtection="0">
      <alignment horizontal="left" vertical="center" indent="1"/>
    </xf>
    <xf numFmtId="0" fontId="1" fillId="0" borderId="0"/>
    <xf numFmtId="0" fontId="50" fillId="11" borderId="21" applyNumberFormat="0" applyProtection="0">
      <alignment horizontal="left" vertical="top" indent="1"/>
    </xf>
    <xf numFmtId="4" fontId="51" fillId="12" borderId="17" applyNumberFormat="0" applyProtection="0">
      <alignment horizontal="right" vertical="center"/>
    </xf>
    <xf numFmtId="4" fontId="59" fillId="13" borderId="17" applyNumberFormat="0" applyProtection="0">
      <alignment horizontal="left" vertical="center" indent="1"/>
    </xf>
    <xf numFmtId="0" fontId="1" fillId="0" borderId="0"/>
    <xf numFmtId="0" fontId="50" fillId="11" borderId="21" applyNumberFormat="0" applyProtection="0">
      <alignment horizontal="left" vertical="top" indent="1"/>
    </xf>
    <xf numFmtId="0" fontId="1" fillId="0" borderId="0"/>
    <xf numFmtId="4" fontId="51" fillId="18" borderId="17" applyNumberFormat="0" applyProtection="0">
      <alignment horizontal="right" vertical="center"/>
    </xf>
    <xf numFmtId="0" fontId="50" fillId="11" borderId="21" applyNumberFormat="0" applyProtection="0">
      <alignment horizontal="left" vertical="top" indent="1"/>
    </xf>
    <xf numFmtId="0" fontId="6" fillId="3" borderId="17" applyNumberFormat="0" applyProtection="0">
      <alignment horizontal="left" vertical="center" indent="1"/>
    </xf>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4" fontId="61" fillId="10" borderId="17" applyNumberFormat="0" applyProtection="0">
      <alignment vertical="center"/>
    </xf>
    <xf numFmtId="0" fontId="1" fillId="0" borderId="0"/>
    <xf numFmtId="4" fontId="51" fillId="12" borderId="17"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4" fontId="61" fillId="10" borderId="17" applyNumberFormat="0" applyProtection="0">
      <alignment vertical="center"/>
    </xf>
    <xf numFmtId="0" fontId="1" fillId="0" borderId="0"/>
    <xf numFmtId="4" fontId="51" fillId="12" borderId="17" applyNumberFormat="0" applyProtection="0">
      <alignment horizontal="right" vertical="center"/>
    </xf>
    <xf numFmtId="4" fontId="61" fillId="10" borderId="17" applyNumberFormat="0" applyProtection="0">
      <alignment vertical="center"/>
    </xf>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1" fillId="0" borderId="0"/>
    <xf numFmtId="4" fontId="51" fillId="18" borderId="17" applyNumberFormat="0" applyProtection="0">
      <alignment horizontal="right" vertical="center"/>
    </xf>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50" fillId="14" borderId="21" applyNumberFormat="0" applyProtection="0">
      <alignment horizontal="left" vertical="top" indent="1"/>
    </xf>
    <xf numFmtId="0" fontId="1" fillId="0" borderId="0"/>
    <xf numFmtId="4" fontId="57" fillId="5" borderId="16" applyNumberFormat="0" applyProtection="0">
      <alignment horizontal="right" vertical="center"/>
    </xf>
    <xf numFmtId="4" fontId="51" fillId="21" borderId="17" applyNumberFormat="0" applyProtection="0">
      <alignment horizontal="right" vertical="center"/>
    </xf>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1" fillId="0" borderId="0"/>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6" fillId="6" borderId="17" applyNumberFormat="0" applyProtection="0">
      <alignment horizontal="left" vertical="center" indent="1"/>
    </xf>
    <xf numFmtId="0" fontId="1" fillId="0" borderId="0"/>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4" fontId="51" fillId="24"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4" fontId="61" fillId="17" borderId="17" applyNumberFormat="0" applyProtection="0">
      <alignment vertical="center"/>
    </xf>
    <xf numFmtId="0" fontId="1" fillId="0" borderId="0"/>
    <xf numFmtId="4" fontId="50" fillId="14" borderId="16" applyNumberFormat="0" applyProtection="0">
      <alignment horizontal="right" vertical="center"/>
    </xf>
    <xf numFmtId="4" fontId="61" fillId="17" borderId="17" applyNumberFormat="0" applyProtection="0">
      <alignment vertical="center"/>
    </xf>
    <xf numFmtId="0" fontId="1" fillId="0" borderId="0"/>
    <xf numFmtId="4" fontId="50" fillId="14" borderId="16" applyNumberFormat="0" applyProtection="0">
      <alignment horizontal="right" vertical="center"/>
    </xf>
    <xf numFmtId="4" fontId="61" fillId="17" borderId="17" applyNumberFormat="0" applyProtection="0">
      <alignment vertical="center"/>
    </xf>
    <xf numFmtId="0" fontId="1" fillId="0" borderId="0"/>
    <xf numFmtId="4" fontId="50" fillId="14" borderId="16" applyNumberFormat="0" applyProtection="0">
      <alignment horizontal="right" vertical="center"/>
    </xf>
    <xf numFmtId="4" fontId="61" fillId="17" borderId="17" applyNumberFormat="0" applyProtection="0">
      <alignment vertical="center"/>
    </xf>
    <xf numFmtId="0" fontId="1" fillId="0" borderId="0"/>
    <xf numFmtId="4" fontId="50" fillId="14" borderId="16" applyNumberFormat="0" applyProtection="0">
      <alignment horizontal="right" vertical="center"/>
    </xf>
    <xf numFmtId="4" fontId="61" fillId="17" borderId="17" applyNumberFormat="0" applyProtection="0">
      <alignment vertical="center"/>
    </xf>
    <xf numFmtId="0" fontId="1" fillId="0" borderId="0"/>
    <xf numFmtId="4" fontId="50" fillId="14" borderId="16"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190" fontId="63" fillId="0" borderId="9">
      <alignment horizontal="left" vertical="top"/>
    </xf>
    <xf numFmtId="0" fontId="1" fillId="0" borderId="0"/>
    <xf numFmtId="0" fontId="1" fillId="0" borderId="0"/>
    <xf numFmtId="0" fontId="1" fillId="0" borderId="0"/>
    <xf numFmtId="0" fontId="1" fillId="0" borderId="0"/>
    <xf numFmtId="0" fontId="1" fillId="0" borderId="0"/>
    <xf numFmtId="4" fontId="51" fillId="18" borderId="17" applyNumberFormat="0" applyProtection="0">
      <alignment horizontal="right" vertical="center"/>
    </xf>
    <xf numFmtId="0" fontId="50" fillId="14" borderId="21" applyNumberFormat="0" applyProtection="0">
      <alignment horizontal="left" vertical="top" indent="1"/>
    </xf>
    <xf numFmtId="0" fontId="1" fillId="0" borderId="0"/>
    <xf numFmtId="4" fontId="51" fillId="21" borderId="17"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4" fontId="57" fillId="5" borderId="16" applyNumberFormat="0" applyProtection="0">
      <alignment horizontal="right" vertical="center"/>
    </xf>
    <xf numFmtId="4" fontId="51" fillId="21" borderId="17" applyNumberFormat="0" applyProtection="0">
      <alignment horizontal="right" vertical="center"/>
    </xf>
    <xf numFmtId="0" fontId="1" fillId="0" borderId="0"/>
    <xf numFmtId="0" fontId="50" fillId="14" borderId="21" applyNumberFormat="0" applyProtection="0">
      <alignment horizontal="left" vertical="top" indent="1"/>
    </xf>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4" fontId="51" fillId="12" borderId="17" applyNumberFormat="0" applyProtection="0">
      <alignment horizontal="right" vertical="center"/>
    </xf>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50" fillId="2" borderId="21" applyNumberFormat="0" applyProtection="0">
      <alignment horizontal="left" vertical="top" indent="1"/>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4" fontId="58" fillId="5" borderId="16" applyNumberFormat="0" applyProtection="0">
      <alignment horizontal="right" vertical="center"/>
    </xf>
    <xf numFmtId="4" fontId="51" fillId="12" borderId="17" applyNumberFormat="0" applyProtection="0">
      <alignment horizontal="right" vertical="center"/>
    </xf>
    <xf numFmtId="0" fontId="1" fillId="0" borderId="0"/>
    <xf numFmtId="4" fontId="58" fillId="5" borderId="16" applyNumberFormat="0" applyProtection="0">
      <alignment horizontal="right" vertical="center"/>
    </xf>
    <xf numFmtId="4" fontId="51" fillId="12" borderId="17" applyNumberFormat="0" applyProtection="0">
      <alignment horizontal="right" vertical="center"/>
    </xf>
    <xf numFmtId="0" fontId="1" fillId="0" borderId="0"/>
    <xf numFmtId="4" fontId="58" fillId="5" borderId="16" applyNumberFormat="0" applyProtection="0">
      <alignment horizontal="right" vertical="center"/>
    </xf>
    <xf numFmtId="4" fontId="51" fillId="12" borderId="17" applyNumberFormat="0" applyProtection="0">
      <alignment horizontal="right" vertical="center"/>
    </xf>
    <xf numFmtId="0" fontId="1" fillId="0" borderId="0"/>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1" fillId="0" borderId="0"/>
    <xf numFmtId="0" fontId="50" fillId="14" borderId="21" applyNumberFormat="0" applyProtection="0">
      <alignment horizontal="left" vertical="top" indent="1"/>
    </xf>
    <xf numFmtId="0" fontId="1" fillId="0" borderId="0"/>
    <xf numFmtId="0" fontId="50" fillId="14" borderId="21" applyNumberFormat="0" applyProtection="0">
      <alignment horizontal="left" vertical="top" indent="1"/>
    </xf>
    <xf numFmtId="0" fontId="1" fillId="0" borderId="0"/>
    <xf numFmtId="0" fontId="1" fillId="0" borderId="0"/>
    <xf numFmtId="4" fontId="58" fillId="5"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0" fontId="50" fillId="14" borderId="21" applyNumberFormat="0" applyProtection="0">
      <alignment horizontal="left" vertical="top" indent="1"/>
    </xf>
    <xf numFmtId="0" fontId="1" fillId="0" borderId="0"/>
    <xf numFmtId="0" fontId="1" fillId="0" borderId="0"/>
    <xf numFmtId="0" fontId="6" fillId="8" borderId="17"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6" fillId="8" borderId="17" applyNumberFormat="0" applyProtection="0">
      <alignment horizontal="left" vertical="center" indent="1"/>
    </xf>
    <xf numFmtId="4" fontId="50" fillId="14" borderId="16" applyNumberFormat="0" applyProtection="0">
      <alignment horizontal="right" vertical="center"/>
    </xf>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6" fillId="10" borderId="20" applyNumberFormat="0" applyFont="0" applyAlignment="0" applyProtection="0"/>
    <xf numFmtId="4" fontId="50" fillId="14" borderId="16" applyNumberFormat="0" applyProtection="0">
      <alignment horizontal="right" vertical="center"/>
    </xf>
    <xf numFmtId="0" fontId="1" fillId="0" borderId="0"/>
    <xf numFmtId="0" fontId="6" fillId="10" borderId="20" applyNumberFormat="0" applyFont="0" applyAlignment="0" applyProtection="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50" fillId="11" borderId="21" applyNumberFormat="0" applyProtection="0">
      <alignment horizontal="left" vertical="top" indent="1"/>
    </xf>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17" borderId="17" applyNumberFormat="0" applyProtection="0">
      <alignment horizontal="left" vertical="center" indent="1"/>
    </xf>
    <xf numFmtId="0" fontId="1" fillId="0" borderId="0"/>
    <xf numFmtId="0" fontId="6" fillId="3" borderId="17" applyNumberFormat="0" applyProtection="0">
      <alignment horizontal="left" vertical="center" indent="1"/>
    </xf>
    <xf numFmtId="4" fontId="51" fillId="17" borderId="17" applyNumberFormat="0" applyProtection="0">
      <alignment horizontal="left" vertical="center" indent="1"/>
    </xf>
    <xf numFmtId="0" fontId="1" fillId="0" borderId="0"/>
    <xf numFmtId="0" fontId="6" fillId="3" borderId="17" applyNumberFormat="0" applyProtection="0">
      <alignment horizontal="left" vertical="center" indent="1"/>
    </xf>
    <xf numFmtId="4" fontId="51" fillId="17" borderId="17" applyNumberFormat="0" applyProtection="0">
      <alignment horizontal="left" vertical="center" indent="1"/>
    </xf>
    <xf numFmtId="0" fontId="50" fillId="8" borderId="16" applyNumberFormat="0" applyProtection="0">
      <alignment horizontal="left" vertical="center" indent="1"/>
    </xf>
    <xf numFmtId="0" fontId="1" fillId="0" borderId="0"/>
    <xf numFmtId="4" fontId="57" fillId="5" borderId="16" applyNumberFormat="0" applyProtection="0">
      <alignment horizontal="right" vertical="center"/>
    </xf>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1" fillId="0" borderId="0"/>
    <xf numFmtId="0" fontId="1" fillId="0" borderId="0"/>
    <xf numFmtId="0" fontId="50" fillId="2" borderId="16" applyNumberFormat="0" applyProtection="0">
      <alignment horizontal="left" vertical="center" indent="1"/>
    </xf>
    <xf numFmtId="0" fontId="6"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 borderId="16" applyNumberFormat="0" applyProtection="0">
      <alignment horizontal="left" vertical="center" indent="1"/>
    </xf>
    <xf numFmtId="0" fontId="1" fillId="0" borderId="0"/>
    <xf numFmtId="0" fontId="50" fillId="4"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4" fontId="59" fillId="13" borderId="17"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0" fontId="1" fillId="0" borderId="0"/>
    <xf numFmtId="0" fontId="50" fillId="11" borderId="21" applyNumberFormat="0" applyProtection="0">
      <alignment horizontal="left" vertical="top" indent="1"/>
    </xf>
    <xf numFmtId="0" fontId="52" fillId="0" borderId="18"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61" fillId="10" borderId="17" applyNumberFormat="0" applyProtection="0">
      <alignment vertical="center"/>
    </xf>
    <xf numFmtId="0" fontId="1" fillId="0" borderId="0"/>
    <xf numFmtId="4" fontId="61" fillId="10" borderId="17" applyNumberFormat="0" applyProtection="0">
      <alignment vertical="center"/>
    </xf>
    <xf numFmtId="0" fontId="1" fillId="0" borderId="0"/>
    <xf numFmtId="0" fontId="50" fillId="4" borderId="16" applyNumberFormat="0" applyProtection="0">
      <alignment horizontal="left" vertical="center" indent="1"/>
    </xf>
    <xf numFmtId="0" fontId="1" fillId="0" borderId="0"/>
    <xf numFmtId="4" fontId="61" fillId="10" borderId="17" applyNumberFormat="0" applyProtection="0">
      <alignment vertical="center"/>
    </xf>
    <xf numFmtId="0" fontId="1" fillId="0" borderId="0"/>
    <xf numFmtId="4" fontId="61" fillId="10" borderId="17" applyNumberForma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4" fontId="51" fillId="25" borderId="17" applyNumberFormat="0" applyProtection="0">
      <alignment horizontal="right" vertical="center"/>
    </xf>
    <xf numFmtId="0" fontId="1" fillId="0" borderId="0"/>
    <xf numFmtId="0" fontId="1" fillId="0" borderId="0"/>
    <xf numFmtId="0" fontId="1" fillId="0" borderId="0"/>
    <xf numFmtId="4" fontId="51" fillId="22" borderId="17" applyNumberFormat="0" applyProtection="0">
      <alignment horizontal="right" vertical="center"/>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4" fontId="50" fillId="14" borderId="16" applyNumberFormat="0" applyProtection="0">
      <alignment horizontal="right" vertical="center"/>
    </xf>
    <xf numFmtId="0" fontId="50" fillId="3" borderId="16" applyNumberFormat="0" applyProtection="0">
      <alignment horizontal="left" vertical="center" indent="1"/>
    </xf>
    <xf numFmtId="0" fontId="1" fillId="0" borderId="0"/>
    <xf numFmtId="4" fontId="50" fillId="14" borderId="16" applyNumberFormat="0" applyProtection="0">
      <alignment horizontal="right" vertical="center"/>
    </xf>
    <xf numFmtId="0" fontId="50" fillId="3" borderId="16"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24"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4" fontId="50" fillId="14" borderId="16" applyNumberFormat="0" applyProtection="0">
      <alignment horizontal="right" vertical="center"/>
    </xf>
    <xf numFmtId="0" fontId="1" fillId="0" borderId="0"/>
    <xf numFmtId="4" fontId="51" fillId="12" borderId="17" applyNumberFormat="0" applyProtection="0">
      <alignment horizontal="right" vertical="center"/>
    </xf>
    <xf numFmtId="4" fontId="50" fillId="14" borderId="16" applyNumberFormat="0" applyProtection="0">
      <alignment horizontal="right" vertical="center"/>
    </xf>
    <xf numFmtId="0" fontId="1" fillId="0" borderId="0"/>
    <xf numFmtId="4" fontId="51" fillId="12" borderId="17" applyNumberFormat="0" applyProtection="0">
      <alignment horizontal="right" vertical="center"/>
    </xf>
    <xf numFmtId="4" fontId="51" fillId="12" borderId="17" applyNumberFormat="0" applyProtection="0">
      <alignment horizontal="right" vertical="center"/>
    </xf>
    <xf numFmtId="4" fontId="50" fillId="14" borderId="16" applyNumberFormat="0" applyProtection="0">
      <alignment horizontal="right" vertical="center"/>
    </xf>
    <xf numFmtId="0" fontId="1" fillId="0" borderId="0"/>
    <xf numFmtId="4" fontId="51" fillId="12" borderId="17" applyNumberFormat="0" applyProtection="0">
      <alignment horizontal="right" vertical="center"/>
    </xf>
    <xf numFmtId="4" fontId="50" fillId="14" borderId="16" applyNumberFormat="0" applyProtection="0">
      <alignment horizontal="right" vertical="center"/>
    </xf>
    <xf numFmtId="0" fontId="1" fillId="0" borderId="0"/>
    <xf numFmtId="4" fontId="51" fillId="12" borderId="17"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0" fontId="1" fillId="0" borderId="0"/>
    <xf numFmtId="4" fontId="50" fillId="14" borderId="16" applyNumberFormat="0" applyProtection="0">
      <alignment horizontal="right" vertical="center"/>
    </xf>
    <xf numFmtId="0" fontId="6" fillId="6"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6" fillId="10" borderId="2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4" fontId="59" fillId="13"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4" fontId="50" fillId="16" borderId="16" applyNumberFormat="0" applyProtection="0">
      <alignment horizontal="left" vertical="center" indent="1"/>
    </xf>
    <xf numFmtId="4" fontId="51" fillId="9" borderId="17" applyNumberFormat="0" applyProtection="0">
      <alignment horizontal="left" vertical="center" indent="1"/>
    </xf>
    <xf numFmtId="0" fontId="1" fillId="0" borderId="0"/>
    <xf numFmtId="4" fontId="50" fillId="16" borderId="16" applyNumberFormat="0" applyProtection="0">
      <alignment horizontal="left" vertical="center" indent="1"/>
    </xf>
    <xf numFmtId="4" fontId="51" fillId="9" borderId="17" applyNumberFormat="0" applyProtection="0">
      <alignment horizontal="left" vertical="center" indent="1"/>
    </xf>
    <xf numFmtId="0" fontId="1" fillId="0" borderId="0"/>
    <xf numFmtId="4" fontId="50" fillId="16" borderId="16" applyNumberFormat="0" applyProtection="0">
      <alignment horizontal="left" vertical="center" indent="1"/>
    </xf>
    <xf numFmtId="4" fontId="51" fillId="9" borderId="17" applyNumberFormat="0" applyProtection="0">
      <alignment horizontal="left" vertical="center" indent="1"/>
    </xf>
    <xf numFmtId="0" fontId="1" fillId="0" borderId="0"/>
    <xf numFmtId="4" fontId="50" fillId="16" borderId="16" applyNumberFormat="0" applyProtection="0">
      <alignment horizontal="left" vertical="center" indent="1"/>
    </xf>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0" fontId="1" fillId="0" borderId="0"/>
    <xf numFmtId="4" fontId="50" fillId="16" borderId="16" applyNumberFormat="0" applyProtection="0">
      <alignment horizontal="left" vertical="center" indent="1"/>
    </xf>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8" fillId="5" borderId="16" applyNumberFormat="0" applyProtection="0">
      <alignment horizontal="right" vertical="center"/>
    </xf>
    <xf numFmtId="0" fontId="1" fillId="0" borderId="0"/>
    <xf numFmtId="0" fontId="1" fillId="0" borderId="0"/>
    <xf numFmtId="4" fontId="51" fillId="7" borderId="17" applyNumberFormat="0" applyProtection="0">
      <alignment horizontal="right" vertical="center"/>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4" fontId="57" fillId="5" borderId="16" applyNumberFormat="0" applyProtection="0">
      <alignment horizontal="right" vertical="center"/>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50" fillId="3" borderId="16"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50" fillId="8" borderId="16" applyNumberFormat="0" applyProtection="0">
      <alignment horizontal="left" vertical="center" indent="1"/>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1" fillId="0" borderId="0"/>
    <xf numFmtId="4" fontId="51" fillId="9" borderId="17"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1" fillId="0" borderId="0"/>
    <xf numFmtId="4" fontId="51" fillId="9" borderId="17" applyNumberFormat="0" applyProtection="0">
      <alignment horizontal="left" vertical="center" indent="1"/>
    </xf>
    <xf numFmtId="4" fontId="58" fillId="5" borderId="16" applyNumberFormat="0" applyProtection="0">
      <alignment horizontal="right" vertical="center"/>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4" fontId="61" fillId="9" borderId="17" applyNumberFormat="0" applyProtection="0">
      <alignment horizontal="right" vertical="center"/>
    </xf>
    <xf numFmtId="0" fontId="1" fillId="0" borderId="0"/>
    <xf numFmtId="4" fontId="51" fillId="9" borderId="17" applyNumberFormat="0" applyProtection="0">
      <alignment horizontal="left" vertical="center" indent="1"/>
    </xf>
    <xf numFmtId="0" fontId="6" fillId="19" borderId="17" applyNumberFormat="0" applyProtection="0">
      <alignment horizontal="left" vertical="center" indent="1"/>
    </xf>
    <xf numFmtId="0" fontId="1" fillId="0" borderId="0"/>
    <xf numFmtId="0" fontId="8" fillId="10" borderId="20" applyNumberFormat="0" applyFont="0" applyAlignment="0" applyProtection="0"/>
    <xf numFmtId="4" fontId="50" fillId="16" borderId="16" applyNumberFormat="0" applyProtection="0">
      <alignment horizontal="left" vertical="center" indent="1"/>
    </xf>
    <xf numFmtId="4" fontId="50" fillId="0" borderId="16" applyNumberFormat="0" applyProtection="0">
      <alignment horizontal="right" vertical="center"/>
    </xf>
    <xf numFmtId="0" fontId="1" fillId="0" borderId="0"/>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50" fillId="2" borderId="16" applyNumberFormat="0" applyProtection="0">
      <alignment horizontal="left" vertical="center" indent="1"/>
    </xf>
    <xf numFmtId="0" fontId="50" fillId="3" borderId="16" applyNumberFormat="0" applyProtection="0">
      <alignment horizontal="left" vertical="center" indent="1"/>
    </xf>
    <xf numFmtId="0" fontId="1" fillId="0" borderId="0"/>
    <xf numFmtId="0" fontId="50" fillId="3" borderId="16" applyNumberFormat="0" applyProtection="0">
      <alignment horizontal="left" vertical="center" indent="1"/>
    </xf>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9" borderId="17" applyNumberFormat="0" applyProtection="0">
      <alignment horizontal="left" vertical="center" indent="1"/>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4" fontId="50" fillId="14" borderId="16" applyNumberFormat="0" applyProtection="0">
      <alignment horizontal="right" vertical="center"/>
    </xf>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0" fillId="0" borderId="16" applyNumberFormat="0" applyProtection="0">
      <alignment horizontal="right" vertical="center"/>
    </xf>
    <xf numFmtId="0" fontId="1" fillId="0" borderId="0"/>
    <xf numFmtId="4" fontId="50" fillId="0" borderId="16" applyNumberFormat="0" applyProtection="0">
      <alignment horizontal="right" vertical="center"/>
    </xf>
    <xf numFmtId="0" fontId="1" fillId="0" borderId="0"/>
    <xf numFmtId="0" fontId="1" fillId="0" borderId="0"/>
    <xf numFmtId="0" fontId="1" fillId="0" borderId="0"/>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1" fillId="0" borderId="0"/>
    <xf numFmtId="0" fontId="50" fillId="8" borderId="16" applyNumberFormat="0" applyProtection="0">
      <alignment horizontal="left" vertical="center" indent="1"/>
    </xf>
    <xf numFmtId="0" fontId="50" fillId="11" borderId="21"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7" borderId="17" applyNumberFormat="0" applyProtection="0">
      <alignment horizontal="right" vertical="center"/>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11" borderId="21" applyNumberFormat="0" applyProtection="0">
      <alignment horizontal="left" vertical="top" indent="1"/>
    </xf>
    <xf numFmtId="0" fontId="1" fillId="0" borderId="0"/>
    <xf numFmtId="0" fontId="1" fillId="0" borderId="0"/>
    <xf numFmtId="4" fontId="51" fillId="9" borderId="17" applyNumberFormat="0" applyProtection="0">
      <alignment horizontal="left" vertical="center" indent="1"/>
    </xf>
    <xf numFmtId="0" fontId="1" fillId="0" borderId="0"/>
    <xf numFmtId="4" fontId="51" fillId="9"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4" fontId="51" fillId="12" borderId="17"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4" fontId="51" fillId="10" borderId="17"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57" fillId="5" borderId="16" applyNumberFormat="0" applyProtection="0">
      <alignment horizontal="right" vertical="center"/>
    </xf>
    <xf numFmtId="0" fontId="50" fillId="8" borderId="16" applyNumberFormat="0" applyProtection="0">
      <alignment horizontal="left" vertical="center" indent="1"/>
    </xf>
    <xf numFmtId="0" fontId="52" fillId="0" borderId="18" applyNumberFormat="0" applyFill="0" applyAlignment="0" applyProtection="0"/>
    <xf numFmtId="0" fontId="6" fillId="0" borderId="0"/>
    <xf numFmtId="0" fontId="6" fillId="10" borderId="20" applyNumberFormat="0" applyFont="0" applyAlignment="0" applyProtection="0"/>
    <xf numFmtId="0" fontId="50" fillId="3"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8" fillId="10" borderId="20" applyNumberFormat="0" applyFont="0" applyAlignment="0" applyProtection="0"/>
    <xf numFmtId="0" fontId="6" fillId="6" borderId="17" applyNumberFormat="0" applyProtection="0">
      <alignment horizontal="left" vertical="center" indent="1"/>
    </xf>
    <xf numFmtId="4" fontId="50" fillId="16" borderId="16"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6" fillId="6" borderId="17" applyNumberFormat="0" applyProtection="0">
      <alignment horizontal="left" vertical="center" indent="1"/>
    </xf>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50" fillId="11" borderId="21" applyNumberFormat="0" applyProtection="0">
      <alignment horizontal="left" vertical="top" indent="1"/>
    </xf>
    <xf numFmtId="0" fontId="50" fillId="11" borderId="21" applyNumberFormat="0" applyProtection="0">
      <alignment horizontal="left" vertical="top"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9" borderId="22" applyNumberFormat="0" applyProtection="0">
      <alignment horizontal="left" vertical="center" indent="1"/>
    </xf>
    <xf numFmtId="0" fontId="8" fillId="10" borderId="20" applyNumberFormat="0" applyFont="0" applyAlignment="0" applyProtection="0"/>
    <xf numFmtId="0" fontId="50" fillId="11" borderId="21" applyNumberFormat="0" applyProtection="0">
      <alignment horizontal="left" vertical="top" indent="1"/>
    </xf>
    <xf numFmtId="0" fontId="50" fillId="8" borderId="16"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97" fillId="0" borderId="0" applyNumberFormat="0" applyFont="0" applyFill="0" applyBorder="0" applyAlignment="0" applyProtection="0">
      <alignment horizontal="left"/>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7" fillId="5" borderId="16" applyNumberFormat="0" applyProtection="0">
      <alignment horizontal="right" vertical="center"/>
    </xf>
    <xf numFmtId="0" fontId="8" fillId="10" borderId="20" applyNumberFormat="0" applyFont="0" applyAlignment="0" applyProtection="0"/>
    <xf numFmtId="4" fontId="57" fillId="5" borderId="16" applyNumberFormat="0" applyProtection="0">
      <alignment horizontal="right" vertical="center"/>
    </xf>
    <xf numFmtId="0" fontId="8" fillId="10" borderId="20" applyNumberFormat="0" applyFont="0" applyAlignment="0" applyProtection="0"/>
    <xf numFmtId="4" fontId="57" fillId="5"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50" fillId="3" borderId="16"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17" borderId="17" applyNumberFormat="0" applyProtection="0">
      <alignmen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16" borderId="16"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50" fillId="11" borderId="21" applyNumberFormat="0" applyProtection="0">
      <alignment horizontal="left" vertical="top"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0" fillId="14" borderId="16" applyNumberFormat="0" applyProtection="0">
      <alignment horizontal="right" vertical="center"/>
    </xf>
    <xf numFmtId="0" fontId="8" fillId="10" borderId="20" applyNumberFormat="0" applyFont="0" applyAlignment="0" applyProtection="0"/>
    <xf numFmtId="0" fontId="6" fillId="8" borderId="17" applyNumberFormat="0" applyProtection="0">
      <alignment horizontal="left" vertical="center" indent="1"/>
    </xf>
    <xf numFmtId="0" fontId="8" fillId="10" borderId="20" applyNumberFormat="0" applyFont="0" applyAlignment="0" applyProtection="0"/>
    <xf numFmtId="4" fontId="70" fillId="9" borderId="17" applyNumberFormat="0" applyProtection="0">
      <alignment horizontal="right" vertical="center"/>
    </xf>
    <xf numFmtId="4" fontId="51" fillId="28" borderId="17" applyNumberFormat="0" applyProtection="0">
      <alignment horizontal="right" vertical="center"/>
    </xf>
    <xf numFmtId="4" fontId="57" fillId="5" borderId="16" applyNumberFormat="0" applyProtection="0">
      <alignment horizontal="right" vertical="center"/>
    </xf>
    <xf numFmtId="0" fontId="8" fillId="10" borderId="20" applyNumberFormat="0" applyFont="0" applyAlignment="0" applyProtection="0"/>
    <xf numFmtId="4" fontId="70" fillId="9" borderId="17" applyNumberFormat="0" applyProtection="0">
      <alignment horizontal="right" vertical="center"/>
    </xf>
    <xf numFmtId="4" fontId="51" fillId="28" borderId="17" applyNumberFormat="0" applyProtection="0">
      <alignment horizontal="right" vertical="center"/>
    </xf>
    <xf numFmtId="4" fontId="57" fillId="5" borderId="16" applyNumberFormat="0" applyProtection="0">
      <alignment horizontal="right" vertical="center"/>
    </xf>
    <xf numFmtId="0" fontId="8" fillId="10" borderId="20" applyNumberFormat="0" applyFont="0" applyAlignment="0" applyProtection="0"/>
    <xf numFmtId="4" fontId="57" fillId="5"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6" fillId="8" borderId="17" applyNumberFormat="0" applyProtection="0">
      <alignment horizontal="left" vertical="center" indent="1"/>
    </xf>
    <xf numFmtId="0" fontId="8" fillId="10" borderId="20" applyNumberFormat="0" applyFont="0" applyAlignment="0" applyProtection="0"/>
    <xf numFmtId="0" fontId="6" fillId="8"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4" fontId="51" fillId="9" borderId="22"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190" fontId="63" fillId="0" borderId="9">
      <alignment horizontal="left" vertical="top"/>
    </xf>
    <xf numFmtId="4" fontId="61" fillId="17" borderId="17" applyNumberFormat="0" applyProtection="0">
      <alignmen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9" fillId="13"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50" fillId="14" borderId="21" applyNumberFormat="0" applyProtection="0">
      <alignment horizontal="left" vertical="top" indent="1"/>
    </xf>
    <xf numFmtId="0" fontId="8" fillId="10" borderId="20" applyNumberFormat="0" applyFont="0" applyAlignment="0" applyProtection="0"/>
    <xf numFmtId="4" fontId="51" fillId="15"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7" fillId="5" borderId="16" applyNumberFormat="0" applyProtection="0">
      <alignment horizontal="right" vertical="center"/>
    </xf>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4" fontId="51" fillId="21" borderId="17" applyNumberFormat="0" applyProtection="0">
      <alignment horizontal="right" vertical="center"/>
    </xf>
    <xf numFmtId="0" fontId="50" fillId="14" borderId="21" applyNumberFormat="0" applyProtection="0">
      <alignment horizontal="left" vertical="top"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56" fillId="3" borderId="17" applyNumberFormat="0" applyAlignment="0" applyProtection="0"/>
    <xf numFmtId="0" fontId="8" fillId="10" borderId="20" applyNumberFormat="0" applyFont="0" applyAlignment="0" applyProtection="0"/>
    <xf numFmtId="0" fontId="56" fillId="3" borderId="17" applyNumberForma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6" fillId="19" borderId="17" applyNumberFormat="0" applyProtection="0">
      <alignment horizontal="left" vertical="center" indent="1"/>
    </xf>
    <xf numFmtId="0" fontId="8" fillId="10" borderId="20" applyNumberFormat="0" applyFont="0" applyAlignment="0" applyProtection="0"/>
    <xf numFmtId="4" fontId="51" fillId="25" borderId="17" applyNumberFormat="0" applyProtection="0">
      <alignment horizontal="right" vertical="center"/>
    </xf>
    <xf numFmtId="0" fontId="6" fillId="19"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6" fillId="6" borderId="17" applyNumberFormat="0" applyProtection="0">
      <alignment horizontal="left" vertical="center" indent="1"/>
    </xf>
    <xf numFmtId="4" fontId="50" fillId="0" borderId="16" applyNumberFormat="0" applyProtection="0">
      <alignment horizontal="right" vertical="center"/>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4" fontId="59" fillId="13" borderId="17" applyNumberFormat="0" applyProtection="0">
      <alignment horizontal="left" vertical="center" indent="1"/>
    </xf>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4" fontId="57" fillId="5" borderId="16" applyNumberFormat="0" applyProtection="0">
      <alignment horizontal="right" vertical="center"/>
    </xf>
    <xf numFmtId="0" fontId="6" fillId="6" borderId="17" applyNumberFormat="0" applyProtection="0">
      <alignment horizontal="left" vertical="center" indent="1"/>
    </xf>
    <xf numFmtId="0" fontId="8" fillId="10" borderId="20" applyNumberFormat="0" applyFont="0" applyAlignment="0" applyProtection="0"/>
    <xf numFmtId="0" fontId="50" fillId="8" borderId="16" applyNumberFormat="0" applyProtection="0">
      <alignment horizontal="left" vertical="center" indent="1"/>
    </xf>
    <xf numFmtId="4" fontId="51" fillId="28" borderId="17" applyNumberFormat="0" applyProtection="0">
      <alignment horizontal="right" vertical="center"/>
    </xf>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4" fontId="59" fillId="13" borderId="17" applyNumberFormat="0" applyProtection="0">
      <alignment horizontal="left" vertical="center" indent="1"/>
    </xf>
    <xf numFmtId="0" fontId="8" fillId="10" borderId="20" applyNumberFormat="0" applyFont="0" applyAlignment="0" applyProtection="0"/>
    <xf numFmtId="4" fontId="59" fillId="13" borderId="17" applyNumberFormat="0" applyProtection="0">
      <alignment horizontal="left" vertical="center" indent="1"/>
    </xf>
    <xf numFmtId="0" fontId="8" fillId="10" borderId="20" applyNumberFormat="0" applyFont="0" applyAlignment="0" applyProtection="0"/>
    <xf numFmtId="4" fontId="59" fillId="13" borderId="17" applyNumberFormat="0" applyProtection="0">
      <alignment horizontal="left" vertical="center" indent="1"/>
    </xf>
    <xf numFmtId="0" fontId="8" fillId="10" borderId="20" applyNumberFormat="0" applyFont="0" applyAlignment="0" applyProtection="0"/>
    <xf numFmtId="4" fontId="59" fillId="13"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0" fillId="14" borderId="16" applyNumberFormat="0" applyProtection="0">
      <alignment horizontal="right" vertical="center"/>
    </xf>
    <xf numFmtId="0" fontId="8" fillId="10" borderId="20" applyNumberFormat="0" applyFont="0" applyAlignment="0" applyProtection="0"/>
    <xf numFmtId="4" fontId="51" fillId="7" borderId="17" applyNumberFormat="0" applyProtection="0">
      <alignment horizontal="right" vertical="center"/>
    </xf>
    <xf numFmtId="4" fontId="50" fillId="16" borderId="16" applyNumberFormat="0" applyProtection="0">
      <alignment horizontal="left" vertical="center" indent="1"/>
    </xf>
    <xf numFmtId="0" fontId="8" fillId="10" borderId="20" applyNumberFormat="0" applyFont="0" applyAlignment="0" applyProtection="0"/>
    <xf numFmtId="0" fontId="50" fillId="11" borderId="21" applyNumberFormat="0" applyProtection="0">
      <alignment horizontal="left" vertical="top"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4" fontId="51" fillId="12"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52" fillId="0" borderId="18" applyNumberFormat="0" applyFill="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4" fontId="50" fillId="0"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9"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4" fontId="50" fillId="16" borderId="16"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6" fillId="6" borderId="17" applyNumberFormat="0" applyProtection="0">
      <alignment horizontal="left" vertical="center" indent="1"/>
    </xf>
    <xf numFmtId="0" fontId="6" fillId="6" borderId="17" applyNumberFormat="0" applyProtection="0">
      <alignment horizontal="left" vertical="center" indent="1"/>
    </xf>
    <xf numFmtId="0" fontId="8" fillId="10" borderId="20" applyNumberFormat="0" applyFont="0" applyAlignment="0" applyProtection="0"/>
    <xf numFmtId="0" fontId="50" fillId="3" borderId="16"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4" fontId="50" fillId="14" borderId="16" applyNumberFormat="0" applyProtection="0">
      <alignment horizontal="right" vertical="center"/>
    </xf>
    <xf numFmtId="0" fontId="8" fillId="10" borderId="20" applyNumberFormat="0" applyFont="0" applyAlignment="0" applyProtection="0"/>
    <xf numFmtId="4" fontId="50" fillId="16" borderId="16" applyNumberFormat="0" applyProtection="0">
      <alignment horizontal="left" vertical="center" indent="1"/>
    </xf>
    <xf numFmtId="4" fontId="50" fillId="14" borderId="16" applyNumberFormat="0" applyProtection="0">
      <alignment horizontal="right" vertical="center"/>
    </xf>
    <xf numFmtId="4" fontId="51" fillId="10"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4" fontId="50" fillId="14" borderId="16" applyNumberFormat="0" applyProtection="0">
      <alignment horizontal="right" vertical="center"/>
    </xf>
    <xf numFmtId="4" fontId="51" fillId="10"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4" fontId="50" fillId="14" borderId="16" applyNumberFormat="0" applyProtection="0">
      <alignment horizontal="right" vertical="center"/>
    </xf>
    <xf numFmtId="4" fontId="51" fillId="8" borderId="17"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0" fillId="14" borderId="16" applyNumberFormat="0" applyProtection="0">
      <alignment horizontal="right" vertical="center"/>
    </xf>
    <xf numFmtId="4" fontId="51" fillId="8" borderId="17"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0" fillId="14" borderId="16" applyNumberFormat="0" applyProtection="0">
      <alignment horizontal="right" vertical="center"/>
    </xf>
    <xf numFmtId="4" fontId="51" fillId="8" borderId="17" applyNumberFormat="0" applyProtection="0">
      <alignment horizontal="left" vertical="center" indent="1"/>
    </xf>
    <xf numFmtId="0" fontId="8" fillId="10" borderId="20" applyNumberFormat="0" applyFont="0" applyAlignment="0" applyProtection="0"/>
    <xf numFmtId="0" fontId="50" fillId="3" borderId="16" applyNumberFormat="0" applyProtection="0">
      <alignment horizontal="left" vertical="center" indent="1"/>
    </xf>
    <xf numFmtId="0" fontId="8" fillId="10" borderId="20" applyNumberFormat="0" applyFont="0" applyAlignment="0" applyProtection="0"/>
    <xf numFmtId="0" fontId="50" fillId="3" borderId="16" applyNumberFormat="0" applyProtection="0">
      <alignment horizontal="left" vertical="center" indent="1"/>
    </xf>
    <xf numFmtId="0" fontId="8" fillId="10" borderId="20" applyNumberFormat="0" applyFont="0" applyAlignment="0" applyProtection="0"/>
    <xf numFmtId="0" fontId="50" fillId="3" borderId="16" applyNumberFormat="0" applyProtection="0">
      <alignment horizontal="left" vertical="center" indent="1"/>
    </xf>
    <xf numFmtId="0" fontId="8" fillId="10" borderId="20" applyNumberFormat="0" applyFont="0" applyAlignment="0" applyProtection="0"/>
    <xf numFmtId="0" fontId="50" fillId="3" borderId="16" applyNumberFormat="0" applyProtection="0">
      <alignment horizontal="left" vertical="center" indent="1"/>
    </xf>
    <xf numFmtId="0" fontId="8" fillId="10" borderId="20" applyNumberFormat="0" applyFont="0" applyAlignment="0" applyProtection="0"/>
    <xf numFmtId="0" fontId="50" fillId="3" borderId="16" applyNumberFormat="0" applyProtection="0">
      <alignment horizontal="left" vertical="center" indent="1"/>
    </xf>
    <xf numFmtId="0" fontId="50" fillId="2" borderId="21" applyNumberFormat="0" applyProtection="0">
      <alignment horizontal="left" vertical="top" indent="1"/>
    </xf>
    <xf numFmtId="0" fontId="8" fillId="10" borderId="20" applyNumberFormat="0" applyFont="0" applyAlignment="0" applyProtection="0"/>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14" borderId="21" applyNumberFormat="0" applyProtection="0">
      <alignment horizontal="left" vertical="top" indent="1"/>
    </xf>
    <xf numFmtId="0" fontId="8" fillId="10" borderId="20" applyNumberFormat="0" applyFont="0" applyAlignment="0" applyProtection="0"/>
    <xf numFmtId="0" fontId="50" fillId="2" borderId="21" applyNumberFormat="0" applyProtection="0">
      <alignment horizontal="left" vertical="top" indent="1"/>
    </xf>
    <xf numFmtId="0" fontId="50" fillId="14" borderId="21" applyNumberFormat="0" applyProtection="0">
      <alignment horizontal="left" vertical="top"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28" borderId="17" applyNumberFormat="0" applyProtection="0">
      <alignment horizontal="right" vertical="center"/>
    </xf>
    <xf numFmtId="0" fontId="8" fillId="10" borderId="20" applyNumberFormat="0" applyFont="0" applyAlignment="0" applyProtection="0"/>
    <xf numFmtId="4" fontId="51" fillId="28" borderId="17" applyNumberFormat="0" applyProtection="0">
      <alignment horizontal="right" vertical="center"/>
    </xf>
    <xf numFmtId="0" fontId="8" fillId="10" borderId="20" applyNumberFormat="0" applyFont="0" applyAlignment="0" applyProtection="0"/>
    <xf numFmtId="4" fontId="51" fillId="28" borderId="17" applyNumberFormat="0" applyProtection="0">
      <alignment horizontal="right" vertical="center"/>
    </xf>
    <xf numFmtId="0" fontId="8" fillId="10" borderId="20" applyNumberFormat="0" applyFont="0" applyAlignment="0" applyProtection="0"/>
    <xf numFmtId="4" fontId="51" fillId="28"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8" borderId="17" applyNumberFormat="0" applyProtection="0">
      <alignment horizontal="left" vertical="center" indent="1"/>
    </xf>
    <xf numFmtId="0" fontId="8" fillId="10" borderId="20" applyNumberFormat="0" applyFont="0" applyAlignment="0" applyProtection="0"/>
    <xf numFmtId="4" fontId="51" fillId="8" borderId="17"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56" fillId="3" borderId="17" applyNumberFormat="0" applyAlignment="0" applyProtection="0"/>
    <xf numFmtId="0" fontId="8" fillId="10" borderId="20" applyNumberFormat="0" applyFont="0" applyAlignment="0" applyProtection="0"/>
    <xf numFmtId="0" fontId="56" fillId="3" borderId="17" applyNumberForma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6" fillId="19" borderId="17" applyNumberFormat="0" applyProtection="0">
      <alignment horizontal="left" vertical="center" indent="1"/>
    </xf>
    <xf numFmtId="0" fontId="8" fillId="10" borderId="20" applyNumberFormat="0" applyFont="0" applyAlignment="0" applyProtection="0"/>
    <xf numFmtId="0" fontId="6" fillId="19" borderId="17" applyNumberFormat="0" applyProtection="0">
      <alignment horizontal="left" vertical="center" indent="1"/>
    </xf>
    <xf numFmtId="0" fontId="8" fillId="10" borderId="20" applyNumberFormat="0" applyFont="0" applyAlignment="0" applyProtection="0"/>
    <xf numFmtId="0" fontId="6" fillId="19"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0" fontId="6" fillId="19"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0" fontId="6" fillId="19" borderId="17" applyNumberFormat="0" applyProtection="0">
      <alignment horizontal="left" vertical="center" indent="1"/>
    </xf>
    <xf numFmtId="0" fontId="8" fillId="10" borderId="20" applyNumberFormat="0" applyFont="0" applyAlignment="0" applyProtection="0"/>
    <xf numFmtId="0" fontId="6" fillId="19"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6" fillId="6" borderId="17" applyNumberFormat="0" applyProtection="0">
      <alignment horizontal="left" vertical="center" indent="1"/>
    </xf>
    <xf numFmtId="0" fontId="50" fillId="2" borderId="16"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50" fillId="14" borderId="21" applyNumberFormat="0" applyProtection="0">
      <alignment horizontal="left" vertical="top" indent="1"/>
    </xf>
    <xf numFmtId="0" fontId="8" fillId="10" borderId="20" applyNumberFormat="0" applyFont="0" applyAlignment="0" applyProtection="0"/>
    <xf numFmtId="0" fontId="50" fillId="14" borderId="21" applyNumberFormat="0" applyProtection="0">
      <alignment horizontal="left" vertical="top" indent="1"/>
    </xf>
    <xf numFmtId="0" fontId="8" fillId="10" borderId="20" applyNumberFormat="0" applyFont="0" applyAlignment="0" applyProtection="0"/>
    <xf numFmtId="0" fontId="50" fillId="14" borderId="21" applyNumberFormat="0" applyProtection="0">
      <alignment horizontal="left" vertical="top"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8"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0" fillId="0" borderId="16" applyNumberFormat="0" applyProtection="0">
      <alignment horizontal="right" vertical="center"/>
    </xf>
    <xf numFmtId="4" fontId="51" fillId="10" borderId="17" applyNumberFormat="0" applyProtection="0">
      <alignment horizontal="left" vertical="center" indent="1"/>
    </xf>
    <xf numFmtId="0" fontId="8" fillId="10" borderId="20" applyNumberFormat="0" applyFont="0" applyAlignment="0" applyProtection="0"/>
    <xf numFmtId="4" fontId="51" fillId="10" borderId="17" applyNumberFormat="0" applyProtection="0">
      <alignment horizontal="left" vertical="center" indent="1"/>
    </xf>
    <xf numFmtId="0" fontId="8" fillId="10" borderId="20" applyNumberFormat="0" applyFont="0" applyAlignment="0" applyProtection="0"/>
    <xf numFmtId="4" fontId="51" fillId="10" borderId="17" applyNumberFormat="0" applyProtection="0">
      <alignment horizontal="left" vertical="center" indent="1"/>
    </xf>
    <xf numFmtId="0" fontId="8" fillId="10" borderId="20" applyNumberFormat="0" applyFont="0" applyAlignment="0" applyProtection="0"/>
    <xf numFmtId="4" fontId="51" fillId="10" borderId="17" applyNumberFormat="0" applyProtection="0">
      <alignment horizontal="left" vertical="center" indent="1"/>
    </xf>
    <xf numFmtId="0" fontId="8" fillId="10" borderId="20" applyNumberFormat="0" applyFont="0" applyAlignment="0" applyProtection="0"/>
    <xf numFmtId="4" fontId="51" fillId="10" borderId="17" applyNumberFormat="0" applyProtection="0">
      <alignment horizontal="left" vertical="center" indent="1"/>
    </xf>
    <xf numFmtId="0" fontId="8" fillId="10" borderId="20" applyNumberFormat="0" applyFont="0" applyAlignment="0" applyProtection="0"/>
    <xf numFmtId="4" fontId="51" fillId="10" borderId="17" applyNumberFormat="0" applyProtection="0">
      <alignment horizontal="left" vertical="center" indent="1"/>
    </xf>
    <xf numFmtId="0" fontId="8" fillId="10" borderId="20" applyNumberFormat="0" applyFont="0" applyAlignment="0" applyProtection="0"/>
    <xf numFmtId="4" fontId="51" fillId="10" borderId="17" applyNumberFormat="0" applyProtection="0">
      <alignment horizontal="left" vertical="center" indent="1"/>
    </xf>
    <xf numFmtId="0" fontId="8" fillId="10" borderId="20" applyNumberFormat="0" applyFont="0" applyAlignment="0" applyProtection="0"/>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4" fontId="51" fillId="10" borderId="17" applyNumberFormat="0" applyProtection="0">
      <alignment horizontal="left" vertical="center" indent="1"/>
    </xf>
    <xf numFmtId="0" fontId="8" fillId="10" borderId="20" applyNumberFormat="0" applyFont="0" applyAlignment="0" applyProtection="0"/>
    <xf numFmtId="4" fontId="50" fillId="16" borderId="16" applyNumberFormat="0" applyProtection="0">
      <alignment horizontal="left" vertical="center" indent="1"/>
    </xf>
    <xf numFmtId="0" fontId="8" fillId="10" borderId="20" applyNumberFormat="0" applyFont="0" applyAlignment="0" applyProtection="0"/>
    <xf numFmtId="4" fontId="51" fillId="7" borderId="17" applyNumberFormat="0" applyProtection="0">
      <alignment horizontal="right" vertical="center"/>
    </xf>
    <xf numFmtId="190" fontId="53" fillId="9" borderId="9">
      <alignment vertical="top"/>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190" fontId="63" fillId="0" borderId="9">
      <alignment horizontal="left" vertical="top"/>
    </xf>
    <xf numFmtId="0" fontId="8" fillId="10" borderId="20" applyNumberFormat="0" applyFont="0" applyAlignment="0" applyProtection="0"/>
    <xf numFmtId="190" fontId="63" fillId="0" borderId="9">
      <alignment horizontal="left" vertical="top"/>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4" fontId="50" fillId="0"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4" fontId="51" fillId="15" borderId="17" applyNumberFormat="0" applyProtection="0">
      <alignment horizontal="right" vertical="center"/>
    </xf>
    <xf numFmtId="0" fontId="8" fillId="10" borderId="20" applyNumberFormat="0" applyFont="0" applyAlignment="0" applyProtection="0"/>
    <xf numFmtId="4" fontId="51" fillId="15" borderId="17" applyNumberFormat="0" applyProtection="0">
      <alignment horizontal="right" vertical="center"/>
    </xf>
    <xf numFmtId="0" fontId="8" fillId="10" borderId="20" applyNumberFormat="0" applyFont="0" applyAlignment="0" applyProtection="0"/>
    <xf numFmtId="4" fontId="51" fillId="15" borderId="17" applyNumberFormat="0" applyProtection="0">
      <alignment horizontal="right" vertical="center"/>
    </xf>
    <xf numFmtId="4" fontId="57" fillId="5" borderId="16" applyNumberFormat="0" applyProtection="0">
      <alignment horizontal="right" vertical="center"/>
    </xf>
    <xf numFmtId="0" fontId="8" fillId="10" borderId="20" applyNumberFormat="0" applyFont="0" applyAlignment="0" applyProtection="0"/>
    <xf numFmtId="4" fontId="51" fillId="8" borderId="17" applyNumberFormat="0" applyProtection="0">
      <alignment horizontal="left" vertical="center" indent="1"/>
    </xf>
    <xf numFmtId="4" fontId="57" fillId="5" borderId="16"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4" fontId="51" fillId="21" borderId="17" applyNumberFormat="0" applyProtection="0">
      <alignment horizontal="right" vertical="center"/>
    </xf>
    <xf numFmtId="0" fontId="8" fillId="10" borderId="20" applyNumberFormat="0" applyFont="0" applyAlignment="0" applyProtection="0"/>
    <xf numFmtId="4" fontId="51" fillId="8"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25" borderId="17" applyNumberFormat="0" applyProtection="0">
      <alignment horizontal="right" vertical="center"/>
    </xf>
    <xf numFmtId="0" fontId="8" fillId="10" borderId="20" applyNumberFormat="0" applyFont="0" applyAlignment="0" applyProtection="0"/>
    <xf numFmtId="4" fontId="51" fillId="25" borderId="17" applyNumberFormat="0" applyProtection="0">
      <alignment horizontal="right" vertical="center"/>
    </xf>
    <xf numFmtId="0" fontId="8" fillId="10" borderId="20" applyNumberFormat="0" applyFont="0" applyAlignment="0" applyProtection="0"/>
    <xf numFmtId="4" fontId="51" fillId="25" borderId="17" applyNumberFormat="0" applyProtection="0">
      <alignment horizontal="right" vertical="center"/>
    </xf>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0" fontId="8" fillId="10" borderId="20" applyNumberFormat="0" applyFont="0" applyAlignment="0" applyProtection="0"/>
    <xf numFmtId="4" fontId="51" fillId="7" borderId="17" applyNumberFormat="0" applyProtection="0">
      <alignment horizontal="right" vertical="center"/>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6" fillId="6" borderId="17" applyNumberFormat="0" applyProtection="0">
      <alignment horizontal="left" vertical="center" indent="1"/>
    </xf>
    <xf numFmtId="0" fontId="8" fillId="10" borderId="20" applyNumberFormat="0" applyFont="0" applyAlignment="0" applyProtection="0"/>
    <xf numFmtId="0" fontId="8" fillId="10" borderId="20" applyNumberFormat="0" applyFont="0" applyAlignment="0" applyProtection="0"/>
    <xf numFmtId="4" fontId="51" fillId="22" borderId="17" applyNumberFormat="0" applyProtection="0">
      <alignment horizontal="right" vertical="center"/>
    </xf>
    <xf numFmtId="4" fontId="50" fillId="14"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0" fillId="16" borderId="16" applyNumberFormat="0" applyProtection="0">
      <alignment horizontal="left" vertical="center" indent="1"/>
    </xf>
    <xf numFmtId="0" fontId="6" fillId="10" borderId="20" applyNumberFormat="0" applyFont="0" applyAlignment="0" applyProtection="0"/>
    <xf numFmtId="4" fontId="50" fillId="16" borderId="16" applyNumberFormat="0" applyProtection="0">
      <alignment horizontal="left" vertical="center" indent="1"/>
    </xf>
    <xf numFmtId="0" fontId="6" fillId="10" borderId="20" applyNumberFormat="0" applyFont="0" applyAlignment="0" applyProtection="0"/>
    <xf numFmtId="4" fontId="50" fillId="16"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50" fillId="2" borderId="21" applyNumberFormat="0" applyProtection="0">
      <alignment horizontal="left" vertical="top" indent="1"/>
    </xf>
    <xf numFmtId="4" fontId="51" fillId="28" borderId="17" applyNumberFormat="0" applyProtection="0">
      <alignment horizontal="right" vertical="center"/>
    </xf>
    <xf numFmtId="0" fontId="6" fillId="6" borderId="17"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3" borderId="17" applyNumberFormat="0" applyProtection="0">
      <alignment horizontal="left" vertical="center" indent="1"/>
    </xf>
    <xf numFmtId="0" fontId="6" fillId="10" borderId="20" applyNumberFormat="0" applyFont="0" applyAlignment="0" applyProtection="0"/>
    <xf numFmtId="0" fontId="6" fillId="3" borderId="17"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0" fillId="16" borderId="16" applyNumberFormat="0" applyProtection="0">
      <alignment horizontal="left" vertical="center" indent="1"/>
    </xf>
    <xf numFmtId="4" fontId="51" fillId="7" borderId="17" applyNumberFormat="0" applyProtection="0">
      <alignment horizontal="right" vertical="center"/>
    </xf>
    <xf numFmtId="0" fontId="6" fillId="10" borderId="20" applyNumberFormat="0" applyFont="0" applyAlignment="0" applyProtection="0"/>
    <xf numFmtId="4" fontId="51" fillId="24" borderId="17" applyNumberFormat="0" applyProtection="0">
      <alignment horizontal="right" vertical="center"/>
    </xf>
    <xf numFmtId="0" fontId="6" fillId="10" borderId="20" applyNumberFormat="0" applyFont="0" applyAlignment="0" applyProtection="0"/>
    <xf numFmtId="4" fontId="51" fillId="24" borderId="17"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0" fontId="6" fillId="10" borderId="20" applyNumberFormat="0" applyFont="0" applyAlignment="0" applyProtection="0"/>
    <xf numFmtId="4" fontId="51" fillId="24" borderId="17"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0" fontId="6" fillId="10" borderId="20" applyNumberFormat="0" applyFont="0" applyAlignment="0" applyProtection="0"/>
    <xf numFmtId="4" fontId="51" fillId="28" borderId="17" applyNumberFormat="0" applyProtection="0">
      <alignment horizontal="right" vertical="center"/>
    </xf>
    <xf numFmtId="4" fontId="50" fillId="14" borderId="16" applyNumberFormat="0" applyProtection="0">
      <alignment horizontal="right" vertical="center"/>
    </xf>
    <xf numFmtId="0" fontId="6" fillId="10" borderId="20" applyNumberFormat="0" applyFont="0" applyAlignment="0" applyProtection="0"/>
    <xf numFmtId="4" fontId="50" fillId="14" borderId="16" applyNumberFormat="0" applyProtection="0">
      <alignment horizontal="right" vertical="center"/>
    </xf>
    <xf numFmtId="0" fontId="6" fillId="10" borderId="20" applyNumberFormat="0" applyFont="0" applyAlignment="0" applyProtection="0"/>
    <xf numFmtId="4" fontId="50" fillId="16" borderId="16" applyNumberFormat="0" applyProtection="0">
      <alignment horizontal="left" vertical="center" indent="1"/>
    </xf>
    <xf numFmtId="4" fontId="51" fillId="7" borderId="17" applyNumberFormat="0" applyProtection="0">
      <alignment horizontal="right" vertical="center"/>
    </xf>
    <xf numFmtId="0" fontId="6" fillId="10" borderId="20" applyNumberFormat="0" applyFont="0" applyAlignment="0" applyProtection="0"/>
    <xf numFmtId="4" fontId="50" fillId="16" borderId="16" applyNumberFormat="0" applyProtection="0">
      <alignment horizontal="left" vertical="center" indent="1"/>
    </xf>
    <xf numFmtId="4" fontId="51" fillId="7" borderId="17" applyNumberFormat="0" applyProtection="0">
      <alignment horizontal="right" vertical="center"/>
    </xf>
    <xf numFmtId="0" fontId="6" fillId="10" borderId="20" applyNumberFormat="0" applyFont="0" applyAlignment="0" applyProtection="0"/>
    <xf numFmtId="4" fontId="50" fillId="16" borderId="16" applyNumberFormat="0" applyProtection="0">
      <alignment horizontal="left" vertical="center" indent="1"/>
    </xf>
    <xf numFmtId="4" fontId="51" fillId="7" borderId="17" applyNumberFormat="0" applyProtection="0">
      <alignment horizontal="right" vertical="center"/>
    </xf>
    <xf numFmtId="0" fontId="6" fillId="10" borderId="20" applyNumberFormat="0" applyFont="0" applyAlignment="0" applyProtection="0"/>
    <xf numFmtId="4" fontId="50" fillId="16" borderId="16" applyNumberFormat="0" applyProtection="0">
      <alignment horizontal="left" vertical="center" indent="1"/>
    </xf>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1" fillId="22" borderId="17" applyNumberFormat="0" applyProtection="0">
      <alignment horizontal="right" vertical="center"/>
    </xf>
    <xf numFmtId="0" fontId="6" fillId="10" borderId="20" applyNumberFormat="0" applyFont="0" applyAlignment="0" applyProtection="0"/>
    <xf numFmtId="4" fontId="51" fillId="22" borderId="17"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0" fontId="6" fillId="10" borderId="20" applyNumberFormat="0" applyFont="0" applyAlignment="0" applyProtection="0"/>
    <xf numFmtId="4" fontId="51" fillId="22" borderId="17"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0" fontId="6" fillId="10" borderId="20" applyNumberFormat="0" applyFont="0" applyAlignment="0" applyProtection="0"/>
    <xf numFmtId="4" fontId="50" fillId="14" borderId="16" applyNumberFormat="0" applyProtection="0">
      <alignment horizontal="right" vertical="center"/>
    </xf>
    <xf numFmtId="0" fontId="6" fillId="10" borderId="20" applyNumberFormat="0" applyFont="0" applyAlignment="0" applyProtection="0"/>
    <xf numFmtId="4" fontId="50" fillId="14"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9" fillId="13" borderId="17"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50" fillId="8"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4" fontId="57" fillId="5" borderId="16" applyNumberFormat="0" applyProtection="0">
      <alignment horizontal="right" vertical="center"/>
    </xf>
    <xf numFmtId="0" fontId="6" fillId="10" borderId="20" applyNumberFormat="0" applyFont="0" applyAlignment="0" applyProtection="0"/>
    <xf numFmtId="4" fontId="51" fillId="8" borderId="17" applyNumberFormat="0" applyProtection="0">
      <alignment horizontal="left" vertical="center" indent="1"/>
    </xf>
    <xf numFmtId="4" fontId="57" fillId="5"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0" fillId="16" borderId="16" applyNumberFormat="0" applyProtection="0">
      <alignment horizontal="left" vertical="center" indent="1"/>
    </xf>
    <xf numFmtId="4" fontId="51" fillId="8" borderId="17" applyNumberFormat="0" applyProtection="0">
      <alignment horizontal="left" vertical="center" indent="1"/>
    </xf>
    <xf numFmtId="0" fontId="6" fillId="10" borderId="20" applyNumberFormat="0" applyFont="0" applyAlignment="0" applyProtection="0"/>
    <xf numFmtId="4" fontId="50" fillId="16" borderId="16" applyNumberFormat="0" applyProtection="0">
      <alignment horizontal="left" vertical="center" indent="1"/>
    </xf>
    <xf numFmtId="0" fontId="6" fillId="10" borderId="20" applyNumberFormat="0" applyFont="0" applyAlignment="0" applyProtection="0"/>
    <xf numFmtId="4" fontId="50" fillId="16"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0" fontId="6" fillId="10" borderId="20" applyNumberFormat="0" applyFont="0" applyAlignment="0" applyProtection="0"/>
    <xf numFmtId="4" fontId="51" fillId="8" borderId="17" applyNumberFormat="0" applyProtection="0">
      <alignment horizontal="left" vertical="center" indent="1"/>
    </xf>
    <xf numFmtId="4" fontId="51" fillId="8" borderId="17" applyNumberFormat="0" applyProtection="0">
      <alignment horizontal="left" vertical="center" indent="1"/>
    </xf>
    <xf numFmtId="4" fontId="50" fillId="0" borderId="16" applyNumberFormat="0" applyProtection="0">
      <alignment horizontal="right" vertical="center"/>
    </xf>
    <xf numFmtId="0" fontId="6" fillId="10" borderId="20" applyNumberFormat="0" applyFont="0" applyAlignment="0" applyProtection="0"/>
    <xf numFmtId="0" fontId="50" fillId="8"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9" fontId="1" fillId="0" borderId="0" applyFont="0" applyFill="0" applyBorder="0" applyAlignment="0" applyProtection="0"/>
    <xf numFmtId="0" fontId="6" fillId="6" borderId="17"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6" fillId="10" borderId="20" applyNumberFormat="0" applyFont="0" applyAlignment="0" applyProtection="0"/>
    <xf numFmtId="4" fontId="50" fillId="0" borderId="16" applyNumberFormat="0" applyProtection="0">
      <alignment horizontal="right" vertical="center"/>
    </xf>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0" fillId="14" borderId="16" applyNumberFormat="0" applyProtection="0">
      <alignment horizontal="right" vertical="center"/>
    </xf>
    <xf numFmtId="4" fontId="50" fillId="0" borderId="16" applyNumberFormat="0" applyProtection="0">
      <alignment horizontal="right" vertical="center"/>
    </xf>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0" fillId="14"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0" fillId="14" borderId="16" applyNumberFormat="0" applyProtection="0">
      <alignment horizontal="right" vertical="center"/>
    </xf>
    <xf numFmtId="0" fontId="6" fillId="10" borderId="20" applyNumberFormat="0" applyFont="0" applyAlignment="0" applyProtection="0"/>
    <xf numFmtId="4" fontId="50" fillId="14"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7" fillId="5"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1" fillId="17" borderId="17"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4" fontId="61" fillId="17" borderId="17" applyNumberFormat="0" applyProtection="0">
      <alignment vertical="center"/>
    </xf>
    <xf numFmtId="0" fontId="6" fillId="10" borderId="20" applyNumberFormat="0" applyFont="0" applyAlignment="0" applyProtection="0"/>
    <xf numFmtId="4" fontId="61" fillId="17" borderId="17" applyNumberFormat="0" applyProtection="0">
      <alignment vertical="center"/>
    </xf>
    <xf numFmtId="0" fontId="6" fillId="10" borderId="20" applyNumberFormat="0" applyFont="0" applyAlignment="0" applyProtection="0"/>
    <xf numFmtId="4" fontId="61" fillId="17" borderId="17" applyNumberFormat="0" applyProtection="0">
      <alignment vertical="center"/>
    </xf>
    <xf numFmtId="0" fontId="6" fillId="10" borderId="20" applyNumberFormat="0" applyFont="0" applyAlignment="0" applyProtection="0"/>
    <xf numFmtId="4" fontId="61" fillId="17" borderId="17" applyNumberFormat="0" applyProtection="0">
      <alignment vertical="center"/>
    </xf>
    <xf numFmtId="0" fontId="6" fillId="10" borderId="20" applyNumberFormat="0" applyFont="0" applyAlignment="0" applyProtection="0"/>
    <xf numFmtId="4" fontId="61" fillId="17" borderId="17" applyNumberFormat="0" applyProtection="0">
      <alignment vertical="center"/>
    </xf>
    <xf numFmtId="0" fontId="6" fillId="10" borderId="20" applyNumberFormat="0" applyFont="0" applyAlignment="0" applyProtection="0"/>
    <xf numFmtId="4" fontId="61" fillId="17" borderId="17" applyNumberFormat="0" applyProtection="0">
      <alignment vertical="center"/>
    </xf>
    <xf numFmtId="4" fontId="57" fillId="5" borderId="16" applyNumberFormat="0" applyProtection="0">
      <alignment horizontal="right" vertical="center"/>
    </xf>
    <xf numFmtId="0" fontId="6" fillId="10" borderId="20" applyNumberFormat="0" applyFont="0" applyAlignment="0" applyProtection="0"/>
    <xf numFmtId="4" fontId="57" fillId="5" borderId="16" applyNumberFormat="0" applyProtection="0">
      <alignment horizontal="right" vertical="center"/>
    </xf>
    <xf numFmtId="0" fontId="6" fillId="10" borderId="20" applyNumberFormat="0" applyFont="0" applyAlignment="0" applyProtection="0"/>
    <xf numFmtId="4" fontId="57" fillId="5" borderId="16" applyNumberFormat="0" applyProtection="0">
      <alignment horizontal="right" vertical="center"/>
    </xf>
    <xf numFmtId="0" fontId="6" fillId="10" borderId="20" applyNumberFormat="0" applyFont="0" applyAlignment="0" applyProtection="0"/>
    <xf numFmtId="4" fontId="57" fillId="5"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0" fillId="16"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4" fontId="51" fillId="7" borderId="17"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4" fontId="51" fillId="9" borderId="17" applyNumberFormat="0" applyProtection="0">
      <alignment horizontal="right" vertical="center"/>
    </xf>
    <xf numFmtId="0" fontId="6" fillId="10" borderId="20" applyNumberFormat="0" applyFont="0" applyAlignment="0" applyProtection="0"/>
    <xf numFmtId="4" fontId="50" fillId="14" borderId="16" applyNumberFormat="0" applyProtection="0">
      <alignment horizontal="right" vertical="center"/>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50" fillId="3"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50" fillId="3" borderId="16"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11" borderId="21" applyNumberFormat="0" applyProtection="0">
      <alignment horizontal="left" vertical="top" indent="1"/>
    </xf>
    <xf numFmtId="0" fontId="6" fillId="10" borderId="20" applyNumberFormat="0" applyFont="0" applyAlignment="0" applyProtection="0"/>
    <xf numFmtId="0" fontId="6" fillId="6" borderId="17"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10" borderId="20" applyNumberFormat="0" applyFont="0" applyAlignment="0" applyProtection="0"/>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10" borderId="20" applyNumberFormat="0" applyFont="0" applyAlignment="0" applyProtection="0"/>
    <xf numFmtId="0" fontId="6" fillId="10" borderId="20" applyNumberFormat="0" applyFont="0" applyAlignment="0" applyProtection="0"/>
    <xf numFmtId="0" fontId="6" fillId="10" borderId="20" applyNumberFormat="0" applyFont="0" applyAlignment="0" applyProtection="0"/>
    <xf numFmtId="0" fontId="6" fillId="6" borderId="17" applyNumberFormat="0" applyProtection="0">
      <alignment horizontal="left" vertical="center" indent="1"/>
    </xf>
    <xf numFmtId="4" fontId="61" fillId="9" borderId="17" applyNumberFormat="0" applyProtection="0">
      <alignment horizontal="right" vertical="center"/>
    </xf>
    <xf numFmtId="0" fontId="6" fillId="10" borderId="20" applyNumberFormat="0" applyFont="0" applyAlignment="0" applyProtection="0"/>
    <xf numFmtId="37" fontId="72" fillId="0" borderId="0">
      <protection locked="0"/>
    </xf>
    <xf numFmtId="4" fontId="51" fillId="18" borderId="17" applyNumberFormat="0" applyProtection="0">
      <alignment horizontal="right" vertical="center"/>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4" fontId="50" fillId="14" borderId="16" applyNumberFormat="0" applyProtection="0">
      <alignment horizontal="right" vertical="center"/>
    </xf>
    <xf numFmtId="0" fontId="56" fillId="3" borderId="17" applyNumberFormat="0" applyAlignment="0" applyProtection="0"/>
    <xf numFmtId="0" fontId="50" fillId="2" borderId="16" applyNumberFormat="0" applyProtection="0">
      <alignment horizontal="left" vertical="center" indent="1"/>
    </xf>
    <xf numFmtId="0" fontId="56" fillId="3" borderId="17" applyNumberFormat="0" applyAlignment="0" applyProtection="0"/>
    <xf numFmtId="0" fontId="50" fillId="2"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4" fontId="50" fillId="14" borderId="16" applyNumberFormat="0" applyProtection="0">
      <alignment horizontal="right" vertical="center"/>
    </xf>
    <xf numFmtId="0" fontId="56" fillId="3" borderId="17" applyNumberFormat="0" applyAlignment="0" applyProtection="0"/>
    <xf numFmtId="4" fontId="50" fillId="14" borderId="16" applyNumberFormat="0" applyProtection="0">
      <alignment horizontal="right" vertical="center"/>
    </xf>
    <xf numFmtId="0" fontId="56" fillId="3" borderId="17" applyNumberFormat="0" applyAlignment="0" applyProtection="0"/>
    <xf numFmtId="4" fontId="50" fillId="14" borderId="16" applyNumberFormat="0" applyProtection="0">
      <alignment horizontal="right" vertical="center"/>
    </xf>
    <xf numFmtId="0" fontId="56" fillId="3" borderId="17" applyNumberFormat="0" applyAlignment="0" applyProtection="0"/>
    <xf numFmtId="4" fontId="50" fillId="14" borderId="16" applyNumberFormat="0" applyProtection="0">
      <alignment horizontal="right" vertical="center"/>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4" fontId="51" fillId="25" borderId="17" applyNumberFormat="0" applyProtection="0">
      <alignment horizontal="right" vertical="center"/>
    </xf>
    <xf numFmtId="0" fontId="56" fillId="3" borderId="17" applyNumberFormat="0" applyAlignment="0" applyProtection="0"/>
    <xf numFmtId="4" fontId="51" fillId="25" borderId="17" applyNumberFormat="0" applyProtection="0">
      <alignment horizontal="right" vertical="center"/>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4" fontId="57" fillId="5" borderId="16" applyNumberFormat="0" applyProtection="0">
      <alignment horizontal="right" vertical="center"/>
    </xf>
    <xf numFmtId="0" fontId="56" fillId="3" borderId="17" applyNumberFormat="0" applyAlignment="0" applyProtection="0"/>
    <xf numFmtId="4" fontId="51" fillId="24" borderId="17" applyNumberFormat="0" applyProtection="0">
      <alignment horizontal="right" vertical="center"/>
    </xf>
    <xf numFmtId="4" fontId="57" fillId="5" borderId="16" applyNumberFormat="0" applyProtection="0">
      <alignment horizontal="right" vertical="center"/>
    </xf>
    <xf numFmtId="0" fontId="56" fillId="3" borderId="17" applyNumberFormat="0" applyAlignment="0" applyProtection="0"/>
    <xf numFmtId="4" fontId="51" fillId="24" borderId="17" applyNumberFormat="0" applyProtection="0">
      <alignment horizontal="right" vertical="center"/>
    </xf>
    <xf numFmtId="4" fontId="57" fillId="5" borderId="16" applyNumberFormat="0" applyProtection="0">
      <alignment horizontal="right" vertical="center"/>
    </xf>
    <xf numFmtId="0" fontId="56" fillId="3" borderId="17" applyNumberFormat="0" applyAlignment="0" applyProtection="0"/>
    <xf numFmtId="4" fontId="51" fillId="24" borderId="17" applyNumberFormat="0" applyProtection="0">
      <alignment horizontal="right" vertical="center"/>
    </xf>
    <xf numFmtId="0" fontId="56" fillId="3" borderId="17" applyNumberFormat="0" applyAlignment="0" applyProtection="0"/>
    <xf numFmtId="4" fontId="51" fillId="24" borderId="17" applyNumberFormat="0" applyProtection="0">
      <alignment horizontal="right" vertical="center"/>
    </xf>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50" fillId="0" borderId="16" applyNumberFormat="0" applyProtection="0">
      <alignment horizontal="right" vertical="center"/>
    </xf>
    <xf numFmtId="0" fontId="56" fillId="3" borderId="17" applyNumberFormat="0" applyAlignment="0" applyProtection="0"/>
    <xf numFmtId="4" fontId="70" fillId="9" borderId="17" applyNumberFormat="0" applyProtection="0">
      <alignment horizontal="right" vertical="center"/>
    </xf>
    <xf numFmtId="0" fontId="56" fillId="3" borderId="17" applyNumberFormat="0" applyAlignment="0" applyProtection="0"/>
    <xf numFmtId="4" fontId="51" fillId="22" borderId="17" applyNumberFormat="0" applyProtection="0">
      <alignment horizontal="right" vertical="center"/>
    </xf>
    <xf numFmtId="4" fontId="70" fillId="9" borderId="17" applyNumberFormat="0" applyProtection="0">
      <alignment horizontal="right" vertical="center"/>
    </xf>
    <xf numFmtId="0" fontId="56" fillId="3" borderId="17" applyNumberFormat="0" applyAlignment="0" applyProtection="0"/>
    <xf numFmtId="4" fontId="51" fillId="22" borderId="17" applyNumberFormat="0" applyProtection="0">
      <alignment horizontal="right" vertical="center"/>
    </xf>
    <xf numFmtId="4" fontId="70" fillId="9" borderId="17" applyNumberFormat="0" applyProtection="0">
      <alignment horizontal="right" vertical="center"/>
    </xf>
    <xf numFmtId="0" fontId="56" fillId="3" borderId="17" applyNumberFormat="0" applyAlignment="0" applyProtection="0"/>
    <xf numFmtId="4" fontId="51" fillId="22" borderId="17" applyNumberFormat="0" applyProtection="0">
      <alignment horizontal="right" vertical="center"/>
    </xf>
    <xf numFmtId="0" fontId="56" fillId="3" borderId="17" applyNumberFormat="0" applyAlignment="0" applyProtection="0"/>
    <xf numFmtId="4" fontId="51" fillId="22" borderId="17" applyNumberFormat="0" applyProtection="0">
      <alignment horizontal="right" vertical="center"/>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4" fontId="70" fillId="9" borderId="17" applyNumberFormat="0" applyProtection="0">
      <alignment horizontal="right" vertical="center"/>
    </xf>
    <xf numFmtId="0" fontId="56" fillId="3" borderId="17" applyNumberFormat="0" applyAlignment="0" applyProtection="0"/>
    <xf numFmtId="4" fontId="51" fillId="18" borderId="17" applyNumberFormat="0" applyProtection="0">
      <alignment horizontal="right" vertical="center"/>
    </xf>
    <xf numFmtId="4" fontId="70" fillId="9" borderId="17" applyNumberFormat="0" applyProtection="0">
      <alignment horizontal="right" vertical="center"/>
    </xf>
    <xf numFmtId="0" fontId="56" fillId="3" borderId="17" applyNumberFormat="0" applyAlignment="0" applyProtection="0"/>
    <xf numFmtId="4" fontId="51" fillId="17" borderId="17" applyNumberFormat="0" applyProtection="0">
      <alignment vertical="center"/>
    </xf>
    <xf numFmtId="4" fontId="51" fillId="18" borderId="17" applyNumberFormat="0" applyProtection="0">
      <alignment horizontal="right" vertical="center"/>
    </xf>
    <xf numFmtId="4" fontId="70" fillId="9" borderId="17" applyNumberFormat="0" applyProtection="0">
      <alignment horizontal="right" vertical="center"/>
    </xf>
    <xf numFmtId="0" fontId="56" fillId="3" borderId="17" applyNumberFormat="0" applyAlignment="0" applyProtection="0"/>
    <xf numFmtId="4" fontId="51" fillId="18" borderId="17" applyNumberFormat="0" applyProtection="0">
      <alignment horizontal="right" vertical="center"/>
    </xf>
    <xf numFmtId="0" fontId="56" fillId="3" borderId="17" applyNumberFormat="0" applyAlignment="0" applyProtection="0"/>
    <xf numFmtId="4" fontId="51" fillId="18" borderId="17" applyNumberFormat="0" applyProtection="0">
      <alignment horizontal="right" vertical="center"/>
    </xf>
    <xf numFmtId="0" fontId="50" fillId="11" borderId="21" applyNumberFormat="0" applyProtection="0">
      <alignment horizontal="left" vertical="top"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0" fillId="8" borderId="16" applyNumberFormat="0" applyProtection="0">
      <alignment horizontal="left" vertical="center" indent="1"/>
    </xf>
    <xf numFmtId="0" fontId="56" fillId="3" borderId="17" applyNumberFormat="0" applyAlignment="0" applyProtection="0"/>
    <xf numFmtId="4" fontId="51" fillId="17" borderId="17" applyNumberFormat="0" applyProtection="0">
      <alignment horizontal="left" vertical="center" indent="1"/>
    </xf>
    <xf numFmtId="0" fontId="56" fillId="3" borderId="17" applyNumberFormat="0" applyAlignment="0" applyProtection="0"/>
    <xf numFmtId="0" fontId="50" fillId="8" borderId="16" applyNumberFormat="0" applyProtection="0">
      <alignment horizontal="left" vertical="center" indent="1"/>
    </xf>
    <xf numFmtId="0" fontId="56" fillId="3" borderId="17" applyNumberFormat="0" applyAlignment="0" applyProtection="0"/>
    <xf numFmtId="0" fontId="50" fillId="8" borderId="16" applyNumberFormat="0" applyProtection="0">
      <alignment horizontal="left" vertical="center" indent="1"/>
    </xf>
    <xf numFmtId="0" fontId="56" fillId="3" borderId="17" applyNumberFormat="0" applyAlignment="0" applyProtection="0"/>
    <xf numFmtId="0" fontId="50" fillId="8"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0" fillId="3" borderId="16" applyNumberFormat="0" applyProtection="0">
      <alignment horizontal="left" vertical="center" indent="1"/>
    </xf>
    <xf numFmtId="0" fontId="6" fillId="8" borderId="17" applyNumberFormat="0" applyProtection="0">
      <alignment horizontal="left" vertical="center" indent="1"/>
    </xf>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4" fontId="58" fillId="5" borderId="16" applyNumberFormat="0" applyProtection="0">
      <alignment horizontal="right" vertical="center"/>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4" fontId="51" fillId="25" borderId="17" applyNumberFormat="0" applyProtection="0">
      <alignment horizontal="right" vertical="center"/>
    </xf>
    <xf numFmtId="0" fontId="56" fillId="3" borderId="17" applyNumberFormat="0" applyAlignment="0" applyProtection="0"/>
    <xf numFmtId="4" fontId="51" fillId="25" borderId="17" applyNumberFormat="0" applyProtection="0">
      <alignment horizontal="right" vertical="center"/>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6" fillId="6" borderId="17"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4" fontId="50" fillId="16" borderId="16" applyNumberFormat="0" applyProtection="0">
      <alignment horizontal="left" vertical="center" indent="1"/>
    </xf>
    <xf numFmtId="0" fontId="56" fillId="3" borderId="17" applyNumberFormat="0" applyAlignment="0" applyProtection="0"/>
    <xf numFmtId="4" fontId="50" fillId="16" borderId="16" applyNumberFormat="0" applyProtection="0">
      <alignment horizontal="left" vertical="center" indent="1"/>
    </xf>
    <xf numFmtId="0" fontId="56" fillId="3" borderId="17" applyNumberFormat="0" applyAlignment="0" applyProtection="0"/>
    <xf numFmtId="4" fontId="50" fillId="16"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6" fillId="6" borderId="17" applyNumberFormat="0" applyProtection="0">
      <alignment horizontal="left" vertical="center" indent="1"/>
    </xf>
    <xf numFmtId="0" fontId="50" fillId="3"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6" fillId="3" borderId="17" applyNumberFormat="0" applyAlignment="0" applyProtection="0"/>
    <xf numFmtId="0" fontId="50" fillId="3" borderId="16"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4" fontId="51" fillId="17" borderId="17" applyNumberFormat="0" applyProtection="0">
      <alignment horizontal="left" vertical="center" indent="1"/>
    </xf>
    <xf numFmtId="0" fontId="56" fillId="3" borderId="17" applyNumberFormat="0" applyAlignment="0" applyProtection="0"/>
    <xf numFmtId="4" fontId="51" fillId="17" borderId="17" applyNumberFormat="0" applyProtection="0">
      <alignment horizontal="left" vertical="center" indent="1"/>
    </xf>
    <xf numFmtId="0" fontId="56" fillId="3" borderId="17" applyNumberFormat="0" applyAlignment="0" applyProtection="0"/>
    <xf numFmtId="4" fontId="51" fillId="17" borderId="17" applyNumberFormat="0" applyProtection="0">
      <alignment horizontal="left" vertical="center" indent="1"/>
    </xf>
    <xf numFmtId="0" fontId="56" fillId="3" borderId="17" applyNumberFormat="0" applyAlignment="0" applyProtection="0"/>
    <xf numFmtId="4" fontId="51" fillId="17" borderId="17" applyNumberFormat="0" applyProtection="0">
      <alignment horizontal="left" vertical="center" indent="1"/>
    </xf>
    <xf numFmtId="0" fontId="6" fillId="8" borderId="17" applyNumberFormat="0" applyProtection="0">
      <alignment horizontal="left" vertical="center" indent="1"/>
    </xf>
    <xf numFmtId="0" fontId="56" fillId="3" borderId="17" applyNumberFormat="0" applyAlignment="0" applyProtection="0"/>
    <xf numFmtId="0" fontId="56" fillId="3" borderId="17" applyNumberFormat="0" applyAlignment="0" applyProtection="0"/>
    <xf numFmtId="4" fontId="59" fillId="13" borderId="17" applyNumberFormat="0" applyProtection="0">
      <alignment horizontal="left" vertical="center" indent="1"/>
    </xf>
    <xf numFmtId="0" fontId="56" fillId="3" borderId="17" applyNumberFormat="0" applyAlignment="0" applyProtection="0"/>
    <xf numFmtId="4" fontId="59" fillId="13" borderId="17" applyNumberFormat="0" applyProtection="0">
      <alignment horizontal="left" vertical="center" indent="1"/>
    </xf>
    <xf numFmtId="0" fontId="56" fillId="3" borderId="17" applyNumberFormat="0" applyAlignment="0" applyProtection="0"/>
    <xf numFmtId="196" fontId="77" fillId="0" borderId="0" applyFont="0" applyFill="0" applyBorder="0" applyAlignment="0" applyProtection="0"/>
    <xf numFmtId="4" fontId="51" fillId="7" borderId="17" applyNumberFormat="0" applyProtection="0">
      <alignment horizontal="right" vertical="center"/>
    </xf>
    <xf numFmtId="4" fontId="51" fillId="8" borderId="17" applyNumberFormat="0" applyProtection="0">
      <alignment horizontal="left" vertical="center" indent="1"/>
    </xf>
    <xf numFmtId="10" fontId="6" fillId="0" borderId="0" applyFont="0" applyFill="0" applyBorder="0" applyAlignment="0" applyProtection="0"/>
    <xf numFmtId="4" fontId="51" fillId="7" borderId="17" applyNumberFormat="0" applyProtection="0">
      <alignment horizontal="right" vertical="center"/>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6" borderId="17" applyNumberFormat="0" applyProtection="0">
      <alignment horizontal="left" vertical="center" indent="1"/>
    </xf>
    <xf numFmtId="0" fontId="6" fillId="6" borderId="17" applyNumberFormat="0" applyProtection="0">
      <alignment horizontal="left" vertical="center" indent="1"/>
    </xf>
    <xf numFmtId="9" fontId="85" fillId="0" borderId="0" applyFont="0" applyFill="0" applyBorder="0" applyAlignment="0" applyProtection="0"/>
    <xf numFmtId="0" fontId="6" fillId="6" borderId="17" applyNumberFormat="0" applyProtection="0">
      <alignment horizontal="left" vertical="center" indent="1"/>
    </xf>
    <xf numFmtId="9" fontId="85" fillId="0" borderId="0" applyFont="0" applyFill="0" applyBorder="0" applyAlignment="0" applyProtection="0"/>
    <xf numFmtId="0" fontId="6" fillId="6" borderId="17" applyNumberFormat="0" applyProtection="0">
      <alignment horizontal="left" vertical="center" indent="1"/>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19" borderId="17" applyNumberFormat="0" applyProtection="0">
      <alignment horizontal="left" vertical="center" indent="1"/>
    </xf>
    <xf numFmtId="9" fontId="1" fillId="0" borderId="0" applyFont="0" applyFill="0" applyBorder="0" applyAlignment="0" applyProtection="0"/>
    <xf numFmtId="9" fontId="1" fillId="0" borderId="0" applyFont="0" applyFill="0" applyBorder="0" applyAlignment="0" applyProtection="0"/>
    <xf numFmtId="4" fontId="50" fillId="0" borderId="16" applyNumberFormat="0" applyProtection="0">
      <alignment horizontal="right" vertical="center"/>
    </xf>
    <xf numFmtId="9" fontId="1" fillId="0" borderId="0" applyFont="0" applyFill="0" applyBorder="0" applyAlignment="0" applyProtection="0"/>
    <xf numFmtId="4" fontId="50" fillId="0" borderId="16" applyNumberFormat="0" applyProtection="0">
      <alignment horizontal="right" vertical="center"/>
    </xf>
    <xf numFmtId="9" fontId="1" fillId="0" borderId="0" applyFont="0" applyFill="0" applyBorder="0" applyAlignment="0" applyProtection="0"/>
    <xf numFmtId="4" fontId="50" fillId="0" borderId="16" applyNumberFormat="0" applyProtection="0">
      <alignment horizontal="right" vertical="center"/>
    </xf>
    <xf numFmtId="9" fontId="1" fillId="0" borderId="0" applyFont="0" applyFill="0" applyBorder="0" applyAlignment="0" applyProtection="0"/>
    <xf numFmtId="4" fontId="50" fillId="0" borderId="16" applyNumberFormat="0" applyProtection="0">
      <alignment horizontal="right" vertical="center"/>
    </xf>
    <xf numFmtId="9" fontId="1" fillId="0" borderId="0" applyFont="0" applyFill="0" applyBorder="0" applyAlignment="0" applyProtection="0"/>
    <xf numFmtId="4" fontId="50" fillId="0" borderId="16" applyNumberFormat="0" applyProtection="0">
      <alignment horizontal="right" vertical="center"/>
    </xf>
    <xf numFmtId="9" fontId="1" fillId="0" borderId="0" applyFont="0" applyFill="0" applyBorder="0" applyAlignment="0" applyProtection="0"/>
    <xf numFmtId="212" fontId="77" fillId="0" borderId="0" applyFill="0" applyBorder="0" applyAlignment="0"/>
    <xf numFmtId="213" fontId="83" fillId="0" borderId="0" applyFill="0" applyBorder="0" applyAlignment="0"/>
    <xf numFmtId="15" fontId="97" fillId="0" borderId="0" applyFont="0" applyFill="0" applyBorder="0" applyAlignment="0" applyProtection="0"/>
    <xf numFmtId="4" fontId="51" fillId="8" borderId="17" applyNumberFormat="0" applyProtection="0">
      <alignment horizontal="left" vertical="center" indent="1"/>
    </xf>
    <xf numFmtId="0" fontId="66" fillId="0" borderId="14">
      <alignment horizontal="center"/>
    </xf>
    <xf numFmtId="4" fontId="51" fillId="22" borderId="17" applyNumberFormat="0" applyProtection="0">
      <alignment horizontal="right" vertical="center"/>
    </xf>
    <xf numFmtId="0" fontId="97" fillId="34" borderId="0" applyNumberFormat="0" applyFont="0" applyBorder="0" applyAlignment="0" applyProtection="0"/>
    <xf numFmtId="1" fontId="6" fillId="0" borderId="12" applyNumberFormat="0" applyFill="0" applyAlignment="0" applyProtection="0">
      <alignment horizontal="center" vertical="center"/>
    </xf>
    <xf numFmtId="4" fontId="51" fillId="17" borderId="17" applyNumberFormat="0" applyProtection="0">
      <alignment vertical="center"/>
    </xf>
    <xf numFmtId="217" fontId="136" fillId="0" borderId="0" applyNumberFormat="0" applyFill="0" applyBorder="0" applyAlignment="0" applyProtection="0">
      <alignment horizontal="left"/>
    </xf>
    <xf numFmtId="4" fontId="51" fillId="8" borderId="17"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0" fontId="6" fillId="6" borderId="17"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4" fontId="57" fillId="5" borderId="16" applyNumberFormat="0" applyProtection="0">
      <alignment horizontal="righ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9" borderId="22"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0" fontId="50" fillId="11" borderId="21" applyNumberFormat="0" applyProtection="0">
      <alignment horizontal="left" vertical="top" indent="1"/>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9" borderId="22"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0" fillId="16" borderId="16"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191" fontId="67" fillId="23" borderId="9"/>
    <xf numFmtId="4" fontId="51" fillId="17" borderId="17" applyNumberFormat="0" applyProtection="0">
      <alignment vertical="center"/>
    </xf>
    <xf numFmtId="4" fontId="50" fillId="0" borderId="16" applyNumberFormat="0" applyProtection="0">
      <alignment horizontal="right" vertical="center"/>
    </xf>
    <xf numFmtId="4" fontId="51" fillId="17" borderId="17" applyNumberFormat="0" applyProtection="0">
      <alignment vertical="center"/>
    </xf>
    <xf numFmtId="191" fontId="67" fillId="23" borderId="9"/>
    <xf numFmtId="4" fontId="51" fillId="17" borderId="17" applyNumberFormat="0" applyProtection="0">
      <alignment vertical="center"/>
    </xf>
    <xf numFmtId="4" fontId="50" fillId="0" borderId="16" applyNumberFormat="0" applyProtection="0">
      <alignment horizontal="right" vertical="center"/>
    </xf>
    <xf numFmtId="4" fontId="51" fillId="17" borderId="17" applyNumberFormat="0" applyProtection="0">
      <alignment vertical="center"/>
    </xf>
    <xf numFmtId="191" fontId="67" fillId="23" borderId="9"/>
    <xf numFmtId="4" fontId="51" fillId="9" borderId="22" applyNumberFormat="0" applyProtection="0">
      <alignment horizontal="left" vertical="center" indent="1"/>
    </xf>
    <xf numFmtId="4" fontId="50" fillId="0" borderId="16" applyNumberFormat="0" applyProtection="0">
      <alignment horizontal="right" vertical="center"/>
    </xf>
    <xf numFmtId="4" fontId="51" fillId="17" borderId="17" applyNumberFormat="0" applyProtection="0">
      <alignment vertical="center"/>
    </xf>
    <xf numFmtId="191" fontId="67" fillId="23" borderId="9"/>
    <xf numFmtId="4" fontId="51" fillId="9" borderId="22" applyNumberFormat="0" applyProtection="0">
      <alignment horizontal="left" vertical="center" indent="1"/>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0" fontId="50" fillId="11" borderId="21" applyNumberFormat="0" applyProtection="0">
      <alignment horizontal="left" vertical="top" indent="1"/>
    </xf>
    <xf numFmtId="4" fontId="51" fillId="17" borderId="17" applyNumberFormat="0" applyProtection="0">
      <alignment vertical="center"/>
    </xf>
    <xf numFmtId="0" fontId="50" fillId="11" borderId="21" applyNumberFormat="0" applyProtection="0">
      <alignment horizontal="left" vertical="top" indent="1"/>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0" fillId="0" borderId="16" applyNumberFormat="0" applyProtection="0">
      <alignment horizontal="righ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0" fontId="50" fillId="3" borderId="16"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5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0" fontId="50" fillId="3" borderId="16"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0"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6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61" fillId="17" borderId="17" applyNumberFormat="0" applyProtection="0">
      <alignment vertical="center"/>
    </xf>
    <xf numFmtId="0" fontId="130" fillId="0" borderId="0"/>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0" fontId="50" fillId="2" borderId="16" applyNumberFormat="0" applyProtection="0">
      <alignment horizontal="left" vertical="center" indent="1"/>
    </xf>
    <xf numFmtId="0" fontId="50" fillId="11" borderId="21" applyNumberFormat="0" applyProtection="0">
      <alignment horizontal="left" vertical="top" indent="1"/>
    </xf>
    <xf numFmtId="4" fontId="51" fillId="17" borderId="17" applyNumberFormat="0" applyProtection="0">
      <alignment vertical="center"/>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9" fillId="13" borderId="17" applyNumberFormat="0" applyProtection="0">
      <alignment horizontal="left" vertical="center" indent="1"/>
    </xf>
    <xf numFmtId="4" fontId="51" fillId="17" borderId="17" applyNumberFormat="0" applyProtection="0">
      <alignment vertical="center"/>
    </xf>
    <xf numFmtId="0" fontId="50" fillId="11" borderId="21" applyNumberFormat="0" applyProtection="0">
      <alignment horizontal="left" vertical="top" indent="1"/>
    </xf>
    <xf numFmtId="4" fontId="51" fillId="17" borderId="17" applyNumberFormat="0" applyProtection="0">
      <alignment vertical="center"/>
    </xf>
    <xf numFmtId="0" fontId="50" fillId="11" borderId="21" applyNumberFormat="0" applyProtection="0">
      <alignment horizontal="left" vertical="top" indent="1"/>
    </xf>
    <xf numFmtId="4" fontId="58" fillId="5" borderId="16" applyNumberFormat="0" applyProtection="0">
      <alignment horizontal="right" vertical="center"/>
    </xf>
    <xf numFmtId="4" fontId="51" fillId="17" borderId="17" applyNumberFormat="0" applyProtection="0">
      <alignment vertical="center"/>
    </xf>
    <xf numFmtId="4" fontId="6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191" fontId="67" fillId="23" borderId="9"/>
    <xf numFmtId="4" fontId="51" fillId="17" borderId="17" applyNumberFormat="0" applyProtection="0">
      <alignmen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1" fillId="17" borderId="17" applyNumberFormat="0" applyProtection="0">
      <alignment vertical="center"/>
    </xf>
    <xf numFmtId="4" fontId="61" fillId="17" borderId="17" applyNumberFormat="0" applyProtection="0">
      <alignmen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1" fillId="17" borderId="17" applyNumberFormat="0" applyProtection="0">
      <alignment vertical="center"/>
    </xf>
    <xf numFmtId="4" fontId="61" fillId="17" borderId="17" applyNumberFormat="0" applyProtection="0">
      <alignment vertical="center"/>
    </xf>
    <xf numFmtId="4" fontId="51" fillId="17" borderId="17" applyNumberFormat="0" applyProtection="0">
      <alignment vertical="center"/>
    </xf>
    <xf numFmtId="4" fontId="57" fillId="5" borderId="16" applyNumberFormat="0" applyProtection="0">
      <alignment horizontal="righ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8" fillId="5" borderId="16" applyNumberFormat="0" applyProtection="0">
      <alignment horizontal="righ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0" fontId="6" fillId="6" borderId="17" applyNumberFormat="0" applyProtection="0">
      <alignment horizontal="left" vertical="center" indent="1"/>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4" fontId="51" fillId="17" borderId="17" applyNumberFormat="0" applyProtection="0">
      <alignment vertical="center"/>
    </xf>
    <xf numFmtId="0" fontId="50" fillId="3" borderId="16" applyNumberFormat="0" applyProtection="0">
      <alignment horizontal="left" vertical="center" indent="1"/>
    </xf>
    <xf numFmtId="4" fontId="51" fillId="17" borderId="17" applyNumberFormat="0" applyProtection="0">
      <alignment vertical="center"/>
    </xf>
    <xf numFmtId="0" fontId="50" fillId="3" borderId="16" applyNumberFormat="0" applyProtection="0">
      <alignment horizontal="left" vertical="center" indent="1"/>
    </xf>
    <xf numFmtId="4" fontId="51" fillId="17" borderId="17" applyNumberFormat="0" applyProtection="0">
      <alignment vertical="center"/>
    </xf>
    <xf numFmtId="0" fontId="50" fillId="4" borderId="16" applyNumberFormat="0" applyProtection="0">
      <alignment horizontal="left" vertical="center" indent="1"/>
    </xf>
    <xf numFmtId="4" fontId="51" fillId="17" borderId="17" applyNumberFormat="0" applyProtection="0">
      <alignment vertical="center"/>
    </xf>
    <xf numFmtId="4" fontId="61" fillId="17" borderId="17" applyNumberFormat="0" applyProtection="0">
      <alignment vertical="center"/>
    </xf>
    <xf numFmtId="4" fontId="51" fillId="25" borderId="17" applyNumberFormat="0" applyProtection="0">
      <alignment horizontal="right" vertical="center"/>
    </xf>
    <xf numFmtId="0" fontId="50" fillId="4" borderId="16" applyNumberFormat="0" applyProtection="0">
      <alignment horizontal="left" vertical="center" indent="1"/>
    </xf>
    <xf numFmtId="4" fontId="51" fillId="17" borderId="17" applyNumberFormat="0" applyProtection="0">
      <alignment vertical="center"/>
    </xf>
    <xf numFmtId="4" fontId="61" fillId="17" borderId="17" applyNumberFormat="0" applyProtection="0">
      <alignment vertical="center"/>
    </xf>
    <xf numFmtId="4" fontId="51" fillId="25" borderId="17" applyNumberFormat="0" applyProtection="0">
      <alignment horizontal="right" vertical="center"/>
    </xf>
    <xf numFmtId="4" fontId="51" fillId="17" borderId="17" applyNumberFormat="0" applyProtection="0">
      <alignment vertical="center"/>
    </xf>
    <xf numFmtId="4" fontId="61" fillId="17" borderId="17" applyNumberFormat="0" applyProtection="0">
      <alignment vertical="center"/>
    </xf>
    <xf numFmtId="4" fontId="51" fillId="25" borderId="17" applyNumberFormat="0" applyProtection="0">
      <alignment horizontal="right" vertical="center"/>
    </xf>
    <xf numFmtId="4" fontId="51" fillId="10" borderId="17" applyNumberFormat="0" applyProtection="0">
      <alignment horizontal="left" vertical="center" indent="1"/>
    </xf>
    <xf numFmtId="4" fontId="5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14"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14" borderId="16" applyNumberFormat="0" applyProtection="0">
      <alignment horizontal="right" vertical="center"/>
    </xf>
    <xf numFmtId="4" fontId="61" fillId="17" borderId="17" applyNumberFormat="0" applyProtection="0">
      <alignment vertical="center"/>
    </xf>
    <xf numFmtId="4" fontId="50" fillId="14"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0" fontId="50" fillId="11" borderId="21" applyNumberFormat="0" applyProtection="0">
      <alignment horizontal="left" vertical="top" indent="1"/>
    </xf>
    <xf numFmtId="4" fontId="61" fillId="17" borderId="17" applyNumberFormat="0" applyProtection="0">
      <alignment vertical="center"/>
    </xf>
    <xf numFmtId="4" fontId="50" fillId="16" borderId="16" applyNumberFormat="0" applyProtection="0">
      <alignment horizontal="left" vertical="center" indent="1"/>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0" fontId="50" fillId="11" borderId="21" applyNumberFormat="0" applyProtection="0">
      <alignment horizontal="left" vertical="top" indent="1"/>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0" fontId="50" fillId="2" borderId="16" applyNumberFormat="0" applyProtection="0">
      <alignment horizontal="left" vertical="center" indent="1"/>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1" fillId="25" borderId="17"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0" fontId="6" fillId="6" borderId="17" applyNumberFormat="0" applyProtection="0">
      <alignment horizontal="left" vertical="center" indent="1"/>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16" borderId="16" applyNumberFormat="0" applyProtection="0">
      <alignment horizontal="left" vertical="center" indent="1"/>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16" borderId="16" applyNumberFormat="0" applyProtection="0">
      <alignment horizontal="left" vertical="center" indent="1"/>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4" fontId="50" fillId="0" borderId="16" applyNumberFormat="0" applyProtection="0">
      <alignment horizontal="right" vertical="center"/>
    </xf>
    <xf numFmtId="4" fontId="61" fillId="17" borderId="17" applyNumberFormat="0" applyProtection="0">
      <alignment vertical="center"/>
    </xf>
    <xf numFmtId="0" fontId="6" fillId="19" borderId="17" applyNumberFormat="0" applyProtection="0">
      <alignment horizontal="left" vertical="center" indent="1"/>
    </xf>
    <xf numFmtId="4" fontId="61" fillId="17" borderId="17" applyNumberFormat="0" applyProtection="0">
      <alignment vertical="center"/>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9"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3" borderId="17" applyNumberFormat="0" applyProtection="0">
      <alignment horizontal="left" vertical="center" indent="1"/>
    </xf>
    <xf numFmtId="4" fontId="51" fillId="17" borderId="17" applyNumberFormat="0" applyProtection="0">
      <alignment horizontal="left" vertical="center" indent="1"/>
    </xf>
    <xf numFmtId="0" fontId="6" fillId="3"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50" fillId="11" borderId="21" applyNumberFormat="0" applyProtection="0">
      <alignment horizontal="left" vertical="top"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0"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0"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0"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0"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24"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24"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24" borderId="17" applyNumberFormat="0" applyProtection="0">
      <alignment horizontal="right" vertical="center"/>
    </xf>
    <xf numFmtId="4" fontId="51" fillId="17" borderId="17" applyNumberFormat="0" applyProtection="0">
      <alignment horizontal="left" vertical="center" indent="1"/>
    </xf>
    <xf numFmtId="4" fontId="50" fillId="14" borderId="16"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24"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11" borderId="21" applyNumberFormat="0" applyProtection="0">
      <alignment horizontal="left" vertical="top"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0" fontId="50" fillId="11" borderId="21" applyNumberFormat="0" applyProtection="0">
      <alignment horizontal="left" vertical="top"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9"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190" fontId="53" fillId="9" borderId="9">
      <alignment vertical="top"/>
    </xf>
    <xf numFmtId="4" fontId="51" fillId="17" borderId="17" applyNumberFormat="0" applyProtection="0">
      <alignment horizontal="left" vertical="center" indent="1"/>
    </xf>
    <xf numFmtId="190" fontId="53" fillId="9" borderId="9">
      <alignment vertical="top"/>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0" fontId="50" fillId="4" borderId="16" applyNumberFormat="0" applyProtection="0">
      <alignment horizontal="left" vertical="center" indent="1"/>
    </xf>
    <xf numFmtId="4" fontId="51" fillId="17" borderId="17" applyNumberFormat="0" applyProtection="0">
      <alignment horizontal="left" vertical="center" indent="1"/>
    </xf>
    <xf numFmtId="0" fontId="50" fillId="4" borderId="16" applyNumberFormat="0" applyProtection="0">
      <alignment horizontal="left" vertical="center" indent="1"/>
    </xf>
    <xf numFmtId="4" fontId="51" fillId="17" borderId="17" applyNumberFormat="0" applyProtection="0">
      <alignment horizontal="left" vertical="center" indent="1"/>
    </xf>
    <xf numFmtId="0" fontId="50" fillId="4" borderId="16" applyNumberFormat="0" applyProtection="0">
      <alignment horizontal="left" vertical="center" indent="1"/>
    </xf>
    <xf numFmtId="4" fontId="51" fillId="17" borderId="17" applyNumberFormat="0" applyProtection="0">
      <alignment horizontal="left" vertical="center" indent="1"/>
    </xf>
    <xf numFmtId="0" fontId="50" fillId="4" borderId="16" applyNumberFormat="0" applyProtection="0">
      <alignment horizontal="left" vertical="center" indent="1"/>
    </xf>
    <xf numFmtId="4" fontId="51" fillId="17" borderId="17" applyNumberFormat="0" applyProtection="0">
      <alignment horizontal="left" vertical="center" indent="1"/>
    </xf>
    <xf numFmtId="4" fontId="50" fillId="0" borderId="16" applyNumberFormat="0" applyProtection="0">
      <alignment horizontal="right" vertical="center"/>
    </xf>
    <xf numFmtId="4" fontId="51" fillId="17" borderId="17" applyNumberFormat="0" applyProtection="0">
      <alignment horizontal="left" vertical="center" indent="1"/>
    </xf>
    <xf numFmtId="4" fontId="50" fillId="0" borderId="16" applyNumberFormat="0" applyProtection="0">
      <alignment horizontal="right" vertical="center"/>
    </xf>
    <xf numFmtId="4" fontId="51" fillId="17" borderId="17" applyNumberFormat="0" applyProtection="0">
      <alignment horizontal="left" vertical="center" indent="1"/>
    </xf>
    <xf numFmtId="4" fontId="50" fillId="0" borderId="16" applyNumberFormat="0" applyProtection="0">
      <alignment horizontal="right" vertical="center"/>
    </xf>
    <xf numFmtId="4" fontId="51" fillId="17" borderId="17" applyNumberFormat="0" applyProtection="0">
      <alignment horizontal="left" vertical="center" indent="1"/>
    </xf>
    <xf numFmtId="4" fontId="50" fillId="0" borderId="16" applyNumberFormat="0" applyProtection="0">
      <alignment horizontal="right" vertical="center"/>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24"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0" fillId="14" borderId="16"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190" fontId="53" fillId="9" borderId="9">
      <alignment vertical="top"/>
    </xf>
    <xf numFmtId="4" fontId="51" fillId="17" borderId="17" applyNumberFormat="0" applyProtection="0">
      <alignment horizontal="left" vertical="center" indent="1"/>
    </xf>
    <xf numFmtId="190" fontId="53" fillId="9" borderId="9">
      <alignment vertical="top"/>
    </xf>
    <xf numFmtId="4" fontId="51" fillId="17" borderId="17" applyNumberFormat="0" applyProtection="0">
      <alignment horizontal="left" vertical="center" indent="1"/>
    </xf>
    <xf numFmtId="190" fontId="53" fillId="9" borderId="9">
      <alignment vertical="top"/>
    </xf>
    <xf numFmtId="4" fontId="51" fillId="17" borderId="17" applyNumberFormat="0" applyProtection="0">
      <alignment horizontal="left" vertical="center" indent="1"/>
    </xf>
    <xf numFmtId="190" fontId="53" fillId="9" borderId="9">
      <alignment vertical="top"/>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50" fillId="3" borderId="16" applyNumberFormat="0" applyProtection="0">
      <alignment horizontal="left" vertical="center"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9" fillId="13"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50" fillId="2" borderId="21" applyNumberFormat="0" applyProtection="0">
      <alignment horizontal="left" vertical="top" indent="1"/>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50" fillId="2" borderId="21" applyNumberFormat="0" applyProtection="0">
      <alignment horizontal="left" vertical="top" indent="1"/>
    </xf>
    <xf numFmtId="0" fontId="6" fillId="8"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50" fillId="11" borderId="21" applyNumberFormat="0" applyProtection="0">
      <alignment horizontal="left" vertical="top" indent="1"/>
    </xf>
    <xf numFmtId="4" fontId="51" fillId="17"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5"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0" fillId="14" borderId="16" applyNumberFormat="0" applyProtection="0">
      <alignment horizontal="right" vertical="center"/>
    </xf>
    <xf numFmtId="4" fontId="51" fillId="17" borderId="17" applyNumberFormat="0" applyProtection="0">
      <alignment horizontal="left" vertical="center" indent="1"/>
    </xf>
    <xf numFmtId="4" fontId="51" fillId="17" borderId="17" applyNumberFormat="0" applyProtection="0">
      <alignment horizontal="left" vertical="center" indent="1"/>
    </xf>
    <xf numFmtId="4" fontId="51" fillId="17"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4" fontId="51" fillId="12" borderId="17" applyNumberFormat="0" applyProtection="0">
      <alignment horizontal="right" vertical="center"/>
    </xf>
    <xf numFmtId="4" fontId="51" fillId="17"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8" borderId="17" applyNumberFormat="0" applyProtection="0">
      <alignment horizontal="righ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4" fontId="51" fillId="18"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7" borderId="17" applyNumberFormat="0" applyProtection="0">
      <alignment horizontal="right" vertical="center"/>
    </xf>
    <xf numFmtId="4" fontId="50" fillId="16" borderId="16" applyNumberFormat="0" applyProtection="0">
      <alignment horizontal="left" vertical="center" indent="1"/>
    </xf>
    <xf numFmtId="4" fontId="51" fillId="7" borderId="17" applyNumberFormat="0" applyProtection="0">
      <alignment horizontal="right" vertical="center"/>
    </xf>
    <xf numFmtId="4" fontId="50" fillId="16" borderId="16" applyNumberFormat="0" applyProtection="0">
      <alignment horizontal="left" vertical="center" indent="1"/>
    </xf>
    <xf numFmtId="4" fontId="51" fillId="7" borderId="17" applyNumberFormat="0" applyProtection="0">
      <alignment horizontal="right" vertical="center"/>
    </xf>
    <xf numFmtId="4" fontId="50" fillId="16" borderId="16" applyNumberFormat="0" applyProtection="0">
      <alignment horizontal="left" vertical="center" indent="1"/>
    </xf>
    <xf numFmtId="4" fontId="51" fillId="7" borderId="17" applyNumberFormat="0" applyProtection="0">
      <alignment horizontal="right" vertical="center"/>
    </xf>
    <xf numFmtId="0" fontId="50" fillId="2" borderId="21" applyNumberFormat="0" applyProtection="0">
      <alignment horizontal="left" vertical="top" indent="1"/>
    </xf>
    <xf numFmtId="4" fontId="50" fillId="16" borderId="16" applyNumberFormat="0" applyProtection="0">
      <alignment horizontal="left" vertical="center" indent="1"/>
    </xf>
    <xf numFmtId="4" fontId="51" fillId="7"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8"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0" fontId="6" fillId="8" borderId="17"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0" fontId="6" fillId="8" borderId="17" applyNumberFormat="0" applyProtection="0">
      <alignment horizontal="left" vertical="center" indent="1"/>
    </xf>
    <xf numFmtId="0" fontId="50" fillId="14"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7"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19"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horizontal="left" vertical="center" indent="1"/>
    </xf>
    <xf numFmtId="4" fontId="51" fillId="9"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3"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14"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1" fillId="24" borderId="17" applyNumberFormat="0" applyProtection="0">
      <alignment horizontal="right" vertical="center"/>
    </xf>
    <xf numFmtId="0" fontId="50" fillId="2" borderId="21" applyNumberFormat="0" applyProtection="0">
      <alignment horizontal="left" vertical="top"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4" fontId="50" fillId="16" borderId="16" applyNumberFormat="0" applyProtection="0">
      <alignment horizontal="left" vertical="center" indent="1"/>
    </xf>
    <xf numFmtId="0" fontId="50" fillId="3"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19"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0" borderId="16" applyNumberFormat="0" applyProtection="0">
      <alignment horizontal="righ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1" fillId="28" borderId="17" applyNumberFormat="0" applyProtection="0">
      <alignment horizontal="right" vertical="center"/>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1" fillId="8"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137" fillId="3" borderId="0"/>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8"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2" fillId="0" borderId="18" applyNumberFormat="0" applyFill="0" applyAlignment="0" applyProtection="0"/>
    <xf numFmtId="4" fontId="50" fillId="16" borderId="16" applyNumberFormat="0" applyProtection="0">
      <alignment horizontal="left" vertical="center" indent="1"/>
    </xf>
    <xf numFmtId="0" fontId="52" fillId="0" borderId="18" applyNumberFormat="0" applyFill="0" applyAlignment="0" applyProtection="0"/>
    <xf numFmtId="4" fontId="50" fillId="16" borderId="16" applyNumberFormat="0" applyProtection="0">
      <alignment horizontal="left" vertical="center" indent="1"/>
    </xf>
    <xf numFmtId="0" fontId="52" fillId="0" borderId="18" applyNumberFormat="0" applyFill="0" applyAlignment="0" applyProtection="0"/>
    <xf numFmtId="4" fontId="50" fillId="16" borderId="16" applyNumberFormat="0" applyProtection="0">
      <alignment horizontal="left" vertical="center" indent="1"/>
    </xf>
    <xf numFmtId="0" fontId="52" fillId="0" borderId="18" applyNumberFormat="0" applyFill="0" applyAlignment="0" applyProtection="0"/>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7" fillId="5" borderId="16" applyNumberFormat="0" applyProtection="0">
      <alignment horizontal="righ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4" fontId="57" fillId="5" borderId="16" applyNumberFormat="0" applyProtection="0">
      <alignment horizontal="righ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1" fillId="28" borderId="17" applyNumberFormat="0" applyProtection="0">
      <alignment horizontal="right" vertical="center"/>
    </xf>
    <xf numFmtId="4" fontId="51" fillId="24"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0" fontId="50" fillId="3"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0" fontId="6" fillId="3" borderId="17"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1" fillId="24"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6" fillId="8" borderId="17"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7" borderId="17" applyNumberFormat="0" applyProtection="0">
      <alignment horizontal="right" vertical="center"/>
    </xf>
    <xf numFmtId="4" fontId="50" fillId="16" borderId="16" applyNumberFormat="0" applyProtection="0">
      <alignment horizontal="left" vertical="center" indent="1"/>
    </xf>
    <xf numFmtId="4" fontId="51" fillId="7"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28"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6" fillId="19" borderId="17"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6"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8"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9" borderId="17" applyNumberFormat="0" applyProtection="0">
      <alignment horizontal="left" vertical="center" indent="1"/>
    </xf>
    <xf numFmtId="4" fontId="50" fillId="16" borderId="16" applyNumberFormat="0" applyProtection="0">
      <alignment horizontal="left" vertical="center" indent="1"/>
    </xf>
    <xf numFmtId="4" fontId="51" fillId="9" borderId="17" applyNumberFormat="0" applyProtection="0">
      <alignment horizontal="left" vertical="center" indent="1"/>
    </xf>
    <xf numFmtId="4" fontId="50" fillId="16" borderId="16" applyNumberFormat="0" applyProtection="0">
      <alignment horizontal="left" vertical="center" indent="1"/>
    </xf>
    <xf numFmtId="4" fontId="51" fillId="9" borderId="17" applyNumberFormat="0" applyProtection="0">
      <alignment horizontal="left" vertical="center" indent="1"/>
    </xf>
    <xf numFmtId="4" fontId="50" fillId="16" borderId="16" applyNumberFormat="0" applyProtection="0">
      <alignment horizontal="left" vertical="center" indent="1"/>
    </xf>
    <xf numFmtId="4" fontId="51" fillId="9" borderId="17" applyNumberFormat="0" applyProtection="0">
      <alignment horizontal="left" vertical="center" indent="1"/>
    </xf>
    <xf numFmtId="4" fontId="50" fillId="16" borderId="16" applyNumberFormat="0" applyProtection="0">
      <alignment horizontal="left" vertical="center" indent="1"/>
    </xf>
    <xf numFmtId="4" fontId="51" fillId="8"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2"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2" borderId="17" applyNumberFormat="0" applyProtection="0">
      <alignment horizontal="right" vertical="center"/>
    </xf>
    <xf numFmtId="4" fontId="50" fillId="16" borderId="16" applyNumberFormat="0" applyProtection="0">
      <alignment horizontal="left" vertical="center" indent="1"/>
    </xf>
    <xf numFmtId="4" fontId="51" fillId="12"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2" borderId="17" applyNumberFormat="0" applyProtection="0">
      <alignment horizontal="right" vertical="center"/>
    </xf>
    <xf numFmtId="4" fontId="58" fillId="5" borderId="16" applyNumberFormat="0" applyProtection="0">
      <alignment horizontal="right" vertical="center"/>
    </xf>
    <xf numFmtId="4" fontId="50" fillId="16" borderId="16" applyNumberFormat="0" applyProtection="0">
      <alignment horizontal="left" vertical="center" indent="1"/>
    </xf>
    <xf numFmtId="4" fontId="51" fillId="12" borderId="17" applyNumberFormat="0" applyProtection="0">
      <alignment horizontal="right" vertical="center"/>
    </xf>
    <xf numFmtId="4" fontId="58" fillId="5" borderId="16" applyNumberFormat="0" applyProtection="0">
      <alignment horizontal="right" vertical="center"/>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0" fontId="50" fillId="11" borderId="21" applyNumberFormat="0" applyProtection="0">
      <alignment horizontal="left" vertical="top"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0" borderId="17" applyNumberFormat="0" applyProtection="0">
      <alignmen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7" fillId="5" borderId="16" applyNumberFormat="0" applyProtection="0">
      <alignment horizontal="right" vertical="center"/>
    </xf>
    <xf numFmtId="4" fontId="50" fillId="16" borderId="16" applyNumberFormat="0" applyProtection="0">
      <alignment horizontal="left" vertical="center" indent="1"/>
    </xf>
    <xf numFmtId="4" fontId="57" fillId="5" borderId="16" applyNumberFormat="0" applyProtection="0">
      <alignment horizontal="right" vertical="center"/>
    </xf>
    <xf numFmtId="4" fontId="50" fillId="16" borderId="16" applyNumberFormat="0" applyProtection="0">
      <alignment horizontal="left" vertical="center" indent="1"/>
    </xf>
    <xf numFmtId="4" fontId="57" fillId="5" borderId="16" applyNumberFormat="0" applyProtection="0">
      <alignment horizontal="right" vertical="center"/>
    </xf>
    <xf numFmtId="4" fontId="50" fillId="16" borderId="16" applyNumberFormat="0" applyProtection="0">
      <alignment horizontal="left" vertical="center" indent="1"/>
    </xf>
    <xf numFmtId="4" fontId="57" fillId="5" borderId="16" applyNumberFormat="0" applyProtection="0">
      <alignment horizontal="right" vertical="center"/>
    </xf>
    <xf numFmtId="4" fontId="50" fillId="16" borderId="16" applyNumberFormat="0" applyProtection="0">
      <alignment horizontal="left" vertical="center" indent="1"/>
    </xf>
    <xf numFmtId="4" fontId="57" fillId="5" borderId="16" applyNumberFormat="0" applyProtection="0">
      <alignment horizontal="right" vertical="center"/>
    </xf>
    <xf numFmtId="4" fontId="50" fillId="16" borderId="16" applyNumberFormat="0" applyProtection="0">
      <alignment horizontal="left" vertical="center" indent="1"/>
    </xf>
    <xf numFmtId="4" fontId="57" fillId="5" borderId="16" applyNumberFormat="0" applyProtection="0">
      <alignment horizontal="right" vertical="center"/>
    </xf>
    <xf numFmtId="4" fontId="50" fillId="16" borderId="16" applyNumberFormat="0" applyProtection="0">
      <alignment horizontal="left" vertical="center" indent="1"/>
    </xf>
    <xf numFmtId="4" fontId="58" fillId="5" borderId="16" applyNumberFormat="0" applyProtection="0">
      <alignment horizontal="right" vertical="center"/>
    </xf>
    <xf numFmtId="0" fontId="6" fillId="6" borderId="17" applyNumberFormat="0" applyProtection="0">
      <alignment horizontal="left" vertical="center" indent="1"/>
    </xf>
    <xf numFmtId="4" fontId="50" fillId="16" borderId="16" applyNumberFormat="0" applyProtection="0">
      <alignment horizontal="left" vertical="center" indent="1"/>
    </xf>
    <xf numFmtId="4" fontId="58" fillId="5" borderId="16" applyNumberFormat="0" applyProtection="0">
      <alignment horizontal="right" vertical="center"/>
    </xf>
    <xf numFmtId="4" fontId="50" fillId="16" borderId="16" applyNumberFormat="0" applyProtection="0">
      <alignment horizontal="left" vertical="center" indent="1"/>
    </xf>
    <xf numFmtId="4" fontId="51" fillId="21" borderId="17"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1" fillId="21"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1" fillId="15" borderId="17"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0" fontId="50" fillId="4"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4" borderId="16" applyNumberFormat="0" applyProtection="0">
      <alignment horizontal="right" vertical="center"/>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4" fontId="50" fillId="16" borderId="16"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4" borderId="16" applyNumberFormat="0" applyProtection="0">
      <alignment horizontal="left" vertical="center" indent="1"/>
    </xf>
    <xf numFmtId="0" fontId="6" fillId="6" borderId="17" applyNumberFormat="0" applyProtection="0">
      <alignment horizontal="left" vertical="center" indent="1"/>
    </xf>
    <xf numFmtId="4" fontId="51" fillId="21"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21"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21"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24" borderId="17" applyNumberFormat="0" applyProtection="0">
      <alignment horizontal="right" vertical="center"/>
    </xf>
    <xf numFmtId="0" fontId="6" fillId="6" borderId="17" applyNumberFormat="0" applyProtection="0">
      <alignment horizontal="left" vertical="center" indent="1"/>
    </xf>
    <xf numFmtId="4" fontId="51" fillId="24"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8"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24"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9" fillId="13" borderId="17" applyNumberFormat="0" applyProtection="0">
      <alignment horizontal="left" vertical="center" indent="1"/>
    </xf>
    <xf numFmtId="0" fontId="6" fillId="6" borderId="17" applyNumberFormat="0" applyProtection="0">
      <alignment horizontal="left" vertical="center" indent="1"/>
    </xf>
    <xf numFmtId="4" fontId="59" fillId="13" borderId="17" applyNumberFormat="0" applyProtection="0">
      <alignment horizontal="left" vertical="center" indent="1"/>
    </xf>
    <xf numFmtId="0" fontId="6" fillId="6" borderId="17" applyNumberFormat="0" applyProtection="0">
      <alignment horizontal="left" vertical="center" indent="1"/>
    </xf>
    <xf numFmtId="4" fontId="59" fillId="13"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4" fontId="59" fillId="13"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4" fontId="51" fillId="10" borderId="17" applyNumberFormat="0" applyProtection="0">
      <alignment horizontal="left" vertical="center" indent="1"/>
    </xf>
    <xf numFmtId="4" fontId="59" fillId="13"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4" fontId="59" fillId="13" borderId="17" applyNumberFormat="0" applyProtection="0">
      <alignment horizontal="left" vertical="center"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4" fontId="51" fillId="12" borderId="17" applyNumberFormat="0" applyProtection="0">
      <alignment horizontal="right" vertical="center"/>
    </xf>
    <xf numFmtId="4" fontId="50" fillId="14" borderId="16" applyNumberFormat="0" applyProtection="0">
      <alignment horizontal="right" vertical="center"/>
    </xf>
    <xf numFmtId="4" fontId="51" fillId="12" borderId="17" applyNumberFormat="0" applyProtection="0">
      <alignment horizontal="right" vertical="center"/>
    </xf>
    <xf numFmtId="4" fontId="50" fillId="14" borderId="16"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0" fontId="50" fillId="11" borderId="21" applyNumberFormat="0" applyProtection="0">
      <alignment horizontal="left" vertical="top"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0" borderId="17" applyNumberFormat="0" applyProtection="0">
      <alignment vertical="center"/>
    </xf>
    <xf numFmtId="4" fontId="51" fillId="12" borderId="17" applyNumberFormat="0" applyProtection="0">
      <alignment horizontal="right" vertical="center"/>
    </xf>
    <xf numFmtId="4" fontId="51" fillId="10" borderId="17" applyNumberFormat="0" applyProtection="0">
      <alignment vertical="center"/>
    </xf>
    <xf numFmtId="4" fontId="51" fillId="12" borderId="17" applyNumberFormat="0" applyProtection="0">
      <alignment horizontal="right" vertical="center"/>
    </xf>
    <xf numFmtId="4" fontId="51" fillId="10" borderId="17" applyNumberFormat="0" applyProtection="0">
      <alignment vertical="center"/>
    </xf>
    <xf numFmtId="4" fontId="51" fillId="12" borderId="17" applyNumberFormat="0" applyProtection="0">
      <alignment horizontal="right" vertical="center"/>
    </xf>
    <xf numFmtId="4" fontId="51" fillId="10" borderId="17" applyNumberFormat="0" applyProtection="0">
      <alignmen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7" fillId="5" borderId="16"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7" fillId="5" borderId="16"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0" fontId="50" fillId="8" borderId="16" applyNumberFormat="0" applyProtection="0">
      <alignment horizontal="left" vertical="center" indent="1"/>
    </xf>
    <xf numFmtId="4" fontId="51" fillId="12" borderId="17" applyNumberFormat="0" applyProtection="0">
      <alignment horizontal="right" vertical="center"/>
    </xf>
    <xf numFmtId="0" fontId="50" fillId="8" borderId="16" applyNumberFormat="0" applyProtection="0">
      <alignment horizontal="left" vertical="center" indent="1"/>
    </xf>
    <xf numFmtId="4" fontId="51" fillId="12" borderId="17" applyNumberFormat="0" applyProtection="0">
      <alignment horizontal="right" vertical="center"/>
    </xf>
    <xf numFmtId="4" fontId="51" fillId="10" borderId="17" applyNumberFormat="0" applyProtection="0">
      <alignment horizontal="left" vertical="center" indent="1"/>
    </xf>
    <xf numFmtId="4" fontId="59" fillId="13"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5" borderId="17" applyNumberFormat="0" applyProtection="0">
      <alignment horizontal="right" vertical="center"/>
    </xf>
    <xf numFmtId="4" fontId="51" fillId="12" borderId="17" applyNumberFormat="0" applyProtection="0">
      <alignment horizontal="right" vertical="center"/>
    </xf>
    <xf numFmtId="0" fontId="50" fillId="14" borderId="21" applyNumberFormat="0" applyProtection="0">
      <alignment horizontal="left" vertical="top" indent="1"/>
    </xf>
    <xf numFmtId="4" fontId="51" fillId="12" borderId="17" applyNumberFormat="0" applyProtection="0">
      <alignment horizontal="right" vertical="center"/>
    </xf>
    <xf numFmtId="4" fontId="51" fillId="9" borderId="22" applyNumberFormat="0" applyProtection="0">
      <alignment horizontal="left" vertical="center" indent="1"/>
    </xf>
    <xf numFmtId="4" fontId="51" fillId="12" borderId="17" applyNumberFormat="0" applyProtection="0">
      <alignment horizontal="right" vertical="center"/>
    </xf>
    <xf numFmtId="4" fontId="51" fillId="9" borderId="22" applyNumberFormat="0" applyProtection="0">
      <alignment horizontal="left" vertical="center" indent="1"/>
    </xf>
    <xf numFmtId="4" fontId="51" fillId="12" borderId="17" applyNumberFormat="0" applyProtection="0">
      <alignment horizontal="right" vertical="center"/>
    </xf>
    <xf numFmtId="4" fontId="51" fillId="9" borderId="22"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9" borderId="22"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7" fillId="5" borderId="16"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8" fillId="5" borderId="16" applyNumberFormat="0" applyProtection="0">
      <alignment horizontal="right" vertical="center"/>
    </xf>
    <xf numFmtId="4" fontId="51" fillId="12" borderId="17" applyNumberFormat="0" applyProtection="0">
      <alignment horizontal="right" vertical="center"/>
    </xf>
    <xf numFmtId="4" fontId="58" fillId="5" borderId="16" applyNumberFormat="0" applyProtection="0">
      <alignment horizontal="right" vertical="center"/>
    </xf>
    <xf numFmtId="4" fontId="51" fillId="12" borderId="17" applyNumberFormat="0" applyProtection="0">
      <alignment horizontal="right" vertical="center"/>
    </xf>
    <xf numFmtId="4" fontId="58" fillId="5" borderId="16" applyNumberFormat="0" applyProtection="0">
      <alignment horizontal="right" vertical="center"/>
    </xf>
    <xf numFmtId="4" fontId="51" fillId="12" borderId="17" applyNumberFormat="0" applyProtection="0">
      <alignment horizontal="right" vertical="center"/>
    </xf>
    <xf numFmtId="4" fontId="58" fillId="5" borderId="16" applyNumberFormat="0" applyProtection="0">
      <alignment horizontal="right" vertical="center"/>
    </xf>
    <xf numFmtId="4" fontId="51" fillId="12" borderId="17" applyNumberFormat="0" applyProtection="0">
      <alignment horizontal="right" vertical="center"/>
    </xf>
    <xf numFmtId="4" fontId="58" fillId="5" borderId="16" applyNumberFormat="0" applyProtection="0">
      <alignment horizontal="right" vertical="center"/>
    </xf>
    <xf numFmtId="4" fontId="51" fillId="12" borderId="17" applyNumberFormat="0" applyProtection="0">
      <alignment horizontal="right" vertical="center"/>
    </xf>
    <xf numFmtId="4" fontId="57" fillId="5" borderId="16"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0" fontId="6" fillId="8"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0" fontId="50" fillId="11" borderId="21" applyNumberFormat="0" applyProtection="0">
      <alignment horizontal="left" vertical="top" indent="1"/>
    </xf>
    <xf numFmtId="4" fontId="59" fillId="13" borderId="17" applyNumberFormat="0" applyProtection="0">
      <alignment horizontal="left" vertical="center" indent="1"/>
    </xf>
    <xf numFmtId="4" fontId="51" fillId="12" borderId="17" applyNumberFormat="0" applyProtection="0">
      <alignment horizontal="right" vertical="center"/>
    </xf>
    <xf numFmtId="0" fontId="50" fillId="11" borderId="21" applyNumberFormat="0" applyProtection="0">
      <alignment horizontal="left" vertical="top" indent="1"/>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21" borderId="17" applyNumberFormat="0" applyProtection="0">
      <alignment horizontal="right" vertical="center"/>
    </xf>
    <xf numFmtId="4" fontId="51" fillId="12" borderId="17" applyNumberFormat="0" applyProtection="0">
      <alignment horizontal="right" vertical="center"/>
    </xf>
    <xf numFmtId="4" fontId="51" fillId="21"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0" fillId="14" borderId="16" applyNumberFormat="0" applyProtection="0">
      <alignment horizontal="right" vertical="center"/>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2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0" fillId="0" borderId="16" applyNumberFormat="0" applyProtection="0">
      <alignment horizontal="right" vertical="center"/>
    </xf>
    <xf numFmtId="4" fontId="51" fillId="12" borderId="17" applyNumberFormat="0" applyProtection="0">
      <alignment horizontal="right" vertical="center"/>
    </xf>
    <xf numFmtId="4" fontId="50" fillId="0" borderId="16"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12"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0" fillId="14" borderId="16"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50" fillId="11" borderId="21" applyNumberFormat="0" applyProtection="0">
      <alignment horizontal="left" vertical="top"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25"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50" fillId="2" borderId="21" applyNumberFormat="0" applyProtection="0">
      <alignment horizontal="left" vertical="top" indent="1"/>
    </xf>
    <xf numFmtId="4" fontId="51" fillId="7" borderId="17" applyNumberFormat="0" applyProtection="0">
      <alignment horizontal="righ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0" fillId="14" borderId="16" applyNumberFormat="0" applyProtection="0">
      <alignment horizontal="right" vertical="center"/>
    </xf>
    <xf numFmtId="0" fontId="6" fillId="19"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0" fillId="14" borderId="16"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24" borderId="17" applyNumberFormat="0" applyProtection="0">
      <alignment horizontal="right" vertical="center"/>
    </xf>
    <xf numFmtId="4" fontId="51" fillId="7" borderId="17" applyNumberFormat="0" applyProtection="0">
      <alignment horizontal="right" vertical="center"/>
    </xf>
    <xf numFmtId="0" fontId="50" fillId="3" borderId="16"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50" fillId="3" borderId="16"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52" fillId="0" borderId="18" applyNumberFormat="0" applyFill="0" applyAlignment="0" applyProtection="0"/>
    <xf numFmtId="0" fontId="50" fillId="3" borderId="16" applyNumberFormat="0" applyProtection="0">
      <alignment horizontal="left" vertical="center" indent="1"/>
    </xf>
    <xf numFmtId="4" fontId="51" fillId="7" borderId="17" applyNumberFormat="0" applyProtection="0">
      <alignment horizontal="right" vertical="center"/>
    </xf>
    <xf numFmtId="0" fontId="50" fillId="3" borderId="16" applyNumberFormat="0" applyProtection="0">
      <alignment horizontal="left" vertical="center" indent="1"/>
    </xf>
    <xf numFmtId="4" fontId="51" fillId="7" borderId="17" applyNumberFormat="0" applyProtection="0">
      <alignment horizontal="right" vertical="center"/>
    </xf>
    <xf numFmtId="0" fontId="50" fillId="2" borderId="21" applyNumberFormat="0" applyProtection="0">
      <alignment horizontal="left" vertical="top"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8" borderId="17" applyNumberFormat="0" applyProtection="0">
      <alignment horizontal="left" vertical="center" indent="1"/>
    </xf>
    <xf numFmtId="4" fontId="57" fillId="5" borderId="16"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10" borderId="17" applyNumberFormat="0" applyProtection="0">
      <alignment horizontal="left" vertical="center" indent="1"/>
    </xf>
    <xf numFmtId="4" fontId="51" fillId="8" borderId="17" applyNumberFormat="0" applyProtection="0">
      <alignment horizontal="left" vertical="center" indent="1"/>
    </xf>
    <xf numFmtId="4" fontId="51" fillId="7" borderId="17" applyNumberFormat="0" applyProtection="0">
      <alignment horizontal="right" vertical="center"/>
    </xf>
    <xf numFmtId="4" fontId="51" fillId="8" borderId="17" applyNumberFormat="0" applyProtection="0">
      <alignment horizontal="left" vertical="center" indent="1"/>
    </xf>
    <xf numFmtId="4" fontId="51" fillId="7" borderId="17" applyNumberFormat="0" applyProtection="0">
      <alignment horizontal="right" vertical="center"/>
    </xf>
    <xf numFmtId="4" fontId="51" fillId="8"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0" fillId="14" borderId="16" applyNumberFormat="0" applyProtection="0">
      <alignment horizontal="right" vertical="center"/>
    </xf>
    <xf numFmtId="4" fontId="51" fillId="7" borderId="17" applyNumberFormat="0" applyProtection="0">
      <alignment horizontal="right" vertical="center"/>
    </xf>
    <xf numFmtId="4" fontId="51" fillId="10" borderId="17" applyNumberFormat="0" applyProtection="0">
      <alignment horizontal="left" vertical="center" indent="1"/>
    </xf>
    <xf numFmtId="0" fontId="50" fillId="3" borderId="16"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4" fontId="51" fillId="7" borderId="17" applyNumberFormat="0" applyProtection="0">
      <alignment horizontal="right" vertical="center"/>
    </xf>
    <xf numFmtId="0" fontId="6" fillId="19"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0" fontId="50" fillId="8" borderId="16"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0" fontId="50" fillId="8" borderId="16" applyNumberFormat="0" applyProtection="0">
      <alignment horizontal="left" vertical="center" indent="1"/>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7"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8" borderId="17" applyNumberFormat="0" applyProtection="0">
      <alignment horizontal="left" vertical="center" indent="1"/>
    </xf>
    <xf numFmtId="4" fontId="51" fillId="28" borderId="17" applyNumberFormat="0" applyProtection="0">
      <alignment horizontal="right" vertical="center"/>
    </xf>
    <xf numFmtId="4" fontId="50" fillId="14" borderId="16"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50" fillId="11" borderId="21" applyNumberFormat="0" applyProtection="0">
      <alignment horizontal="left" vertical="top"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50" fillId="2" borderId="21" applyNumberFormat="0" applyProtection="0">
      <alignment horizontal="left" vertical="top" indent="1"/>
    </xf>
    <xf numFmtId="4" fontId="51" fillId="28" borderId="17" applyNumberFormat="0" applyProtection="0">
      <alignment horizontal="right" vertical="center"/>
    </xf>
    <xf numFmtId="0" fontId="50" fillId="2" borderId="21" applyNumberFormat="0" applyProtection="0">
      <alignment horizontal="left" vertical="top" indent="1"/>
    </xf>
    <xf numFmtId="4" fontId="51" fillId="28" borderId="17" applyNumberFormat="0" applyProtection="0">
      <alignment horizontal="right" vertical="center"/>
    </xf>
    <xf numFmtId="0" fontId="50" fillId="2" borderId="21" applyNumberFormat="0" applyProtection="0">
      <alignment horizontal="left" vertical="top" indent="1"/>
    </xf>
    <xf numFmtId="4" fontId="51" fillId="28" borderId="17" applyNumberFormat="0" applyProtection="0">
      <alignment horizontal="right" vertical="center"/>
    </xf>
    <xf numFmtId="0" fontId="50" fillId="2" borderId="21" applyNumberFormat="0" applyProtection="0">
      <alignment horizontal="left" vertical="top" indent="1"/>
    </xf>
    <xf numFmtId="4" fontId="51" fillId="28" borderId="17" applyNumberFormat="0" applyProtection="0">
      <alignment horizontal="right" vertical="center"/>
    </xf>
    <xf numFmtId="0" fontId="50" fillId="2" borderId="21" applyNumberFormat="0" applyProtection="0">
      <alignment horizontal="left" vertical="top"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50" fillId="8" borderId="16" applyNumberFormat="0" applyProtection="0">
      <alignment horizontal="left" vertical="center" indent="1"/>
    </xf>
    <xf numFmtId="4" fontId="51" fillId="28" borderId="17" applyNumberFormat="0" applyProtection="0">
      <alignment horizontal="right" vertical="center"/>
    </xf>
    <xf numFmtId="0" fontId="50" fillId="8" borderId="16" applyNumberFormat="0" applyProtection="0">
      <alignment horizontal="left" vertical="center" indent="1"/>
    </xf>
    <xf numFmtId="4" fontId="51" fillId="28" borderId="17" applyNumberFormat="0" applyProtection="0">
      <alignment horizontal="right" vertical="center"/>
    </xf>
    <xf numFmtId="0" fontId="50" fillId="8" borderId="16" applyNumberFormat="0" applyProtection="0">
      <alignment horizontal="left" vertical="center" indent="1"/>
    </xf>
    <xf numFmtId="4" fontId="51" fillId="28" borderId="17" applyNumberFormat="0" applyProtection="0">
      <alignment horizontal="right" vertical="center"/>
    </xf>
    <xf numFmtId="0" fontId="50" fillId="8" borderId="16"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50" fillId="14" borderId="21" applyNumberFormat="0" applyProtection="0">
      <alignment horizontal="left" vertical="top"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0" fillId="14" borderId="16" applyNumberFormat="0" applyProtection="0">
      <alignment horizontal="right" vertical="center"/>
    </xf>
    <xf numFmtId="4" fontId="51" fillId="28" borderId="17" applyNumberFormat="0" applyProtection="0">
      <alignment horizontal="right" vertical="center"/>
    </xf>
    <xf numFmtId="0" fontId="50" fillId="8" borderId="16" applyNumberFormat="0" applyProtection="0">
      <alignment horizontal="left" vertical="center" indent="1"/>
    </xf>
    <xf numFmtId="4" fontId="50" fillId="14" borderId="16" applyNumberFormat="0" applyProtection="0">
      <alignment horizontal="right" vertical="center"/>
    </xf>
    <xf numFmtId="4" fontId="51" fillId="28" borderId="17" applyNumberFormat="0" applyProtection="0">
      <alignment horizontal="right" vertical="center"/>
    </xf>
    <xf numFmtId="0" fontId="50" fillId="8" borderId="16" applyNumberFormat="0" applyProtection="0">
      <alignment horizontal="left" vertical="center" indent="1"/>
    </xf>
    <xf numFmtId="4" fontId="50" fillId="14" borderId="16" applyNumberFormat="0" applyProtection="0">
      <alignment horizontal="right" vertical="center"/>
    </xf>
    <xf numFmtId="4" fontId="51" fillId="28" borderId="17" applyNumberFormat="0" applyProtection="0">
      <alignment horizontal="right" vertical="center"/>
    </xf>
    <xf numFmtId="0" fontId="50" fillId="8" borderId="16"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0" fontId="50" fillId="8" borderId="16" applyNumberFormat="0" applyProtection="0">
      <alignment horizontal="left" vertical="center" indent="1"/>
    </xf>
    <xf numFmtId="0" fontId="50" fillId="4" borderId="16" applyNumberFormat="0" applyProtection="0">
      <alignment horizontal="left" vertical="center" indent="1"/>
    </xf>
    <xf numFmtId="4" fontId="51" fillId="28" borderId="17" applyNumberFormat="0" applyProtection="0">
      <alignment horizontal="right" vertical="center"/>
    </xf>
    <xf numFmtId="0" fontId="50" fillId="8" borderId="16" applyNumberFormat="0" applyProtection="0">
      <alignment horizontal="left" vertical="center" indent="1"/>
    </xf>
    <xf numFmtId="0" fontId="50" fillId="4" borderId="16" applyNumberFormat="0" applyProtection="0">
      <alignment horizontal="left" vertical="center" indent="1"/>
    </xf>
    <xf numFmtId="4" fontId="51" fillId="28" borderId="17" applyNumberFormat="0" applyProtection="0">
      <alignment horizontal="right" vertical="center"/>
    </xf>
    <xf numFmtId="0" fontId="50" fillId="8" borderId="16"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8"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50" fillId="2" borderId="21" applyNumberFormat="0" applyProtection="0">
      <alignment horizontal="left" vertical="top" indent="1"/>
    </xf>
    <xf numFmtId="4" fontId="51" fillId="28" borderId="17" applyNumberFormat="0" applyProtection="0">
      <alignment horizontal="righ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28" borderId="17" applyNumberFormat="0" applyProtection="0">
      <alignment horizontal="righ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28" borderId="17" applyNumberFormat="0" applyProtection="0">
      <alignment horizontal="righ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28" borderId="17" applyNumberFormat="0" applyProtection="0">
      <alignment horizontal="righ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28" borderId="17" applyNumberFormat="0" applyProtection="0">
      <alignment horizontal="righ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70" fillId="9" borderId="17" applyNumberFormat="0" applyProtection="0">
      <alignment horizontal="right" vertical="center"/>
    </xf>
    <xf numFmtId="4" fontId="51" fillId="28" borderId="17" applyNumberFormat="0" applyProtection="0">
      <alignment horizontal="right" vertical="center"/>
    </xf>
    <xf numFmtId="4" fontId="70" fillId="9"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0" fontId="6" fillId="3" borderId="17"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10" borderId="17" applyNumberFormat="0" applyProtection="0">
      <alignment vertical="center"/>
    </xf>
    <xf numFmtId="4" fontId="51" fillId="28" borderId="17" applyNumberFormat="0" applyProtection="0">
      <alignment horizontal="right" vertical="center"/>
    </xf>
    <xf numFmtId="4" fontId="51" fillId="8" borderId="17" applyNumberFormat="0" applyProtection="0">
      <alignment horizontal="left" vertical="center" indent="1"/>
    </xf>
    <xf numFmtId="4" fontId="51" fillId="28" borderId="17" applyNumberFormat="0" applyProtection="0">
      <alignment horizontal="right" vertical="center"/>
    </xf>
    <xf numFmtId="4" fontId="51" fillId="8" borderId="17" applyNumberFormat="0" applyProtection="0">
      <alignment horizontal="left" vertical="center" indent="1"/>
    </xf>
    <xf numFmtId="4" fontId="51" fillId="28" borderId="17" applyNumberFormat="0" applyProtection="0">
      <alignment horizontal="right" vertical="center"/>
    </xf>
    <xf numFmtId="4" fontId="51" fillId="8" borderId="17" applyNumberFormat="0" applyProtection="0">
      <alignment horizontal="left" vertical="center" indent="1"/>
    </xf>
    <xf numFmtId="4" fontId="51" fillId="28" borderId="17" applyNumberFormat="0" applyProtection="0">
      <alignment horizontal="right" vertical="center"/>
    </xf>
    <xf numFmtId="4" fontId="51" fillId="8" borderId="17" applyNumberFormat="0" applyProtection="0">
      <alignment horizontal="left" vertical="center" indent="1"/>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0" fillId="0" borderId="16"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0" fillId="0" borderId="16"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0" fillId="0" borderId="16"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8"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8"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2" borderId="21" applyNumberFormat="0" applyProtection="0">
      <alignment horizontal="left" vertical="top"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2" borderId="21" applyNumberFormat="0" applyProtection="0">
      <alignment horizontal="left" vertical="top"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2" borderId="21" applyNumberFormat="0" applyProtection="0">
      <alignment horizontal="left" vertical="top"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22" applyNumberFormat="0" applyProtection="0">
      <alignment horizontal="left" vertical="center"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2" borderId="21" applyNumberFormat="0" applyProtection="0">
      <alignment horizontal="left" vertical="top"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4" fontId="51" fillId="24"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2" borderId="17" applyNumberFormat="0" applyProtection="0">
      <alignment horizontal="right" vertical="center"/>
    </xf>
    <xf numFmtId="0" fontId="6" fillId="6" borderId="17" applyNumberFormat="0" applyProtection="0">
      <alignment horizontal="left" vertical="center"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2"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0" fillId="14" borderId="16" applyNumberFormat="0" applyProtection="0">
      <alignment horizontal="right" vertical="center"/>
    </xf>
    <xf numFmtId="4" fontId="51" fillId="24" borderId="17" applyNumberFormat="0" applyProtection="0">
      <alignment horizontal="right" vertical="center"/>
    </xf>
    <xf numFmtId="0" fontId="50" fillId="2" borderId="21" applyNumberFormat="0" applyProtection="0">
      <alignment horizontal="left" vertical="top" indent="1"/>
    </xf>
    <xf numFmtId="190" fontId="63" fillId="0" borderId="9">
      <alignment horizontal="left" vertical="top"/>
    </xf>
    <xf numFmtId="0" fontId="50" fillId="3" borderId="16" applyNumberFormat="0" applyProtection="0">
      <alignment horizontal="left" vertical="center" indent="1"/>
    </xf>
    <xf numFmtId="4" fontId="51" fillId="24" borderId="17" applyNumberFormat="0" applyProtection="0">
      <alignment horizontal="right" vertical="center"/>
    </xf>
    <xf numFmtId="4" fontId="50" fillId="14" borderId="16" applyNumberFormat="0" applyProtection="0">
      <alignment horizontal="right" vertical="center"/>
    </xf>
    <xf numFmtId="0" fontId="50" fillId="3" borderId="16" applyNumberFormat="0" applyProtection="0">
      <alignment horizontal="left" vertical="center" indent="1"/>
    </xf>
    <xf numFmtId="4" fontId="51" fillId="24" borderId="17" applyNumberFormat="0" applyProtection="0">
      <alignment horizontal="right" vertical="center"/>
    </xf>
    <xf numFmtId="4" fontId="50" fillId="14" borderId="16" applyNumberFormat="0" applyProtection="0">
      <alignment horizontal="right" vertical="center"/>
    </xf>
    <xf numFmtId="0" fontId="50" fillId="3" borderId="16" applyNumberFormat="0" applyProtection="0">
      <alignment horizontal="left" vertical="center" indent="1"/>
    </xf>
    <xf numFmtId="4" fontId="51" fillId="24" borderId="17" applyNumberFormat="0" applyProtection="0">
      <alignment horizontal="right" vertical="center"/>
    </xf>
    <xf numFmtId="4" fontId="50" fillId="14"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0" fillId="0"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2" borderId="21" applyNumberFormat="0" applyProtection="0">
      <alignment horizontal="left" vertical="top"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0" fontId="50" fillId="2" borderId="21" applyNumberFormat="0" applyProtection="0">
      <alignment horizontal="left" vertical="top" indent="1"/>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7" fillId="5"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1" fillId="24" borderId="17"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1" fillId="24" borderId="17" applyNumberFormat="0" applyProtection="0">
      <alignment horizontal="right" vertical="center"/>
    </xf>
    <xf numFmtId="4" fontId="50" fillId="14" borderId="16" applyNumberFormat="0" applyProtection="0">
      <alignment horizontal="right" vertical="center"/>
    </xf>
    <xf numFmtId="4" fontId="51" fillId="24" borderId="17" applyNumberFormat="0" applyProtection="0">
      <alignment horizontal="right" vertical="center"/>
    </xf>
    <xf numFmtId="4" fontId="50" fillId="14" borderId="16"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4"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6" fillId="8" borderId="17" applyNumberFormat="0" applyProtection="0">
      <alignment horizontal="left" vertical="center" indent="1"/>
    </xf>
    <xf numFmtId="4" fontId="51" fillId="22" borderId="17" applyNumberFormat="0" applyProtection="0">
      <alignment horizontal="right" vertical="center"/>
    </xf>
    <xf numFmtId="4" fontId="51" fillId="9" borderId="17" applyNumberFormat="0" applyProtection="0">
      <alignment horizontal="left" vertical="center" indent="1"/>
    </xf>
    <xf numFmtId="4" fontId="51" fillId="22" borderId="17" applyNumberFormat="0" applyProtection="0">
      <alignment horizontal="right" vertical="center"/>
    </xf>
    <xf numFmtId="4" fontId="51" fillId="9" borderId="17"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9" borderId="17" applyNumberFormat="0" applyProtection="0">
      <alignment horizontal="left" vertical="center" indent="1"/>
    </xf>
    <xf numFmtId="4" fontId="51" fillId="22" borderId="17" applyNumberFormat="0" applyProtection="0">
      <alignment horizontal="right" vertical="center"/>
    </xf>
    <xf numFmtId="4" fontId="51" fillId="9" borderId="17"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8" borderId="16" applyNumberFormat="0" applyProtection="0">
      <alignment horizontal="left" vertical="center" indent="1"/>
    </xf>
    <xf numFmtId="0" fontId="50" fillId="4" borderId="16" applyNumberFormat="0" applyProtection="0">
      <alignment horizontal="left" vertical="center" indent="1"/>
    </xf>
    <xf numFmtId="4" fontId="51" fillId="22" borderId="17" applyNumberFormat="0" applyProtection="0">
      <alignment horizontal="right" vertical="center"/>
    </xf>
    <xf numFmtId="0" fontId="50" fillId="8" borderId="16" applyNumberFormat="0" applyProtection="0">
      <alignment horizontal="left" vertical="center" indent="1"/>
    </xf>
    <xf numFmtId="0" fontId="50" fillId="4" borderId="16" applyNumberFormat="0" applyProtection="0">
      <alignment horizontal="left" vertical="center" indent="1"/>
    </xf>
    <xf numFmtId="4" fontId="51" fillId="22" borderId="17" applyNumberFormat="0" applyProtection="0">
      <alignment horizontal="right" vertical="center"/>
    </xf>
    <xf numFmtId="0" fontId="50" fillId="8" borderId="16" applyNumberFormat="0" applyProtection="0">
      <alignment horizontal="left" vertical="center" indent="1"/>
    </xf>
    <xf numFmtId="0" fontId="50" fillId="3" borderId="16" applyNumberFormat="0" applyProtection="0">
      <alignment horizontal="left" vertical="center" indent="1"/>
    </xf>
    <xf numFmtId="4" fontId="51" fillId="22" borderId="17" applyNumberFormat="0" applyProtection="0">
      <alignment horizontal="right" vertical="center"/>
    </xf>
    <xf numFmtId="4" fontId="70" fillId="9"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6" fillId="6" borderId="17"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2" borderId="21" applyNumberFormat="0" applyProtection="0">
      <alignment horizontal="left" vertical="top" indent="1"/>
    </xf>
    <xf numFmtId="4" fontId="51" fillId="22" borderId="17" applyNumberFormat="0" applyProtection="0">
      <alignment horizontal="right" vertical="center"/>
    </xf>
    <xf numFmtId="4" fontId="51" fillId="22" borderId="17" applyNumberFormat="0" applyProtection="0">
      <alignment horizontal="right" vertical="center"/>
    </xf>
    <xf numFmtId="4" fontId="70" fillId="9"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2" borderId="21" applyNumberFormat="0" applyProtection="0">
      <alignment horizontal="left" vertical="top"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6" fillId="6" borderId="17"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2" borderId="21" applyNumberFormat="0" applyProtection="0">
      <alignment horizontal="left" vertical="top" indent="1"/>
    </xf>
    <xf numFmtId="4" fontId="51" fillId="22" borderId="17" applyNumberFormat="0" applyProtection="0">
      <alignment horizontal="right" vertical="center"/>
    </xf>
    <xf numFmtId="4" fontId="51" fillId="22"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4" fontId="51" fillId="22" borderId="17" applyNumberFormat="0" applyProtection="0">
      <alignment horizontal="right" vertical="center"/>
    </xf>
    <xf numFmtId="0" fontId="6" fillId="8" borderId="17" applyNumberFormat="0" applyProtection="0">
      <alignment horizontal="left" vertical="center" indent="1"/>
    </xf>
    <xf numFmtId="0" fontId="50" fillId="11" borderId="21" applyNumberFormat="0" applyProtection="0">
      <alignment horizontal="left" vertical="top" indent="1"/>
    </xf>
    <xf numFmtId="4" fontId="51" fillId="18" borderId="17" applyNumberFormat="0" applyProtection="0">
      <alignment horizontal="right" vertical="center"/>
    </xf>
    <xf numFmtId="4" fontId="51" fillId="22" borderId="17" applyNumberFormat="0" applyProtection="0">
      <alignment horizontal="right" vertical="center"/>
    </xf>
    <xf numFmtId="0" fontId="6" fillId="8"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4" fontId="51" fillId="22" borderId="17" applyNumberFormat="0" applyProtection="0">
      <alignment horizontal="right" vertical="center"/>
    </xf>
    <xf numFmtId="0" fontId="6" fillId="8" borderId="17" applyNumberFormat="0" applyProtection="0">
      <alignment horizontal="left" vertical="center" indent="1"/>
    </xf>
    <xf numFmtId="4" fontId="51" fillId="22" borderId="17" applyNumberFormat="0" applyProtection="0">
      <alignment horizontal="right" vertical="center"/>
    </xf>
    <xf numFmtId="0" fontId="6" fillId="8" borderId="17" applyNumberFormat="0" applyProtection="0">
      <alignment horizontal="left" vertical="center" indent="1"/>
    </xf>
    <xf numFmtId="0" fontId="50" fillId="2" borderId="21" applyNumberFormat="0" applyProtection="0">
      <alignment horizontal="left" vertical="top"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4" borderId="16" applyNumberFormat="0" applyProtection="0">
      <alignment horizontal="left" vertical="center" indent="1"/>
    </xf>
    <xf numFmtId="4" fontId="51" fillId="22" borderId="17" applyNumberFormat="0" applyProtection="0">
      <alignment horizontal="right" vertical="center"/>
    </xf>
    <xf numFmtId="0" fontId="50" fillId="4" borderId="16" applyNumberFormat="0" applyProtection="0">
      <alignment horizontal="left" vertical="center" indent="1"/>
    </xf>
    <xf numFmtId="4" fontId="51" fillId="22" borderId="17" applyNumberFormat="0" applyProtection="0">
      <alignment horizontal="right" vertical="center"/>
    </xf>
    <xf numFmtId="0" fontId="50" fillId="4" borderId="16"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0" fillId="0" borderId="16"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2" borderId="21" applyNumberFormat="0" applyProtection="0">
      <alignment horizontal="left" vertical="top" indent="1"/>
    </xf>
    <xf numFmtId="4" fontId="51" fillId="22" borderId="17" applyNumberFormat="0" applyProtection="0">
      <alignment horizontal="right" vertical="center"/>
    </xf>
    <xf numFmtId="0" fontId="50" fillId="2" borderId="21" applyNumberFormat="0" applyProtection="0">
      <alignment horizontal="left" vertical="top" indent="1"/>
    </xf>
    <xf numFmtId="4" fontId="51" fillId="22" borderId="17" applyNumberFormat="0" applyProtection="0">
      <alignment horizontal="right" vertical="center"/>
    </xf>
    <xf numFmtId="0" fontId="50" fillId="2" borderId="21" applyNumberFormat="0" applyProtection="0">
      <alignment horizontal="left" vertical="top" indent="1"/>
    </xf>
    <xf numFmtId="4" fontId="51" fillId="22" borderId="17" applyNumberFormat="0" applyProtection="0">
      <alignment horizontal="right" vertical="center"/>
    </xf>
    <xf numFmtId="0" fontId="50" fillId="2" borderId="21" applyNumberFormat="0" applyProtection="0">
      <alignment horizontal="left" vertical="top"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2" borderId="16" applyNumberFormat="0" applyProtection="0">
      <alignment horizontal="left" vertical="center" indent="1"/>
    </xf>
    <xf numFmtId="4" fontId="51" fillId="22" borderId="17" applyNumberFormat="0" applyProtection="0">
      <alignment horizontal="right" vertical="center"/>
    </xf>
    <xf numFmtId="4" fontId="70" fillId="9"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70" fillId="9"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70" fillId="9" borderId="17" applyNumberFormat="0" applyProtection="0">
      <alignment horizontal="right" vertical="center"/>
    </xf>
    <xf numFmtId="4" fontId="51" fillId="22"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70" fillId="9" borderId="17" applyNumberFormat="0" applyProtection="0">
      <alignment horizontal="right" vertical="center"/>
    </xf>
    <xf numFmtId="4" fontId="51" fillId="22"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70" fillId="9"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70" fillId="9" borderId="17" applyNumberFormat="0" applyProtection="0">
      <alignment horizontal="right" vertical="center"/>
    </xf>
    <xf numFmtId="0" fontId="6" fillId="6" borderId="17"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70" fillId="9"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4" borderId="16" applyNumberFormat="0" applyProtection="0">
      <alignment horizontal="left" vertical="center" indent="1"/>
    </xf>
    <xf numFmtId="4" fontId="51" fillId="22" borderId="17" applyNumberFormat="0" applyProtection="0">
      <alignment horizontal="right" vertical="center"/>
    </xf>
    <xf numFmtId="0" fontId="50" fillId="4" borderId="16"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3" borderId="16"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1" fillId="22" borderId="17"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1" fillId="22" borderId="17" applyNumberFormat="0" applyProtection="0">
      <alignment horizontal="right" vertical="center"/>
    </xf>
    <xf numFmtId="4" fontId="50" fillId="14" borderId="16"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6" fillId="8" borderId="17" applyNumberFormat="0" applyProtection="0">
      <alignment horizontal="left" vertical="center" indent="1"/>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4" fontId="51" fillId="22"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2" borderId="16" applyNumberFormat="0" applyProtection="0">
      <alignment horizontal="left" vertical="center" indent="1"/>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4" fontId="51" fillId="18" borderId="17" applyNumberFormat="0" applyProtection="0">
      <alignment horizontal="right" vertical="center"/>
    </xf>
    <xf numFmtId="0" fontId="50" fillId="4" borderId="16" applyNumberFormat="0" applyProtection="0">
      <alignment horizontal="left" vertical="center" indent="1"/>
    </xf>
    <xf numFmtId="4" fontId="51" fillId="18" borderId="17" applyNumberFormat="0" applyProtection="0">
      <alignment horizontal="right" vertical="center"/>
    </xf>
    <xf numFmtId="0" fontId="50" fillId="4" borderId="16" applyNumberFormat="0" applyProtection="0">
      <alignment horizontal="left" vertical="center" indent="1"/>
    </xf>
    <xf numFmtId="4" fontId="51" fillId="18" borderId="17" applyNumberFormat="0" applyProtection="0">
      <alignment horizontal="right" vertical="center"/>
    </xf>
    <xf numFmtId="0" fontId="50" fillId="4" borderId="16" applyNumberFormat="0" applyProtection="0">
      <alignment horizontal="left" vertical="center" indent="1"/>
    </xf>
    <xf numFmtId="0" fontId="50" fillId="3" borderId="16" applyNumberFormat="0" applyProtection="0">
      <alignment horizontal="left" vertical="center" indent="1"/>
    </xf>
    <xf numFmtId="4" fontId="51" fillId="18" borderId="17" applyNumberFormat="0" applyProtection="0">
      <alignment horizontal="right" vertical="center"/>
    </xf>
    <xf numFmtId="0" fontId="50" fillId="4" borderId="16" applyNumberFormat="0" applyProtection="0">
      <alignment horizontal="left" vertical="center" indent="1"/>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11" borderId="21" applyNumberFormat="0" applyProtection="0">
      <alignment horizontal="left" vertical="top" indent="1"/>
    </xf>
    <xf numFmtId="0" fontId="50" fillId="3" borderId="16" applyNumberFormat="0" applyProtection="0">
      <alignment horizontal="left" vertical="center" indent="1"/>
    </xf>
    <xf numFmtId="4" fontId="51" fillId="18" borderId="17" applyNumberFormat="0" applyProtection="0">
      <alignment horizontal="right" vertical="center"/>
    </xf>
    <xf numFmtId="0" fontId="50" fillId="11" borderId="21" applyNumberFormat="0" applyProtection="0">
      <alignment horizontal="left" vertical="top" indent="1"/>
    </xf>
    <xf numFmtId="0" fontId="50" fillId="3" borderId="16" applyNumberFormat="0" applyProtection="0">
      <alignment horizontal="left" vertical="center" indent="1"/>
    </xf>
    <xf numFmtId="4" fontId="51" fillId="18" borderId="17" applyNumberFormat="0" applyProtection="0">
      <alignment horizontal="right" vertical="center"/>
    </xf>
    <xf numFmtId="0" fontId="50" fillId="3" borderId="16" applyNumberFormat="0" applyProtection="0">
      <alignment horizontal="left" vertical="center" indent="1"/>
    </xf>
    <xf numFmtId="4" fontId="51" fillId="18" borderId="17" applyNumberFormat="0" applyProtection="0">
      <alignment horizontal="right" vertical="center"/>
    </xf>
    <xf numFmtId="4" fontId="51" fillId="18" borderId="17" applyNumberFormat="0" applyProtection="0">
      <alignment horizontal="right" vertical="center"/>
    </xf>
    <xf numFmtId="0" fontId="6" fillId="8" borderId="17" applyNumberFormat="0" applyProtection="0">
      <alignment horizontal="left" vertical="center" indent="1"/>
    </xf>
    <xf numFmtId="4" fontId="51" fillId="18" borderId="17" applyNumberFormat="0" applyProtection="0">
      <alignment horizontal="right" vertical="center"/>
    </xf>
    <xf numFmtId="0" fontId="6" fillId="8" borderId="17" applyNumberFormat="0" applyProtection="0">
      <alignment horizontal="left" vertical="center" indent="1"/>
    </xf>
    <xf numFmtId="4" fontId="51" fillId="18" borderId="17" applyNumberFormat="0" applyProtection="0">
      <alignment horizontal="right" vertical="center"/>
    </xf>
    <xf numFmtId="0" fontId="6" fillId="8" borderId="17" applyNumberFormat="0" applyProtection="0">
      <alignment horizontal="left" vertical="center" indent="1"/>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0" fillId="14" borderId="16" applyNumberFormat="0" applyProtection="0">
      <alignment horizontal="right" vertical="center"/>
    </xf>
    <xf numFmtId="4" fontId="51" fillId="10" borderId="17" applyNumberFormat="0" applyProtection="0">
      <alignmen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9" borderId="22" applyNumberFormat="0" applyProtection="0">
      <alignment horizontal="left" vertical="center" indent="1"/>
    </xf>
    <xf numFmtId="4" fontId="51" fillId="18" borderId="17" applyNumberFormat="0" applyProtection="0">
      <alignment horizontal="right" vertical="center"/>
    </xf>
    <xf numFmtId="4" fontId="50" fillId="0" borderId="16" applyNumberFormat="0" applyProtection="0">
      <alignment horizontal="right" vertical="center"/>
    </xf>
    <xf numFmtId="4" fontId="51" fillId="9" borderId="22" applyNumberFormat="0" applyProtection="0">
      <alignment horizontal="left" vertical="center" indent="1"/>
    </xf>
    <xf numFmtId="4" fontId="51" fillId="18" borderId="17"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1" fillId="9" borderId="22" applyNumberFormat="0" applyProtection="0">
      <alignment horizontal="left" vertical="center" indent="1"/>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8" borderId="16" applyNumberFormat="0" applyProtection="0">
      <alignment horizontal="left" vertical="center" indent="1"/>
    </xf>
    <xf numFmtId="4" fontId="51" fillId="9" borderId="22" applyNumberFormat="0" applyProtection="0">
      <alignment horizontal="left" vertical="center" indent="1"/>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8" borderId="16" applyNumberFormat="0" applyProtection="0">
      <alignment horizontal="left" vertical="center" indent="1"/>
    </xf>
    <xf numFmtId="4" fontId="51" fillId="18" borderId="17" applyNumberFormat="0" applyProtection="0">
      <alignment horizontal="right" vertical="center"/>
    </xf>
    <xf numFmtId="0" fontId="50" fillId="8" borderId="16" applyNumberFormat="0" applyProtection="0">
      <alignment horizontal="left" vertical="center" indent="1"/>
    </xf>
    <xf numFmtId="4" fontId="51" fillId="18" borderId="17" applyNumberFormat="0" applyProtection="0">
      <alignment horizontal="right" vertical="center"/>
    </xf>
    <xf numFmtId="4" fontId="70" fillId="9" borderId="17" applyNumberFormat="0" applyProtection="0">
      <alignment horizontal="right" vertical="center"/>
    </xf>
    <xf numFmtId="0" fontId="50" fillId="3" borderId="16" applyNumberFormat="0" applyProtection="0">
      <alignment horizontal="left" vertical="center" indent="1"/>
    </xf>
    <xf numFmtId="4" fontId="51" fillId="18" borderId="17" applyNumberFormat="0" applyProtection="0">
      <alignment horizontal="right" vertical="center"/>
    </xf>
    <xf numFmtId="0" fontId="50" fillId="3" borderId="16" applyNumberFormat="0" applyProtection="0">
      <alignment horizontal="left" vertical="center" indent="1"/>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8" borderId="16" applyNumberFormat="0" applyProtection="0">
      <alignment horizontal="left" vertical="center" indent="1"/>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8" borderId="16" applyNumberFormat="0" applyProtection="0">
      <alignment horizontal="left" vertical="center" indent="1"/>
    </xf>
    <xf numFmtId="4" fontId="51" fillId="18" borderId="17" applyNumberFormat="0" applyProtection="0">
      <alignment horizontal="right" vertical="center"/>
    </xf>
    <xf numFmtId="0" fontId="50" fillId="8" borderId="16" applyNumberFormat="0" applyProtection="0">
      <alignment horizontal="left" vertical="center" indent="1"/>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6" fillId="19" borderId="17" applyNumberFormat="0" applyProtection="0">
      <alignment horizontal="left" vertical="center" indent="1"/>
    </xf>
    <xf numFmtId="4" fontId="51" fillId="18" borderId="17" applyNumberFormat="0" applyProtection="0">
      <alignment horizontal="right" vertical="center"/>
    </xf>
    <xf numFmtId="0" fontId="6" fillId="19" borderId="17" applyNumberFormat="0" applyProtection="0">
      <alignment horizontal="left" vertical="center" indent="1"/>
    </xf>
    <xf numFmtId="4" fontId="51" fillId="18" borderId="17" applyNumberFormat="0" applyProtection="0">
      <alignment horizontal="right" vertical="center"/>
    </xf>
    <xf numFmtId="0" fontId="6" fillId="19" borderId="17" applyNumberFormat="0" applyProtection="0">
      <alignment horizontal="left" vertical="center" indent="1"/>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4" borderId="16" applyNumberFormat="0" applyProtection="0">
      <alignment horizontal="left" vertical="center" indent="1"/>
    </xf>
    <xf numFmtId="4" fontId="50" fillId="14" borderId="16" applyNumberFormat="0" applyProtection="0">
      <alignment horizontal="right" vertical="center"/>
    </xf>
    <xf numFmtId="0" fontId="50" fillId="2" borderId="21" applyNumberFormat="0" applyProtection="0">
      <alignment horizontal="left" vertical="top" indent="1"/>
    </xf>
    <xf numFmtId="4" fontId="51" fillId="18" borderId="17" applyNumberFormat="0" applyProtection="0">
      <alignment horizontal="right" vertical="center"/>
    </xf>
    <xf numFmtId="4" fontId="50" fillId="14" borderId="16" applyNumberFormat="0" applyProtection="0">
      <alignment horizontal="right" vertical="center"/>
    </xf>
    <xf numFmtId="0" fontId="50" fillId="2" borderId="21" applyNumberFormat="0" applyProtection="0">
      <alignment horizontal="left" vertical="top" indent="1"/>
    </xf>
    <xf numFmtId="4" fontId="51" fillId="18" borderId="17" applyNumberFormat="0" applyProtection="0">
      <alignment horizontal="right" vertical="center"/>
    </xf>
    <xf numFmtId="4" fontId="51" fillId="18" borderId="17" applyNumberFormat="0" applyProtection="0">
      <alignment horizontal="right" vertical="center"/>
    </xf>
    <xf numFmtId="0" fontId="50" fillId="4" borderId="16" applyNumberFormat="0" applyProtection="0">
      <alignment horizontal="left" vertical="center" indent="1"/>
    </xf>
    <xf numFmtId="4" fontId="51" fillId="18" borderId="17" applyNumberFormat="0" applyProtection="0">
      <alignment horizontal="right" vertical="center"/>
    </xf>
    <xf numFmtId="0" fontId="50" fillId="4" borderId="16" applyNumberFormat="0" applyProtection="0">
      <alignment horizontal="left" vertical="center" indent="1"/>
    </xf>
    <xf numFmtId="4" fontId="51" fillId="18" borderId="17" applyNumberFormat="0" applyProtection="0">
      <alignment horizontal="right" vertical="center"/>
    </xf>
    <xf numFmtId="0" fontId="50" fillId="4" borderId="16" applyNumberFormat="0" applyProtection="0">
      <alignment horizontal="left" vertical="center" indent="1"/>
    </xf>
    <xf numFmtId="4" fontId="51" fillId="18" borderId="17" applyNumberFormat="0" applyProtection="0">
      <alignment horizontal="right" vertical="center"/>
    </xf>
    <xf numFmtId="0" fontId="6" fillId="19" borderId="17" applyNumberFormat="0" applyProtection="0">
      <alignment horizontal="left" vertical="center" indent="1"/>
    </xf>
    <xf numFmtId="4" fontId="51" fillId="18" borderId="17" applyNumberFormat="0" applyProtection="0">
      <alignment horizontal="right" vertical="center"/>
    </xf>
    <xf numFmtId="0" fontId="6" fillId="19" borderId="17" applyNumberFormat="0" applyProtection="0">
      <alignment horizontal="left" vertical="center" indent="1"/>
    </xf>
    <xf numFmtId="4" fontId="51" fillId="18" borderId="17" applyNumberFormat="0" applyProtection="0">
      <alignment horizontal="right" vertical="center"/>
    </xf>
    <xf numFmtId="0" fontId="6" fillId="19" borderId="17" applyNumberFormat="0" applyProtection="0">
      <alignment horizontal="left" vertical="center" indent="1"/>
    </xf>
    <xf numFmtId="4" fontId="51" fillId="18" borderId="17" applyNumberFormat="0" applyProtection="0">
      <alignment horizontal="right" vertical="center"/>
    </xf>
    <xf numFmtId="0" fontId="6" fillId="19" borderId="17" applyNumberFormat="0" applyProtection="0">
      <alignment horizontal="left" vertical="center" indent="1"/>
    </xf>
    <xf numFmtId="0" fontId="50" fillId="11" borderId="21" applyNumberFormat="0" applyProtection="0">
      <alignment horizontal="left" vertical="top" indent="1"/>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2" borderId="21" applyNumberFormat="0" applyProtection="0">
      <alignment horizontal="left" vertical="top" indent="1"/>
    </xf>
    <xf numFmtId="4" fontId="51" fillId="18" borderId="17" applyNumberFormat="0" applyProtection="0">
      <alignment horizontal="right" vertical="center"/>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0" fontId="50" fillId="11" borderId="21" applyNumberFormat="0" applyProtection="0">
      <alignment horizontal="left" vertical="top" indent="1"/>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9" borderId="22" applyNumberFormat="0" applyProtection="0">
      <alignment horizontal="left" vertical="center" indent="1"/>
    </xf>
    <xf numFmtId="4" fontId="51" fillId="18" borderId="17" applyNumberFormat="0" applyProtection="0">
      <alignment horizontal="right" vertical="center"/>
    </xf>
    <xf numFmtId="4" fontId="51" fillId="18" borderId="17" applyNumberFormat="0" applyProtection="0">
      <alignment horizontal="right" vertical="center"/>
    </xf>
    <xf numFmtId="4" fontId="70" fillId="9"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0" fontId="6" fillId="6" borderId="17" applyNumberFormat="0" applyProtection="0">
      <alignment horizontal="left" vertical="center" indent="1"/>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8" borderId="17" applyNumberFormat="0" applyProtection="0">
      <alignment horizontal="right" vertical="center"/>
    </xf>
    <xf numFmtId="4" fontId="51" fillId="15" borderId="17" applyNumberFormat="0" applyProtection="0">
      <alignment horizontal="right" vertical="center"/>
    </xf>
    <xf numFmtId="0" fontId="6" fillId="8" borderId="17" applyNumberFormat="0" applyProtection="0">
      <alignment horizontal="left" vertical="center" indent="1"/>
    </xf>
    <xf numFmtId="4" fontId="51" fillId="15" borderId="17" applyNumberFormat="0" applyProtection="0">
      <alignment horizontal="right" vertical="center"/>
    </xf>
    <xf numFmtId="0" fontId="6" fillId="8" borderId="17" applyNumberFormat="0" applyProtection="0">
      <alignment horizontal="left" vertical="center" indent="1"/>
    </xf>
    <xf numFmtId="4" fontId="51" fillId="15" borderId="17" applyNumberFormat="0" applyProtection="0">
      <alignment horizontal="right" vertical="center"/>
    </xf>
    <xf numFmtId="0" fontId="6" fillId="8" borderId="17" applyNumberFormat="0" applyProtection="0">
      <alignment horizontal="left" vertical="center" indent="1"/>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0" fontId="50" fillId="2" borderId="21" applyNumberFormat="0" applyProtection="0">
      <alignment horizontal="left" vertical="top" indent="1"/>
    </xf>
    <xf numFmtId="4" fontId="51" fillId="15" borderId="17" applyNumberFormat="0" applyProtection="0">
      <alignment horizontal="right" vertical="center"/>
    </xf>
    <xf numFmtId="0" fontId="50" fillId="2" borderId="21" applyNumberFormat="0" applyProtection="0">
      <alignment horizontal="left" vertical="top" indent="1"/>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0" fontId="50" fillId="2" borderId="16" applyNumberFormat="0" applyProtection="0">
      <alignment horizontal="left" vertical="center" indent="1"/>
    </xf>
    <xf numFmtId="4" fontId="51" fillId="15" borderId="17" applyNumberFormat="0" applyProtection="0">
      <alignment horizontal="right" vertical="center"/>
    </xf>
    <xf numFmtId="0" fontId="50" fillId="2" borderId="16" applyNumberFormat="0" applyProtection="0">
      <alignment horizontal="left" vertical="center" indent="1"/>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4" fontId="51" fillId="15" borderId="17"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4" fontId="51" fillId="15" borderId="17"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14" borderId="21" applyNumberFormat="0" applyProtection="0">
      <alignment horizontal="left" vertical="top" indent="1"/>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0" fontId="6" fillId="8" borderId="17" applyNumberFormat="0" applyProtection="0">
      <alignment horizontal="left" vertical="center" indent="1"/>
    </xf>
    <xf numFmtId="0" fontId="50" fillId="14" borderId="21" applyNumberFormat="0" applyProtection="0">
      <alignment horizontal="left" vertical="top" indent="1"/>
    </xf>
    <xf numFmtId="4" fontId="51" fillId="15" borderId="17" applyNumberFormat="0" applyProtection="0">
      <alignment horizontal="right" vertical="center"/>
    </xf>
    <xf numFmtId="4" fontId="51" fillId="15" borderId="17" applyNumberFormat="0" applyProtection="0">
      <alignment horizontal="right" vertical="center"/>
    </xf>
    <xf numFmtId="0" fontId="50" fillId="2" borderId="16" applyNumberFormat="0" applyProtection="0">
      <alignment horizontal="left" vertical="center" indent="1"/>
    </xf>
    <xf numFmtId="0" fontId="6" fillId="8" borderId="17" applyNumberFormat="0" applyProtection="0">
      <alignment horizontal="left" vertical="center" indent="1"/>
    </xf>
    <xf numFmtId="0" fontId="50" fillId="14" borderId="21" applyNumberFormat="0" applyProtection="0">
      <alignment horizontal="left" vertical="top" indent="1"/>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0" fontId="50" fillId="2" borderId="21" applyNumberFormat="0" applyProtection="0">
      <alignment horizontal="left" vertical="top" indent="1"/>
    </xf>
    <xf numFmtId="4" fontId="51" fillId="15" borderId="17"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0" borderId="17" applyNumberFormat="0" applyProtection="0">
      <alignment horizontal="left" vertical="center" indent="1"/>
    </xf>
    <xf numFmtId="0" fontId="6" fillId="8" borderId="17" applyNumberFormat="0" applyProtection="0">
      <alignment horizontal="left" vertical="center" indent="1"/>
    </xf>
    <xf numFmtId="4" fontId="51" fillId="15" borderId="17" applyNumberFormat="0" applyProtection="0">
      <alignment horizontal="right" vertical="center"/>
    </xf>
    <xf numFmtId="4" fontId="51" fillId="15" borderId="17" applyNumberFormat="0" applyProtection="0">
      <alignment horizontal="right" vertical="center"/>
    </xf>
    <xf numFmtId="0" fontId="50" fillId="2" borderId="16" applyNumberFormat="0" applyProtection="0">
      <alignment horizontal="left" vertical="center" indent="1"/>
    </xf>
    <xf numFmtId="4" fontId="51" fillId="15" borderId="17" applyNumberFormat="0" applyProtection="0">
      <alignment horizontal="right" vertical="center"/>
    </xf>
    <xf numFmtId="4" fontId="51" fillId="15" borderId="17" applyNumberFormat="0" applyProtection="0">
      <alignment horizontal="right" vertical="center"/>
    </xf>
    <xf numFmtId="4" fontId="51" fillId="10" borderId="17" applyNumberFormat="0" applyProtection="0">
      <alignment horizontal="left" vertical="center" indent="1"/>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0" borderId="17" applyNumberFormat="0" applyProtection="0">
      <alignment horizontal="left" vertical="center" indent="1"/>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5" borderId="17" applyNumberFormat="0" applyProtection="0">
      <alignment horizontal="right" vertical="center"/>
    </xf>
    <xf numFmtId="4" fontId="51" fillId="10" borderId="17" applyNumberFormat="0" applyProtection="0">
      <alignment horizontal="left" vertical="center" indent="1"/>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15" borderId="17" applyNumberFormat="0" applyProtection="0">
      <alignment horizontal="right" vertical="center"/>
    </xf>
    <xf numFmtId="4" fontId="50" fillId="0" borderId="16"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0" fontId="52" fillId="0" borderId="18" applyNumberFormat="0" applyFill="0" applyAlignment="0" applyProtection="0"/>
    <xf numFmtId="4" fontId="51" fillId="21" borderId="17" applyNumberFormat="0" applyProtection="0">
      <alignment horizontal="right" vertical="center"/>
    </xf>
    <xf numFmtId="0" fontId="52" fillId="0" borderId="18" applyNumberFormat="0" applyFill="0" applyAlignment="0" applyProtection="0"/>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8" borderId="17" applyNumberFormat="0" applyProtection="0">
      <alignment horizontal="left" vertical="center" indent="1"/>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0" fontId="50" fillId="2" borderId="21" applyNumberFormat="0" applyProtection="0">
      <alignment horizontal="left" vertical="top" indent="1"/>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0" fontId="6" fillId="6" borderId="17" applyNumberFormat="0" applyProtection="0">
      <alignment horizontal="left" vertical="center" indent="1"/>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4" fontId="51" fillId="21" borderId="17" applyNumberFormat="0" applyProtection="0">
      <alignment horizontal="right" vertical="center"/>
    </xf>
    <xf numFmtId="4" fontId="57" fillId="5" borderId="16"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7" fillId="5" borderId="16" applyNumberFormat="0" applyProtection="0">
      <alignment horizontal="right" vertical="center"/>
    </xf>
    <xf numFmtId="4" fontId="51" fillId="21" borderId="17" applyNumberFormat="0" applyProtection="0">
      <alignment horizontal="right" vertical="center"/>
    </xf>
    <xf numFmtId="4" fontId="57" fillId="5" borderId="16" applyNumberFormat="0" applyProtection="0">
      <alignment horizontal="right" vertical="center"/>
    </xf>
    <xf numFmtId="4" fontId="51" fillId="21" borderId="17" applyNumberFormat="0" applyProtection="0">
      <alignment horizontal="right" vertical="center"/>
    </xf>
    <xf numFmtId="4" fontId="57" fillId="5" borderId="16" applyNumberFormat="0" applyProtection="0">
      <alignment horizontal="right" vertical="center"/>
    </xf>
    <xf numFmtId="4" fontId="51" fillId="21" borderId="17" applyNumberFormat="0" applyProtection="0">
      <alignment horizontal="right" vertical="center"/>
    </xf>
    <xf numFmtId="4" fontId="57" fillId="5" borderId="16" applyNumberFormat="0" applyProtection="0">
      <alignment horizontal="right" vertical="center"/>
    </xf>
    <xf numFmtId="4" fontId="51" fillId="21" borderId="17" applyNumberFormat="0" applyProtection="0">
      <alignment horizontal="right" vertical="center"/>
    </xf>
    <xf numFmtId="4" fontId="57" fillId="5" borderId="16" applyNumberFormat="0" applyProtection="0">
      <alignment horizontal="right" vertical="center"/>
    </xf>
    <xf numFmtId="4" fontId="51" fillId="21" borderId="17" applyNumberFormat="0" applyProtection="0">
      <alignment horizontal="right" vertical="center"/>
    </xf>
    <xf numFmtId="4" fontId="57" fillId="5" borderId="16"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61" fillId="10" borderId="17" applyNumberFormat="0" applyProtection="0">
      <alignmen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9" fillId="13" borderId="17" applyNumberFormat="0" applyProtection="0">
      <alignment horizontal="left" vertical="center" indent="1"/>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0" fillId="0" borderId="16"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1"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0" fontId="50" fillId="4" borderId="16" applyNumberFormat="0" applyProtection="0">
      <alignment horizontal="left" vertical="center" indent="1"/>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0" fontId="50" fillId="4" borderId="16" applyNumberFormat="0" applyProtection="0">
      <alignment horizontal="left" vertical="center" indent="1"/>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8" fillId="5" borderId="16" applyNumberFormat="0" applyProtection="0">
      <alignment horizontal="right" vertical="center"/>
    </xf>
    <xf numFmtId="4" fontId="51" fillId="25" borderId="17" applyNumberFormat="0" applyProtection="0">
      <alignment horizontal="right" vertical="center"/>
    </xf>
    <xf numFmtId="4" fontId="58" fillId="5" borderId="16" applyNumberFormat="0" applyProtection="0">
      <alignment horizontal="right" vertical="center"/>
    </xf>
    <xf numFmtId="4" fontId="51" fillId="25" borderId="17" applyNumberFormat="0" applyProtection="0">
      <alignment horizontal="right" vertical="center"/>
    </xf>
    <xf numFmtId="4" fontId="58" fillId="5" borderId="16"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8" fillId="5" borderId="16"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0" fontId="50" fillId="4" borderId="16" applyNumberFormat="0" applyProtection="0">
      <alignment horizontal="left" vertical="center" indent="1"/>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0" fontId="50" fillId="4" borderId="16" applyNumberFormat="0" applyProtection="0">
      <alignment horizontal="left" vertical="center" indent="1"/>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1" fillId="25" borderId="17" applyNumberFormat="0" applyProtection="0">
      <alignment horizontal="right" vertical="center"/>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0" fontId="50" fillId="4" borderId="16"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9" fillId="13" borderId="17" applyNumberFormat="0" applyProtection="0">
      <alignment horizontal="left" vertical="center" indent="1"/>
    </xf>
    <xf numFmtId="0" fontId="6" fillId="8"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0" fontId="50" fillId="8" borderId="16"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9" fillId="13" borderId="17" applyNumberFormat="0" applyProtection="0">
      <alignment horizontal="left" vertical="center" indent="1"/>
    </xf>
    <xf numFmtId="4" fontId="50" fillId="0" borderId="16" applyNumberFormat="0" applyProtection="0">
      <alignment horizontal="right" vertical="center"/>
    </xf>
    <xf numFmtId="4" fontId="59" fillId="13" borderId="17" applyNumberFormat="0" applyProtection="0">
      <alignment horizontal="left" vertical="center" indent="1"/>
    </xf>
    <xf numFmtId="4" fontId="50" fillId="0" borderId="16" applyNumberFormat="0" applyProtection="0">
      <alignment horizontal="right" vertical="center"/>
    </xf>
    <xf numFmtId="4" fontId="59" fillId="13" borderId="17" applyNumberFormat="0" applyProtection="0">
      <alignment horizontal="left" vertical="center" indent="1"/>
    </xf>
    <xf numFmtId="4" fontId="50" fillId="0" borderId="16" applyNumberFormat="0" applyProtection="0">
      <alignment horizontal="right" vertical="center"/>
    </xf>
    <xf numFmtId="4" fontId="59" fillId="13" borderId="17" applyNumberFormat="0" applyProtection="0">
      <alignment horizontal="left" vertical="center" indent="1"/>
    </xf>
    <xf numFmtId="4" fontId="50" fillId="0" borderId="16" applyNumberFormat="0" applyProtection="0">
      <alignment horizontal="right" vertical="center"/>
    </xf>
    <xf numFmtId="4" fontId="59" fillId="13" borderId="17" applyNumberFormat="0" applyProtection="0">
      <alignment horizontal="left" vertical="center" indent="1"/>
    </xf>
    <xf numFmtId="4" fontId="50" fillId="0" borderId="16" applyNumberFormat="0" applyProtection="0">
      <alignment horizontal="right" vertical="center"/>
    </xf>
    <xf numFmtId="4" fontId="59" fillId="13"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61" fillId="10" borderId="17" applyNumberFormat="0" applyProtection="0">
      <alignment vertical="center"/>
    </xf>
    <xf numFmtId="4" fontId="51" fillId="9" borderId="22" applyNumberFormat="0" applyProtection="0">
      <alignment horizontal="left" vertical="center" indent="1"/>
    </xf>
    <xf numFmtId="4" fontId="61" fillId="10" borderId="17" applyNumberFormat="0" applyProtection="0">
      <alignment vertical="center"/>
    </xf>
    <xf numFmtId="4" fontId="51" fillId="9" borderId="22" applyNumberFormat="0" applyProtection="0">
      <alignment horizontal="left" vertical="center" indent="1"/>
    </xf>
    <xf numFmtId="4" fontId="61" fillId="10" borderId="17" applyNumberFormat="0" applyProtection="0">
      <alignment vertical="center"/>
    </xf>
    <xf numFmtId="4" fontId="51" fillId="9" borderId="22"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6" fillId="19"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4" fontId="51" fillId="9" borderId="22"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4" fontId="51" fillId="9" borderId="22" applyNumberFormat="0" applyProtection="0">
      <alignment horizontal="left" vertical="center" indent="1"/>
    </xf>
    <xf numFmtId="0" fontId="50" fillId="11" borderId="21" applyNumberFormat="0" applyProtection="0">
      <alignment horizontal="left" vertical="top"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8" borderId="17" applyNumberFormat="0" applyProtection="0">
      <alignment horizontal="left" vertical="center" indent="1"/>
    </xf>
    <xf numFmtId="4" fontId="51" fillId="9" borderId="22" applyNumberFormat="0" applyProtection="0">
      <alignment horizontal="left" vertical="center" indent="1"/>
    </xf>
    <xf numFmtId="0" fontId="50" fillId="11" borderId="21" applyNumberFormat="0" applyProtection="0">
      <alignment horizontal="left" vertical="top"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8"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0" fillId="14" borderId="16" applyNumberFormat="0" applyProtection="0">
      <alignment horizontal="right" vertical="center"/>
    </xf>
    <xf numFmtId="0" fontId="50" fillId="4" borderId="16" applyNumberFormat="0" applyProtection="0">
      <alignment horizontal="left" vertical="center" indent="1"/>
    </xf>
    <xf numFmtId="4" fontId="51" fillId="9" borderId="22" applyNumberFormat="0" applyProtection="0">
      <alignment horizontal="left" vertical="center" indent="1"/>
    </xf>
    <xf numFmtId="0" fontId="50" fillId="11" borderId="21" applyNumberFormat="0" applyProtection="0">
      <alignment horizontal="left" vertical="top" indent="1"/>
    </xf>
    <xf numFmtId="4" fontId="51" fillId="8"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8"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191" fontId="67" fillId="23" borderId="9"/>
    <xf numFmtId="4" fontId="51" fillId="9" borderId="22" applyNumberFormat="0" applyProtection="0">
      <alignment horizontal="left" vertical="center" indent="1"/>
    </xf>
    <xf numFmtId="191" fontId="67" fillId="23" borderId="9"/>
    <xf numFmtId="4" fontId="51" fillId="9" borderId="22" applyNumberFormat="0" applyProtection="0">
      <alignment horizontal="left" vertical="center" indent="1"/>
    </xf>
    <xf numFmtId="4" fontId="51" fillId="9" borderId="22" applyNumberFormat="0" applyProtection="0">
      <alignment horizontal="left" vertical="center" indent="1"/>
    </xf>
    <xf numFmtId="191" fontId="67" fillId="23" borderId="9"/>
    <xf numFmtId="4" fontId="51" fillId="9" borderId="22" applyNumberFormat="0" applyProtection="0">
      <alignment horizontal="left" vertical="center" indent="1"/>
    </xf>
    <xf numFmtId="0" fontId="6" fillId="8" borderId="17" applyNumberFormat="0" applyProtection="0">
      <alignment horizontal="left" vertical="center" indent="1"/>
    </xf>
    <xf numFmtId="191" fontId="67" fillId="23" borderId="9"/>
    <xf numFmtId="4" fontId="51" fillId="9" borderId="22" applyNumberFormat="0" applyProtection="0">
      <alignment horizontal="left" vertical="center" indent="1"/>
    </xf>
    <xf numFmtId="0" fontId="6" fillId="8" borderId="17" applyNumberFormat="0" applyProtection="0">
      <alignment horizontal="left" vertical="center" indent="1"/>
    </xf>
    <xf numFmtId="191" fontId="67" fillId="23" borderId="9"/>
    <xf numFmtId="4" fontId="51" fillId="9" borderId="22" applyNumberFormat="0" applyProtection="0">
      <alignment horizontal="left" vertical="center" indent="1"/>
    </xf>
    <xf numFmtId="0" fontId="6" fillId="8" borderId="17" applyNumberFormat="0" applyProtection="0">
      <alignment horizontal="left" vertical="center" indent="1"/>
    </xf>
    <xf numFmtId="4" fontId="51" fillId="9" borderId="22" applyNumberFormat="0" applyProtection="0">
      <alignment horizontal="left" vertical="center" indent="1"/>
    </xf>
    <xf numFmtId="191" fontId="67" fillId="23" borderId="9"/>
    <xf numFmtId="4" fontId="51" fillId="9" borderId="22" applyNumberFormat="0" applyProtection="0">
      <alignment horizontal="left" vertical="center" indent="1"/>
    </xf>
    <xf numFmtId="191" fontId="67" fillId="23" borderId="9"/>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22" applyNumberFormat="0" applyProtection="0">
      <alignment horizontal="left" vertical="center" indent="1"/>
    </xf>
    <xf numFmtId="0" fontId="50" fillId="2" borderId="21" applyNumberFormat="0" applyProtection="0">
      <alignment horizontal="left" vertical="top" indent="1"/>
    </xf>
    <xf numFmtId="4" fontId="51" fillId="9" borderId="22" applyNumberFormat="0" applyProtection="0">
      <alignment horizontal="left" vertical="center" indent="1"/>
    </xf>
    <xf numFmtId="0" fontId="50" fillId="2" borderId="21" applyNumberFormat="0" applyProtection="0">
      <alignment horizontal="left" vertical="top" indent="1"/>
    </xf>
    <xf numFmtId="4" fontId="51" fillId="9" borderId="22" applyNumberFormat="0" applyProtection="0">
      <alignment horizontal="left" vertical="center" indent="1"/>
    </xf>
    <xf numFmtId="0" fontId="6" fillId="3" borderId="17"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4" fontId="51" fillId="9" borderId="22"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4" fontId="51" fillId="9" borderId="22"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22" applyNumberFormat="0" applyProtection="0">
      <alignment horizontal="left" vertical="center" indent="1"/>
    </xf>
    <xf numFmtId="0" fontId="50" fillId="3" borderId="16" applyNumberFormat="0" applyProtection="0">
      <alignment horizontal="left" vertical="center" indent="1"/>
    </xf>
    <xf numFmtId="4" fontId="51" fillId="9" borderId="22"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22" applyNumberFormat="0" applyProtection="0">
      <alignment horizontal="left" vertical="center" indent="1"/>
    </xf>
    <xf numFmtId="0" fontId="50" fillId="2" borderId="21" applyNumberFormat="0" applyProtection="0">
      <alignment horizontal="left" vertical="top"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1" fillId="9" borderId="22"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4" fontId="51" fillId="9" borderId="22"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0" fillId="4" borderId="16" applyNumberFormat="0" applyProtection="0">
      <alignment horizontal="left" vertical="center" indent="1"/>
    </xf>
    <xf numFmtId="4" fontId="50" fillId="14" borderId="16" applyNumberFormat="0" applyProtection="0">
      <alignment horizontal="right" vertical="center"/>
    </xf>
    <xf numFmtId="0" fontId="50" fillId="8" borderId="16"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1" fillId="10" borderId="17" applyNumberFormat="0" applyProtection="0">
      <alignment horizontal="left" vertical="center" indent="1"/>
    </xf>
    <xf numFmtId="4" fontId="50" fillId="14" borderId="16" applyNumberFormat="0" applyProtection="0">
      <alignment horizontal="right" vertical="center"/>
    </xf>
    <xf numFmtId="4" fontId="51" fillId="10" borderId="17" applyNumberFormat="0" applyProtection="0">
      <alignment horizontal="left" vertical="center" indent="1"/>
    </xf>
    <xf numFmtId="4" fontId="50" fillId="14" borderId="16" applyNumberFormat="0" applyProtection="0">
      <alignment horizontal="right" vertical="center"/>
    </xf>
    <xf numFmtId="4" fontId="51" fillId="10"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70" fillId="9" borderId="17"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1" fillId="9" borderId="17" applyNumberFormat="0" applyProtection="0">
      <alignment horizontal="right" vertical="center"/>
    </xf>
    <xf numFmtId="4" fontId="50" fillId="14" borderId="16" applyNumberFormat="0" applyProtection="0">
      <alignment horizontal="right" vertical="center"/>
    </xf>
    <xf numFmtId="4" fontId="51" fillId="9" borderId="17" applyNumberFormat="0" applyProtection="0">
      <alignment horizontal="right" vertical="center"/>
    </xf>
    <xf numFmtId="0" fontId="52" fillId="0" borderId="18" applyNumberFormat="0" applyFill="0" applyAlignment="0" applyProtection="0"/>
    <xf numFmtId="4" fontId="50" fillId="14" borderId="16" applyNumberFormat="0" applyProtection="0">
      <alignment horizontal="right" vertical="center"/>
    </xf>
    <xf numFmtId="0" fontId="52" fillId="0" borderId="18" applyNumberFormat="0" applyFill="0" applyAlignment="0" applyProtection="0"/>
    <xf numFmtId="4" fontId="50" fillId="14"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0" fillId="14"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3"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8" fillId="5" borderId="16" applyNumberFormat="0" applyProtection="0">
      <alignment horizontal="right" vertical="center"/>
    </xf>
    <xf numFmtId="4" fontId="50" fillId="14" borderId="16" applyNumberFormat="0" applyProtection="0">
      <alignment horizontal="right" vertical="center"/>
    </xf>
    <xf numFmtId="4" fontId="58" fillId="5" borderId="16" applyNumberFormat="0" applyProtection="0">
      <alignment horizontal="right" vertical="center"/>
    </xf>
    <xf numFmtId="0" fontId="50" fillId="3" borderId="16"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50" fillId="3" borderId="16"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50" fillId="3" borderId="16"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0" fontId="50" fillId="3" borderId="16" applyNumberFormat="0" applyProtection="0">
      <alignment horizontal="left" vertical="center" indent="1"/>
    </xf>
    <xf numFmtId="4" fontId="50" fillId="14" borderId="16" applyNumberFormat="0" applyProtection="0">
      <alignment horizontal="right" vertical="center"/>
    </xf>
    <xf numFmtId="4" fontId="58" fillId="5"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8" fillId="5"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0" fillId="3" borderId="16" applyNumberFormat="0" applyProtection="0">
      <alignment horizontal="left" vertical="center" indent="1"/>
    </xf>
    <xf numFmtId="0" fontId="6" fillId="8"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0" fillId="3" borderId="16" applyNumberFormat="0" applyProtection="0">
      <alignment horizontal="left" vertical="center" indent="1"/>
    </xf>
    <xf numFmtId="0" fontId="6" fillId="19"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0" fillId="3" borderId="16" applyNumberFormat="0" applyProtection="0">
      <alignment horizontal="left" vertical="center" indent="1"/>
    </xf>
    <xf numFmtId="0" fontId="6" fillId="19" borderId="17" applyNumberFormat="0" applyProtection="0">
      <alignment horizontal="left" vertical="center" indent="1"/>
    </xf>
    <xf numFmtId="4" fontId="50" fillId="14" borderId="16" applyNumberFormat="0" applyProtection="0">
      <alignment horizontal="right" vertical="center"/>
    </xf>
    <xf numFmtId="0" fontId="50" fillId="3" borderId="16" applyNumberFormat="0" applyProtection="0">
      <alignment horizontal="left" vertical="center" indent="1"/>
    </xf>
    <xf numFmtId="0" fontId="6" fillId="19" borderId="17" applyNumberFormat="0" applyProtection="0">
      <alignment horizontal="left" vertical="center" indent="1"/>
    </xf>
    <xf numFmtId="4" fontId="50" fillId="14" borderId="16" applyNumberFormat="0" applyProtection="0">
      <alignment horizontal="right" vertical="center"/>
    </xf>
    <xf numFmtId="0" fontId="50" fillId="3" borderId="16" applyNumberFormat="0" applyProtection="0">
      <alignment horizontal="left" vertical="center" indent="1"/>
    </xf>
    <xf numFmtId="0" fontId="6" fillId="19"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0" fillId="2" borderId="21" applyNumberFormat="0" applyProtection="0">
      <alignment horizontal="left" vertical="top"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4" fontId="50" fillId="14"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2" fillId="0" borderId="18" applyNumberFormat="0" applyFill="0" applyAlignment="0" applyProtection="0"/>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2" fillId="0" borderId="18" applyNumberFormat="0" applyFill="0" applyAlignment="0" applyProtection="0"/>
    <xf numFmtId="4" fontId="50" fillId="14" borderId="16" applyNumberFormat="0" applyProtection="0">
      <alignment horizontal="right" vertical="center"/>
    </xf>
    <xf numFmtId="0" fontId="50" fillId="3" borderId="16" applyNumberFormat="0" applyProtection="0">
      <alignment horizontal="left" vertical="center" indent="1"/>
    </xf>
    <xf numFmtId="4" fontId="50" fillId="14" borderId="16" applyNumberFormat="0" applyProtection="0">
      <alignment horizontal="right" vertical="center"/>
    </xf>
    <xf numFmtId="0" fontId="50" fillId="3" borderId="16"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6" borderId="17" applyNumberFormat="0" applyProtection="0">
      <alignment horizontal="left" vertical="center" indent="1"/>
    </xf>
    <xf numFmtId="4" fontId="51" fillId="10" borderId="17" applyNumberFormat="0" applyProtection="0">
      <alignment vertical="center"/>
    </xf>
    <xf numFmtId="4" fontId="50" fillId="14" borderId="16" applyNumberFormat="0" applyProtection="0">
      <alignment horizontal="right" vertical="center"/>
    </xf>
    <xf numFmtId="0" fontId="6" fillId="6" borderId="17" applyNumberFormat="0" applyProtection="0">
      <alignment horizontal="left" vertical="center" indent="1"/>
    </xf>
    <xf numFmtId="4" fontId="51" fillId="10" borderId="17" applyNumberFormat="0" applyProtection="0">
      <alignment vertical="center"/>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0" fontId="6" fillId="6"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0" fontId="6" fillId="19" borderId="17" applyNumberFormat="0" applyProtection="0">
      <alignment horizontal="left" vertical="center" indent="1"/>
    </xf>
    <xf numFmtId="4" fontId="50" fillId="14" borderId="16" applyNumberFormat="0" applyProtection="0">
      <alignment horizontal="right" vertical="center"/>
    </xf>
    <xf numFmtId="0" fontId="6" fillId="19"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0" fillId="11" borderId="21" applyNumberFormat="0" applyProtection="0">
      <alignment horizontal="left" vertical="top" indent="1"/>
    </xf>
    <xf numFmtId="4" fontId="50" fillId="14" borderId="16" applyNumberFormat="0" applyProtection="0">
      <alignment horizontal="right" vertical="center"/>
    </xf>
    <xf numFmtId="4" fontId="51" fillId="8" borderId="17" applyNumberFormat="0" applyProtection="0">
      <alignment horizontal="left" vertical="center" indent="1"/>
    </xf>
    <xf numFmtId="4" fontId="50" fillId="14" borderId="16" applyNumberFormat="0" applyProtection="0">
      <alignment horizontal="right" vertical="center"/>
    </xf>
    <xf numFmtId="4" fontId="51" fillId="8" borderId="17" applyNumberFormat="0" applyProtection="0">
      <alignment horizontal="left" vertical="center" indent="1"/>
    </xf>
    <xf numFmtId="4" fontId="50" fillId="14" borderId="16" applyNumberFormat="0" applyProtection="0">
      <alignment horizontal="right" vertical="center"/>
    </xf>
    <xf numFmtId="4" fontId="51" fillId="8" borderId="17" applyNumberFormat="0" applyProtection="0">
      <alignment horizontal="left" vertical="center" indent="1"/>
    </xf>
    <xf numFmtId="4" fontId="50" fillId="14" borderId="16" applyNumberFormat="0" applyProtection="0">
      <alignment horizontal="right" vertical="center"/>
    </xf>
    <xf numFmtId="4" fontId="51" fillId="8" borderId="17" applyNumberFormat="0" applyProtection="0">
      <alignment horizontal="left" vertical="center" indent="1"/>
    </xf>
    <xf numFmtId="4" fontId="50" fillId="14" borderId="16" applyNumberFormat="0" applyProtection="0">
      <alignment horizontal="right" vertical="center"/>
    </xf>
    <xf numFmtId="4" fontId="50" fillId="14" borderId="16" applyNumberFormat="0" applyProtection="0">
      <alignment horizontal="right" vertical="center"/>
    </xf>
    <xf numFmtId="0" fontId="50" fillId="11" borderId="21" applyNumberFormat="0" applyProtection="0">
      <alignment horizontal="left" vertical="top" indent="1"/>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52" fillId="0" borderId="18" applyNumberFormat="0" applyFill="0" applyAlignment="0" applyProtection="0"/>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4" fontId="50" fillId="14"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8" borderId="17" applyNumberFormat="0" applyProtection="0">
      <alignment horizontal="left" vertical="center" indent="1"/>
    </xf>
    <xf numFmtId="0" fontId="6" fillId="6" borderId="17" applyNumberFormat="0" applyProtection="0">
      <alignment horizontal="left" vertical="center" indent="1"/>
    </xf>
    <xf numFmtId="0" fontId="6" fillId="8"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9"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0" fillId="0" borderId="16"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0" fontId="50" fillId="14" borderId="21" applyNumberFormat="0" applyProtection="0">
      <alignment horizontal="left" vertical="top" indent="1"/>
    </xf>
    <xf numFmtId="4" fontId="51" fillId="9" borderId="17" applyNumberFormat="0" applyProtection="0">
      <alignment horizontal="left" vertical="center" indent="1"/>
    </xf>
    <xf numFmtId="0" fontId="50" fillId="14" borderId="21" applyNumberFormat="0" applyProtection="0">
      <alignment horizontal="left" vertical="top" indent="1"/>
    </xf>
    <xf numFmtId="4" fontId="51" fillId="9" borderId="17" applyNumberFormat="0" applyProtection="0">
      <alignment horizontal="left" vertical="center" indent="1"/>
    </xf>
    <xf numFmtId="0" fontId="50" fillId="14" borderId="21" applyNumberFormat="0" applyProtection="0">
      <alignment horizontal="left" vertical="top"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61"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0" fillId="0" borderId="16"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0" fontId="50" fillId="8"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17" applyNumberFormat="0" applyProtection="0">
      <alignment horizontal="left" vertical="center" indent="1"/>
    </xf>
    <xf numFmtId="0" fontId="50" fillId="4" borderId="16" applyNumberFormat="0" applyProtection="0">
      <alignment horizontal="left" vertical="center" indent="1"/>
    </xf>
    <xf numFmtId="4" fontId="51"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0" fontId="50" fillId="8" borderId="16" applyNumberFormat="0" applyProtection="0">
      <alignment horizontal="left" vertical="center" indent="1"/>
    </xf>
    <xf numFmtId="4" fontId="70"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8" fillId="5" borderId="16"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61"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right" vertical="center"/>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1" fillId="9" borderId="17"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6" fillId="6" borderId="17" applyNumberFormat="0" applyProtection="0">
      <alignment horizontal="left" vertical="center" indent="1"/>
    </xf>
    <xf numFmtId="4" fontId="51" fillId="8" borderId="17" applyNumberFormat="0" applyProtection="0">
      <alignment horizontal="left" vertical="center" indent="1"/>
    </xf>
    <xf numFmtId="0" fontId="6" fillId="6" borderId="17" applyNumberFormat="0" applyProtection="0">
      <alignment horizontal="left" vertical="center" indent="1"/>
    </xf>
    <xf numFmtId="4" fontId="51" fillId="8" borderId="17" applyNumberFormat="0" applyProtection="0">
      <alignment horizontal="left" vertical="center" indent="1"/>
    </xf>
    <xf numFmtId="0" fontId="6" fillId="6"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2" borderId="16"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6" fillId="19"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3" borderId="16"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3" borderId="16" applyNumberFormat="0" applyProtection="0">
      <alignment horizontal="left" vertical="center" indent="1"/>
    </xf>
    <xf numFmtId="4" fontId="51" fillId="8" borderId="17" applyNumberFormat="0" applyProtection="0">
      <alignment horizontal="left" vertical="center" indent="1"/>
    </xf>
    <xf numFmtId="0" fontId="50" fillId="3" borderId="16"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14" borderId="21" applyNumberFormat="0" applyProtection="0">
      <alignment horizontal="left" vertical="top"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0" fillId="0"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8" borderId="16" applyNumberFormat="0" applyProtection="0">
      <alignment horizontal="left" vertical="center" indent="1"/>
    </xf>
    <xf numFmtId="4" fontId="51" fillId="8" borderId="17" applyNumberFormat="0" applyProtection="0">
      <alignment horizontal="left" vertical="center" indent="1"/>
    </xf>
    <xf numFmtId="0" fontId="50" fillId="8" borderId="16"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0" fillId="0"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0" fillId="0" borderId="16" applyNumberFormat="0" applyProtection="0">
      <alignment horizontal="right" vertical="center"/>
    </xf>
    <xf numFmtId="4" fontId="51" fillId="8" borderId="17" applyNumberFormat="0" applyProtection="0">
      <alignment horizontal="left" vertical="center" indent="1"/>
    </xf>
    <xf numFmtId="4" fontId="51" fillId="10" borderId="17" applyNumberFormat="0" applyProtection="0">
      <alignment horizontal="left" vertical="center" indent="1"/>
    </xf>
    <xf numFmtId="4" fontId="51" fillId="8" borderId="17" applyNumberFormat="0" applyProtection="0">
      <alignment horizontal="left" vertical="center" indent="1"/>
    </xf>
    <xf numFmtId="4" fontId="50" fillId="0"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10" borderId="17" applyNumberFormat="0" applyProtection="0">
      <alignment vertical="center"/>
    </xf>
    <xf numFmtId="4" fontId="51" fillId="8" borderId="17" applyNumberFormat="0" applyProtection="0">
      <alignment horizontal="left" vertical="center" indent="1"/>
    </xf>
    <xf numFmtId="4" fontId="51" fillId="10" borderId="17" applyNumberFormat="0" applyProtection="0">
      <alignment vertical="center"/>
    </xf>
    <xf numFmtId="4" fontId="51" fillId="8" borderId="17" applyNumberFormat="0" applyProtection="0">
      <alignment horizontal="left" vertical="center" indent="1"/>
    </xf>
    <xf numFmtId="4" fontId="51" fillId="10" borderId="17" applyNumberFormat="0" applyProtection="0">
      <alignmen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3" borderId="16"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10" borderId="17" applyNumberFormat="0" applyProtection="0">
      <alignment vertical="center"/>
    </xf>
    <xf numFmtId="4" fontId="51" fillId="8" borderId="17" applyNumberFormat="0" applyProtection="0">
      <alignment horizontal="left" vertical="center" indent="1"/>
    </xf>
    <xf numFmtId="4" fontId="51" fillId="10" borderId="17" applyNumberFormat="0" applyProtection="0">
      <alignment vertical="center"/>
    </xf>
    <xf numFmtId="0" fontId="50" fillId="11" borderId="21" applyNumberFormat="0" applyProtection="0">
      <alignment horizontal="left" vertical="top" indent="1"/>
    </xf>
    <xf numFmtId="4" fontId="51" fillId="8" borderId="17" applyNumberFormat="0" applyProtection="0">
      <alignment horizontal="left" vertical="center" indent="1"/>
    </xf>
    <xf numFmtId="4" fontId="51" fillId="10" borderId="17" applyNumberFormat="0" applyProtection="0">
      <alignment vertical="center"/>
    </xf>
    <xf numFmtId="0" fontId="50" fillId="11" borderId="21" applyNumberFormat="0" applyProtection="0">
      <alignment horizontal="left" vertical="top" indent="1"/>
    </xf>
    <xf numFmtId="4" fontId="51" fillId="8" borderId="17" applyNumberFormat="0" applyProtection="0">
      <alignment horizontal="left" vertical="center" indent="1"/>
    </xf>
    <xf numFmtId="0" fontId="50" fillId="3" borderId="16" applyNumberFormat="0" applyProtection="0">
      <alignment horizontal="left" vertical="center" indent="1"/>
    </xf>
    <xf numFmtId="4" fontId="51" fillId="8" borderId="17" applyNumberFormat="0" applyProtection="0">
      <alignment horizontal="left" vertical="center" indent="1"/>
    </xf>
    <xf numFmtId="0" fontId="50" fillId="3" borderId="16"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61" fillId="9" borderId="17"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8" borderId="16" applyNumberFormat="0" applyProtection="0">
      <alignment horizontal="left" vertical="center" indent="1"/>
    </xf>
    <xf numFmtId="4" fontId="51" fillId="8" borderId="17"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4" fontId="57" fillId="5"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0" fillId="0" borderId="16" applyNumberFormat="0" applyProtection="0">
      <alignment horizontal="right" vertical="center"/>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50" fillId="2" borderId="21" applyNumberFormat="0" applyProtection="0">
      <alignment horizontal="left" vertical="top"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4" fontId="51"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8" borderId="16" applyNumberFormat="0" applyProtection="0">
      <alignment horizontal="left" vertical="center" indent="1"/>
    </xf>
    <xf numFmtId="0" fontId="6" fillId="8" borderId="17" applyNumberFormat="0" applyProtection="0">
      <alignment horizontal="left" vertical="center" indent="1"/>
    </xf>
    <xf numFmtId="0" fontId="50" fillId="8" borderId="16" applyNumberFormat="0" applyProtection="0">
      <alignment horizontal="left" vertical="center" indent="1"/>
    </xf>
    <xf numFmtId="0" fontId="50" fillId="4" borderId="16" applyNumberFormat="0" applyProtection="0">
      <alignment horizontal="left" vertical="center" indent="1"/>
    </xf>
    <xf numFmtId="0" fontId="6" fillId="8" borderId="17" applyNumberFormat="0" applyProtection="0">
      <alignment horizontal="left" vertical="center" indent="1"/>
    </xf>
    <xf numFmtId="0" fontId="50" fillId="4" borderId="16" applyNumberFormat="0" applyProtection="0">
      <alignment horizontal="left" vertical="center" indent="1"/>
    </xf>
    <xf numFmtId="0" fontId="6" fillId="8" borderId="17" applyNumberFormat="0" applyProtection="0">
      <alignment horizontal="left" vertical="center" indent="1"/>
    </xf>
    <xf numFmtId="0" fontId="50" fillId="4" borderId="16"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14" borderId="21" applyNumberFormat="0" applyProtection="0">
      <alignment horizontal="left" vertical="top"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0" fillId="0" borderId="16"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3"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4"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190" fontId="53" fillId="9" borderId="9">
      <alignment vertical="top"/>
    </xf>
    <xf numFmtId="0" fontId="50" fillId="3" borderId="16" applyNumberFormat="0" applyProtection="0">
      <alignment horizontal="left" vertical="center" indent="1"/>
    </xf>
    <xf numFmtId="190" fontId="53" fillId="9" borderId="9">
      <alignment vertical="top"/>
    </xf>
    <xf numFmtId="0" fontId="50" fillId="3" borderId="16" applyNumberFormat="0" applyProtection="0">
      <alignment horizontal="left" vertical="center" indent="1"/>
    </xf>
    <xf numFmtId="190" fontId="53" fillId="9" borderId="9">
      <alignment vertical="top"/>
    </xf>
    <xf numFmtId="0" fontId="50" fillId="3" borderId="16" applyNumberFormat="0" applyProtection="0">
      <alignment horizontal="left" vertical="center" indent="1"/>
    </xf>
    <xf numFmtId="190" fontId="53" fillId="9" borderId="9">
      <alignment vertical="top"/>
    </xf>
    <xf numFmtId="0" fontId="50" fillId="3" borderId="16" applyNumberFormat="0" applyProtection="0">
      <alignment horizontal="left" vertical="center" indent="1"/>
    </xf>
    <xf numFmtId="190" fontId="53" fillId="9" borderId="9">
      <alignment vertical="top"/>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11"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10" borderId="17" applyNumberFormat="0" applyProtection="0">
      <alignmen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10" borderId="17" applyNumberFormat="0" applyProtection="0">
      <alignmen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4"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4"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0" fillId="0" borderId="16"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0" fillId="0" borderId="16"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4" fontId="51" fillId="9" borderId="17" applyNumberFormat="0" applyProtection="0">
      <alignment horizontal="right" vertical="center"/>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191" fontId="67" fillId="23" borderId="9"/>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198" fontId="72" fillId="0" borderId="0" applyFont="0" applyFill="0" applyBorder="0" applyAlignment="0" applyProtection="0"/>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4"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7" fillId="5" borderId="16" applyNumberFormat="0" applyProtection="0">
      <alignment horizontal="right" vertical="center"/>
    </xf>
    <xf numFmtId="0" fontId="52" fillId="0" borderId="18" applyNumberFormat="0" applyFill="0" applyAlignment="0" applyProtection="0"/>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3" borderId="16" applyNumberFormat="0" applyProtection="0">
      <alignment horizontal="left" vertical="center" indent="1"/>
    </xf>
    <xf numFmtId="4" fontId="57" fillId="5" borderId="16"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3" borderId="16" applyNumberFormat="0" applyProtection="0">
      <alignment horizontal="left" vertical="center"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3" borderId="16" applyNumberFormat="0" applyProtection="0">
      <alignment horizontal="left" vertical="center" indent="1"/>
    </xf>
    <xf numFmtId="4" fontId="57" fillId="5" borderId="16"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19"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0" fillId="0" borderId="16"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2" borderId="21" applyNumberFormat="0" applyProtection="0">
      <alignment horizontal="left" vertical="top"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1" fillId="10" borderId="17" applyNumberFormat="0" applyProtection="0">
      <alignmen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124" fillId="0" borderId="0"/>
    <xf numFmtId="0" fontId="50" fillId="3" borderId="16" applyNumberFormat="0" applyProtection="0">
      <alignment horizontal="left" vertical="center" indent="1"/>
    </xf>
    <xf numFmtId="0" fontId="124" fillId="0" borderId="0"/>
    <xf numFmtId="0" fontId="50" fillId="3" borderId="16" applyNumberFormat="0" applyProtection="0">
      <alignment horizontal="left" vertical="center" indent="1"/>
    </xf>
    <xf numFmtId="0" fontId="124" fillId="0" borderId="0"/>
    <xf numFmtId="0" fontId="50" fillId="3" borderId="16" applyNumberFormat="0" applyProtection="0">
      <alignment horizontal="left" vertical="center" indent="1"/>
    </xf>
    <xf numFmtId="0" fontId="124" fillId="0" borderId="0"/>
    <xf numFmtId="0" fontId="50" fillId="3" borderId="16" applyNumberFormat="0" applyProtection="0">
      <alignment horizontal="left" vertical="center" indent="1"/>
    </xf>
    <xf numFmtId="0" fontId="124" fillId="0" borderId="0"/>
    <xf numFmtId="0" fontId="50" fillId="3" borderId="16" applyNumberFormat="0" applyProtection="0">
      <alignment horizontal="left" vertical="center" indent="1"/>
    </xf>
    <xf numFmtId="0" fontId="124" fillId="0" borderId="0"/>
    <xf numFmtId="0" fontId="50" fillId="3" borderId="16" applyNumberFormat="0" applyProtection="0">
      <alignment horizontal="left" vertical="center" indent="1"/>
    </xf>
    <xf numFmtId="0" fontId="124" fillId="0" borderId="0"/>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4" fontId="58" fillId="5" borderId="16" applyNumberFormat="0" applyProtection="0">
      <alignment horizontal="right" vertical="center"/>
    </xf>
    <xf numFmtId="0" fontId="50" fillId="3" borderId="16" applyNumberFormat="0" applyProtection="0">
      <alignment horizontal="left" vertical="center" indent="1"/>
    </xf>
    <xf numFmtId="0" fontId="6" fillId="6" borderId="17" applyNumberFormat="0" applyProtection="0">
      <alignment horizontal="left" vertical="center" indent="1"/>
    </xf>
    <xf numFmtId="0" fontId="50" fillId="3" borderId="16" applyNumberFormat="0" applyProtection="0">
      <alignment horizontal="left" vertical="center" indent="1"/>
    </xf>
    <xf numFmtId="4" fontId="58" fillId="5" borderId="16" applyNumberFormat="0" applyProtection="0">
      <alignment horizontal="right" vertical="center"/>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8" borderId="17" applyNumberFormat="0" applyProtection="0">
      <alignment horizontal="left" vertical="center" indent="1"/>
    </xf>
    <xf numFmtId="0" fontId="50" fillId="3" borderId="16" applyNumberFormat="0" applyProtection="0">
      <alignment horizontal="left" vertical="center" indent="1"/>
    </xf>
    <xf numFmtId="0" fontId="6" fillId="8" borderId="17" applyNumberFormat="0" applyProtection="0">
      <alignment horizontal="left" vertical="center" indent="1"/>
    </xf>
    <xf numFmtId="0" fontId="50" fillId="3" borderId="16" applyNumberFormat="0" applyProtection="0">
      <alignment horizontal="left" vertical="center" indent="1"/>
    </xf>
    <xf numFmtId="0" fontId="6" fillId="8"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8" borderId="17" applyNumberFormat="0" applyProtection="0">
      <alignment horizontal="left" vertical="center" indent="1"/>
    </xf>
    <xf numFmtId="0" fontId="50" fillId="3" borderId="16" applyNumberFormat="0" applyProtection="0">
      <alignment horizontal="left" vertical="center" indent="1"/>
    </xf>
    <xf numFmtId="0" fontId="6" fillId="8" borderId="17" applyNumberFormat="0" applyProtection="0">
      <alignment horizontal="left" vertical="center" indent="1"/>
    </xf>
    <xf numFmtId="0" fontId="50" fillId="3" borderId="16" applyNumberFormat="0" applyProtection="0">
      <alignment horizontal="left" vertical="center" indent="1"/>
    </xf>
    <xf numFmtId="0" fontId="6" fillId="8" borderId="17"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50" fillId="3" borderId="16"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190" fontId="53" fillId="9" borderId="9">
      <alignment vertical="top"/>
    </xf>
    <xf numFmtId="0" fontId="6" fillId="8" borderId="17" applyNumberFormat="0" applyProtection="0">
      <alignment horizontal="left" vertical="center" indent="1"/>
    </xf>
    <xf numFmtId="190" fontId="53" fillId="9" borderId="9">
      <alignment vertical="top"/>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11" borderId="21" applyNumberFormat="0" applyProtection="0">
      <alignment horizontal="left" vertical="top"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70" fillId="9" borderId="17"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50" fillId="11" borderId="21" applyNumberFormat="0" applyProtection="0">
      <alignment horizontal="left" vertical="top" indent="1"/>
    </xf>
    <xf numFmtId="4" fontId="61" fillId="10" borderId="17" applyNumberFormat="0" applyProtection="0">
      <alignment vertical="center"/>
    </xf>
    <xf numFmtId="0" fontId="50" fillId="11" borderId="21" applyNumberFormat="0" applyProtection="0">
      <alignment horizontal="left" vertical="top" indent="1"/>
    </xf>
    <xf numFmtId="0" fontId="50" fillId="2"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61" fillId="10" borderId="17" applyNumberFormat="0" applyProtection="0">
      <alignmen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4" borderId="16" applyNumberFormat="0" applyProtection="0">
      <alignment horizontal="left" vertical="center"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61" fillId="9" borderId="17"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6" fillId="19"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4"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6" fillId="19" borderId="17" applyNumberFormat="0" applyProtection="0">
      <alignment horizontal="left" vertical="center" indent="1"/>
    </xf>
    <xf numFmtId="0" fontId="50" fillId="11" borderId="21" applyNumberFormat="0" applyProtection="0">
      <alignment horizontal="left" vertical="top" indent="1"/>
    </xf>
    <xf numFmtId="0" fontId="6" fillId="19" borderId="17"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8"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1" fillId="10" borderId="17" applyNumberFormat="0" applyProtection="0">
      <alignmen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1" fillId="10" borderId="17" applyNumberFormat="0" applyProtection="0">
      <alignmen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1" fillId="10" borderId="17" applyNumberFormat="0" applyProtection="0">
      <alignmen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0" fillId="0"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4" fontId="50" fillId="0"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6" fillId="6" borderId="17"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8"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6" fillId="19" borderId="17" applyNumberFormat="0" applyProtection="0">
      <alignment horizontal="left" vertical="center" indent="1"/>
    </xf>
    <xf numFmtId="0" fontId="50" fillId="14" borderId="21" applyNumberFormat="0" applyProtection="0">
      <alignment horizontal="left" vertical="top" indent="1"/>
    </xf>
    <xf numFmtId="0" fontId="50" fillId="11" borderId="21" applyNumberFormat="0" applyProtection="0">
      <alignment horizontal="left" vertical="top" indent="1"/>
    </xf>
    <xf numFmtId="0" fontId="6" fillId="19" borderId="17" applyNumberFormat="0" applyProtection="0">
      <alignment horizontal="left" vertical="center" indent="1"/>
    </xf>
    <xf numFmtId="0" fontId="50" fillId="11" borderId="21" applyNumberFormat="0" applyProtection="0">
      <alignment horizontal="left" vertical="top" indent="1"/>
    </xf>
    <xf numFmtId="0" fontId="6" fillId="19" borderId="17"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2" borderId="16"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8" borderId="16" applyNumberFormat="0" applyProtection="0">
      <alignment horizontal="left" vertical="center"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4" fontId="51" fillId="10" borderId="17" applyNumberFormat="0" applyProtection="0">
      <alignment horizontal="left" vertical="center"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4" fontId="58" fillId="5" borderId="16" applyNumberFormat="0" applyProtection="0">
      <alignment horizontal="right" vertical="center"/>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50" fillId="11" borderId="21" applyNumberFormat="0" applyProtection="0">
      <alignment horizontal="left" vertical="top"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2" borderId="21" applyNumberFormat="0" applyProtection="0">
      <alignment horizontal="left" vertical="top"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0" fillId="0" borderId="16" applyNumberFormat="0" applyProtection="0">
      <alignment horizontal="right" vertical="center"/>
    </xf>
    <xf numFmtId="0" fontId="6" fillId="8" borderId="17" applyNumberFormat="0" applyProtection="0">
      <alignment horizontal="left" vertical="center" indent="1"/>
    </xf>
    <xf numFmtId="4" fontId="50" fillId="0" borderId="16" applyNumberFormat="0" applyProtection="0">
      <alignment horizontal="right" vertical="center"/>
    </xf>
    <xf numFmtId="0" fontId="6" fillId="8" borderId="17" applyNumberFormat="0" applyProtection="0">
      <alignment horizontal="left" vertical="center" indent="1"/>
    </xf>
    <xf numFmtId="4" fontId="50" fillId="0" borderId="16"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4" fontId="50" fillId="0" borderId="16"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19"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6"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61" fillId="10" borderId="17" applyNumberFormat="0" applyProtection="0">
      <alignmen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0" fillId="0" borderId="16" applyNumberFormat="0" applyProtection="0">
      <alignment horizontal="right" vertical="center"/>
    </xf>
    <xf numFmtId="0" fontId="6" fillId="8" borderId="17" applyNumberFormat="0" applyProtection="0">
      <alignment horizontal="left" vertical="center" indent="1"/>
    </xf>
    <xf numFmtId="4" fontId="50" fillId="0" borderId="16" applyNumberFormat="0" applyProtection="0">
      <alignment horizontal="right" vertical="center"/>
    </xf>
    <xf numFmtId="0" fontId="6" fillId="8" borderId="17" applyNumberFormat="0" applyProtection="0">
      <alignment horizontal="left" vertical="center" indent="1"/>
    </xf>
    <xf numFmtId="4" fontId="50" fillId="0" borderId="16"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4" fontId="50" fillId="0" borderId="16"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4" fontId="50" fillId="0" borderId="16" applyNumberFormat="0" applyProtection="0">
      <alignment horizontal="right" vertical="center"/>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19"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2" borderId="16" applyNumberFormat="0" applyProtection="0">
      <alignment horizontal="left" vertical="center" indent="1"/>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4" fontId="58"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50" fillId="2" borderId="16"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61" fillId="9" borderId="17"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4" fontId="50" fillId="0"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6" borderId="17" applyNumberFormat="0" applyProtection="0">
      <alignment horizontal="left" vertical="center" indent="1"/>
    </xf>
    <xf numFmtId="0" fontId="6" fillId="8" borderId="17" applyNumberFormat="0" applyProtection="0">
      <alignment horizontal="left" vertical="center" indent="1"/>
    </xf>
    <xf numFmtId="4" fontId="57" fillId="5" borderId="16" applyNumberFormat="0" applyProtection="0">
      <alignment horizontal="right" vertical="center"/>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8"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4" fontId="51" fillId="9" borderId="17"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70" fillId="9" borderId="17"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10"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6" fillId="19"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2" borderId="21" applyNumberFormat="0" applyProtection="0">
      <alignment horizontal="left" vertical="top"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6" fillId="6"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2"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10" borderId="17" applyNumberFormat="0" applyProtection="0">
      <alignmen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14" borderId="21" applyNumberFormat="0" applyProtection="0">
      <alignment horizontal="left" vertical="top"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6" fillId="3"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10"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9" borderId="17"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9" borderId="17" applyNumberFormat="0" applyProtection="0">
      <alignment horizontal="righ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4" fontId="51" fillId="9" borderId="17" applyNumberFormat="0" applyProtection="0">
      <alignment horizontal="righ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4" fontId="51" fillId="9" borderId="17" applyNumberFormat="0" applyProtection="0">
      <alignment horizontal="righ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10" borderId="17"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8" fillId="5" borderId="16" applyNumberFormat="0" applyProtection="0">
      <alignment horizontal="right" vertical="center"/>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0" fillId="0" borderId="16" applyNumberFormat="0" applyProtection="0">
      <alignment horizontal="right" vertical="center"/>
    </xf>
    <xf numFmtId="0" fontId="50" fillId="8" borderId="16" applyNumberFormat="0" applyProtection="0">
      <alignment horizontal="left" vertical="center" indent="1"/>
    </xf>
    <xf numFmtId="4" fontId="50" fillId="0" borderId="16" applyNumberFormat="0" applyProtection="0">
      <alignment horizontal="right" vertical="center"/>
    </xf>
    <xf numFmtId="0" fontId="50" fillId="8" borderId="16" applyNumberFormat="0" applyProtection="0">
      <alignment horizontal="left" vertical="center" indent="1"/>
    </xf>
    <xf numFmtId="4" fontId="50" fillId="0" borderId="16" applyNumberFormat="0" applyProtection="0">
      <alignment horizontal="right" vertical="center"/>
    </xf>
    <xf numFmtId="0" fontId="50" fillId="8" borderId="16" applyNumberFormat="0" applyProtection="0">
      <alignment horizontal="left" vertical="center" indent="1"/>
    </xf>
    <xf numFmtId="4" fontId="50" fillId="0" borderId="16" applyNumberFormat="0" applyProtection="0">
      <alignment horizontal="right" vertical="center"/>
    </xf>
    <xf numFmtId="0" fontId="52" fillId="0" borderId="18" applyNumberFormat="0" applyFill="0" applyAlignment="0" applyProtection="0"/>
    <xf numFmtId="0" fontId="50" fillId="8" borderId="16" applyNumberFormat="0" applyProtection="0">
      <alignment horizontal="left" vertical="center" indent="1"/>
    </xf>
    <xf numFmtId="0" fontId="52" fillId="0" borderId="18" applyNumberFormat="0" applyFill="0" applyAlignment="0" applyProtection="0"/>
    <xf numFmtId="0" fontId="50" fillId="8" borderId="16" applyNumberFormat="0" applyProtection="0">
      <alignment horizontal="left" vertical="center" indent="1"/>
    </xf>
    <xf numFmtId="0" fontId="52" fillId="0" borderId="18" applyNumberFormat="0" applyFill="0" applyAlignment="0" applyProtection="0"/>
    <xf numFmtId="0" fontId="50" fillId="8" borderId="16" applyNumberFormat="0" applyProtection="0">
      <alignment horizontal="left" vertical="center" indent="1"/>
    </xf>
    <xf numFmtId="0" fontId="52" fillId="0" borderId="18" applyNumberFormat="0" applyFill="0" applyAlignment="0" applyProtection="0"/>
    <xf numFmtId="0" fontId="50" fillId="8" borderId="16" applyNumberFormat="0" applyProtection="0">
      <alignment horizontal="left" vertical="center" indent="1"/>
    </xf>
    <xf numFmtId="0" fontId="52" fillId="0" borderId="18" applyNumberFormat="0" applyFill="0" applyAlignment="0" applyProtection="0"/>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14" borderId="21" applyNumberFormat="0" applyProtection="0">
      <alignment horizontal="left" vertical="top"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0" fillId="0" borderId="16" applyNumberFormat="0" applyProtection="0">
      <alignment horizontal="right" vertical="center"/>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4"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0" fillId="0"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0" fillId="0"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0" fillId="0"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4" fontId="57" fillId="5" borderId="16"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1" fillId="9" borderId="17" applyNumberFormat="0" applyProtection="0">
      <alignment horizontal="right" vertical="center"/>
    </xf>
    <xf numFmtId="0" fontId="50" fillId="8" borderId="16" applyNumberFormat="0" applyProtection="0">
      <alignment horizontal="left" vertical="center" indent="1"/>
    </xf>
    <xf numFmtId="4" fontId="51" fillId="9" borderId="17" applyNumberFormat="0" applyProtection="0">
      <alignment horizontal="right" vertical="center"/>
    </xf>
    <xf numFmtId="0" fontId="50" fillId="8" borderId="16" applyNumberFormat="0" applyProtection="0">
      <alignment horizontal="left" vertical="center" indent="1"/>
    </xf>
    <xf numFmtId="4" fontId="51" fillId="9" borderId="17" applyNumberFormat="0" applyProtection="0">
      <alignment horizontal="right" vertical="center"/>
    </xf>
    <xf numFmtId="0" fontId="50" fillId="8" borderId="16" applyNumberFormat="0" applyProtection="0">
      <alignment horizontal="left" vertical="center" indent="1"/>
    </xf>
    <xf numFmtId="4" fontId="51" fillId="9" borderId="17" applyNumberFormat="0" applyProtection="0">
      <alignment horizontal="right" vertical="center"/>
    </xf>
    <xf numFmtId="0" fontId="50" fillId="8" borderId="16" applyNumberFormat="0" applyProtection="0">
      <alignment horizontal="left" vertical="center" indent="1"/>
    </xf>
    <xf numFmtId="4" fontId="51" fillId="9" borderId="17" applyNumberFormat="0" applyProtection="0">
      <alignment horizontal="right" vertical="center"/>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0" fontId="50" fillId="8" borderId="16"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50" fillId="14" borderId="21" applyNumberFormat="0" applyProtection="0">
      <alignment horizontal="left" vertical="top"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4" fontId="57" fillId="5"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50" fillId="14" borderId="21" applyNumberFormat="0" applyProtection="0">
      <alignment horizontal="left" vertical="top"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50" fillId="14" borderId="21" applyNumberFormat="0" applyProtection="0">
      <alignment horizontal="left" vertical="top"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0" fillId="0"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50" fillId="4" borderId="16"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6"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70" fillId="9" borderId="17" applyNumberFormat="0" applyProtection="0">
      <alignment horizontal="right" vertical="center"/>
    </xf>
    <xf numFmtId="0" fontId="50" fillId="14" borderId="21" applyNumberFormat="0" applyProtection="0">
      <alignment horizontal="left" vertical="top" indent="1"/>
    </xf>
    <xf numFmtId="4" fontId="70" fillId="9" borderId="17"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2"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50" fillId="0" borderId="16"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4" fontId="50" fillId="0" borderId="16" applyNumberFormat="0" applyProtection="0">
      <alignment horizontal="right" vertical="center"/>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50" fillId="0" borderId="16"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2"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2"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50" fillId="0" borderId="16"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50" fillId="0" borderId="16"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51" fillId="10" borderId="17" applyNumberFormat="0" applyProtection="0">
      <alignmen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57" fillId="5" borderId="16"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2" fillId="0" borderId="18" applyNumberFormat="0" applyFill="0" applyAlignment="0" applyProtection="0"/>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4"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2"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2" borderId="16" applyNumberFormat="0" applyProtection="0">
      <alignment horizontal="left" vertical="center"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70" fillId="9" borderId="17" applyNumberFormat="0" applyProtection="0">
      <alignment horizontal="right" vertical="center"/>
    </xf>
    <xf numFmtId="0" fontId="50" fillId="14" borderId="21" applyNumberFormat="0" applyProtection="0">
      <alignment horizontal="left" vertical="top" indent="1"/>
    </xf>
    <xf numFmtId="4" fontId="70" fillId="9" borderId="17" applyNumberFormat="0" applyProtection="0">
      <alignment horizontal="right" vertical="center"/>
    </xf>
    <xf numFmtId="0" fontId="50" fillId="14" borderId="21" applyNumberFormat="0" applyProtection="0">
      <alignment horizontal="left" vertical="top" indent="1"/>
    </xf>
    <xf numFmtId="4" fontId="70" fillId="9" borderId="17" applyNumberFormat="0" applyProtection="0">
      <alignment horizontal="right" vertical="center"/>
    </xf>
    <xf numFmtId="0" fontId="50" fillId="14" borderId="21" applyNumberFormat="0" applyProtection="0">
      <alignment horizontal="left" vertical="top" indent="1"/>
    </xf>
    <xf numFmtId="4" fontId="70" fillId="9" borderId="17"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4" fontId="57" fillId="5" borderId="16" applyNumberFormat="0" applyProtection="0">
      <alignment horizontal="right" vertical="center"/>
    </xf>
    <xf numFmtId="0" fontId="50" fillId="14" borderId="21" applyNumberFormat="0" applyProtection="0">
      <alignment horizontal="left" vertical="top" indent="1"/>
    </xf>
    <xf numFmtId="4" fontId="57" fillId="5" borderId="16" applyNumberFormat="0" applyProtection="0">
      <alignment horizontal="right" vertical="center"/>
    </xf>
    <xf numFmtId="0" fontId="50" fillId="14" borderId="21" applyNumberFormat="0" applyProtection="0">
      <alignment horizontal="left" vertical="top" indent="1"/>
    </xf>
    <xf numFmtId="4" fontId="57" fillId="5" borderId="16" applyNumberFormat="0" applyProtection="0">
      <alignment horizontal="right" vertical="center"/>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50" fillId="14" borderId="21" applyNumberFormat="0" applyProtection="0">
      <alignment horizontal="left" vertical="top" indent="1"/>
    </xf>
    <xf numFmtId="0" fontId="6" fillId="6"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50" fillId="2" borderId="21" applyNumberFormat="0" applyProtection="0">
      <alignment horizontal="left" vertical="top"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1" fillId="9" borderId="17"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6"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8" fillId="5" borderId="16" applyNumberFormat="0" applyProtection="0">
      <alignment horizontal="right" vertical="center"/>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4" fontId="51" fillId="10"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19"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37" fontId="138" fillId="0" borderId="0">
      <protection locked="0"/>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190" fontId="53" fillId="9" borderId="9">
      <alignment vertical="top"/>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2" borderId="16" applyNumberFormat="0" applyProtection="0">
      <alignment horizontal="left" vertical="center" indent="1"/>
    </xf>
    <xf numFmtId="4" fontId="70" fillId="9" borderId="17" applyNumberFormat="0" applyProtection="0">
      <alignment horizontal="righ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50" fillId="0" borderId="16" applyNumberFormat="0" applyProtection="0">
      <alignment horizontal="right" vertical="center"/>
    </xf>
    <xf numFmtId="0" fontId="50" fillId="2" borderId="16" applyNumberFormat="0" applyProtection="0">
      <alignment horizontal="left" vertical="center" indent="1"/>
    </xf>
    <xf numFmtId="4" fontId="50" fillId="0" borderId="16" applyNumberFormat="0" applyProtection="0">
      <alignment horizontal="right" vertical="center"/>
    </xf>
    <xf numFmtId="0" fontId="50" fillId="2" borderId="16" applyNumberFormat="0" applyProtection="0">
      <alignment horizontal="left" vertical="center" indent="1"/>
    </xf>
    <xf numFmtId="4" fontId="50" fillId="0" borderId="16" applyNumberFormat="0" applyProtection="0">
      <alignment horizontal="right" vertical="center"/>
    </xf>
    <xf numFmtId="0" fontId="50" fillId="2" borderId="16" applyNumberFormat="0" applyProtection="0">
      <alignment horizontal="left" vertical="center" indent="1"/>
    </xf>
    <xf numFmtId="4" fontId="50" fillId="0" borderId="16" applyNumberFormat="0" applyProtection="0">
      <alignment horizontal="right" vertical="center"/>
    </xf>
    <xf numFmtId="0" fontId="50" fillId="2" borderId="16" applyNumberFormat="0" applyProtection="0">
      <alignment horizontal="left" vertical="center" indent="1"/>
    </xf>
    <xf numFmtId="4" fontId="50" fillId="0" borderId="16" applyNumberFormat="0" applyProtection="0">
      <alignment horizontal="righ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58" fillId="5" borderId="16" applyNumberFormat="0" applyProtection="0">
      <alignment horizontal="right" vertical="center"/>
    </xf>
    <xf numFmtId="0" fontId="50" fillId="2" borderId="16"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2" borderId="16"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2" borderId="16"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2" borderId="16" applyNumberFormat="0" applyProtection="0">
      <alignment horizontal="left" vertical="center" indent="1"/>
    </xf>
    <xf numFmtId="4" fontId="57" fillId="5" borderId="16" applyNumberFormat="0" applyProtection="0">
      <alignment horizontal="right" vertical="center"/>
    </xf>
    <xf numFmtId="0" fontId="50" fillId="2" borderId="16" applyNumberFormat="0" applyProtection="0">
      <alignment horizontal="left" vertical="center" indent="1"/>
    </xf>
    <xf numFmtId="4" fontId="57" fillId="5" borderId="16" applyNumberFormat="0" applyProtection="0">
      <alignment horizontal="right" vertical="center"/>
    </xf>
    <xf numFmtId="0" fontId="50" fillId="2" borderId="16" applyNumberFormat="0" applyProtection="0">
      <alignment horizontal="left" vertical="center" indent="1"/>
    </xf>
    <xf numFmtId="4" fontId="57" fillId="5" borderId="16" applyNumberFormat="0" applyProtection="0">
      <alignment horizontal="right" vertical="center"/>
    </xf>
    <xf numFmtId="0" fontId="50" fillId="2" borderId="16" applyNumberFormat="0" applyProtection="0">
      <alignment horizontal="left" vertical="center" indent="1"/>
    </xf>
    <xf numFmtId="4" fontId="57" fillId="5" borderId="16" applyNumberFormat="0" applyProtection="0">
      <alignment horizontal="righ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51" fillId="9" borderId="17" applyNumberFormat="0" applyProtection="0">
      <alignment horizontal="right" vertical="center"/>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61" fillId="10" borderId="17" applyNumberFormat="0" applyProtection="0">
      <alignmen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137" fillId="3" borderId="0"/>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61" fillId="10" borderId="17" applyNumberFormat="0" applyProtection="0">
      <alignmen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4" borderId="16" applyNumberFormat="0" applyProtection="0">
      <alignment horizontal="left" vertical="center" indent="1"/>
    </xf>
    <xf numFmtId="0" fontId="50" fillId="2" borderId="16" applyNumberFormat="0" applyProtection="0">
      <alignment horizontal="left" vertical="center" indent="1"/>
    </xf>
    <xf numFmtId="0" fontId="50" fillId="4"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6" fillId="6" borderId="17"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218" fontId="72" fillId="0" borderId="0" applyFont="0" applyFill="0" applyBorder="0" applyAlignment="0" applyProtection="0"/>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190" fontId="53" fillId="9" borderId="9">
      <alignment vertical="top"/>
    </xf>
    <xf numFmtId="0" fontId="50" fillId="2" borderId="16" applyNumberFormat="0" applyProtection="0">
      <alignment horizontal="left" vertical="center" indent="1"/>
    </xf>
    <xf numFmtId="190" fontId="53" fillId="9" borderId="9">
      <alignment vertical="top"/>
    </xf>
    <xf numFmtId="0" fontId="50" fillId="2" borderId="16" applyNumberFormat="0" applyProtection="0">
      <alignment horizontal="left" vertical="center" indent="1"/>
    </xf>
    <xf numFmtId="190" fontId="53" fillId="9" borderId="9">
      <alignment vertical="top"/>
    </xf>
    <xf numFmtId="0" fontId="50" fillId="2" borderId="16" applyNumberFormat="0" applyProtection="0">
      <alignment horizontal="left" vertical="center" indent="1"/>
    </xf>
    <xf numFmtId="190" fontId="53" fillId="9" borderId="9">
      <alignment vertical="top"/>
    </xf>
    <xf numFmtId="0" fontId="50" fillId="2" borderId="16" applyNumberFormat="0" applyProtection="0">
      <alignment horizontal="left" vertical="center" indent="1"/>
    </xf>
    <xf numFmtId="190" fontId="53" fillId="9" borderId="9">
      <alignment vertical="top"/>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58" fillId="5" borderId="16" applyNumberFormat="0" applyProtection="0">
      <alignment horizontal="righ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51" fillId="10" borderId="17"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4" fontId="51" fillId="10" borderId="17" applyNumberFormat="0" applyProtection="0">
      <alignment horizontal="left" vertical="center" indent="1"/>
    </xf>
    <xf numFmtId="0" fontId="50" fillId="2" borderId="16" applyNumberFormat="0" applyProtection="0">
      <alignment horizontal="left" vertical="center" indent="1"/>
    </xf>
    <xf numFmtId="4" fontId="51" fillId="10" borderId="17"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50" fillId="2" borderId="16"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61" fillId="10" borderId="17" applyNumberFormat="0" applyProtection="0">
      <alignmen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8"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61" fillId="9" borderId="17"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70" fillId="9" borderId="17"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9" borderId="17"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10" borderId="17" applyNumberFormat="0" applyProtection="0">
      <alignmen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61" fillId="9" borderId="17" applyNumberFormat="0" applyProtection="0">
      <alignment horizontal="right" vertical="center"/>
    </xf>
    <xf numFmtId="0" fontId="50" fillId="2" borderId="21" applyNumberFormat="0" applyProtection="0">
      <alignment horizontal="left" vertical="top" indent="1"/>
    </xf>
    <xf numFmtId="4" fontId="61" fillId="9" borderId="17" applyNumberFormat="0" applyProtection="0">
      <alignment horizontal="right" vertical="center"/>
    </xf>
    <xf numFmtId="0" fontId="50" fillId="2" borderId="21" applyNumberFormat="0" applyProtection="0">
      <alignment horizontal="left" vertical="top" indent="1"/>
    </xf>
    <xf numFmtId="4" fontId="61" fillId="9" borderId="17" applyNumberFormat="0" applyProtection="0">
      <alignment horizontal="right" vertical="center"/>
    </xf>
    <xf numFmtId="0" fontId="50" fillId="2" borderId="21" applyNumberFormat="0" applyProtection="0">
      <alignment horizontal="left" vertical="top" indent="1"/>
    </xf>
    <xf numFmtId="4" fontId="61" fillId="9" borderId="17"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61" fillId="9" borderId="17" applyNumberFormat="0" applyProtection="0">
      <alignment horizontal="right" vertical="center"/>
    </xf>
    <xf numFmtId="0" fontId="50" fillId="2" borderId="21" applyNumberFormat="0" applyProtection="0">
      <alignment horizontal="left" vertical="top" indent="1"/>
    </xf>
    <xf numFmtId="4" fontId="61" fillId="9" borderId="17"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2" borderId="21" applyNumberFormat="0" applyProtection="0">
      <alignment horizontal="left" vertical="top" indent="1"/>
    </xf>
    <xf numFmtId="4" fontId="58" fillId="5" borderId="16" applyNumberFormat="0" applyProtection="0">
      <alignment horizontal="right" vertical="center"/>
    </xf>
    <xf numFmtId="4" fontId="57" fillId="5"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6"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191" fontId="67" fillId="23" borderId="9"/>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21" applyNumberFormat="0" applyProtection="0">
      <alignment horizontal="left" vertical="top" indent="1"/>
    </xf>
    <xf numFmtId="4" fontId="51" fillId="10" borderId="17" applyNumberFormat="0" applyProtection="0">
      <alignment horizontal="left" vertical="center" indent="1"/>
    </xf>
    <xf numFmtId="4" fontId="57" fillId="5"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1" fillId="10" borderId="17" applyNumberFormat="0" applyProtection="0">
      <alignment horizontal="left" vertical="center" indent="1"/>
    </xf>
    <xf numFmtId="0" fontId="50" fillId="2" borderId="21" applyNumberFormat="0" applyProtection="0">
      <alignment horizontal="left" vertical="top" indent="1"/>
    </xf>
    <xf numFmtId="4" fontId="51" fillId="10"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191" fontId="67" fillId="23" borderId="9"/>
    <xf numFmtId="0" fontId="50" fillId="2" borderId="21" applyNumberFormat="0" applyProtection="0">
      <alignment horizontal="left" vertical="top" indent="1"/>
    </xf>
    <xf numFmtId="191" fontId="67" fillId="23" borderId="9"/>
    <xf numFmtId="0" fontId="50" fillId="2" borderId="21" applyNumberFormat="0" applyProtection="0">
      <alignment horizontal="left" vertical="top" indent="1"/>
    </xf>
    <xf numFmtId="191" fontId="67" fillId="23" borderId="9"/>
    <xf numFmtId="0" fontId="50" fillId="2" borderId="21" applyNumberFormat="0" applyProtection="0">
      <alignment horizontal="left" vertical="top" indent="1"/>
    </xf>
    <xf numFmtId="191" fontId="67" fillId="23" borderId="9"/>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190" fontId="63" fillId="0" borderId="9">
      <alignment horizontal="left" vertical="top"/>
    </xf>
    <xf numFmtId="0" fontId="50" fillId="2" borderId="21" applyNumberFormat="0" applyProtection="0">
      <alignment horizontal="left" vertical="top" indent="1"/>
    </xf>
    <xf numFmtId="190" fontId="63" fillId="0" borderId="9">
      <alignment horizontal="left" vertical="top"/>
    </xf>
    <xf numFmtId="0" fontId="50" fillId="2" borderId="21" applyNumberFormat="0" applyProtection="0">
      <alignment horizontal="left" vertical="top" indent="1"/>
    </xf>
    <xf numFmtId="190" fontId="63" fillId="0" borderId="9">
      <alignment horizontal="left" vertical="top"/>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0" fillId="0"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4" borderId="16"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7" fillId="5" borderId="16" applyNumberFormat="0" applyProtection="0">
      <alignment horizontal="righ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3" borderId="17" applyNumberFormat="0" applyProtection="0">
      <alignment horizontal="left" vertical="center" indent="1"/>
    </xf>
    <xf numFmtId="0" fontId="50" fillId="2" borderId="21" applyNumberFormat="0" applyProtection="0">
      <alignment horizontal="left" vertical="top" indent="1"/>
    </xf>
    <xf numFmtId="0" fontId="6" fillId="3" borderId="17" applyNumberFormat="0" applyProtection="0">
      <alignment horizontal="left" vertical="center"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4" fontId="51" fillId="10" borderId="17" applyNumberFormat="0" applyProtection="0">
      <alignment vertical="center"/>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10" borderId="17" applyNumberFormat="0" applyProtection="0">
      <alignmen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10" borderId="17" applyNumberFormat="0" applyProtection="0">
      <alignment vertical="center"/>
    </xf>
    <xf numFmtId="4" fontId="51" fillId="10" borderId="17" applyNumberFormat="0" applyProtection="0">
      <alignmen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10" borderId="17" applyNumberFormat="0" applyProtection="0">
      <alignmen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10" borderId="17" applyNumberFormat="0" applyProtection="0">
      <alignment vertical="center"/>
    </xf>
    <xf numFmtId="0" fontId="50" fillId="2" borderId="21" applyNumberFormat="0" applyProtection="0">
      <alignment horizontal="left" vertical="top" indent="1"/>
    </xf>
    <xf numFmtId="0" fontId="6" fillId="3" borderId="17" applyNumberFormat="0" applyProtection="0">
      <alignment horizontal="left" vertical="center" indent="1"/>
    </xf>
    <xf numFmtId="4" fontId="51" fillId="10" borderId="17" applyNumberFormat="0" applyProtection="0">
      <alignment vertical="center"/>
    </xf>
    <xf numFmtId="0" fontId="50" fillId="2" borderId="21" applyNumberFormat="0" applyProtection="0">
      <alignment horizontal="left" vertical="top" indent="1"/>
    </xf>
    <xf numFmtId="4" fontId="50" fillId="0" borderId="16" applyNumberFormat="0" applyProtection="0">
      <alignment horizontal="right" vertical="center"/>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4" fontId="51" fillId="9" borderId="17" applyNumberFormat="0" applyProtection="0">
      <alignment horizontal="right" vertical="center"/>
    </xf>
    <xf numFmtId="0" fontId="6" fillId="3" borderId="17" applyNumberFormat="0" applyProtection="0">
      <alignment horizontal="left" vertical="center" indent="1"/>
    </xf>
    <xf numFmtId="4" fontId="51" fillId="9" borderId="17" applyNumberFormat="0" applyProtection="0">
      <alignment horizontal="right" vertical="center"/>
    </xf>
    <xf numFmtId="0" fontId="6" fillId="3" borderId="17" applyNumberFormat="0" applyProtection="0">
      <alignment horizontal="left" vertical="center" indent="1"/>
    </xf>
    <xf numFmtId="4" fontId="51" fillId="9" borderId="17" applyNumberFormat="0" applyProtection="0">
      <alignment horizontal="right" vertical="center"/>
    </xf>
    <xf numFmtId="0" fontId="6" fillId="3" borderId="17" applyNumberFormat="0" applyProtection="0">
      <alignment horizontal="left" vertical="center" indent="1"/>
    </xf>
    <xf numFmtId="4" fontId="51" fillId="9" borderId="17"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10" borderId="17" applyNumberFormat="0" applyProtection="0">
      <alignment vertical="center"/>
    </xf>
    <xf numFmtId="0" fontId="6" fillId="3" borderId="17" applyNumberFormat="0" applyProtection="0">
      <alignment horizontal="left" vertical="center" indent="1"/>
    </xf>
    <xf numFmtId="4" fontId="51" fillId="10" borderId="17" applyNumberFormat="0" applyProtection="0">
      <alignmen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1" fillId="9" borderId="17"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4" fontId="57" fillId="5" borderId="16" applyNumberFormat="0" applyProtection="0">
      <alignment horizontal="right" vertical="center"/>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3"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0" fillId="0" borderId="16" applyNumberFormat="0" applyProtection="0">
      <alignment horizontal="right" vertical="center"/>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1" fillId="10" borderId="17" applyNumberFormat="0" applyProtection="0">
      <alignment vertical="center"/>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0" fillId="0" borderId="16" applyNumberFormat="0" applyProtection="0">
      <alignment horizontal="right" vertical="center"/>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70" fillId="9" borderId="17" applyNumberFormat="0" applyProtection="0">
      <alignment horizontal="right" vertical="center"/>
    </xf>
    <xf numFmtId="0" fontId="50" fillId="4" borderId="16" applyNumberFormat="0" applyProtection="0">
      <alignment horizontal="left" vertical="center" indent="1"/>
    </xf>
    <xf numFmtId="4" fontId="70" fillId="9" borderId="17"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0" fillId="0" borderId="16" applyNumberFormat="0" applyProtection="0">
      <alignment horizontal="right" vertical="center"/>
    </xf>
    <xf numFmtId="0" fontId="50" fillId="4" borderId="16" applyNumberFormat="0" applyProtection="0">
      <alignment horizontal="left" vertical="center" indent="1"/>
    </xf>
    <xf numFmtId="4" fontId="51" fillId="9" borderId="17" applyNumberFormat="0" applyProtection="0">
      <alignment horizontal="right" vertical="center"/>
    </xf>
    <xf numFmtId="0" fontId="50" fillId="4" borderId="16" applyNumberFormat="0" applyProtection="0">
      <alignment horizontal="left" vertical="center" indent="1"/>
    </xf>
    <xf numFmtId="4" fontId="51" fillId="9" borderId="17" applyNumberFormat="0" applyProtection="0">
      <alignment horizontal="right" vertical="center"/>
    </xf>
    <xf numFmtId="0" fontId="50" fillId="4" borderId="16" applyNumberFormat="0" applyProtection="0">
      <alignment horizontal="left" vertical="center" indent="1"/>
    </xf>
    <xf numFmtId="4" fontId="51" fillId="9" borderId="17" applyNumberFormat="0" applyProtection="0">
      <alignment horizontal="right" vertical="center"/>
    </xf>
    <xf numFmtId="0" fontId="50" fillId="4" borderId="16" applyNumberFormat="0" applyProtection="0">
      <alignment horizontal="left" vertical="center" indent="1"/>
    </xf>
    <xf numFmtId="4" fontId="51" fillId="9" borderId="17" applyNumberFormat="0" applyProtection="0">
      <alignment horizontal="right" vertical="center"/>
    </xf>
    <xf numFmtId="0" fontId="50" fillId="4" borderId="16" applyNumberFormat="0" applyProtection="0">
      <alignment horizontal="left" vertical="center" indent="1"/>
    </xf>
    <xf numFmtId="4" fontId="51" fillId="9" borderId="17"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1" fillId="9" borderId="17"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2" fillId="0" borderId="18" applyNumberFormat="0" applyFill="0" applyAlignment="0" applyProtection="0"/>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4" fontId="58" fillId="5" borderId="16" applyNumberFormat="0" applyProtection="0">
      <alignment horizontal="right" vertical="center"/>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1" fillId="10" borderId="17"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4" fontId="51" fillId="10" borderId="17"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50" fillId="4" borderId="16"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4" fontId="61" fillId="10" borderId="17" applyNumberFormat="0" applyProtection="0">
      <alignmen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0" borderId="17" applyNumberFormat="0" applyProtection="0">
      <alignmen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0" borderId="17" applyNumberFormat="0" applyProtection="0">
      <alignment vertical="center"/>
    </xf>
    <xf numFmtId="0" fontId="6" fillId="6" borderId="17" applyNumberFormat="0" applyProtection="0">
      <alignment horizontal="left" vertical="center" indent="1"/>
    </xf>
    <xf numFmtId="4" fontId="51" fillId="10" borderId="17" applyNumberFormat="0" applyProtection="0">
      <alignmen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0" borderId="17" applyNumberFormat="0" applyProtection="0">
      <alignmen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0"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0" fillId="0" borderId="16"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191" fontId="67" fillId="23" borderId="9"/>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0" fontId="52" fillId="0" borderId="18" applyNumberFormat="0" applyFill="0" applyAlignment="0" applyProtection="0"/>
    <xf numFmtId="4" fontId="51" fillId="10" borderId="17" applyNumberFormat="0" applyProtection="0">
      <alignment vertical="center"/>
    </xf>
    <xf numFmtId="0" fontId="52" fillId="0" borderId="18" applyNumberFormat="0" applyFill="0" applyAlignment="0" applyProtection="0"/>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0" fontId="52" fillId="0" borderId="18" applyNumberFormat="0" applyFill="0" applyAlignment="0" applyProtection="0"/>
    <xf numFmtId="4" fontId="51" fillId="10" borderId="17" applyNumberFormat="0" applyProtection="0">
      <alignment vertical="center"/>
    </xf>
    <xf numFmtId="0" fontId="52" fillId="0" borderId="18" applyNumberFormat="0" applyFill="0" applyAlignment="0" applyProtection="0"/>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0" fontId="128" fillId="0" borderId="0"/>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7" fillId="5" borderId="16" applyNumberFormat="0" applyProtection="0">
      <alignment horizontal="righ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5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51" fillId="9" borderId="17" applyNumberFormat="0" applyProtection="0">
      <alignment horizontal="righ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50" fillId="0" borderId="16" applyNumberFormat="0" applyProtection="0">
      <alignment horizontal="righ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50" fillId="0" borderId="16" applyNumberFormat="0" applyProtection="0">
      <alignment horizontal="right" vertical="center"/>
    </xf>
    <xf numFmtId="4" fontId="61" fillId="10" borderId="17" applyNumberFormat="0" applyProtection="0">
      <alignment vertical="center"/>
    </xf>
    <xf numFmtId="0" fontId="52" fillId="0" borderId="18" applyNumberFormat="0" applyFill="0" applyAlignment="0" applyProtection="0"/>
    <xf numFmtId="4" fontId="61" fillId="10" borderId="17" applyNumberFormat="0" applyProtection="0">
      <alignment vertical="center"/>
    </xf>
    <xf numFmtId="0" fontId="52" fillId="0" borderId="18" applyNumberFormat="0" applyFill="0" applyAlignment="0" applyProtection="0"/>
    <xf numFmtId="4" fontId="61" fillId="10" borderId="17" applyNumberFormat="0" applyProtection="0">
      <alignment vertical="center"/>
    </xf>
    <xf numFmtId="0" fontId="52" fillId="0" borderId="18" applyNumberFormat="0" applyFill="0" applyAlignment="0" applyProtection="0"/>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0" fontId="52" fillId="0" borderId="18" applyNumberFormat="0" applyFill="0" applyAlignment="0" applyProtection="0"/>
    <xf numFmtId="4" fontId="61" fillId="10" borderId="17" applyNumberFormat="0" applyProtection="0">
      <alignment vertical="center"/>
    </xf>
    <xf numFmtId="0" fontId="52" fillId="0" borderId="18" applyNumberFormat="0" applyFill="0" applyAlignment="0" applyProtection="0"/>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9" borderId="17" applyNumberFormat="0" applyProtection="0">
      <alignment horizontal="right" vertical="center"/>
    </xf>
    <xf numFmtId="4" fontId="61" fillId="10" borderId="17" applyNumberFormat="0" applyProtection="0">
      <alignment vertical="center"/>
    </xf>
    <xf numFmtId="4" fontId="61" fillId="9" borderId="17" applyNumberFormat="0" applyProtection="0">
      <alignment horizontal="right" vertical="center"/>
    </xf>
    <xf numFmtId="4" fontId="61" fillId="10" borderId="17" applyNumberFormat="0" applyProtection="0">
      <alignment vertical="center"/>
    </xf>
    <xf numFmtId="4" fontId="61" fillId="9" borderId="17" applyNumberFormat="0" applyProtection="0">
      <alignment horizontal="righ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9" borderId="17" applyNumberFormat="0" applyProtection="0">
      <alignment horizontal="righ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9" borderId="17" applyNumberFormat="0" applyProtection="0">
      <alignment horizontal="right" vertical="center"/>
    </xf>
    <xf numFmtId="4" fontId="61" fillId="10" borderId="17" applyNumberFormat="0" applyProtection="0">
      <alignment vertical="center"/>
    </xf>
    <xf numFmtId="4" fontId="61" fillId="9" borderId="17" applyNumberFormat="0" applyProtection="0">
      <alignment horizontal="right" vertical="center"/>
    </xf>
    <xf numFmtId="4" fontId="61" fillId="10" borderId="17" applyNumberFormat="0" applyProtection="0">
      <alignment vertical="center"/>
    </xf>
    <xf numFmtId="4" fontId="61" fillId="9" borderId="17" applyNumberFormat="0" applyProtection="0">
      <alignment horizontal="righ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61" fillId="10" borderId="17" applyNumberFormat="0" applyProtection="0">
      <alignmen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0" fillId="0" borderId="16" applyNumberFormat="0" applyProtection="0">
      <alignment horizontal="right" vertical="center"/>
    </xf>
    <xf numFmtId="4" fontId="51" fillId="10" borderId="17" applyNumberFormat="0" applyProtection="0">
      <alignment horizontal="left" vertical="center" indent="1"/>
    </xf>
    <xf numFmtId="4" fontId="50" fillId="0"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0" fontId="52" fillId="0" borderId="18" applyNumberFormat="0" applyFill="0" applyAlignment="0" applyProtection="0"/>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61" fillId="9" borderId="17"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0" fontId="6" fillId="6"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9" borderId="17"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0" fontId="135" fillId="0" borderId="0"/>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8" fillId="5" borderId="16" applyNumberFormat="0" applyProtection="0">
      <alignment horizontal="right" vertical="center"/>
    </xf>
    <xf numFmtId="4" fontId="57" fillId="5"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61" fillId="9" borderId="17"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0" fontId="6" fillId="6"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7" fillId="5" borderId="16" applyNumberFormat="0" applyProtection="0">
      <alignment horizontal="right" vertical="center"/>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10" borderId="17" applyNumberFormat="0" applyProtection="0">
      <alignment horizontal="left" vertical="center" indent="1"/>
    </xf>
    <xf numFmtId="4" fontId="51" fillId="9" borderId="17" applyNumberFormat="0" applyProtection="0">
      <alignment horizontal="right" vertical="center"/>
    </xf>
    <xf numFmtId="4" fontId="51" fillId="9" borderId="17" applyNumberFormat="0" applyProtection="0">
      <alignment horizontal="right" vertical="center"/>
    </xf>
    <xf numFmtId="4" fontId="58" fillId="5" borderId="16"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6" fillId="6" borderId="17" applyNumberFormat="0" applyProtection="0">
      <alignment horizontal="left" vertical="center" indent="1"/>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70" fillId="9" borderId="17"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1" fillId="9" borderId="17" applyNumberFormat="0" applyProtection="0">
      <alignment horizontal="right" vertical="center"/>
    </xf>
    <xf numFmtId="4" fontId="50" fillId="0" borderId="16" applyNumberFormat="0" applyProtection="0">
      <alignment horizontal="right" vertical="center"/>
    </xf>
    <xf numFmtId="4" fontId="51" fillId="9" borderId="17"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8"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0" fontId="52" fillId="0" borderId="18" applyNumberFormat="0" applyFill="0" applyAlignment="0" applyProtection="0"/>
    <xf numFmtId="4" fontId="50" fillId="0" borderId="16" applyNumberFormat="0" applyProtection="0">
      <alignment horizontal="right" vertical="center"/>
    </xf>
    <xf numFmtId="4" fontId="50" fillId="0" borderId="16" applyNumberFormat="0" applyProtection="0">
      <alignment horizontal="right" vertical="center"/>
    </xf>
    <xf numFmtId="4" fontId="57" fillId="5"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0" fillId="0" borderId="16"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7" fillId="5" borderId="16" applyNumberFormat="0" applyProtection="0">
      <alignment horizontal="right" vertical="center"/>
    </xf>
    <xf numFmtId="4" fontId="51" fillId="9" borderId="17" applyNumberFormat="0" applyProtection="0">
      <alignment horizontal="right" vertical="center"/>
    </xf>
    <xf numFmtId="0" fontId="52" fillId="0" borderId="18" applyNumberFormat="0" applyFill="0" applyAlignment="0" applyProtection="0"/>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6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0" fontId="71" fillId="26" borderId="1">
      <alignment horizontal="left" vertical="center"/>
    </xf>
    <xf numFmtId="4" fontId="51" fillId="9" borderId="17" applyNumberFormat="0" applyProtection="0">
      <alignment horizontal="right" vertical="center"/>
    </xf>
    <xf numFmtId="0" fontId="71" fillId="26" borderId="1">
      <alignment horizontal="lef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191" fontId="67" fillId="23" borderId="9"/>
    <xf numFmtId="4" fontId="51" fillId="9" borderId="17" applyNumberFormat="0" applyProtection="0">
      <alignment horizontal="right" vertical="center"/>
    </xf>
    <xf numFmtId="191" fontId="67" fillId="23" borderId="9"/>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190" fontId="63" fillId="0" borderId="9">
      <alignment horizontal="left" vertical="top"/>
    </xf>
    <xf numFmtId="4" fontId="51" fillId="9" borderId="17" applyNumberFormat="0" applyProtection="0">
      <alignment horizontal="right" vertical="center"/>
    </xf>
    <xf numFmtId="190" fontId="63" fillId="0" borderId="9">
      <alignment horizontal="left" vertical="top"/>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5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0" fontId="6" fillId="6" borderId="17" applyNumberFormat="0" applyProtection="0">
      <alignment horizontal="left" vertical="center" indent="1"/>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0" fontId="52" fillId="0" borderId="18" applyNumberFormat="0" applyFill="0" applyAlignment="0" applyProtection="0"/>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191" fontId="67" fillId="23" borderId="9"/>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7"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0" fontId="6" fillId="6" borderId="17" applyNumberFormat="0" applyProtection="0">
      <alignment horizontal="left" vertical="center" indent="1"/>
    </xf>
    <xf numFmtId="4" fontId="58" fillId="5" borderId="16" applyNumberFormat="0" applyProtection="0">
      <alignment horizontal="right" vertical="center"/>
    </xf>
    <xf numFmtId="0" fontId="6" fillId="6" borderId="17" applyNumberFormat="0" applyProtection="0">
      <alignment horizontal="left" vertical="center" indent="1"/>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58" fillId="5" borderId="16"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0" fontId="6" fillId="6" borderId="17" applyNumberFormat="0" applyProtection="0">
      <alignment horizontal="left" vertical="center" indent="1"/>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70"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4" fontId="61" fillId="9" borderId="17" applyNumberFormat="0" applyProtection="0">
      <alignment horizontal="right" vertical="center"/>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0" fontId="6" fillId="6" borderId="17" applyNumberFormat="0" applyProtection="0">
      <alignment horizontal="left" vertical="center" indent="1"/>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0" fontId="52" fillId="0" borderId="18" applyNumberFormat="0" applyFill="0" applyAlignment="0" applyProtection="0"/>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0" fontId="139" fillId="0" borderId="0"/>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57" fillId="5" borderId="16"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190" fontId="53" fillId="9" borderId="9">
      <alignment vertical="top"/>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4" fontId="70" fillId="9" borderId="17" applyNumberFormat="0" applyProtection="0">
      <alignment horizontal="right" vertical="center"/>
    </xf>
    <xf numFmtId="0" fontId="72" fillId="0" borderId="0"/>
    <xf numFmtId="37" fontId="138" fillId="0" borderId="0">
      <protection locked="0"/>
    </xf>
    <xf numFmtId="0" fontId="110" fillId="0" borderId="0"/>
    <xf numFmtId="0" fontId="140" fillId="0" borderId="0"/>
    <xf numFmtId="0" fontId="75" fillId="0" borderId="0"/>
    <xf numFmtId="0" fontId="52" fillId="0" borderId="18" applyNumberFormat="0" applyFill="0" applyAlignment="0" applyProtection="0"/>
    <xf numFmtId="40" fontId="141" fillId="0" borderId="0" applyBorder="0">
      <alignment horizontal="right"/>
    </xf>
    <xf numFmtId="0" fontId="142" fillId="0" borderId="30"/>
    <xf numFmtId="0" fontId="89" fillId="0" borderId="0" applyNumberFormat="0" applyFill="0" applyBorder="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0" fontId="52" fillId="0" borderId="1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0" fontId="73" fillId="0" borderId="0"/>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190" fontId="53" fillId="9" borderId="9">
      <alignment vertical="top"/>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0" fontId="71" fillId="26" borderId="1">
      <alignment horizontal="left" vertical="center"/>
    </xf>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1" fontId="67" fillId="23" borderId="9"/>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63" fillId="0" borderId="9">
      <alignment horizontal="left" vertical="top"/>
    </xf>
    <xf numFmtId="190" fontId="143" fillId="0" borderId="12">
      <alignment horizontal="left" vertical="top"/>
    </xf>
    <xf numFmtId="0" fontId="104" fillId="0" borderId="12">
      <alignment horizontal="left" vertical="center"/>
    </xf>
    <xf numFmtId="0" fontId="144" fillId="0" borderId="0" applyNumberFormat="0" applyFill="0" applyBorder="0" applyAlignment="0" applyProtection="0"/>
    <xf numFmtId="43" fontId="6" fillId="0" borderId="0" applyFont="0" applyFill="0" applyBorder="0" applyAlignment="0" applyProtection="0"/>
    <xf numFmtId="0" fontId="127" fillId="0" borderId="0" applyFont="0" applyFill="0" applyBorder="0" applyAlignment="0" applyProtection="0"/>
    <xf numFmtId="0" fontId="109" fillId="0" borderId="0" applyFont="0" applyFill="0" applyBorder="0" applyAlignment="0" applyProtection="0"/>
    <xf numFmtId="0" fontId="124" fillId="0" borderId="0"/>
    <xf numFmtId="171" fontId="117" fillId="0" borderId="0" applyFont="0" applyFill="0" applyBorder="0" applyAlignment="0" applyProtection="0"/>
    <xf numFmtId="219" fontId="113" fillId="0" borderId="0" applyFont="0" applyFill="0" applyBorder="0" applyAlignment="0" applyProtection="0"/>
    <xf numFmtId="41" fontId="122" fillId="0" borderId="0" applyFont="0" applyFill="0" applyBorder="0" applyAlignment="0" applyProtection="0">
      <alignment vertical="center"/>
    </xf>
    <xf numFmtId="9" fontId="122" fillId="0" borderId="0" applyFont="0" applyFill="0" applyBorder="0" applyAlignment="0" applyProtection="0"/>
    <xf numFmtId="191" fontId="118" fillId="0" borderId="0" applyFont="0" applyFill="0" applyBorder="0" applyAlignment="0" applyProtection="0"/>
    <xf numFmtId="220" fontId="7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xf numFmtId="0" fontId="45" fillId="0" borderId="0"/>
    <xf numFmtId="0" fontId="45" fillId="0" borderId="0"/>
    <xf numFmtId="0" fontId="4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1" fillId="0" borderId="0" applyFont="0" applyFill="0" applyBorder="0" applyAlignment="0" applyProtection="0"/>
  </cellStyleXfs>
  <cellXfs count="694">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2" fillId="0" borderId="0" xfId="0" applyFont="1" applyAlignment="1">
      <alignment horizontal="left" vertical="center"/>
    </xf>
    <xf numFmtId="43" fontId="2" fillId="0" borderId="1" xfId="1" applyFont="1" applyFill="1" applyBorder="1" applyAlignment="1">
      <alignment vertical="center"/>
    </xf>
    <xf numFmtId="43" fontId="2" fillId="0" borderId="1" xfId="1" applyFont="1" applyFill="1" applyBorder="1" applyAlignment="1">
      <alignment vertical="center" wrapText="1"/>
    </xf>
    <xf numFmtId="0" fontId="2" fillId="0" borderId="1" xfId="0" applyFont="1" applyBorder="1" applyAlignment="1">
      <alignment horizontal="center" vertical="center" wrapText="1"/>
    </xf>
    <xf numFmtId="0" fontId="3" fillId="0" borderId="0" xfId="0" applyFont="1" applyAlignment="1">
      <alignment vertical="center"/>
    </xf>
    <xf numFmtId="43" fontId="2" fillId="0" borderId="0" xfId="1" applyFont="1" applyFill="1" applyBorder="1" applyAlignment="1">
      <alignment vertical="center"/>
    </xf>
    <xf numFmtId="0" fontId="3" fillId="0" borderId="0" xfId="0" applyFont="1" applyAlignment="1">
      <alignment horizontal="center" vertical="center" wrapText="1"/>
    </xf>
    <xf numFmtId="167" fontId="15" fillId="0" borderId="1" xfId="16" applyFont="1" applyFill="1" applyBorder="1" applyAlignment="1">
      <alignment horizontal="center" vertical="center"/>
    </xf>
    <xf numFmtId="0" fontId="15" fillId="0" borderId="1" xfId="0" applyFont="1" applyBorder="1" applyAlignment="1">
      <alignment horizontal="center" vertical="center"/>
    </xf>
    <xf numFmtId="178" fontId="2" fillId="0" borderId="1" xfId="16" applyNumberFormat="1" applyFont="1" applyFill="1" applyBorder="1" applyAlignment="1">
      <alignment vertical="center"/>
    </xf>
    <xf numFmtId="0" fontId="15" fillId="0" borderId="1" xfId="0" applyFont="1" applyBorder="1" applyAlignment="1">
      <alignment horizontal="left" vertical="center" wrapText="1"/>
    </xf>
    <xf numFmtId="167" fontId="2" fillId="0" borderId="1" xfId="4" applyFont="1" applyFill="1" applyBorder="1" applyAlignment="1">
      <alignment vertical="center" wrapText="1"/>
    </xf>
    <xf numFmtId="0" fontId="3" fillId="0" borderId="0" xfId="0" applyFont="1" applyAlignment="1">
      <alignment vertical="center" wrapText="1"/>
    </xf>
    <xf numFmtId="167" fontId="2" fillId="0" borderId="1" xfId="4" applyFont="1" applyFill="1" applyBorder="1" applyAlignment="1">
      <alignment vertical="center"/>
    </xf>
    <xf numFmtId="0" fontId="15" fillId="0" borderId="1" xfId="0" applyFont="1" applyBorder="1" applyAlignment="1">
      <alignment horizontal="center" vertical="center" wrapText="1"/>
    </xf>
    <xf numFmtId="9" fontId="2" fillId="0" borderId="1" xfId="2" applyFont="1" applyFill="1" applyBorder="1" applyAlignment="1">
      <alignment horizontal="center" vertical="center"/>
    </xf>
    <xf numFmtId="0" fontId="2" fillId="0" borderId="1" xfId="0" applyFont="1" applyBorder="1" applyAlignment="1">
      <alignment horizontal="left" vertical="center" wrapText="1"/>
    </xf>
    <xf numFmtId="167" fontId="3" fillId="0" borderId="1" xfId="4" applyFont="1" applyFill="1" applyBorder="1" applyAlignment="1">
      <alignment vertical="center"/>
    </xf>
    <xf numFmtId="167" fontId="15" fillId="0" borderId="1" xfId="16" applyFont="1" applyFill="1" applyBorder="1" applyAlignment="1">
      <alignment vertical="center"/>
    </xf>
    <xf numFmtId="10" fontId="15" fillId="0" borderId="1" xfId="2" applyNumberFormat="1" applyFont="1" applyFill="1" applyBorder="1" applyAlignment="1">
      <alignment vertical="center"/>
    </xf>
    <xf numFmtId="10" fontId="15" fillId="0" borderId="1" xfId="2" applyNumberFormat="1" applyFont="1" applyFill="1" applyBorder="1" applyAlignment="1">
      <alignment horizontal="center" vertical="center" wrapText="1"/>
    </xf>
    <xf numFmtId="10" fontId="2" fillId="0" borderId="1" xfId="2" applyNumberFormat="1" applyFont="1" applyFill="1" applyBorder="1" applyAlignment="1">
      <alignment vertical="center"/>
    </xf>
    <xf numFmtId="167" fontId="2" fillId="0" borderId="0" xfId="4" applyFont="1" applyFill="1" applyBorder="1" applyAlignment="1">
      <alignment vertical="center"/>
    </xf>
    <xf numFmtId="10" fontId="2" fillId="0" borderId="0" xfId="2" applyNumberFormat="1" applyFont="1" applyFill="1" applyBorder="1" applyAlignment="1">
      <alignment vertical="center"/>
    </xf>
    <xf numFmtId="10" fontId="15" fillId="0" borderId="0" xfId="2" applyNumberFormat="1" applyFont="1" applyFill="1" applyBorder="1" applyAlignment="1">
      <alignment horizontal="left" vertical="center"/>
    </xf>
    <xf numFmtId="168" fontId="17" fillId="0" borderId="1" xfId="4" applyNumberFormat="1" applyFont="1" applyFill="1" applyBorder="1" applyAlignment="1">
      <alignment horizontal="center" vertical="center"/>
    </xf>
    <xf numFmtId="2" fontId="17" fillId="0" borderId="1" xfId="4" applyNumberFormat="1" applyFont="1" applyFill="1" applyBorder="1" applyAlignment="1">
      <alignment horizontal="center" vertical="center"/>
    </xf>
    <xf numFmtId="172" fontId="16" fillId="0" borderId="1" xfId="7" applyNumberFormat="1" applyFont="1" applyFill="1" applyBorder="1" applyAlignment="1">
      <alignment horizontal="center" vertical="center"/>
    </xf>
    <xf numFmtId="164" fontId="16" fillId="0" borderId="1" xfId="1" applyNumberFormat="1" applyFont="1" applyFill="1" applyBorder="1" applyAlignment="1">
      <alignment vertical="center" wrapText="1"/>
    </xf>
    <xf numFmtId="164" fontId="15" fillId="0" borderId="1" xfId="2" applyNumberFormat="1" applyFont="1" applyFill="1" applyBorder="1" applyAlignment="1">
      <alignment horizontal="right" vertical="center"/>
    </xf>
    <xf numFmtId="3" fontId="2" fillId="0" borderId="1" xfId="4" applyNumberFormat="1" applyFont="1" applyFill="1" applyBorder="1" applyAlignment="1">
      <alignment horizontal="center" vertical="center"/>
    </xf>
    <xf numFmtId="3" fontId="3" fillId="0" borderId="1" xfId="4" applyNumberFormat="1" applyFont="1" applyFill="1" applyBorder="1" applyAlignment="1">
      <alignment horizontal="center" vertical="center"/>
    </xf>
    <xf numFmtId="1" fontId="3" fillId="0" borderId="1" xfId="4" applyNumberFormat="1" applyFont="1" applyFill="1" applyBorder="1" applyAlignment="1">
      <alignment horizontal="center" vertical="center"/>
    </xf>
    <xf numFmtId="43" fontId="15" fillId="0" borderId="1" xfId="1" applyFont="1" applyFill="1" applyBorder="1" applyAlignment="1">
      <alignment horizontal="center" vertical="center"/>
    </xf>
    <xf numFmtId="43" fontId="15" fillId="0" borderId="1" xfId="1" applyFont="1" applyFill="1" applyBorder="1" applyAlignment="1">
      <alignment vertical="center"/>
    </xf>
    <xf numFmtId="43" fontId="15" fillId="0" borderId="1" xfId="1" applyFont="1" applyFill="1" applyBorder="1" applyAlignment="1">
      <alignment horizontal="right" vertical="center"/>
    </xf>
    <xf numFmtId="43" fontId="15" fillId="0" borderId="1" xfId="1" applyFont="1" applyFill="1" applyBorder="1" applyAlignment="1">
      <alignment horizontal="center" vertical="center" wrapText="1"/>
    </xf>
    <xf numFmtId="43" fontId="16" fillId="0" borderId="1" xfId="1" applyFont="1" applyFill="1" applyBorder="1" applyAlignment="1">
      <alignment horizontal="center" vertical="center"/>
    </xf>
    <xf numFmtId="43" fontId="3" fillId="0" borderId="1" xfId="1" applyFont="1" applyFill="1" applyBorder="1" applyAlignment="1">
      <alignment vertical="center"/>
    </xf>
    <xf numFmtId="183" fontId="2" fillId="0" borderId="1" xfId="1" applyNumberFormat="1" applyFont="1" applyFill="1" applyBorder="1" applyAlignment="1">
      <alignment vertical="center"/>
    </xf>
    <xf numFmtId="182" fontId="15" fillId="0" borderId="0" xfId="2" applyNumberFormat="1" applyFont="1" applyFill="1" applyBorder="1" applyAlignment="1">
      <alignment vertical="center"/>
    </xf>
    <xf numFmtId="184" fontId="2" fillId="0" borderId="1" xfId="1" applyNumberFormat="1" applyFont="1" applyFill="1" applyBorder="1" applyAlignment="1">
      <alignment horizontal="right" vertical="center"/>
    </xf>
    <xf numFmtId="184" fontId="3" fillId="0" borderId="1" xfId="1" applyNumberFormat="1" applyFont="1" applyFill="1" applyBorder="1" applyAlignment="1">
      <alignment horizontal="right" vertical="center"/>
    </xf>
    <xf numFmtId="1" fontId="15" fillId="0" borderId="1" xfId="16" applyNumberFormat="1" applyFont="1" applyFill="1" applyBorder="1" applyAlignment="1">
      <alignment horizontal="center" vertical="center"/>
    </xf>
    <xf numFmtId="0" fontId="2" fillId="0" borderId="1" xfId="0" applyFont="1" applyBorder="1" applyAlignment="1">
      <alignment wrapText="1"/>
    </xf>
    <xf numFmtId="167" fontId="2" fillId="0" borderId="1" xfId="16" applyFont="1" applyFill="1" applyBorder="1" applyAlignment="1">
      <alignment vertical="center"/>
    </xf>
    <xf numFmtId="164" fontId="15" fillId="0" borderId="1" xfId="4" applyNumberFormat="1" applyFont="1" applyFill="1" applyBorder="1" applyAlignment="1">
      <alignment horizontal="right" vertical="center"/>
    </xf>
    <xf numFmtId="164" fontId="16" fillId="0" borderId="1" xfId="4" applyNumberFormat="1" applyFont="1" applyFill="1" applyBorder="1" applyAlignment="1">
      <alignment horizontal="right" vertical="center"/>
    </xf>
    <xf numFmtId="164" fontId="2" fillId="0" borderId="1" xfId="4" applyNumberFormat="1" applyFont="1" applyFill="1" applyBorder="1" applyAlignment="1">
      <alignment horizontal="right" vertical="center"/>
    </xf>
    <xf numFmtId="43" fontId="3" fillId="0" borderId="1" xfId="1" applyFont="1" applyFill="1" applyBorder="1" applyAlignment="1">
      <alignment vertical="center" wrapText="1"/>
    </xf>
    <xf numFmtId="10" fontId="2" fillId="0" borderId="1" xfId="2" applyNumberFormat="1" applyFont="1" applyFill="1" applyBorder="1" applyAlignment="1">
      <alignment vertical="center" wrapText="1"/>
    </xf>
    <xf numFmtId="183" fontId="2" fillId="0" borderId="1" xfId="1" applyNumberFormat="1" applyFont="1" applyFill="1" applyBorder="1" applyAlignment="1">
      <alignment vertical="center" wrapText="1"/>
    </xf>
    <xf numFmtId="178" fontId="2" fillId="0" borderId="1" xfId="4" applyNumberFormat="1" applyFont="1" applyFill="1" applyBorder="1" applyAlignment="1">
      <alignment vertical="center" wrapText="1"/>
    </xf>
    <xf numFmtId="167" fontId="3" fillId="0" borderId="1" xfId="4" applyFont="1" applyFill="1" applyBorder="1" applyAlignment="1">
      <alignment vertical="center" wrapText="1"/>
    </xf>
    <xf numFmtId="173" fontId="15" fillId="0" borderId="1" xfId="0" applyNumberFormat="1" applyFont="1" applyBorder="1" applyAlignment="1">
      <alignment horizontal="center" vertical="center" shrinkToFit="1"/>
    </xf>
    <xf numFmtId="2" fontId="15" fillId="0" borderId="1" xfId="0" applyNumberFormat="1" applyFont="1" applyBorder="1" applyAlignment="1">
      <alignment horizontal="center" vertical="center" shrinkToFit="1"/>
    </xf>
    <xf numFmtId="43" fontId="15" fillId="0" borderId="1" xfId="1" applyFont="1" applyFill="1" applyBorder="1" applyAlignment="1">
      <alignment horizontal="center" vertical="center" shrinkToFit="1"/>
    </xf>
    <xf numFmtId="43" fontId="15" fillId="0" borderId="1" xfId="6453" applyFont="1" applyFill="1" applyBorder="1" applyAlignment="1">
      <alignment horizontal="center" vertical="center" wrapText="1"/>
    </xf>
    <xf numFmtId="43" fontId="15" fillId="0" borderId="1" xfId="1" applyFont="1" applyFill="1" applyBorder="1" applyAlignment="1">
      <alignment horizontal="center" vertical="center" wrapText="1" shrinkToFit="1"/>
    </xf>
    <xf numFmtId="0" fontId="2" fillId="0" borderId="0" xfId="0" applyFont="1" applyAlignment="1">
      <alignment wrapText="1"/>
    </xf>
    <xf numFmtId="0" fontId="3" fillId="0" borderId="1" xfId="0" applyFont="1" applyBorder="1" applyAlignment="1">
      <alignment horizontal="center" wrapText="1"/>
    </xf>
    <xf numFmtId="0" fontId="3" fillId="0" borderId="1" xfId="0" applyFont="1" applyBorder="1" applyAlignment="1">
      <alignment wrapText="1"/>
    </xf>
    <xf numFmtId="0" fontId="2" fillId="0" borderId="1" xfId="0" applyFont="1" applyBorder="1" applyAlignment="1">
      <alignment horizontal="center" wrapText="1"/>
    </xf>
    <xf numFmtId="0" fontId="2" fillId="0" borderId="0" xfId="0" applyFont="1" applyAlignment="1">
      <alignment horizontal="center" wrapText="1"/>
    </xf>
    <xf numFmtId="167" fontId="15" fillId="0" borderId="0" xfId="4" applyFont="1" applyFill="1" applyBorder="1" applyAlignment="1">
      <alignment vertical="center"/>
    </xf>
    <xf numFmtId="164" fontId="15" fillId="0" borderId="1" xfId="1" applyNumberFormat="1" applyFont="1" applyFill="1" applyBorder="1" applyAlignment="1">
      <alignment vertical="center" wrapText="1"/>
    </xf>
    <xf numFmtId="10" fontId="15" fillId="0" borderId="1" xfId="1" applyNumberFormat="1" applyFont="1" applyFill="1" applyBorder="1" applyAlignment="1">
      <alignment horizontal="right" vertical="center"/>
    </xf>
    <xf numFmtId="167" fontId="2" fillId="0" borderId="0" xfId="4" applyFont="1" applyFill="1" applyBorder="1" applyAlignment="1">
      <alignment vertical="center" wrapText="1"/>
    </xf>
    <xf numFmtId="43" fontId="26" fillId="0" borderId="1" xfId="1" applyFont="1" applyFill="1" applyBorder="1" applyAlignment="1">
      <alignment horizontal="center" vertical="center"/>
    </xf>
    <xf numFmtId="43" fontId="37" fillId="0" borderId="1" xfId="1" applyFont="1" applyFill="1" applyBorder="1" applyAlignment="1">
      <alignment horizontal="center" vertical="center"/>
    </xf>
    <xf numFmtId="43" fontId="2" fillId="0" borderId="1" xfId="1" applyFont="1" applyFill="1" applyBorder="1" applyAlignment="1">
      <alignment horizontal="center" vertical="center"/>
    </xf>
    <xf numFmtId="43" fontId="38" fillId="0" borderId="1" xfId="1" applyFont="1" applyFill="1" applyBorder="1" applyAlignment="1">
      <alignment horizontal="center" vertical="center"/>
    </xf>
    <xf numFmtId="43" fontId="2" fillId="0" borderId="1" xfId="1" applyFont="1" applyFill="1" applyBorder="1" applyAlignment="1">
      <alignment horizontal="center" vertical="center" wrapText="1"/>
    </xf>
    <xf numFmtId="43" fontId="39" fillId="0" borderId="1" xfId="1" applyFont="1" applyFill="1" applyBorder="1" applyAlignment="1">
      <alignment horizontal="center" vertical="center"/>
    </xf>
    <xf numFmtId="43" fontId="3" fillId="0" borderId="1" xfId="1" applyFont="1" applyFill="1" applyBorder="1" applyAlignment="1">
      <alignment horizontal="center" vertical="center"/>
    </xf>
    <xf numFmtId="2" fontId="2" fillId="0" borderId="1" xfId="2" applyNumberFormat="1" applyFont="1" applyFill="1" applyBorder="1" applyAlignment="1">
      <alignment horizontal="center" vertical="center"/>
    </xf>
    <xf numFmtId="10" fontId="2" fillId="0" borderId="1" xfId="2" applyNumberFormat="1" applyFont="1" applyFill="1" applyBorder="1" applyAlignment="1">
      <alignment horizontal="center" vertical="center"/>
    </xf>
    <xf numFmtId="184" fontId="2" fillId="0" borderId="1" xfId="1" applyNumberFormat="1" applyFont="1" applyFill="1" applyBorder="1" applyAlignment="1">
      <alignment horizontal="left" vertical="center" wrapText="1"/>
    </xf>
    <xf numFmtId="0" fontId="3" fillId="0" borderId="1" xfId="0" applyFont="1" applyBorder="1" applyAlignment="1">
      <alignment horizontal="center" vertical="center" wrapText="1"/>
    </xf>
    <xf numFmtId="0" fontId="3" fillId="0" borderId="0" xfId="0" applyFont="1" applyAlignment="1">
      <alignment horizontal="left" vertical="center" wrapText="1"/>
    </xf>
    <xf numFmtId="0" fontId="3" fillId="0" borderId="7" xfId="0" applyFont="1" applyBorder="1" applyAlignment="1">
      <alignment horizontal="left" vertical="center" wrapText="1"/>
    </xf>
    <xf numFmtId="0" fontId="4" fillId="0" borderId="0" xfId="0" applyFont="1" applyAlignment="1">
      <alignment horizontal="left" vertical="center" wrapText="1"/>
    </xf>
    <xf numFmtId="0" fontId="16" fillId="0" borderId="1" xfId="3" applyFont="1" applyFill="1" applyBorder="1" applyAlignment="1">
      <alignment horizontal="center" vertical="center"/>
    </xf>
    <xf numFmtId="0" fontId="16" fillId="0" borderId="1" xfId="3"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vertical="center"/>
    </xf>
    <xf numFmtId="0" fontId="2" fillId="0" borderId="1" xfId="0" applyFont="1" applyFill="1" applyBorder="1" applyAlignment="1">
      <alignment vertical="center"/>
    </xf>
    <xf numFmtId="0" fontId="15" fillId="0" borderId="1" xfId="0" applyFont="1" applyFill="1" applyBorder="1" applyAlignment="1">
      <alignment horizontal="center" vertical="center" wrapText="1"/>
    </xf>
    <xf numFmtId="0" fontId="15" fillId="0" borderId="1" xfId="0" applyFont="1" applyFill="1" applyBorder="1" applyAlignment="1">
      <alignment vertical="center" wrapText="1"/>
    </xf>
    <xf numFmtId="9" fontId="2" fillId="0" borderId="1" xfId="2" applyFont="1" applyFill="1" applyBorder="1" applyAlignment="1">
      <alignment vertical="center"/>
    </xf>
    <xf numFmtId="0" fontId="15" fillId="0" borderId="1" xfId="0" applyFont="1" applyFill="1" applyBorder="1" applyAlignment="1">
      <alignment vertical="center"/>
    </xf>
    <xf numFmtId="167" fontId="2" fillId="0" borderId="1" xfId="0" applyNumberFormat="1" applyFont="1" applyFill="1" applyBorder="1" applyAlignment="1">
      <alignment vertical="center"/>
    </xf>
    <xf numFmtId="186" fontId="2" fillId="0" borderId="1" xfId="16" applyNumberFormat="1" applyFont="1" applyFill="1" applyBorder="1" applyAlignment="1">
      <alignment horizontal="center" vertical="center"/>
    </xf>
    <xf numFmtId="167" fontId="2" fillId="0" borderId="1" xfId="16" applyFont="1" applyFill="1" applyBorder="1" applyAlignment="1">
      <alignment horizontal="center" vertical="center"/>
    </xf>
    <xf numFmtId="2" fontId="15"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6"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18" fillId="0" borderId="1" xfId="0" applyFont="1" applyFill="1" applyBorder="1" applyAlignment="1">
      <alignment horizontal="center" vertical="center"/>
    </xf>
    <xf numFmtId="0" fontId="26" fillId="0" borderId="1" xfId="0" applyFont="1" applyFill="1" applyBorder="1" applyAlignment="1">
      <alignment horizontal="center" vertical="center"/>
    </xf>
    <xf numFmtId="1" fontId="32" fillId="0" borderId="1" xfId="0" applyNumberFormat="1" applyFont="1" applyFill="1" applyBorder="1" applyAlignment="1">
      <alignment horizontal="center" vertical="center" shrinkToFit="1"/>
    </xf>
    <xf numFmtId="0" fontId="3"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2" fillId="0" borderId="1" xfId="0" applyFont="1" applyFill="1" applyBorder="1" applyAlignment="1">
      <alignment horizontal="left" vertical="center"/>
    </xf>
    <xf numFmtId="10" fontId="2" fillId="0" borderId="1" xfId="0" applyNumberFormat="1" applyFont="1" applyFill="1" applyBorder="1" applyAlignment="1">
      <alignment horizontal="center" vertical="center"/>
    </xf>
    <xf numFmtId="0" fontId="3" fillId="0" borderId="1" xfId="12" applyFont="1" applyFill="1" applyBorder="1" applyAlignment="1">
      <alignment horizontal="center" vertical="center" wrapText="1"/>
    </xf>
    <xf numFmtId="0" fontId="3" fillId="0" borderId="1" xfId="12" applyFont="1" applyFill="1" applyBorder="1" applyAlignment="1">
      <alignment horizontal="center" vertical="center"/>
    </xf>
    <xf numFmtId="0" fontId="3" fillId="0" borderId="1" xfId="12" applyFont="1" applyFill="1" applyBorder="1" applyAlignment="1">
      <alignment vertical="center"/>
    </xf>
    <xf numFmtId="0" fontId="2" fillId="0" borderId="1" xfId="12" applyFont="1" applyFill="1" applyBorder="1" applyAlignment="1">
      <alignment horizontal="center" vertical="center"/>
    </xf>
    <xf numFmtId="0" fontId="2" fillId="0" borderId="1" xfId="12" applyFont="1" applyFill="1" applyBorder="1" applyAlignment="1">
      <alignment vertical="center" wrapText="1"/>
    </xf>
    <xf numFmtId="1" fontId="2"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1" fontId="2" fillId="0" borderId="1" xfId="12" applyNumberFormat="1" applyFont="1" applyFill="1" applyBorder="1" applyAlignment="1">
      <alignment horizontal="center" vertical="center"/>
    </xf>
    <xf numFmtId="0" fontId="16" fillId="0"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1" fontId="18" fillId="0" borderId="1" xfId="0" applyNumberFormat="1" applyFont="1" applyFill="1" applyBorder="1" applyAlignment="1">
      <alignment horizontal="center" vertical="center" shrinkToFit="1"/>
    </xf>
    <xf numFmtId="0" fontId="15" fillId="0" borderId="1" xfId="0" applyFont="1" applyFill="1" applyBorder="1" applyAlignment="1">
      <alignment horizontal="left" vertical="center" wrapText="1"/>
    </xf>
    <xf numFmtId="2" fontId="26"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vertical="center"/>
    </xf>
    <xf numFmtId="2"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2" fontId="146" fillId="0" borderId="1" xfId="0" applyNumberFormat="1" applyFont="1" applyFill="1" applyBorder="1" applyAlignment="1">
      <alignment horizontal="center" vertical="center"/>
    </xf>
    <xf numFmtId="0" fontId="2" fillId="0" borderId="1" xfId="0" applyFont="1" applyFill="1" applyBorder="1" applyAlignment="1">
      <alignment vertical="center" wrapText="1"/>
    </xf>
    <xf numFmtId="222" fontId="3" fillId="0" borderId="1" xfId="0" applyNumberFormat="1" applyFont="1" applyFill="1" applyBorder="1" applyAlignment="1">
      <alignment horizontal="center" vertical="center"/>
    </xf>
    <xf numFmtId="222" fontId="18" fillId="0" borderId="1" xfId="0" applyNumberFormat="1" applyFont="1" applyFill="1" applyBorder="1" applyAlignment="1">
      <alignment horizontal="center" vertical="center"/>
    </xf>
    <xf numFmtId="222" fontId="16" fillId="0" borderId="1" xfId="0" quotePrefix="1" applyNumberFormat="1" applyFont="1" applyFill="1" applyBorder="1" applyAlignment="1">
      <alignment horizontal="center" vertical="center" wrapText="1"/>
    </xf>
    <xf numFmtId="2" fontId="16" fillId="0" borderId="1" xfId="0" applyNumberFormat="1" applyFont="1" applyFill="1" applyBorder="1" applyAlignment="1">
      <alignment horizontal="center" vertical="center"/>
    </xf>
    <xf numFmtId="0" fontId="3" fillId="0" borderId="1" xfId="0" applyFont="1" applyFill="1" applyBorder="1" applyAlignment="1">
      <alignment horizontal="center"/>
    </xf>
    <xf numFmtId="2" fontId="3" fillId="0" borderId="1" xfId="0" applyNumberFormat="1" applyFont="1" applyFill="1" applyBorder="1" applyAlignment="1">
      <alignment horizontal="center" vertical="center"/>
    </xf>
    <xf numFmtId="0" fontId="3" fillId="0" borderId="1" xfId="0" applyFont="1" applyFill="1" applyBorder="1"/>
    <xf numFmtId="1" fontId="16" fillId="0" borderId="1" xfId="0" applyNumberFormat="1" applyFont="1" applyFill="1" applyBorder="1" applyAlignment="1">
      <alignment horizontal="center" vertical="center"/>
    </xf>
    <xf numFmtId="222" fontId="16" fillId="0" borderId="1" xfId="0" applyNumberFormat="1" applyFont="1" applyFill="1" applyBorder="1" applyAlignment="1">
      <alignment horizontal="center" vertical="center"/>
    </xf>
    <xf numFmtId="0" fontId="2" fillId="0" borderId="1" xfId="0" applyFont="1" applyFill="1" applyBorder="1" applyAlignment="1">
      <alignment horizontal="left" vertical="center" textRotation="180" wrapText="1"/>
    </xf>
    <xf numFmtId="0" fontId="26" fillId="0" borderId="1" xfId="26" applyFont="1" applyFill="1" applyBorder="1" applyAlignment="1">
      <alignment horizontal="center" vertical="center" wrapText="1"/>
    </xf>
    <xf numFmtId="0" fontId="2" fillId="0" borderId="1" xfId="0" applyFont="1" applyFill="1" applyBorder="1" applyAlignment="1">
      <alignment horizontal="left" vertical="center" wrapText="1"/>
    </xf>
    <xf numFmtId="0" fontId="3" fillId="0" borderId="1" xfId="25" applyFont="1" applyFill="1" applyBorder="1" applyAlignment="1">
      <alignment horizontal="center" vertical="center" wrapText="1"/>
    </xf>
    <xf numFmtId="0" fontId="3" fillId="0" borderId="1" xfId="25" applyFont="1" applyFill="1" applyBorder="1" applyAlignment="1">
      <alignment vertical="center" wrapText="1"/>
    </xf>
    <xf numFmtId="0" fontId="3" fillId="0" borderId="1" xfId="25" applyFont="1" applyFill="1" applyBorder="1" applyAlignment="1">
      <alignment vertical="center" wrapText="1"/>
    </xf>
    <xf numFmtId="43" fontId="3" fillId="0" borderId="1" xfId="1" applyFont="1" applyFill="1" applyBorder="1"/>
    <xf numFmtId="43" fontId="2" fillId="0" borderId="1" xfId="1" applyFont="1" applyFill="1" applyBorder="1"/>
    <xf numFmtId="43" fontId="2" fillId="0" borderId="1" xfId="1" applyFont="1" applyFill="1" applyBorder="1" applyAlignment="1">
      <alignment horizontal="right"/>
    </xf>
    <xf numFmtId="43" fontId="16" fillId="0" borderId="1" xfId="1" applyFont="1" applyFill="1" applyBorder="1"/>
    <xf numFmtId="43" fontId="15" fillId="0" borderId="1" xfId="1" applyFont="1" applyFill="1" applyBorder="1"/>
    <xf numFmtId="43" fontId="2" fillId="0" borderId="1" xfId="1" applyFont="1" applyFill="1" applyBorder="1" applyAlignment="1">
      <alignment horizontal="left"/>
    </xf>
    <xf numFmtId="43" fontId="3" fillId="0" borderId="1" xfId="1" applyFont="1" applyFill="1" applyBorder="1" applyAlignment="1">
      <alignment horizontal="center" vertical="center" wrapText="1"/>
    </xf>
    <xf numFmtId="43" fontId="3" fillId="0" borderId="1" xfId="1" applyFont="1" applyFill="1" applyBorder="1" applyAlignment="1">
      <alignment horizontal="center" vertical="center" wrapText="1"/>
    </xf>
    <xf numFmtId="43" fontId="15" fillId="0" borderId="1" xfId="1" applyFont="1" applyFill="1" applyBorder="1" applyAlignment="1">
      <alignment horizontal="right"/>
    </xf>
    <xf numFmtId="43" fontId="16" fillId="0" borderId="1" xfId="1" applyFont="1" applyFill="1" applyBorder="1" applyAlignment="1">
      <alignment wrapText="1"/>
    </xf>
    <xf numFmtId="43" fontId="15" fillId="0" borderId="1" xfId="1" applyFont="1" applyFill="1" applyBorder="1" applyAlignment="1">
      <alignment horizontal="left"/>
    </xf>
    <xf numFmtId="0" fontId="3" fillId="0" borderId="1" xfId="25" applyFont="1" applyFill="1" applyBorder="1" applyAlignment="1">
      <alignment horizontal="center" vertical="center" wrapText="1"/>
    </xf>
    <xf numFmtId="0" fontId="15" fillId="0" borderId="1" xfId="0" applyFont="1" applyFill="1" applyBorder="1"/>
    <xf numFmtId="0" fontId="16" fillId="0" borderId="1" xfId="0" applyFont="1" applyFill="1" applyBorder="1"/>
    <xf numFmtId="0" fontId="15" fillId="0" borderId="1" xfId="0" applyFont="1" applyFill="1" applyBorder="1" applyAlignment="1">
      <alignment horizontal="left"/>
    </xf>
    <xf numFmtId="43" fontId="16" fillId="0" borderId="1" xfId="1" applyFont="1" applyFill="1" applyBorder="1" applyAlignment="1">
      <alignment vertical="center"/>
    </xf>
    <xf numFmtId="2" fontId="2" fillId="0" borderId="1" xfId="0" applyNumberFormat="1" applyFont="1" applyFill="1" applyBorder="1" applyAlignment="1">
      <alignment vertical="center"/>
    </xf>
    <xf numFmtId="170" fontId="2" fillId="0" borderId="1" xfId="0" applyNumberFormat="1" applyFont="1" applyFill="1" applyBorder="1" applyAlignment="1">
      <alignment vertical="center"/>
    </xf>
    <xf numFmtId="10" fontId="2" fillId="0" borderId="1" xfId="0" applyNumberFormat="1" applyFont="1" applyFill="1" applyBorder="1" applyAlignment="1">
      <alignment vertical="center"/>
    </xf>
    <xf numFmtId="10" fontId="2" fillId="0" borderId="1" xfId="2" applyNumberFormat="1" applyFont="1" applyFill="1" applyBorder="1" applyAlignment="1">
      <alignment horizontal="right" vertical="center"/>
    </xf>
    <xf numFmtId="0" fontId="16" fillId="0" borderId="1" xfId="0" applyFont="1" applyFill="1" applyBorder="1" applyAlignment="1">
      <alignment horizontal="center" vertical="center"/>
    </xf>
    <xf numFmtId="0" fontId="16" fillId="0" borderId="1" xfId="3" applyFont="1" applyFill="1" applyBorder="1" applyAlignment="1">
      <alignment horizontal="center" vertical="center" wrapText="1"/>
    </xf>
    <xf numFmtId="2" fontId="15" fillId="0" borderId="1" xfId="0" applyNumberFormat="1" applyFont="1" applyFill="1" applyBorder="1" applyAlignment="1">
      <alignment vertical="center"/>
    </xf>
    <xf numFmtId="17" fontId="15" fillId="0" borderId="1" xfId="0" applyNumberFormat="1" applyFont="1" applyFill="1" applyBorder="1" applyAlignment="1">
      <alignment horizontal="left" vertical="center" wrapText="1"/>
    </xf>
    <xf numFmtId="0" fontId="15" fillId="0" borderId="1" xfId="3" applyFont="1" applyFill="1" applyBorder="1" applyAlignment="1">
      <alignment horizontal="center" vertical="center"/>
    </xf>
    <xf numFmtId="0" fontId="16" fillId="0" borderId="1" xfId="3" applyFont="1" applyFill="1" applyBorder="1" applyAlignment="1">
      <alignment vertical="center" wrapText="1"/>
    </xf>
    <xf numFmtId="0" fontId="15" fillId="0" borderId="1" xfId="3" applyFont="1" applyFill="1" applyBorder="1" applyAlignment="1">
      <alignment vertical="center" wrapText="1"/>
    </xf>
    <xf numFmtId="0" fontId="16" fillId="0" borderId="1" xfId="3" applyFont="1" applyFill="1" applyBorder="1" applyAlignment="1">
      <alignment horizontal="right" vertical="center"/>
    </xf>
    <xf numFmtId="0" fontId="16" fillId="0" borderId="1" xfId="3" applyFont="1" applyFill="1" applyBorder="1" applyAlignment="1">
      <alignment vertical="center"/>
    </xf>
    <xf numFmtId="2" fontId="16" fillId="0" borderId="1" xfId="3" applyNumberFormat="1" applyFont="1" applyFill="1" applyBorder="1" applyAlignment="1">
      <alignment vertical="center"/>
    </xf>
    <xf numFmtId="2" fontId="34" fillId="0" borderId="1" xfId="3" applyNumberFormat="1" applyFont="1" applyFill="1" applyBorder="1" applyAlignment="1">
      <alignment vertical="center"/>
    </xf>
    <xf numFmtId="0" fontId="2" fillId="0" borderId="7" xfId="0" applyFont="1" applyFill="1" applyBorder="1" applyAlignment="1">
      <alignment vertical="center"/>
    </xf>
    <xf numFmtId="0" fontId="16" fillId="0" borderId="1" xfId="0" applyFont="1" applyFill="1" applyBorder="1" applyAlignment="1">
      <alignment vertical="center" wrapText="1"/>
    </xf>
    <xf numFmtId="0" fontId="16" fillId="0" borderId="1" xfId="0" applyFont="1" applyFill="1" applyBorder="1" applyAlignment="1">
      <alignment horizontal="center" vertical="center"/>
    </xf>
    <xf numFmtId="0" fontId="15" fillId="0" borderId="1" xfId="0" applyFont="1" applyFill="1" applyBorder="1" applyAlignment="1">
      <alignment horizontal="right" vertical="center"/>
    </xf>
    <xf numFmtId="43" fontId="15" fillId="0" borderId="1" xfId="1" applyFont="1" applyFill="1" applyBorder="1" applyAlignment="1">
      <alignment vertical="center" wrapText="1"/>
    </xf>
    <xf numFmtId="43" fontId="24" fillId="0" borderId="1" xfId="1" applyFont="1" applyFill="1" applyBorder="1" applyAlignment="1">
      <alignment horizontal="center" vertical="center"/>
    </xf>
    <xf numFmtId="0" fontId="15" fillId="0" borderId="7" xfId="0" applyFont="1" applyFill="1" applyBorder="1" applyAlignment="1">
      <alignment vertical="center"/>
    </xf>
    <xf numFmtId="4" fontId="16" fillId="0" borderId="1" xfId="0" applyNumberFormat="1" applyFont="1" applyFill="1" applyBorder="1" applyAlignment="1">
      <alignment horizontal="center" vertical="center" wrapText="1"/>
    </xf>
    <xf numFmtId="16" fontId="15" fillId="0" borderId="1" xfId="0" quotePrefix="1" applyNumberFormat="1" applyFont="1" applyFill="1" applyBorder="1" applyAlignment="1">
      <alignment horizontal="center" vertical="center" wrapText="1"/>
    </xf>
    <xf numFmtId="43" fontId="15" fillId="0" borderId="1" xfId="0" applyNumberFormat="1" applyFont="1" applyFill="1" applyBorder="1" applyAlignment="1">
      <alignment vertical="center"/>
    </xf>
    <xf numFmtId="0" fontId="2" fillId="0" borderId="7" xfId="0" applyFont="1" applyFill="1" applyBorder="1" applyAlignment="1">
      <alignment horizontal="center" vertical="center"/>
    </xf>
    <xf numFmtId="0" fontId="16" fillId="0" borderId="1" xfId="8" applyFont="1" applyFill="1" applyBorder="1" applyAlignment="1">
      <alignment vertical="center"/>
    </xf>
    <xf numFmtId="43" fontId="16" fillId="0" borderId="1" xfId="1" applyFont="1" applyFill="1" applyBorder="1" applyAlignment="1">
      <alignment horizontal="center" vertical="center" wrapText="1"/>
    </xf>
    <xf numFmtId="10" fontId="15" fillId="0" borderId="1" xfId="8" applyNumberFormat="1" applyFont="1" applyFill="1" applyBorder="1" applyAlignment="1">
      <alignment horizontal="right" vertical="center" wrapText="1"/>
    </xf>
    <xf numFmtId="179" fontId="15" fillId="0" borderId="1" xfId="0" applyNumberFormat="1" applyFont="1" applyFill="1" applyBorder="1" applyAlignment="1">
      <alignment horizontal="left" vertical="center"/>
    </xf>
    <xf numFmtId="0" fontId="15" fillId="0" borderId="6" xfId="0" applyFont="1" applyFill="1" applyBorder="1" applyAlignment="1">
      <alignment vertical="center"/>
    </xf>
    <xf numFmtId="167" fontId="2" fillId="0" borderId="0" xfId="16" applyFont="1" applyFill="1" applyBorder="1" applyAlignment="1">
      <alignment vertical="center"/>
    </xf>
    <xf numFmtId="179" fontId="2" fillId="0" borderId="1" xfId="0" applyNumberFormat="1" applyFont="1" applyFill="1" applyBorder="1" applyAlignment="1">
      <alignment vertical="center"/>
    </xf>
    <xf numFmtId="168" fontId="2" fillId="0" borderId="1" xfId="16" applyNumberFormat="1" applyFont="1" applyFill="1" applyBorder="1" applyAlignment="1">
      <alignment vertical="center"/>
    </xf>
    <xf numFmtId="168" fontId="2" fillId="0" borderId="1" xfId="0" applyNumberFormat="1" applyFont="1" applyFill="1" applyBorder="1" applyAlignment="1">
      <alignment vertical="center"/>
    </xf>
    <xf numFmtId="1" fontId="2" fillId="0" borderId="1" xfId="0" applyNumberFormat="1" applyFont="1" applyFill="1" applyBorder="1" applyAlignment="1">
      <alignment vertical="center"/>
    </xf>
    <xf numFmtId="43" fontId="2" fillId="0" borderId="1" xfId="0" applyNumberFormat="1" applyFont="1" applyFill="1" applyBorder="1" applyAlignment="1">
      <alignment vertical="center"/>
    </xf>
    <xf numFmtId="0" fontId="17" fillId="0" borderId="1" xfId="0" applyFont="1" applyFill="1" applyBorder="1" applyAlignment="1">
      <alignment horizontal="left" vertical="center" wrapText="1"/>
    </xf>
    <xf numFmtId="10" fontId="15" fillId="0" borderId="1" xfId="2" applyNumberFormat="1" applyFont="1" applyFill="1" applyBorder="1" applyAlignment="1">
      <alignment horizontal="right" vertical="center"/>
    </xf>
    <xf numFmtId="4" fontId="3" fillId="0" borderId="1" xfId="0" applyNumberFormat="1" applyFont="1" applyFill="1" applyBorder="1" applyAlignment="1">
      <alignment horizontal="center" vertical="center" wrapText="1"/>
    </xf>
    <xf numFmtId="4" fontId="16" fillId="0" borderId="1" xfId="3" applyNumberFormat="1" applyFont="1" applyFill="1" applyBorder="1" applyAlignment="1">
      <alignment horizontal="center" vertical="center" wrapText="1"/>
    </xf>
    <xf numFmtId="0" fontId="3" fillId="0" borderId="1" xfId="0" applyFont="1" applyFill="1" applyBorder="1" applyAlignment="1">
      <alignment vertical="center" wrapText="1"/>
    </xf>
    <xf numFmtId="184" fontId="2" fillId="0" borderId="1" xfId="1" applyNumberFormat="1" applyFont="1" applyFill="1" applyBorder="1" applyAlignment="1">
      <alignment vertical="center"/>
    </xf>
    <xf numFmtId="185" fontId="2" fillId="0" borderId="1" xfId="1" applyNumberFormat="1" applyFont="1" applyFill="1" applyBorder="1" applyAlignment="1">
      <alignment vertical="center"/>
    </xf>
    <xf numFmtId="184" fontId="2" fillId="0" borderId="1" xfId="1" applyNumberFormat="1" applyFont="1" applyFill="1" applyBorder="1" applyAlignment="1">
      <alignment horizontal="right" vertical="center" wrapText="1"/>
    </xf>
    <xf numFmtId="182" fontId="16" fillId="0" borderId="1" xfId="0" applyNumberFormat="1" applyFont="1" applyFill="1" applyBorder="1" applyAlignment="1">
      <alignment horizontal="center" vertical="center" wrapText="1"/>
    </xf>
    <xf numFmtId="182" fontId="16" fillId="0" borderId="1" xfId="3" applyNumberFormat="1" applyFont="1" applyFill="1" applyBorder="1" applyAlignment="1">
      <alignment horizontal="center" vertical="center"/>
    </xf>
    <xf numFmtId="182" fontId="16" fillId="0" borderId="1" xfId="0" applyNumberFormat="1" applyFont="1" applyFill="1" applyBorder="1" applyAlignment="1">
      <alignment horizontal="center" vertical="center" wrapText="1"/>
    </xf>
    <xf numFmtId="182" fontId="16" fillId="0" borderId="1" xfId="3" applyNumberFormat="1" applyFont="1" applyFill="1" applyBorder="1" applyAlignment="1">
      <alignment horizontal="center" vertical="center"/>
    </xf>
    <xf numFmtId="182" fontId="15" fillId="0" borderId="1" xfId="0" applyNumberFormat="1" applyFont="1" applyFill="1" applyBorder="1" applyAlignment="1">
      <alignment vertical="center" wrapText="1"/>
    </xf>
    <xf numFmtId="182" fontId="15" fillId="0" borderId="1" xfId="16" applyNumberFormat="1" applyFont="1" applyFill="1" applyBorder="1" applyAlignment="1">
      <alignment horizontal="center" vertical="center"/>
    </xf>
    <xf numFmtId="2" fontId="2" fillId="0" borderId="1" xfId="0" applyNumberFormat="1" applyFont="1" applyFill="1" applyBorder="1" applyAlignment="1">
      <alignment vertical="center" wrapText="1"/>
    </xf>
    <xf numFmtId="188" fontId="2" fillId="0" borderId="1" xfId="1" applyNumberFormat="1" applyFont="1" applyFill="1" applyBorder="1" applyAlignment="1">
      <alignment vertical="center" wrapText="1"/>
    </xf>
    <xf numFmtId="184" fontId="3" fillId="0" borderId="1" xfId="1" applyNumberFormat="1" applyFont="1" applyFill="1" applyBorder="1" applyAlignment="1">
      <alignment vertical="center" wrapText="1"/>
    </xf>
    <xf numFmtId="184" fontId="2" fillId="0" borderId="1" xfId="1" applyNumberFormat="1" applyFont="1" applyFill="1" applyBorder="1" applyAlignment="1">
      <alignment vertical="center" wrapText="1"/>
    </xf>
    <xf numFmtId="189" fontId="2" fillId="0" borderId="1" xfId="4" applyNumberFormat="1" applyFont="1" applyFill="1" applyBorder="1" applyAlignment="1">
      <alignment vertical="center" wrapText="1"/>
    </xf>
    <xf numFmtId="2" fontId="3" fillId="0" borderId="1" xfId="0" applyNumberFormat="1" applyFont="1" applyFill="1" applyBorder="1" applyAlignment="1">
      <alignment vertical="center" wrapText="1"/>
    </xf>
    <xf numFmtId="0" fontId="3" fillId="0" borderId="1" xfId="0" applyFont="1" applyFill="1" applyBorder="1" applyAlignment="1">
      <alignment horizontal="left" vertical="center" wrapText="1"/>
    </xf>
    <xf numFmtId="164" fontId="2" fillId="0" borderId="1" xfId="0" applyNumberFormat="1" applyFont="1" applyFill="1" applyBorder="1" applyAlignment="1">
      <alignment horizontal="center" vertical="center"/>
    </xf>
    <xf numFmtId="43" fontId="15" fillId="0" borderId="1" xfId="1" applyFont="1" applyFill="1" applyBorder="1" applyAlignment="1">
      <alignment horizontal="right" vertical="center" wrapText="1"/>
    </xf>
    <xf numFmtId="0" fontId="2" fillId="0" borderId="1" xfId="0" applyFont="1" applyFill="1" applyBorder="1" applyAlignment="1">
      <alignment horizontal="center" vertical="center" wrapText="1"/>
    </xf>
    <xf numFmtId="0" fontId="145" fillId="0" borderId="1" xfId="0" applyFont="1" applyFill="1" applyBorder="1" applyAlignment="1">
      <alignment vertical="center"/>
    </xf>
    <xf numFmtId="0" fontId="145" fillId="0" borderId="1" xfId="0" applyFont="1" applyFill="1" applyBorder="1" applyAlignment="1">
      <alignment vertical="center" wrapText="1"/>
    </xf>
    <xf numFmtId="167" fontId="15" fillId="0" borderId="1" xfId="0" applyNumberFormat="1" applyFont="1" applyFill="1" applyBorder="1" applyAlignment="1">
      <alignment vertical="center"/>
    </xf>
    <xf numFmtId="43" fontId="145" fillId="0" borderId="1" xfId="1" applyFont="1" applyFill="1" applyBorder="1" applyAlignment="1">
      <alignment horizontal="left" vertical="center"/>
    </xf>
    <xf numFmtId="0" fontId="16" fillId="0" borderId="1" xfId="6" applyFont="1" applyFill="1" applyBorder="1" applyAlignment="1">
      <alignment horizontal="center" vertical="center" wrapText="1"/>
    </xf>
    <xf numFmtId="0" fontId="16" fillId="0" borderId="1" xfId="6" applyFont="1" applyFill="1" applyBorder="1" applyAlignment="1">
      <alignment vertical="center" wrapText="1"/>
    </xf>
    <xf numFmtId="0" fontId="16" fillId="0" borderId="1" xfId="6" applyFont="1" applyFill="1" applyBorder="1" applyAlignment="1">
      <alignment horizontal="center" vertical="center"/>
    </xf>
    <xf numFmtId="175" fontId="16" fillId="0" borderId="1" xfId="6" applyNumberFormat="1" applyFont="1" applyFill="1" applyBorder="1" applyAlignment="1">
      <alignment horizontal="center" vertical="center" wrapText="1"/>
    </xf>
    <xf numFmtId="177" fontId="16" fillId="0" borderId="1" xfId="6" applyNumberFormat="1" applyFont="1" applyFill="1" applyBorder="1" applyAlignment="1">
      <alignment horizontal="center" vertical="center"/>
    </xf>
    <xf numFmtId="0" fontId="15" fillId="0" borderId="1" xfId="6" applyFont="1" applyFill="1" applyBorder="1" applyAlignment="1">
      <alignment horizontal="center" vertical="center"/>
    </xf>
    <xf numFmtId="0" fontId="15" fillId="0" borderId="1" xfId="6" applyFont="1" applyFill="1" applyBorder="1" applyAlignment="1">
      <alignment vertical="center" wrapText="1"/>
    </xf>
    <xf numFmtId="175" fontId="15" fillId="0" borderId="1" xfId="6" applyNumberFormat="1" applyFont="1" applyFill="1" applyBorder="1" applyAlignment="1">
      <alignment horizontal="center" vertical="center" wrapText="1"/>
    </xf>
    <xf numFmtId="175" fontId="15" fillId="0" borderId="1" xfId="6" applyNumberFormat="1" applyFont="1" applyFill="1" applyBorder="1" applyAlignment="1">
      <alignment horizontal="center" vertical="center"/>
    </xf>
    <xf numFmtId="175" fontId="15" fillId="0" borderId="1" xfId="6" quotePrefix="1" applyNumberFormat="1" applyFont="1" applyFill="1" applyBorder="1" applyAlignment="1">
      <alignment horizontal="center" vertical="center"/>
    </xf>
    <xf numFmtId="0" fontId="16" fillId="0" borderId="4" xfId="0" applyFont="1" applyFill="1" applyBorder="1" applyAlignment="1">
      <alignment horizontal="center" vertical="center"/>
    </xf>
    <xf numFmtId="0" fontId="15" fillId="0" borderId="4" xfId="0" applyFont="1" applyFill="1" applyBorder="1" applyAlignment="1">
      <alignment vertical="center"/>
    </xf>
    <xf numFmtId="49"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vertical="center" wrapText="1"/>
    </xf>
    <xf numFmtId="0" fontId="13" fillId="0" borderId="1" xfId="0" applyFont="1" applyFill="1" applyBorder="1" applyAlignment="1">
      <alignment vertical="center"/>
    </xf>
    <xf numFmtId="167" fontId="16" fillId="0" borderId="1" xfId="6" applyNumberFormat="1" applyFont="1" applyFill="1" applyBorder="1" applyAlignment="1">
      <alignment horizontal="center" vertical="center" wrapText="1"/>
    </xf>
    <xf numFmtId="0" fontId="16" fillId="0" borderId="1" xfId="6" applyFont="1" applyFill="1" applyBorder="1" applyAlignment="1">
      <alignment horizontal="center" vertical="center"/>
    </xf>
    <xf numFmtId="0" fontId="26" fillId="0" borderId="1" xfId="0" applyFont="1" applyFill="1" applyBorder="1" applyAlignment="1">
      <alignment vertical="center" wrapText="1"/>
    </xf>
    <xf numFmtId="0" fontId="26" fillId="0" borderId="1" xfId="0" applyFont="1" applyFill="1" applyBorder="1" applyAlignment="1">
      <alignment vertical="center"/>
    </xf>
    <xf numFmtId="2" fontId="16" fillId="0" borderId="1" xfId="0" applyNumberFormat="1" applyFont="1" applyFill="1" applyBorder="1" applyAlignment="1">
      <alignment horizontal="center" vertical="center" wrapText="1"/>
    </xf>
    <xf numFmtId="2" fontId="16" fillId="0" borderId="1" xfId="0" applyNumberFormat="1" applyFont="1" applyFill="1" applyBorder="1" applyAlignment="1">
      <alignment horizontal="center" vertical="center" wrapText="1"/>
    </xf>
    <xf numFmtId="2" fontId="15" fillId="0" borderId="1" xfId="0" applyNumberFormat="1" applyFont="1" applyFill="1" applyBorder="1" applyAlignment="1">
      <alignment horizontal="center" vertical="center" wrapText="1"/>
    </xf>
    <xf numFmtId="176" fontId="15" fillId="0" borderId="1" xfId="0" applyNumberFormat="1" applyFont="1" applyFill="1" applyBorder="1" applyAlignment="1" applyProtection="1">
      <alignment horizontal="center" vertical="center" wrapText="1"/>
      <protection locked="0"/>
    </xf>
    <xf numFmtId="10" fontId="15" fillId="0" borderId="1" xfId="0" applyNumberFormat="1" applyFont="1" applyFill="1" applyBorder="1" applyAlignment="1">
      <alignment horizontal="center" vertical="center" wrapText="1"/>
    </xf>
    <xf numFmtId="176" fontId="16" fillId="0" borderId="1" xfId="0" applyNumberFormat="1" applyFont="1" applyFill="1" applyBorder="1" applyAlignment="1" applyProtection="1">
      <alignment horizontal="center" vertical="center" wrapText="1"/>
      <protection locked="0"/>
    </xf>
    <xf numFmtId="176" fontId="16" fillId="0" borderId="1" xfId="0" applyNumberFormat="1" applyFont="1" applyFill="1" applyBorder="1" applyAlignment="1">
      <alignment horizontal="center" vertical="center"/>
    </xf>
    <xf numFmtId="10" fontId="2" fillId="0" borderId="1" xfId="4" applyNumberFormat="1" applyFont="1" applyFill="1" applyBorder="1" applyAlignment="1">
      <alignment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10" fontId="2" fillId="0" borderId="1" xfId="0" applyNumberFormat="1" applyFont="1" applyFill="1" applyBorder="1" applyAlignment="1">
      <alignment vertical="center" wrapText="1"/>
    </xf>
    <xf numFmtId="0" fontId="2" fillId="0" borderId="5" xfId="0" applyFont="1" applyFill="1" applyBorder="1" applyAlignment="1">
      <alignment vertical="center"/>
    </xf>
    <xf numFmtId="0" fontId="15" fillId="0" borderId="1" xfId="0" applyFont="1" applyFill="1" applyBorder="1" applyAlignment="1">
      <alignment horizontal="justify" vertical="center" wrapText="1"/>
    </xf>
    <xf numFmtId="43" fontId="3" fillId="0" borderId="1" xfId="1" applyFont="1" applyFill="1" applyBorder="1" applyAlignment="1">
      <alignment horizontal="justify" vertical="center"/>
    </xf>
    <xf numFmtId="43" fontId="16" fillId="0" borderId="1" xfId="1" applyFont="1" applyFill="1" applyBorder="1" applyAlignment="1">
      <alignment horizontal="justify" vertical="center"/>
    </xf>
    <xf numFmtId="0" fontId="2" fillId="0" borderId="1" xfId="0" applyFont="1" applyFill="1" applyBorder="1" applyAlignment="1">
      <alignment horizontal="justify" vertical="center"/>
    </xf>
    <xf numFmtId="43" fontId="15" fillId="0" borderId="1" xfId="1" applyFont="1" applyFill="1" applyBorder="1" applyAlignment="1">
      <alignment horizontal="justify" vertical="center"/>
    </xf>
    <xf numFmtId="167" fontId="3" fillId="0" borderId="0" xfId="4" applyFont="1" applyFill="1" applyBorder="1" applyAlignment="1">
      <alignment vertical="center"/>
    </xf>
    <xf numFmtId="0" fontId="16" fillId="0" borderId="1" xfId="6" applyFont="1" applyFill="1" applyBorder="1" applyAlignment="1">
      <alignment horizontal="center" vertical="center" wrapText="1"/>
    </xf>
    <xf numFmtId="0" fontId="15" fillId="0" borderId="1" xfId="6" applyFont="1" applyFill="1" applyBorder="1" applyAlignment="1">
      <alignment horizontal="left" vertical="center"/>
    </xf>
    <xf numFmtId="0" fontId="15" fillId="0" borderId="1" xfId="6" applyFont="1" applyFill="1" applyBorder="1" applyAlignment="1">
      <alignment horizontal="left" vertical="center" wrapText="1"/>
    </xf>
    <xf numFmtId="43" fontId="15" fillId="0" borderId="1" xfId="1" applyFont="1" applyFill="1" applyBorder="1" applyAlignment="1">
      <alignment horizontal="left" vertical="center"/>
    </xf>
    <xf numFmtId="10" fontId="15" fillId="0" borderId="1" xfId="1" applyNumberFormat="1" applyFont="1" applyFill="1" applyBorder="1" applyAlignment="1">
      <alignment vertical="center"/>
    </xf>
    <xf numFmtId="43" fontId="15" fillId="0" borderId="0" xfId="1" applyFont="1" applyFill="1" applyBorder="1" applyAlignment="1">
      <alignment vertical="center"/>
    </xf>
    <xf numFmtId="43" fontId="15" fillId="0" borderId="0" xfId="1" applyFont="1" applyFill="1" applyBorder="1" applyAlignment="1">
      <alignment horizontal="right" vertical="center"/>
    </xf>
    <xf numFmtId="167" fontId="2" fillId="0" borderId="1" xfId="0" applyNumberFormat="1" applyFont="1" applyFill="1" applyBorder="1" applyAlignment="1">
      <alignment vertical="center" wrapText="1"/>
    </xf>
    <xf numFmtId="43" fontId="2" fillId="0" borderId="1" xfId="0" applyNumberFormat="1" applyFont="1" applyFill="1" applyBorder="1" applyAlignment="1">
      <alignment vertical="center" wrapText="1"/>
    </xf>
    <xf numFmtId="0" fontId="15" fillId="0" borderId="1" xfId="6" applyFont="1" applyFill="1" applyBorder="1" applyAlignment="1">
      <alignment horizontal="center" vertical="center" wrapText="1"/>
    </xf>
    <xf numFmtId="0" fontId="15" fillId="0" borderId="1" xfId="6" applyFont="1" applyFill="1" applyBorder="1" applyAlignment="1">
      <alignment horizontal="center" vertical="center"/>
    </xf>
    <xf numFmtId="0" fontId="16" fillId="0" borderId="1" xfId="3" applyFont="1" applyFill="1" applyBorder="1" applyAlignment="1">
      <alignment horizontal="center" vertical="center"/>
    </xf>
    <xf numFmtId="10" fontId="15" fillId="0" borderId="1" xfId="0" applyNumberFormat="1" applyFont="1" applyFill="1" applyBorder="1" applyAlignment="1">
      <alignment horizontal="center" vertical="center"/>
    </xf>
    <xf numFmtId="9" fontId="15" fillId="0" borderId="1" xfId="0" applyNumberFormat="1" applyFont="1" applyFill="1" applyBorder="1" applyAlignment="1">
      <alignment horizontal="center" vertical="center"/>
    </xf>
    <xf numFmtId="9" fontId="17" fillId="0" borderId="1" xfId="0" applyNumberFormat="1" applyFont="1" applyFill="1" applyBorder="1" applyAlignment="1">
      <alignment horizontal="center" vertical="center"/>
    </xf>
    <xf numFmtId="10" fontId="17" fillId="0" borderId="1" xfId="2" applyNumberFormat="1" applyFont="1" applyFill="1" applyBorder="1" applyAlignment="1">
      <alignment horizontal="center" vertical="center"/>
    </xf>
    <xf numFmtId="10" fontId="17" fillId="0" borderId="1" xfId="0" applyNumberFormat="1" applyFont="1" applyFill="1" applyBorder="1" applyAlignment="1">
      <alignment horizontal="center" vertical="center"/>
    </xf>
    <xf numFmtId="0" fontId="15" fillId="0" borderId="1" xfId="6" applyFont="1" applyFill="1" applyBorder="1" applyAlignment="1">
      <alignment horizontal="center" vertical="center" wrapText="1"/>
    </xf>
    <xf numFmtId="0" fontId="15" fillId="0" borderId="1" xfId="0" applyFont="1" applyFill="1" applyBorder="1" applyAlignment="1">
      <alignment horizontal="center" vertical="center" wrapText="1"/>
    </xf>
    <xf numFmtId="0" fontId="16" fillId="0" borderId="1" xfId="0" applyFont="1" applyFill="1" applyBorder="1" applyAlignment="1">
      <alignment horizontal="justify" vertical="center" wrapText="1"/>
    </xf>
    <xf numFmtId="167" fontId="15" fillId="0" borderId="1" xfId="0" applyNumberFormat="1" applyFont="1" applyFill="1" applyBorder="1" applyAlignment="1">
      <alignment horizontal="justify" vertical="center" wrapText="1"/>
    </xf>
    <xf numFmtId="0" fontId="27" fillId="0" borderId="1" xfId="0" applyFont="1" applyFill="1" applyBorder="1" applyAlignment="1">
      <alignment horizontal="justify" vertical="center" wrapText="1"/>
    </xf>
    <xf numFmtId="0" fontId="2" fillId="0" borderId="1" xfId="0" applyFont="1" applyFill="1" applyBorder="1" applyAlignment="1">
      <alignment horizontal="justify" vertical="center" wrapText="1"/>
    </xf>
    <xf numFmtId="0" fontId="15" fillId="0" borderId="1" xfId="0" applyFont="1" applyFill="1" applyBorder="1" applyAlignment="1">
      <alignment horizontal="right" vertical="center" wrapText="1"/>
    </xf>
    <xf numFmtId="2" fontId="15" fillId="0" borderId="1" xfId="0" applyNumberFormat="1" applyFont="1" applyFill="1" applyBorder="1" applyAlignment="1">
      <alignment horizontal="right" vertical="center" wrapText="1"/>
    </xf>
    <xf numFmtId="0" fontId="16" fillId="0" borderId="1" xfId="0" applyFont="1" applyFill="1" applyBorder="1" applyAlignment="1">
      <alignment horizontal="justify" vertical="center" wrapText="1"/>
    </xf>
    <xf numFmtId="167" fontId="15" fillId="0" borderId="1" xfId="4" applyFont="1" applyFill="1" applyBorder="1" applyAlignment="1">
      <alignment horizontal="right" vertical="center" wrapText="1"/>
    </xf>
    <xf numFmtId="0" fontId="21" fillId="0" borderId="1" xfId="0" applyFont="1" applyFill="1" applyBorder="1" applyAlignment="1">
      <alignment horizontal="justify" vertical="center" wrapText="1"/>
    </xf>
    <xf numFmtId="0" fontId="15" fillId="0" borderId="1" xfId="0" quotePrefix="1" applyFont="1" applyFill="1" applyBorder="1" applyAlignment="1">
      <alignment horizontal="justify" vertical="center" wrapText="1"/>
    </xf>
    <xf numFmtId="0" fontId="13" fillId="0" borderId="1" xfId="0" applyFont="1" applyFill="1" applyBorder="1" applyAlignment="1">
      <alignment vertical="center" wrapText="1"/>
    </xf>
    <xf numFmtId="2" fontId="17" fillId="0" borderId="1" xfId="0" applyNumberFormat="1" applyFont="1" applyFill="1" applyBorder="1" applyAlignment="1">
      <alignment horizontal="center" vertical="center"/>
    </xf>
    <xf numFmtId="0" fontId="15" fillId="0" borderId="1" xfId="8" applyFont="1" applyFill="1" applyBorder="1" applyAlignment="1">
      <alignment vertical="center" wrapText="1"/>
    </xf>
    <xf numFmtId="0" fontId="15" fillId="0" borderId="1" xfId="8" applyFont="1" applyFill="1" applyBorder="1" applyAlignment="1">
      <alignment horizontal="center" vertical="center" wrapText="1"/>
    </xf>
    <xf numFmtId="0" fontId="15" fillId="0" borderId="1" xfId="8" applyFont="1" applyFill="1" applyBorder="1" applyAlignment="1">
      <alignment horizontal="left" vertical="center" wrapText="1"/>
    </xf>
    <xf numFmtId="0" fontId="15" fillId="0" borderId="1" xfId="8" applyFont="1" applyFill="1" applyBorder="1" applyAlignment="1">
      <alignment horizontal="center" vertical="center"/>
    </xf>
    <xf numFmtId="0" fontId="16" fillId="0" borderId="1" xfId="0" applyFont="1" applyFill="1" applyBorder="1" applyAlignment="1">
      <alignment horizontal="left" vertical="center"/>
    </xf>
    <xf numFmtId="0" fontId="15" fillId="0" borderId="1" xfId="0" applyFont="1" applyFill="1" applyBorder="1" applyAlignment="1">
      <alignment horizontal="left" vertical="center"/>
    </xf>
    <xf numFmtId="46" fontId="2" fillId="0" borderId="1" xfId="0" quotePrefix="1" applyNumberFormat="1" applyFont="1" applyFill="1" applyBorder="1" applyAlignment="1">
      <alignment horizontal="center" vertical="center"/>
    </xf>
    <xf numFmtId="46" fontId="2" fillId="0" borderId="1" xfId="0" applyNumberFormat="1" applyFont="1" applyFill="1" applyBorder="1" applyAlignment="1">
      <alignment vertical="center"/>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2" fillId="0" borderId="1" xfId="0" quotePrefix="1" applyFont="1" applyFill="1" applyBorder="1" applyAlignment="1">
      <alignment horizontal="left" vertical="center" wrapText="1"/>
    </xf>
    <xf numFmtId="0" fontId="3" fillId="0" borderId="1" xfId="0" applyFont="1" applyFill="1" applyBorder="1" applyAlignment="1">
      <alignment horizontal="left" vertical="center" wrapText="1"/>
    </xf>
    <xf numFmtId="0" fontId="26" fillId="0" borderId="1" xfId="0" applyFont="1" applyFill="1" applyBorder="1" applyAlignment="1">
      <alignment horizontal="left" vertical="center"/>
    </xf>
    <xf numFmtId="0" fontId="2" fillId="0" borderId="1" xfId="0" applyFont="1" applyFill="1" applyBorder="1"/>
    <xf numFmtId="0" fontId="16" fillId="0" borderId="4" xfId="3" applyFont="1" applyFill="1" applyBorder="1" applyAlignment="1">
      <alignment horizontal="center" vertical="center" wrapText="1"/>
    </xf>
    <xf numFmtId="0" fontId="16" fillId="0" borderId="1" xfId="6" applyFont="1" applyFill="1" applyBorder="1" applyAlignment="1">
      <alignment vertical="center"/>
    </xf>
    <xf numFmtId="0" fontId="3" fillId="0" borderId="1" xfId="0" applyFont="1" applyFill="1" applyBorder="1" applyAlignment="1">
      <alignment horizontal="left" vertical="center"/>
    </xf>
    <xf numFmtId="0" fontId="2" fillId="0" borderId="1" xfId="0" applyFont="1" applyFill="1" applyBorder="1" applyAlignment="1">
      <alignment horizontal="left" vertical="center"/>
    </xf>
    <xf numFmtId="1" fontId="3" fillId="0" borderId="1" xfId="0" applyNumberFormat="1" applyFont="1" applyFill="1" applyBorder="1" applyAlignment="1">
      <alignment horizontal="center" vertical="center"/>
    </xf>
    <xf numFmtId="1" fontId="2" fillId="0" borderId="1" xfId="4" applyNumberFormat="1" applyFont="1" applyFill="1" applyBorder="1" applyAlignment="1">
      <alignment horizontal="center" vertical="center"/>
    </xf>
    <xf numFmtId="168" fontId="2" fillId="0" borderId="1" xfId="4" applyNumberFormat="1" applyFont="1" applyFill="1" applyBorder="1" applyAlignment="1">
      <alignment horizontal="center" vertical="center"/>
    </xf>
    <xf numFmtId="168" fontId="2" fillId="0" borderId="1" xfId="0" applyNumberFormat="1" applyFont="1" applyFill="1" applyBorder="1" applyAlignment="1">
      <alignment horizontal="center" vertical="center"/>
    </xf>
    <xf numFmtId="0" fontId="24" fillId="0" borderId="1" xfId="0" applyFont="1" applyFill="1" applyBorder="1" applyAlignment="1">
      <alignment vertical="center" wrapText="1"/>
    </xf>
    <xf numFmtId="43" fontId="15" fillId="0" borderId="1" xfId="0" applyNumberFormat="1" applyFont="1" applyFill="1" applyBorder="1" applyAlignment="1">
      <alignment vertical="center" wrapText="1"/>
    </xf>
    <xf numFmtId="167" fontId="3" fillId="0" borderId="1" xfId="0" applyNumberFormat="1" applyFont="1" applyFill="1" applyBorder="1" applyAlignment="1">
      <alignment vertical="center"/>
    </xf>
    <xf numFmtId="0" fontId="15" fillId="0" borderId="1" xfId="3" applyFont="1" applyFill="1" applyBorder="1" applyAlignment="1">
      <alignment horizontal="center" vertical="center"/>
    </xf>
    <xf numFmtId="0" fontId="17" fillId="0" borderId="1" xfId="3" applyFont="1" applyFill="1" applyBorder="1" applyAlignment="1">
      <alignment horizontal="left" vertical="center" wrapText="1"/>
    </xf>
    <xf numFmtId="0" fontId="5" fillId="0" borderId="1" xfId="3" applyFont="1" applyFill="1" applyBorder="1" applyAlignment="1">
      <alignment horizontal="center" vertical="center"/>
    </xf>
    <xf numFmtId="164" fontId="15" fillId="0" borderId="1" xfId="3" applyNumberFormat="1" applyFont="1" applyFill="1" applyBorder="1" applyAlignment="1">
      <alignment horizontal="right" vertical="center"/>
    </xf>
    <xf numFmtId="164" fontId="3" fillId="0" borderId="1" xfId="0" applyNumberFormat="1" applyFont="1" applyFill="1" applyBorder="1" applyAlignment="1">
      <alignment horizontal="right" vertical="center"/>
    </xf>
    <xf numFmtId="0" fontId="17" fillId="0" borderId="1" xfId="3" applyFont="1" applyFill="1" applyBorder="1" applyAlignment="1">
      <alignment horizontal="center" vertical="center"/>
    </xf>
    <xf numFmtId="0" fontId="17" fillId="0" borderId="1" xfId="3" applyFont="1" applyFill="1" applyBorder="1" applyAlignment="1">
      <alignment horizontal="justify" vertical="center" wrapText="1"/>
    </xf>
    <xf numFmtId="164" fontId="16" fillId="0" borderId="1" xfId="3" applyNumberFormat="1" applyFont="1" applyFill="1" applyBorder="1" applyAlignment="1">
      <alignment horizontal="right" vertical="center"/>
    </xf>
    <xf numFmtId="0" fontId="29" fillId="0" borderId="4" xfId="3" applyFont="1" applyFill="1" applyBorder="1" applyAlignment="1">
      <alignment horizontal="center" vertical="center"/>
    </xf>
    <xf numFmtId="0" fontId="13" fillId="0" borderId="1" xfId="0" applyFont="1" applyFill="1" applyBorder="1" applyAlignment="1">
      <alignment horizontal="justify" vertical="center" wrapText="1"/>
    </xf>
    <xf numFmtId="0" fontId="16" fillId="0" borderId="1" xfId="0" applyFont="1" applyFill="1" applyBorder="1" applyAlignment="1">
      <alignment horizontal="right" vertical="center"/>
    </xf>
    <xf numFmtId="167" fontId="16" fillId="0" borderId="1" xfId="4" applyFont="1" applyFill="1" applyBorder="1" applyAlignment="1">
      <alignment vertical="center" wrapText="1"/>
    </xf>
    <xf numFmtId="167" fontId="15" fillId="0" borderId="1" xfId="0" applyNumberFormat="1" applyFont="1" applyFill="1" applyBorder="1" applyAlignment="1">
      <alignment vertical="center" wrapText="1"/>
    </xf>
    <xf numFmtId="167" fontId="13" fillId="0" borderId="1" xfId="0" applyNumberFormat="1" applyFont="1" applyFill="1" applyBorder="1" applyAlignment="1">
      <alignment vertical="center" wrapText="1"/>
    </xf>
    <xf numFmtId="2" fontId="15" fillId="0" borderId="1" xfId="0" applyNumberFormat="1" applyFont="1" applyFill="1" applyBorder="1" applyAlignment="1">
      <alignment vertical="center" wrapText="1"/>
    </xf>
    <xf numFmtId="167" fontId="16" fillId="0" borderId="1" xfId="4" applyFont="1" applyFill="1" applyBorder="1" applyAlignment="1">
      <alignment horizontal="center" vertical="center" wrapText="1"/>
    </xf>
    <xf numFmtId="0" fontId="16" fillId="0" borderId="1" xfId="0" applyFont="1" applyFill="1" applyBorder="1" applyAlignment="1">
      <alignment horizontal="left" vertical="center"/>
    </xf>
    <xf numFmtId="0" fontId="31" fillId="0" borderId="1" xfId="0" applyFont="1" applyFill="1" applyBorder="1" applyAlignment="1">
      <alignment horizontal="center" vertical="center" wrapText="1"/>
    </xf>
    <xf numFmtId="0" fontId="15" fillId="0" borderId="1" xfId="0" applyFont="1" applyFill="1" applyBorder="1" applyAlignment="1">
      <alignment horizontal="center" vertical="center"/>
    </xf>
    <xf numFmtId="167" fontId="16" fillId="0" borderId="1" xfId="0" applyNumberFormat="1" applyFont="1" applyFill="1" applyBorder="1" applyAlignment="1">
      <alignment vertical="center" wrapText="1"/>
    </xf>
    <xf numFmtId="164" fontId="2" fillId="0" borderId="1" xfId="0" applyNumberFormat="1" applyFont="1" applyFill="1" applyBorder="1" applyAlignment="1">
      <alignment horizontal="right" vertical="center"/>
    </xf>
    <xf numFmtId="0" fontId="29" fillId="0" borderId="1" xfId="3" applyFont="1" applyFill="1" applyBorder="1" applyAlignment="1">
      <alignment horizontal="center" vertical="center"/>
    </xf>
    <xf numFmtId="0" fontId="30" fillId="0" borderId="1" xfId="0" applyFont="1" applyFill="1" applyBorder="1" applyAlignment="1">
      <alignment vertical="center" wrapText="1"/>
    </xf>
    <xf numFmtId="0" fontId="30" fillId="0" borderId="1" xfId="0" applyFont="1" applyFill="1" applyBorder="1" applyAlignment="1">
      <alignment horizontal="center" vertical="center"/>
    </xf>
    <xf numFmtId="164" fontId="30" fillId="0" borderId="1" xfId="0" applyNumberFormat="1" applyFont="1" applyFill="1" applyBorder="1" applyAlignment="1">
      <alignment horizontal="right" vertical="center"/>
    </xf>
    <xf numFmtId="164" fontId="15" fillId="0" borderId="1" xfId="0" applyNumberFormat="1" applyFont="1" applyFill="1" applyBorder="1" applyAlignment="1">
      <alignment horizontal="right" vertical="center"/>
    </xf>
    <xf numFmtId="0" fontId="2" fillId="0" borderId="0" xfId="0" applyFont="1" applyFill="1" applyBorder="1" applyAlignment="1">
      <alignment vertical="center"/>
    </xf>
    <xf numFmtId="0" fontId="14" fillId="0" borderId="0" xfId="0" applyFont="1" applyFill="1" applyBorder="1" applyAlignment="1">
      <alignment vertical="center"/>
    </xf>
    <xf numFmtId="0" fontId="21" fillId="0" borderId="0" xfId="0" applyFont="1" applyFill="1" applyBorder="1" applyAlignment="1">
      <alignment horizontal="left" vertical="center"/>
    </xf>
    <xf numFmtId="0" fontId="40" fillId="0" borderId="0" xfId="0" applyFont="1" applyFill="1" applyBorder="1" applyAlignment="1">
      <alignment horizontal="left" vertical="center" wrapText="1"/>
    </xf>
    <xf numFmtId="0" fontId="21" fillId="0" borderId="0" xfId="0" applyFont="1" applyFill="1" applyBorder="1" applyAlignment="1">
      <alignment horizontal="left" vertical="center"/>
    </xf>
    <xf numFmtId="0" fontId="21" fillId="0" borderId="0" xfId="3" applyFont="1" applyFill="1" applyBorder="1" applyAlignment="1">
      <alignment vertical="center"/>
    </xf>
    <xf numFmtId="0" fontId="16" fillId="0" borderId="0"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6" fillId="0" borderId="0" xfId="3" applyFont="1" applyFill="1" applyBorder="1" applyAlignment="1">
      <alignment horizontal="center" vertical="center"/>
    </xf>
    <xf numFmtId="0" fontId="16" fillId="0" borderId="0" xfId="3" applyFont="1" applyFill="1" applyBorder="1" applyAlignment="1">
      <alignment horizontal="center" vertical="center" wrapText="1"/>
    </xf>
    <xf numFmtId="0" fontId="15" fillId="0" borderId="0" xfId="0" applyFont="1" applyFill="1" applyBorder="1" applyAlignment="1">
      <alignment horizontal="center" vertical="center" wrapText="1"/>
    </xf>
    <xf numFmtId="167" fontId="2" fillId="0" borderId="0" xfId="0" applyNumberFormat="1" applyFont="1" applyFill="1" applyBorder="1" applyAlignment="1">
      <alignment vertical="center"/>
    </xf>
    <xf numFmtId="0" fontId="15" fillId="0" borderId="0" xfId="0" applyFont="1" applyFill="1" applyBorder="1" applyAlignment="1">
      <alignment horizontal="center" vertical="center"/>
    </xf>
    <xf numFmtId="2" fontId="15"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2" fillId="0" borderId="0" xfId="12" applyFont="1" applyFill="1" applyBorder="1" applyAlignment="1">
      <alignment vertical="center"/>
    </xf>
    <xf numFmtId="0" fontId="2" fillId="0" borderId="0" xfId="0" applyFont="1" applyFill="1" applyBorder="1" applyAlignment="1">
      <alignment horizontal="center" vertical="center"/>
    </xf>
    <xf numFmtId="0" fontId="3" fillId="0" borderId="0" xfId="0" applyFont="1" applyFill="1" applyBorder="1" applyAlignment="1">
      <alignment horizontal="left" vertical="center"/>
    </xf>
    <xf numFmtId="0" fontId="2" fillId="0" borderId="0" xfId="0" applyFont="1" applyFill="1" applyBorder="1" applyAlignment="1">
      <alignment horizontal="right" vertical="center"/>
    </xf>
    <xf numFmtId="0" fontId="16" fillId="0" borderId="0" xfId="0" applyFont="1" applyFill="1" applyBorder="1" applyAlignment="1">
      <alignment horizontal="center" vertical="center" wrapText="1"/>
    </xf>
    <xf numFmtId="0" fontId="26" fillId="0" borderId="0" xfId="0" applyFont="1" applyFill="1" applyBorder="1" applyAlignment="1">
      <alignment horizontal="center" vertical="center"/>
    </xf>
    <xf numFmtId="0" fontId="26"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40" fillId="0" borderId="0" xfId="0" applyFont="1" applyFill="1" applyBorder="1" applyAlignment="1">
      <alignment vertical="center" wrapText="1"/>
    </xf>
    <xf numFmtId="0" fontId="3" fillId="0" borderId="0" xfId="0" applyFont="1" applyFill="1" applyBorder="1" applyAlignment="1">
      <alignment vertical="center"/>
    </xf>
    <xf numFmtId="0" fontId="3" fillId="0" borderId="0" xfId="0" applyFont="1" applyFill="1" applyBorder="1" applyAlignment="1">
      <alignment horizontal="left" vertical="center"/>
    </xf>
    <xf numFmtId="0" fontId="2" fillId="0" borderId="0" xfId="0" applyFont="1" applyFill="1" applyBorder="1" applyAlignment="1">
      <alignment horizontal="left" vertical="center"/>
    </xf>
    <xf numFmtId="10" fontId="2" fillId="0" borderId="0" xfId="0" applyNumberFormat="1" applyFont="1" applyFill="1" applyBorder="1" applyAlignment="1">
      <alignment vertical="center"/>
    </xf>
    <xf numFmtId="10" fontId="2" fillId="0" borderId="0" xfId="0" applyNumberFormat="1" applyFont="1" applyFill="1" applyBorder="1" applyAlignment="1">
      <alignment horizontal="center" vertical="center"/>
    </xf>
    <xf numFmtId="0" fontId="21" fillId="0" borderId="0" xfId="0" applyFont="1" applyFill="1" applyBorder="1" applyAlignment="1">
      <alignment horizontal="left" vertical="center" wrapText="1"/>
    </xf>
    <xf numFmtId="0" fontId="2" fillId="0" borderId="0" xfId="12" applyFont="1" applyFill="1" applyBorder="1" applyAlignment="1">
      <alignment horizontal="left" vertical="center"/>
    </xf>
    <xf numFmtId="0" fontId="2" fillId="0" borderId="0" xfId="12" applyFont="1" applyFill="1" applyBorder="1" applyAlignment="1">
      <alignment horizontal="center" vertical="center"/>
    </xf>
    <xf numFmtId="0" fontId="2" fillId="0" borderId="0" xfId="12" applyFont="1" applyFill="1" applyBorder="1" applyAlignment="1">
      <alignment vertical="center" wrapText="1"/>
    </xf>
    <xf numFmtId="1" fontId="2" fillId="0" borderId="0"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2" fillId="0" borderId="0" xfId="12" applyFont="1" applyFill="1" applyBorder="1" applyAlignment="1">
      <alignment horizontal="center" vertical="center" wrapText="1"/>
    </xf>
    <xf numFmtId="0" fontId="2" fillId="0" borderId="0" xfId="12" applyFont="1" applyFill="1" applyBorder="1" applyAlignment="1">
      <alignment horizontal="center" vertical="center"/>
    </xf>
    <xf numFmtId="0" fontId="2" fillId="0" borderId="0" xfId="12" applyFont="1" applyFill="1" applyBorder="1" applyAlignment="1">
      <alignment horizontal="left" vertical="center"/>
    </xf>
    <xf numFmtId="0" fontId="26" fillId="0" borderId="0" xfId="0" applyFont="1" applyFill="1" applyBorder="1" applyAlignment="1">
      <alignment horizontal="left" vertical="center"/>
    </xf>
    <xf numFmtId="0" fontId="21"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2" fillId="0" borderId="0" xfId="0" applyFont="1" applyFill="1" applyBorder="1" applyAlignment="1">
      <alignment horizontal="left"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0" xfId="0" applyFont="1" applyFill="1" applyBorder="1" applyAlignment="1">
      <alignment vertical="center" wrapText="1"/>
    </xf>
    <xf numFmtId="0" fontId="15" fillId="0" borderId="0" xfId="0" applyFont="1" applyFill="1" applyBorder="1" applyAlignment="1">
      <alignment horizontal="left" vertical="center" wrapText="1"/>
    </xf>
    <xf numFmtId="2" fontId="15" fillId="0" borderId="0" xfId="0" applyNumberFormat="1" applyFont="1" applyFill="1" applyBorder="1" applyAlignment="1">
      <alignment vertical="center"/>
    </xf>
    <xf numFmtId="0" fontId="2" fillId="0" borderId="0" xfId="0" applyFont="1" applyFill="1" applyBorder="1" applyAlignment="1">
      <alignment horizontal="right" vertical="center" wrapText="1"/>
    </xf>
    <xf numFmtId="0" fontId="19" fillId="0" borderId="0" xfId="0" applyFont="1" applyFill="1" applyBorder="1" applyAlignment="1">
      <alignment vertical="center" wrapText="1"/>
    </xf>
    <xf numFmtId="0" fontId="2" fillId="0" borderId="0" xfId="0" applyFont="1" applyFill="1" applyBorder="1" applyAlignment="1">
      <alignment horizontal="left" vertical="center" wrapText="1"/>
    </xf>
    <xf numFmtId="0" fontId="16" fillId="0" borderId="0" xfId="25" applyFont="1" applyFill="1" applyBorder="1" applyAlignment="1">
      <alignment horizontal="left" vertical="center"/>
    </xf>
    <xf numFmtId="0" fontId="15" fillId="0" borderId="0" xfId="25" applyFont="1" applyFill="1" applyBorder="1" applyAlignment="1">
      <alignment vertical="center"/>
    </xf>
    <xf numFmtId="0" fontId="3" fillId="0" borderId="0" xfId="25" applyFont="1" applyFill="1" applyBorder="1" applyAlignment="1">
      <alignment horizontal="left" vertical="center" wrapText="1"/>
    </xf>
    <xf numFmtId="0" fontId="16" fillId="0" borderId="0" xfId="25" applyFont="1" applyFill="1" applyBorder="1" applyAlignment="1">
      <alignment horizontal="center" vertical="center"/>
    </xf>
    <xf numFmtId="0" fontId="15" fillId="0" borderId="0" xfId="25" applyFont="1" applyFill="1" applyBorder="1" applyAlignment="1">
      <alignment horizontal="center" vertical="center"/>
    </xf>
    <xf numFmtId="2" fontId="2" fillId="0" borderId="0" xfId="0" applyNumberFormat="1" applyFont="1" applyFill="1" applyBorder="1" applyAlignment="1">
      <alignment vertical="center"/>
    </xf>
    <xf numFmtId="174" fontId="2" fillId="0" borderId="0" xfId="0" applyNumberFormat="1" applyFont="1" applyFill="1" applyBorder="1" applyAlignment="1">
      <alignment horizontal="center" vertical="center"/>
    </xf>
    <xf numFmtId="0" fontId="40" fillId="0" borderId="0" xfId="0" applyFont="1" applyFill="1" applyBorder="1" applyAlignment="1">
      <alignment vertical="center"/>
    </xf>
    <xf numFmtId="0" fontId="21" fillId="0" borderId="0" xfId="3" applyFont="1" applyFill="1" applyBorder="1" applyAlignment="1">
      <alignment horizontal="left" vertical="center"/>
    </xf>
    <xf numFmtId="0" fontId="16" fillId="0" borderId="0" xfId="0" applyFont="1" applyFill="1" applyBorder="1" applyAlignment="1">
      <alignment horizontal="center" vertical="center"/>
    </xf>
    <xf numFmtId="0" fontId="16" fillId="0" borderId="0" xfId="3" applyFont="1" applyFill="1" applyBorder="1" applyAlignment="1">
      <alignment horizontal="center" vertical="center" wrapText="1"/>
    </xf>
    <xf numFmtId="0" fontId="42" fillId="0" borderId="0" xfId="0" applyFont="1" applyFill="1" applyBorder="1" applyAlignment="1">
      <alignment vertical="center"/>
    </xf>
    <xf numFmtId="0" fontId="16" fillId="0" borderId="0" xfId="3" applyFont="1" applyFill="1" applyBorder="1" applyAlignment="1">
      <alignment vertical="center"/>
    </xf>
    <xf numFmtId="0" fontId="21" fillId="0" borderId="0" xfId="3" applyFont="1" applyFill="1" applyBorder="1" applyAlignment="1">
      <alignment horizontal="left" vertical="center"/>
    </xf>
    <xf numFmtId="0" fontId="16" fillId="0" borderId="0" xfId="3" applyFont="1" applyFill="1" applyBorder="1" applyAlignment="1">
      <alignment horizontal="right" vertical="center"/>
    </xf>
    <xf numFmtId="0" fontId="15" fillId="0" borderId="0" xfId="3" applyFont="1" applyFill="1" applyBorder="1" applyAlignment="1">
      <alignment vertical="center"/>
    </xf>
    <xf numFmtId="0" fontId="15" fillId="0" borderId="0" xfId="3" applyFont="1" applyFill="1" applyBorder="1" applyAlignment="1">
      <alignment horizontal="right" vertical="center"/>
    </xf>
    <xf numFmtId="0" fontId="15" fillId="0" borderId="0" xfId="3" applyFont="1" applyFill="1" applyBorder="1" applyAlignment="1">
      <alignment horizontal="center" vertical="center"/>
    </xf>
    <xf numFmtId="0" fontId="16" fillId="0" borderId="0" xfId="3" applyFont="1" applyFill="1" applyBorder="1" applyAlignment="1">
      <alignment vertical="center" wrapText="1"/>
    </xf>
    <xf numFmtId="0" fontId="16"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horizontal="right" vertical="center"/>
    </xf>
    <xf numFmtId="0" fontId="40" fillId="0" borderId="0" xfId="0" applyFont="1" applyFill="1" applyBorder="1" applyAlignment="1">
      <alignment horizontal="left" vertical="center"/>
    </xf>
    <xf numFmtId="0" fontId="16" fillId="0" borderId="0" xfId="0" applyFont="1" applyFill="1" applyBorder="1" applyAlignment="1">
      <alignment vertical="center" wrapText="1"/>
    </xf>
    <xf numFmtId="2" fontId="16" fillId="0" borderId="0" xfId="0" applyNumberFormat="1" applyFont="1" applyFill="1" applyBorder="1" applyAlignment="1">
      <alignment vertical="center"/>
    </xf>
    <xf numFmtId="0" fontId="42" fillId="0" borderId="0" xfId="0" applyFont="1" applyFill="1" applyBorder="1" applyAlignment="1">
      <alignment horizontal="left" vertical="center"/>
    </xf>
    <xf numFmtId="0" fontId="23" fillId="0" borderId="0" xfId="0" applyFont="1" applyFill="1" applyBorder="1" applyAlignment="1">
      <alignment horizontal="left" vertical="center"/>
    </xf>
    <xf numFmtId="0" fontId="40" fillId="0" borderId="0" xfId="3" applyFont="1" applyFill="1" applyBorder="1" applyAlignment="1">
      <alignment horizontal="left" vertical="center"/>
    </xf>
    <xf numFmtId="0" fontId="20" fillId="0" borderId="0" xfId="0" applyFont="1" applyFill="1" applyBorder="1" applyAlignment="1">
      <alignment vertical="center"/>
    </xf>
    <xf numFmtId="0" fontId="16" fillId="0" borderId="0" xfId="8" applyFont="1" applyFill="1" applyBorder="1" applyAlignment="1">
      <alignment vertical="center"/>
    </xf>
    <xf numFmtId="0" fontId="15" fillId="0" borderId="0" xfId="8" applyFont="1" applyFill="1" applyBorder="1" applyAlignment="1">
      <alignment vertical="center"/>
    </xf>
    <xf numFmtId="0" fontId="15" fillId="0" borderId="0" xfId="8" applyFont="1" applyFill="1" applyBorder="1" applyAlignment="1">
      <alignment vertical="center" wrapText="1"/>
    </xf>
    <xf numFmtId="167" fontId="15" fillId="0" borderId="0" xfId="0" applyNumberFormat="1" applyFont="1" applyFill="1" applyBorder="1" applyAlignment="1">
      <alignment horizontal="center" vertical="center"/>
    </xf>
    <xf numFmtId="43" fontId="2" fillId="0" borderId="0" xfId="0" applyNumberFormat="1" applyFont="1" applyFill="1" applyBorder="1" applyAlignment="1">
      <alignment vertical="center"/>
    </xf>
    <xf numFmtId="9" fontId="2" fillId="0" borderId="0" xfId="0" applyNumberFormat="1"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5" fillId="0" borderId="0" xfId="6" applyFont="1" applyFill="1" applyBorder="1" applyAlignment="1">
      <alignment vertical="center"/>
    </xf>
    <xf numFmtId="0" fontId="15" fillId="0" borderId="0" xfId="6" applyFont="1" applyFill="1" applyBorder="1" applyAlignment="1">
      <alignment horizontal="right" vertical="center"/>
    </xf>
    <xf numFmtId="180" fontId="2" fillId="0" borderId="0" xfId="0" applyNumberFormat="1" applyFont="1" applyFill="1" applyBorder="1" applyAlignment="1">
      <alignment vertical="center"/>
    </xf>
    <xf numFmtId="0" fontId="15" fillId="0" borderId="0" xfId="6" applyFont="1" applyFill="1" applyBorder="1" applyAlignment="1">
      <alignment horizontal="center" vertical="center"/>
    </xf>
    <xf numFmtId="0" fontId="16" fillId="0" borderId="0" xfId="3" applyFont="1" applyFill="1" applyBorder="1" applyAlignment="1">
      <alignment horizontal="center" vertical="center"/>
    </xf>
    <xf numFmtId="0" fontId="16" fillId="0" borderId="0" xfId="11" applyFont="1" applyFill="1" applyBorder="1" applyAlignment="1">
      <alignment horizontal="center" vertical="center"/>
    </xf>
    <xf numFmtId="0" fontId="3" fillId="0" borderId="0" xfId="0" applyFont="1" applyFill="1" applyBorder="1" applyAlignment="1">
      <alignment vertical="center" wrapText="1"/>
    </xf>
    <xf numFmtId="0" fontId="25" fillId="0" borderId="0" xfId="0" applyFont="1" applyFill="1" applyBorder="1" applyAlignment="1">
      <alignment vertical="center"/>
    </xf>
    <xf numFmtId="0" fontId="15" fillId="0" borderId="0" xfId="6" applyFont="1" applyFill="1" applyBorder="1" applyAlignment="1">
      <alignment horizontal="center" vertical="center"/>
    </xf>
    <xf numFmtId="168" fontId="3" fillId="0" borderId="0" xfId="0" applyNumberFormat="1" applyFont="1" applyFill="1" applyBorder="1" applyAlignment="1">
      <alignment vertical="center"/>
    </xf>
    <xf numFmtId="174" fontId="2" fillId="0" borderId="0" xfId="2" applyNumberFormat="1" applyFont="1" applyFill="1" applyBorder="1" applyAlignment="1">
      <alignment vertical="center"/>
    </xf>
    <xf numFmtId="0" fontId="15" fillId="0" borderId="0" xfId="6" applyFont="1" applyFill="1" applyBorder="1" applyAlignment="1">
      <alignment horizontal="left" vertical="center"/>
    </xf>
    <xf numFmtId="182" fontId="40" fillId="0" borderId="0" xfId="0" applyNumberFormat="1" applyFont="1" applyFill="1" applyBorder="1" applyAlignment="1">
      <alignment horizontal="left" vertical="center"/>
    </xf>
    <xf numFmtId="182" fontId="2" fillId="0" borderId="0" xfId="0" applyNumberFormat="1" applyFont="1" applyFill="1" applyBorder="1" applyAlignment="1">
      <alignment vertical="center"/>
    </xf>
    <xf numFmtId="182" fontId="21" fillId="0" borderId="0" xfId="3" applyNumberFormat="1" applyFont="1" applyFill="1" applyBorder="1" applyAlignment="1">
      <alignment horizontal="left" vertical="center"/>
    </xf>
    <xf numFmtId="182" fontId="21" fillId="0" borderId="0" xfId="3" applyNumberFormat="1" applyFont="1" applyFill="1" applyBorder="1" applyAlignment="1">
      <alignment vertical="center"/>
    </xf>
    <xf numFmtId="182" fontId="16" fillId="0" borderId="0" xfId="3" applyNumberFormat="1" applyFont="1" applyFill="1" applyBorder="1" applyAlignment="1">
      <alignment horizontal="center" vertical="center"/>
    </xf>
    <xf numFmtId="182" fontId="15" fillId="0" borderId="0" xfId="0" applyNumberFormat="1" applyFont="1" applyFill="1" applyBorder="1" applyAlignment="1">
      <alignment vertical="center" wrapText="1"/>
    </xf>
    <xf numFmtId="182" fontId="15" fillId="0" borderId="0" xfId="0" applyNumberFormat="1" applyFont="1" applyFill="1" applyBorder="1" applyAlignment="1">
      <alignment horizontal="center" vertical="center" wrapText="1"/>
    </xf>
    <xf numFmtId="182" fontId="3" fillId="0" borderId="0" xfId="0" applyNumberFormat="1" applyFont="1" applyFill="1" applyBorder="1" applyAlignment="1">
      <alignment vertical="center"/>
    </xf>
    <xf numFmtId="182" fontId="2" fillId="0" borderId="0" xfId="0" applyNumberFormat="1" applyFont="1" applyFill="1" applyBorder="1" applyAlignment="1">
      <alignment horizontal="justify" vertical="center" wrapText="1"/>
    </xf>
    <xf numFmtId="182" fontId="2" fillId="0" borderId="0" xfId="0" applyNumberFormat="1" applyFont="1" applyFill="1" applyBorder="1" applyAlignment="1">
      <alignment horizontal="justify" vertical="center" wrapText="1"/>
    </xf>
    <xf numFmtId="182" fontId="15" fillId="0" borderId="0" xfId="6" applyNumberFormat="1" applyFont="1" applyFill="1" applyBorder="1" applyAlignment="1">
      <alignment horizontal="center" vertical="center"/>
    </xf>
    <xf numFmtId="182" fontId="2" fillId="0" borderId="0" xfId="0" applyNumberFormat="1" applyFont="1" applyFill="1" applyBorder="1" applyAlignment="1">
      <alignment horizontal="center" vertical="center"/>
    </xf>
    <xf numFmtId="182" fontId="2" fillId="0" borderId="0" xfId="0" applyNumberFormat="1" applyFont="1" applyFill="1" applyBorder="1" applyAlignment="1">
      <alignment vertical="center" wrapText="1"/>
    </xf>
    <xf numFmtId="182" fontId="2" fillId="0" borderId="0" xfId="0" applyNumberFormat="1" applyFont="1" applyFill="1" applyBorder="1" applyAlignment="1">
      <alignment vertical="center"/>
    </xf>
    <xf numFmtId="182" fontId="2" fillId="0" borderId="0" xfId="0" applyNumberFormat="1" applyFont="1" applyFill="1" applyBorder="1" applyAlignment="1">
      <alignment horizontal="left" vertical="center"/>
    </xf>
    <xf numFmtId="182" fontId="2" fillId="0" borderId="0" xfId="0" applyNumberFormat="1" applyFont="1" applyFill="1" applyBorder="1" applyAlignment="1">
      <alignment vertical="center" wrapText="1"/>
    </xf>
    <xf numFmtId="0" fontId="40" fillId="0" borderId="0" xfId="0" applyFont="1" applyFill="1" applyBorder="1" applyAlignment="1">
      <alignment horizontal="left" vertical="center"/>
    </xf>
    <xf numFmtId="0" fontId="21" fillId="0" borderId="0" xfId="0" applyFont="1" applyFill="1" applyBorder="1" applyAlignment="1">
      <alignment vertical="center"/>
    </xf>
    <xf numFmtId="2" fontId="2" fillId="0" borderId="0" xfId="0" applyNumberFormat="1" applyFont="1" applyFill="1" applyBorder="1" applyAlignment="1">
      <alignment vertical="center" wrapText="1"/>
    </xf>
    <xf numFmtId="188" fontId="2" fillId="0" borderId="0" xfId="0" applyNumberFormat="1" applyFont="1" applyFill="1" applyBorder="1" applyAlignment="1">
      <alignment vertical="center"/>
    </xf>
    <xf numFmtId="187" fontId="2" fillId="0" borderId="0" xfId="0" applyNumberFormat="1" applyFont="1" applyFill="1" applyBorder="1" applyAlignment="1">
      <alignment vertical="center"/>
    </xf>
    <xf numFmtId="178" fontId="2" fillId="0" borderId="0" xfId="0" applyNumberFormat="1" applyFont="1" applyFill="1" applyBorder="1" applyAlignment="1">
      <alignment vertical="center"/>
    </xf>
    <xf numFmtId="43" fontId="25" fillId="0" borderId="0" xfId="0" applyNumberFormat="1" applyFont="1" applyFill="1" applyBorder="1" applyAlignment="1">
      <alignment vertical="center"/>
    </xf>
    <xf numFmtId="0" fontId="2" fillId="0" borderId="0" xfId="0" applyFont="1" applyFill="1" applyBorder="1" applyAlignment="1">
      <alignment horizontal="justify" vertical="center"/>
    </xf>
    <xf numFmtId="0" fontId="2" fillId="0" borderId="0" xfId="0" applyFont="1" applyFill="1" applyBorder="1" applyAlignment="1">
      <alignment horizontal="left" vertical="center" wrapText="1"/>
    </xf>
    <xf numFmtId="0" fontId="25" fillId="0" borderId="0" xfId="0" applyFont="1" applyFill="1" applyBorder="1" applyAlignment="1">
      <alignment vertical="center" wrapText="1"/>
    </xf>
    <xf numFmtId="0" fontId="25" fillId="0" borderId="0" xfId="0" applyFont="1" applyFill="1" applyBorder="1" applyAlignment="1">
      <alignment horizontal="center" vertical="center"/>
    </xf>
    <xf numFmtId="2" fontId="25" fillId="0" borderId="0" xfId="0" applyNumberFormat="1" applyFont="1" applyFill="1" applyBorder="1" applyAlignment="1">
      <alignment vertical="center"/>
    </xf>
    <xf numFmtId="2" fontId="25" fillId="0" borderId="0" xfId="0" applyNumberFormat="1" applyFont="1" applyFill="1" applyBorder="1" applyAlignment="1">
      <alignment horizontal="center" vertical="center"/>
    </xf>
    <xf numFmtId="0" fontId="15" fillId="0" borderId="0" xfId="6" applyFont="1" applyFill="1" applyBorder="1" applyAlignment="1">
      <alignment horizontal="left" vertical="center"/>
    </xf>
    <xf numFmtId="0" fontId="16" fillId="0" borderId="0" xfId="3" applyFont="1" applyFill="1" applyBorder="1" applyAlignment="1">
      <alignment horizontal="left" vertical="center"/>
    </xf>
    <xf numFmtId="0" fontId="31" fillId="0" borderId="0" xfId="0" applyFont="1" applyFill="1" applyBorder="1" applyAlignment="1">
      <alignment horizontal="left" vertical="center"/>
    </xf>
    <xf numFmtId="0" fontId="28" fillId="0" borderId="0" xfId="0" applyFont="1" applyFill="1" applyBorder="1" applyAlignment="1">
      <alignment vertical="center"/>
    </xf>
    <xf numFmtId="0" fontId="40" fillId="0" borderId="0" xfId="0" applyFont="1" applyFill="1" applyBorder="1" applyAlignment="1">
      <alignment vertical="center"/>
    </xf>
    <xf numFmtId="0" fontId="145" fillId="0" borderId="0" xfId="0" applyFont="1" applyFill="1" applyBorder="1" applyAlignment="1">
      <alignment vertical="center"/>
    </xf>
    <xf numFmtId="167" fontId="15" fillId="0" borderId="0" xfId="0" applyNumberFormat="1" applyFont="1" applyFill="1" applyBorder="1" applyAlignment="1">
      <alignment vertical="center"/>
    </xf>
    <xf numFmtId="167" fontId="145" fillId="0" borderId="0" xfId="0" applyNumberFormat="1" applyFont="1" applyFill="1" applyBorder="1" applyAlignment="1">
      <alignment horizontal="left" vertical="center"/>
    </xf>
    <xf numFmtId="0" fontId="16" fillId="0" borderId="0" xfId="6" applyFont="1" applyFill="1" applyBorder="1" applyAlignment="1">
      <alignment horizontal="center" vertical="center" wrapText="1"/>
    </xf>
    <xf numFmtId="0" fontId="16" fillId="0" borderId="0" xfId="6" applyFont="1" applyFill="1" applyBorder="1" applyAlignment="1">
      <alignment vertical="center" wrapText="1"/>
    </xf>
    <xf numFmtId="0" fontId="15" fillId="0" borderId="0" xfId="6" applyFont="1" applyFill="1" applyBorder="1" applyAlignment="1">
      <alignment horizontal="center" vertical="center" wrapText="1"/>
    </xf>
    <xf numFmtId="0" fontId="16" fillId="0" borderId="0" xfId="6" applyFont="1" applyFill="1" applyBorder="1" applyAlignment="1">
      <alignment horizontal="center" vertical="center"/>
    </xf>
    <xf numFmtId="175" fontId="16" fillId="0" borderId="0" xfId="6" applyNumberFormat="1" applyFont="1" applyFill="1" applyBorder="1" applyAlignment="1">
      <alignment horizontal="center" vertical="center" wrapText="1"/>
    </xf>
    <xf numFmtId="0" fontId="15" fillId="0" borderId="0" xfId="6" applyFont="1" applyFill="1" applyBorder="1" applyAlignment="1">
      <alignment vertical="center" wrapText="1"/>
    </xf>
    <xf numFmtId="175" fontId="15" fillId="0" borderId="0" xfId="6" applyNumberFormat="1" applyFont="1" applyFill="1" applyBorder="1" applyAlignment="1">
      <alignment horizontal="center" vertical="center"/>
    </xf>
    <xf numFmtId="175" fontId="15" fillId="0" borderId="0" xfId="6" quotePrefix="1" applyNumberFormat="1" applyFont="1" applyFill="1" applyBorder="1" applyAlignment="1">
      <alignment horizontal="center" vertical="center"/>
    </xf>
    <xf numFmtId="0" fontId="16" fillId="0" borderId="0" xfId="6" applyFont="1" applyFill="1" applyBorder="1" applyAlignment="1">
      <alignment horizontal="left" vertical="center"/>
    </xf>
    <xf numFmtId="0" fontId="41" fillId="0" borderId="0" xfId="0" applyFont="1" applyFill="1" applyBorder="1" applyAlignment="1">
      <alignment vertical="center"/>
    </xf>
    <xf numFmtId="0" fontId="15" fillId="0" borderId="0" xfId="3" applyFont="1" applyFill="1" applyBorder="1" applyAlignment="1">
      <alignment horizontal="center" vertical="center"/>
    </xf>
    <xf numFmtId="49" fontId="16" fillId="0" borderId="0" xfId="0" applyNumberFormat="1" applyFont="1" applyFill="1" applyBorder="1" applyAlignment="1">
      <alignment horizontal="center" vertical="center" wrapText="1"/>
    </xf>
    <xf numFmtId="49" fontId="16" fillId="0" borderId="0" xfId="0" applyNumberFormat="1" applyFont="1" applyFill="1" applyBorder="1" applyAlignment="1">
      <alignment vertical="center" wrapText="1"/>
    </xf>
    <xf numFmtId="224" fontId="2" fillId="0" borderId="0" xfId="0" applyNumberFormat="1" applyFont="1" applyFill="1" applyBorder="1" applyAlignment="1">
      <alignment vertical="center"/>
    </xf>
    <xf numFmtId="223" fontId="2" fillId="0" borderId="0" xfId="0" applyNumberFormat="1" applyFont="1" applyFill="1" applyBorder="1" applyAlignment="1">
      <alignment vertical="center"/>
    </xf>
    <xf numFmtId="0" fontId="3" fillId="0" borderId="0" xfId="0" applyFont="1" applyFill="1" applyBorder="1" applyAlignment="1">
      <alignment horizontal="right" vertical="center"/>
    </xf>
    <xf numFmtId="2" fontId="16" fillId="0" borderId="0" xfId="6" applyNumberFormat="1" applyFont="1" applyFill="1" applyBorder="1" applyAlignment="1">
      <alignment horizontal="center" vertical="center"/>
    </xf>
    <xf numFmtId="2" fontId="16" fillId="0" borderId="0" xfId="3" applyNumberFormat="1" applyFont="1" applyFill="1" applyBorder="1" applyAlignment="1">
      <alignment horizontal="center" vertical="center"/>
    </xf>
    <xf numFmtId="2" fontId="21" fillId="0" borderId="0" xfId="0" applyNumberFormat="1" applyFont="1" applyFill="1" applyBorder="1" applyAlignment="1">
      <alignment horizontal="left" vertical="center"/>
    </xf>
    <xf numFmtId="2" fontId="15" fillId="0" borderId="0" xfId="3" applyNumberFormat="1" applyFont="1" applyFill="1" applyBorder="1" applyAlignment="1">
      <alignment horizontal="center" vertical="center"/>
    </xf>
    <xf numFmtId="2" fontId="15" fillId="0" borderId="0" xfId="0" applyNumberFormat="1" applyFont="1" applyFill="1" applyBorder="1" applyAlignment="1">
      <alignment vertical="center"/>
    </xf>
    <xf numFmtId="2" fontId="16" fillId="0" borderId="0" xfId="6" applyNumberFormat="1" applyFont="1" applyFill="1" applyBorder="1" applyAlignment="1">
      <alignment horizontal="center" vertical="center"/>
    </xf>
    <xf numFmtId="2" fontId="15" fillId="0" borderId="0" xfId="0" applyNumberFormat="1" applyFont="1" applyFill="1" applyBorder="1" applyAlignment="1">
      <alignment vertical="center" wrapText="1"/>
    </xf>
    <xf numFmtId="175" fontId="16" fillId="0" borderId="0" xfId="0" applyNumberFormat="1" applyFont="1" applyFill="1" applyBorder="1" applyAlignment="1">
      <alignment horizontal="center" vertical="center" wrapText="1"/>
    </xf>
    <xf numFmtId="175" fontId="2" fillId="0" borderId="0" xfId="0" applyNumberFormat="1" applyFont="1" applyFill="1" applyBorder="1" applyAlignment="1">
      <alignment horizontal="center" vertical="center"/>
    </xf>
    <xf numFmtId="0" fontId="40" fillId="0" borderId="0" xfId="3" applyFont="1" applyFill="1" applyBorder="1" applyAlignment="1">
      <alignment vertical="center"/>
    </xf>
    <xf numFmtId="0" fontId="19" fillId="0" borderId="0" xfId="0" applyFont="1" applyFill="1" applyBorder="1" applyAlignment="1">
      <alignment vertical="center"/>
    </xf>
    <xf numFmtId="0" fontId="16" fillId="0" borderId="0" xfId="3" applyFont="1" applyFill="1" applyBorder="1" applyAlignment="1">
      <alignment horizontal="left" vertical="center" wrapText="1"/>
    </xf>
    <xf numFmtId="0" fontId="40" fillId="0" borderId="0" xfId="3" applyFont="1" applyFill="1" applyBorder="1" applyAlignment="1">
      <alignment horizontal="justify" vertical="center" wrapText="1"/>
    </xf>
    <xf numFmtId="0" fontId="19" fillId="0" borderId="0" xfId="0" applyFont="1" applyFill="1" applyBorder="1" applyAlignment="1">
      <alignment horizontal="justify" vertical="center" wrapText="1"/>
    </xf>
    <xf numFmtId="0" fontId="42" fillId="0" borderId="0" xfId="0" applyFont="1" applyFill="1" applyBorder="1" applyAlignment="1">
      <alignment vertical="center"/>
    </xf>
    <xf numFmtId="0" fontId="23" fillId="0" borderId="0" xfId="0" applyFont="1" applyFill="1" applyBorder="1" applyAlignment="1">
      <alignment vertical="center"/>
    </xf>
    <xf numFmtId="0" fontId="15" fillId="0" borderId="0" xfId="6" applyFont="1" applyFill="1" applyBorder="1" applyAlignment="1">
      <alignment horizontal="right" vertical="center"/>
    </xf>
    <xf numFmtId="0" fontId="16" fillId="0" borderId="0" xfId="3" applyFont="1" applyFill="1" applyBorder="1" applyAlignment="1">
      <alignment horizontal="left" vertical="center" wrapText="1"/>
    </xf>
    <xf numFmtId="0" fontId="16" fillId="0" borderId="0" xfId="3" applyFont="1" applyFill="1" applyBorder="1" applyAlignment="1">
      <alignment horizontal="right" vertical="center"/>
    </xf>
    <xf numFmtId="0" fontId="15" fillId="0" borderId="0" xfId="6" applyFont="1" applyFill="1" applyBorder="1" applyAlignment="1">
      <alignment horizontal="justify" vertical="center" wrapText="1"/>
    </xf>
    <xf numFmtId="43" fontId="15" fillId="0" borderId="0" xfId="1" applyFont="1" applyFill="1" applyBorder="1" applyAlignment="1">
      <alignment horizontal="left" vertical="center"/>
    </xf>
    <xf numFmtId="167" fontId="15" fillId="0" borderId="0" xfId="6" applyNumberFormat="1" applyFont="1" applyFill="1" applyBorder="1" applyAlignment="1">
      <alignment horizontal="right" vertical="center"/>
    </xf>
    <xf numFmtId="43" fontId="15" fillId="0" borderId="0" xfId="6" applyNumberFormat="1" applyFont="1" applyFill="1" applyBorder="1" applyAlignment="1">
      <alignment horizontal="left" vertical="center"/>
    </xf>
    <xf numFmtId="10" fontId="15" fillId="0" borderId="0" xfId="6" applyNumberFormat="1" applyFont="1" applyFill="1" applyBorder="1" applyAlignment="1">
      <alignment horizontal="left" vertical="center"/>
    </xf>
    <xf numFmtId="43" fontId="15" fillId="0" borderId="0" xfId="1" applyFont="1" applyFill="1" applyBorder="1" applyAlignment="1">
      <alignment horizontal="justify" vertical="center" wrapText="1"/>
    </xf>
    <xf numFmtId="10" fontId="15" fillId="0" borderId="0" xfId="6" applyNumberFormat="1" applyFont="1" applyFill="1" applyBorder="1" applyAlignment="1">
      <alignment horizontal="justify" vertical="center" wrapText="1"/>
    </xf>
    <xf numFmtId="10" fontId="15" fillId="0" borderId="0" xfId="6" applyNumberFormat="1" applyFont="1" applyFill="1" applyBorder="1" applyAlignment="1">
      <alignment horizontal="right" vertical="center"/>
    </xf>
    <xf numFmtId="43" fontId="2" fillId="0" borderId="0" xfId="0" applyNumberFormat="1" applyFont="1" applyFill="1" applyBorder="1" applyAlignment="1">
      <alignment vertical="center" wrapText="1"/>
    </xf>
    <xf numFmtId="0" fontId="21" fillId="0" borderId="0" xfId="3" applyFont="1" applyFill="1" applyBorder="1" applyAlignment="1">
      <alignment horizontal="center" vertical="center"/>
    </xf>
    <xf numFmtId="0" fontId="28" fillId="0" borderId="0" xfId="0" applyFont="1" applyFill="1" applyBorder="1" applyAlignment="1">
      <alignment horizontal="left" vertical="center"/>
    </xf>
    <xf numFmtId="0" fontId="16" fillId="0" borderId="0" xfId="6" applyFont="1" applyFill="1" applyBorder="1" applyAlignment="1">
      <alignment horizontal="left" vertical="center"/>
    </xf>
    <xf numFmtId="0" fontId="15" fillId="0" borderId="0" xfId="6" applyFont="1" applyFill="1" applyBorder="1" applyAlignment="1">
      <alignment horizontal="justify" vertical="center" wrapText="1"/>
    </xf>
    <xf numFmtId="0" fontId="15" fillId="0" borderId="0" xfId="6" applyFont="1" applyFill="1" applyBorder="1" applyAlignment="1">
      <alignment vertical="center" wrapText="1"/>
    </xf>
    <xf numFmtId="0" fontId="15" fillId="0" borderId="0" xfId="6" quotePrefix="1" applyFont="1" applyFill="1" applyBorder="1" applyAlignment="1">
      <alignment horizontal="justify" vertical="center"/>
    </xf>
    <xf numFmtId="0" fontId="15" fillId="0" borderId="0" xfId="6" applyFont="1" applyFill="1" applyBorder="1" applyAlignment="1">
      <alignment horizontal="justify" vertical="center"/>
    </xf>
    <xf numFmtId="0" fontId="15" fillId="0" borderId="0" xfId="6" quotePrefix="1" applyFont="1" applyFill="1" applyBorder="1" applyAlignment="1">
      <alignment horizontal="justify" vertical="center"/>
    </xf>
    <xf numFmtId="0" fontId="15" fillId="0" borderId="0" xfId="6" applyFont="1" applyFill="1" applyBorder="1" applyAlignment="1">
      <alignment horizontal="justify" vertical="center"/>
    </xf>
    <xf numFmtId="0" fontId="31" fillId="0" borderId="0" xfId="0" applyFont="1" applyFill="1" applyBorder="1" applyAlignment="1">
      <alignment vertical="center"/>
    </xf>
    <xf numFmtId="0" fontId="16"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16" fillId="0" borderId="0" xfId="0" applyFont="1" applyFill="1" applyBorder="1" applyAlignment="1">
      <alignment horizontal="justify" vertical="center" wrapText="1"/>
    </xf>
    <xf numFmtId="0" fontId="15" fillId="0" borderId="0" xfId="0" applyFont="1" applyFill="1" applyBorder="1" applyAlignment="1">
      <alignment horizontal="justify" vertical="center"/>
    </xf>
    <xf numFmtId="0" fontId="31" fillId="0" borderId="0" xfId="0" applyFont="1" applyFill="1" applyBorder="1" applyAlignment="1">
      <alignment vertical="top"/>
    </xf>
    <xf numFmtId="0" fontId="19" fillId="0" borderId="0" xfId="0" applyFont="1" applyFill="1" applyBorder="1" applyAlignment="1">
      <alignment horizontal="justify" vertical="center"/>
    </xf>
    <xf numFmtId="0" fontId="16" fillId="0" borderId="0" xfId="3" applyFont="1" applyFill="1" applyBorder="1" applyAlignment="1">
      <alignment horizontal="left" vertical="center"/>
    </xf>
    <xf numFmtId="0" fontId="15" fillId="0" borderId="0" xfId="8"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right" vertical="center"/>
    </xf>
    <xf numFmtId="0" fontId="4"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8" fillId="0" borderId="0" xfId="0" applyFont="1" applyFill="1" applyBorder="1" applyAlignment="1">
      <alignment horizontal="center" vertical="center"/>
    </xf>
    <xf numFmtId="10" fontId="15" fillId="0" borderId="0" xfId="0" applyNumberFormat="1" applyFont="1" applyFill="1" applyBorder="1" applyAlignment="1">
      <alignment vertical="center"/>
    </xf>
    <xf numFmtId="0" fontId="16" fillId="0" borderId="0" xfId="6" applyFont="1" applyFill="1" applyBorder="1" applyAlignment="1">
      <alignment vertical="center"/>
    </xf>
    <xf numFmtId="170" fontId="15" fillId="0" borderId="0" xfId="0" applyNumberFormat="1" applyFont="1" applyFill="1" applyBorder="1" applyAlignment="1">
      <alignment vertical="center"/>
    </xf>
    <xf numFmtId="0" fontId="23" fillId="0" borderId="0" xfId="0" applyFont="1" applyFill="1" applyBorder="1" applyAlignment="1">
      <alignment horizontal="left" vertical="center"/>
    </xf>
    <xf numFmtId="43" fontId="2" fillId="0" borderId="0" xfId="1" applyFont="1" applyFill="1" applyBorder="1" applyAlignment="1">
      <alignment horizontal="left" vertical="center"/>
    </xf>
    <xf numFmtId="43" fontId="2" fillId="0" borderId="0" xfId="0" applyNumberFormat="1" applyFont="1" applyFill="1" applyBorder="1" applyAlignment="1">
      <alignment horizontal="left" vertical="center"/>
    </xf>
    <xf numFmtId="1" fontId="3" fillId="0" borderId="0" xfId="0" applyNumberFormat="1" applyFont="1" applyFill="1" applyBorder="1" applyAlignment="1">
      <alignment horizontal="center" vertical="center"/>
    </xf>
    <xf numFmtId="1" fontId="2" fillId="0" borderId="0" xfId="4" applyNumberFormat="1" applyFont="1" applyFill="1" applyBorder="1" applyAlignment="1">
      <alignment horizontal="center" vertical="center"/>
    </xf>
    <xf numFmtId="1" fontId="3" fillId="0" borderId="0" xfId="4" applyNumberFormat="1" applyFont="1" applyFill="1" applyBorder="1" applyAlignment="1">
      <alignment horizontal="center" vertical="center"/>
    </xf>
    <xf numFmtId="0" fontId="21" fillId="0" borderId="0" xfId="3" applyFont="1" applyFill="1" applyBorder="1" applyAlignment="1">
      <alignment horizontal="center" vertical="center" wrapText="1"/>
    </xf>
    <xf numFmtId="0" fontId="21" fillId="0" borderId="0" xfId="0" applyFont="1" applyFill="1" applyBorder="1" applyAlignment="1">
      <alignment horizontal="center" vertical="center"/>
    </xf>
    <xf numFmtId="0" fontId="21" fillId="0" borderId="0" xfId="0" applyFont="1" applyFill="1" applyBorder="1" applyAlignment="1">
      <alignment horizontal="right" vertical="center"/>
    </xf>
    <xf numFmtId="0" fontId="2" fillId="0" borderId="0" xfId="2" applyNumberFormat="1" applyFont="1" applyFill="1" applyBorder="1" applyAlignment="1">
      <alignment vertical="center"/>
    </xf>
    <xf numFmtId="0" fontId="30" fillId="0" borderId="0" xfId="0" applyFont="1" applyFill="1" applyBorder="1" applyAlignment="1">
      <alignment vertical="center" wrapText="1"/>
    </xf>
    <xf numFmtId="0" fontId="30" fillId="0" borderId="0" xfId="0" applyFont="1" applyFill="1" applyBorder="1" applyAlignment="1">
      <alignment horizontal="center" vertical="center"/>
    </xf>
    <xf numFmtId="164" fontId="30" fillId="0" borderId="0" xfId="0" applyNumberFormat="1" applyFont="1" applyFill="1" applyBorder="1" applyAlignment="1">
      <alignment horizontal="right" vertical="center"/>
    </xf>
    <xf numFmtId="164" fontId="15" fillId="0" borderId="0" xfId="0" applyNumberFormat="1" applyFont="1" applyFill="1" applyBorder="1" applyAlignment="1">
      <alignment horizontal="right" vertical="center"/>
    </xf>
    <xf numFmtId="0" fontId="21" fillId="0" borderId="0" xfId="0" applyFont="1" applyFill="1" applyBorder="1" applyAlignment="1">
      <alignment vertical="center" wrapText="1"/>
    </xf>
    <xf numFmtId="0" fontId="15" fillId="0" borderId="0" xfId="0" applyFont="1" applyFill="1" applyBorder="1" applyAlignment="1">
      <alignment horizontal="right" vertical="center" wrapText="1"/>
    </xf>
    <xf numFmtId="0" fontId="30" fillId="0" borderId="0" xfId="0" applyFont="1" applyFill="1" applyBorder="1" applyAlignment="1">
      <alignment horizontal="left"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5" fillId="0" borderId="4" xfId="0" applyFont="1" applyFill="1" applyBorder="1" applyAlignment="1">
      <alignment horizontal="center" vertical="center"/>
    </xf>
    <xf numFmtId="0" fontId="40" fillId="0" borderId="31" xfId="0" applyFont="1" applyFill="1" applyBorder="1" applyAlignment="1">
      <alignment vertical="center" wrapText="1"/>
    </xf>
    <xf numFmtId="0" fontId="40" fillId="0" borderId="32" xfId="0" applyFont="1" applyFill="1" applyBorder="1" applyAlignment="1">
      <alignment vertical="center" wrapText="1"/>
    </xf>
    <xf numFmtId="0" fontId="40" fillId="0" borderId="33" xfId="0" applyFont="1" applyFill="1" applyBorder="1" applyAlignment="1">
      <alignment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center" vertical="center"/>
    </xf>
    <xf numFmtId="0" fontId="15" fillId="0" borderId="5" xfId="0" applyFont="1" applyFill="1" applyBorder="1" applyAlignment="1">
      <alignment horizontal="right" vertical="center" wrapText="1"/>
    </xf>
    <xf numFmtId="0" fontId="16" fillId="0" borderId="5" xfId="3" applyFont="1" applyFill="1" applyBorder="1" applyAlignment="1">
      <alignment horizontal="center" vertical="center" wrapText="1"/>
    </xf>
    <xf numFmtId="0" fontId="2" fillId="0" borderId="5" xfId="0" applyFont="1" applyFill="1" applyBorder="1" applyAlignment="1">
      <alignment vertical="center" wrapText="1"/>
    </xf>
    <xf numFmtId="0" fontId="30" fillId="0" borderId="4" xfId="0" applyFont="1" applyFill="1" applyBorder="1" applyAlignment="1">
      <alignment horizontal="left"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vertical="center" wrapText="1"/>
    </xf>
    <xf numFmtId="0" fontId="40" fillId="0" borderId="31" xfId="0" applyFont="1" applyFill="1" applyBorder="1" applyAlignment="1">
      <alignment horizontal="left" vertical="center" wrapText="1"/>
    </xf>
    <xf numFmtId="0" fontId="40" fillId="0" borderId="32" xfId="0" applyFont="1" applyFill="1" applyBorder="1" applyAlignment="1">
      <alignment horizontal="left" vertical="center" wrapText="1"/>
    </xf>
    <xf numFmtId="0" fontId="40" fillId="0" borderId="33" xfId="0" applyFont="1" applyFill="1" applyBorder="1" applyAlignment="1">
      <alignment horizontal="left" vertical="center" wrapText="1"/>
    </xf>
    <xf numFmtId="0" fontId="16" fillId="0" borderId="4" xfId="0" applyFont="1" applyFill="1" applyBorder="1" applyAlignment="1">
      <alignment horizontal="center" vertical="center"/>
    </xf>
    <xf numFmtId="0" fontId="15" fillId="0" borderId="5" xfId="0" applyFont="1" applyFill="1" applyBorder="1" applyAlignment="1">
      <alignment horizontal="center" vertical="center"/>
    </xf>
    <xf numFmtId="0" fontId="16" fillId="0" borderId="5" xfId="0" applyFont="1" applyFill="1" applyBorder="1" applyAlignment="1">
      <alignment vertical="center"/>
    </xf>
    <xf numFmtId="0" fontId="2" fillId="0" borderId="4" xfId="0" applyFont="1" applyFill="1" applyBorder="1" applyAlignment="1">
      <alignment horizontal="justify" vertical="center" wrapText="1"/>
    </xf>
    <xf numFmtId="0" fontId="2" fillId="0" borderId="6" xfId="0" applyFont="1" applyFill="1" applyBorder="1" applyAlignment="1">
      <alignment horizontal="justify" vertical="center" wrapText="1"/>
    </xf>
    <xf numFmtId="0" fontId="21" fillId="0" borderId="4" xfId="0" applyFont="1" applyFill="1" applyBorder="1" applyAlignment="1">
      <alignment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justify" vertical="center" wrapText="1"/>
    </xf>
    <xf numFmtId="0" fontId="21" fillId="0" borderId="31" xfId="3" applyFont="1" applyFill="1" applyBorder="1" applyAlignment="1">
      <alignment vertical="center"/>
    </xf>
    <xf numFmtId="0" fontId="28" fillId="0" borderId="32" xfId="0" applyFont="1" applyFill="1" applyBorder="1" applyAlignment="1">
      <alignment vertical="center"/>
    </xf>
    <xf numFmtId="0" fontId="28" fillId="0" borderId="33" xfId="0" applyFont="1" applyFill="1" applyBorder="1" applyAlignment="1">
      <alignment vertical="center"/>
    </xf>
    <xf numFmtId="0" fontId="21" fillId="0" borderId="4" xfId="0" applyFont="1" applyFill="1" applyBorder="1" applyAlignment="1">
      <alignment horizontal="left" vertical="center"/>
    </xf>
    <xf numFmtId="0" fontId="21" fillId="0" borderId="5" xfId="0" applyFont="1" applyFill="1" applyBorder="1" applyAlignment="1">
      <alignment vertical="center"/>
    </xf>
    <xf numFmtId="0" fontId="21" fillId="0" borderId="4" xfId="0" applyFont="1" applyFill="1" applyBorder="1" applyAlignment="1">
      <alignment horizontal="center" vertical="center"/>
    </xf>
    <xf numFmtId="0" fontId="21" fillId="0" borderId="5" xfId="0" applyFont="1" applyFill="1" applyBorder="1" applyAlignment="1">
      <alignment horizontal="right" vertical="center"/>
    </xf>
    <xf numFmtId="0" fontId="16" fillId="0" borderId="4" xfId="3" applyFont="1" applyFill="1" applyBorder="1" applyAlignment="1">
      <alignment horizontal="center" vertical="center"/>
    </xf>
    <xf numFmtId="164" fontId="15" fillId="0" borderId="5" xfId="0" applyNumberFormat="1" applyFont="1" applyFill="1" applyBorder="1" applyAlignment="1">
      <alignment horizontal="right" vertical="center"/>
    </xf>
    <xf numFmtId="9" fontId="15" fillId="0" borderId="5" xfId="2" applyFont="1" applyFill="1" applyBorder="1" applyAlignment="1">
      <alignment vertical="center"/>
    </xf>
    <xf numFmtId="167" fontId="2" fillId="0" borderId="7" xfId="0" applyNumberFormat="1" applyFont="1" applyFill="1" applyBorder="1" applyAlignment="1">
      <alignment vertical="center"/>
    </xf>
    <xf numFmtId="0" fontId="40" fillId="0" borderId="31" xfId="3" applyFont="1" applyFill="1" applyBorder="1" applyAlignment="1">
      <alignment vertical="center"/>
    </xf>
    <xf numFmtId="0" fontId="41" fillId="0" borderId="32" xfId="0" applyFont="1" applyFill="1" applyBorder="1" applyAlignment="1">
      <alignment vertical="center"/>
    </xf>
    <xf numFmtId="0" fontId="41" fillId="0" borderId="33" xfId="0" applyFont="1" applyFill="1" applyBorder="1" applyAlignment="1">
      <alignment vertical="center"/>
    </xf>
    <xf numFmtId="0" fontId="16" fillId="0" borderId="5" xfId="0" applyFont="1" applyFill="1" applyBorder="1" applyAlignment="1">
      <alignment horizontal="center" vertical="center"/>
    </xf>
    <xf numFmtId="0" fontId="2" fillId="0" borderId="4" xfId="0" applyFont="1" applyFill="1" applyBorder="1" applyAlignment="1">
      <alignment vertical="center"/>
    </xf>
    <xf numFmtId="0" fontId="16" fillId="0" borderId="4" xfId="3" applyFont="1" applyFill="1" applyBorder="1" applyAlignment="1">
      <alignment horizontal="center" vertical="center"/>
    </xf>
    <xf numFmtId="0" fontId="16" fillId="0" borderId="5" xfId="3" applyFont="1" applyFill="1" applyBorder="1" applyAlignment="1">
      <alignment horizontal="center" vertical="center"/>
    </xf>
    <xf numFmtId="167" fontId="2" fillId="0" borderId="5" xfId="0" applyNumberFormat="1" applyFont="1" applyFill="1" applyBorder="1" applyAlignment="1">
      <alignment vertical="center"/>
    </xf>
    <xf numFmtId="167" fontId="3" fillId="0" borderId="5" xfId="0" applyNumberFormat="1" applyFont="1" applyFill="1" applyBorder="1" applyAlignment="1">
      <alignment vertical="center"/>
    </xf>
    <xf numFmtId="0" fontId="2" fillId="0" borderId="6" xfId="0" applyFont="1" applyFill="1" applyBorder="1" applyAlignment="1">
      <alignment horizontal="right" vertical="center"/>
    </xf>
    <xf numFmtId="0" fontId="2" fillId="0" borderId="7" xfId="0" applyFont="1" applyFill="1" applyBorder="1" applyAlignment="1">
      <alignment horizontal="right" vertical="center"/>
    </xf>
    <xf numFmtId="0" fontId="2" fillId="0" borderId="8" xfId="0" applyFont="1" applyFill="1" applyBorder="1" applyAlignment="1">
      <alignment horizontal="right" vertical="center"/>
    </xf>
    <xf numFmtId="0" fontId="40" fillId="0" borderId="31" xfId="3" applyFont="1" applyFill="1" applyBorder="1" applyAlignment="1">
      <alignment horizontal="left" vertical="center"/>
    </xf>
    <xf numFmtId="0" fontId="40" fillId="0" borderId="32" xfId="3" applyFont="1" applyFill="1" applyBorder="1" applyAlignment="1">
      <alignment horizontal="left" vertical="center"/>
    </xf>
    <xf numFmtId="0" fontId="40" fillId="0" borderId="33" xfId="3" applyFont="1" applyFill="1" applyBorder="1" applyAlignment="1">
      <alignment horizontal="left" vertical="center"/>
    </xf>
    <xf numFmtId="0" fontId="21" fillId="0" borderId="4" xfId="3" applyFont="1" applyFill="1" applyBorder="1" applyAlignment="1">
      <alignment horizontal="left" vertical="center"/>
    </xf>
    <xf numFmtId="0" fontId="21" fillId="0" borderId="4" xfId="3" applyFont="1" applyFill="1" applyBorder="1" applyAlignment="1">
      <alignment vertical="center"/>
    </xf>
    <xf numFmtId="0" fontId="16" fillId="0" borderId="5" xfId="3" applyFont="1" applyFill="1" applyBorder="1" applyAlignment="1">
      <alignment vertical="center"/>
    </xf>
    <xf numFmtId="0" fontId="16" fillId="0" borderId="5" xfId="3" applyFont="1" applyFill="1" applyBorder="1" applyAlignment="1">
      <alignment horizontal="right" vertical="center"/>
    </xf>
    <xf numFmtId="0" fontId="16" fillId="0" borderId="4" xfId="3" applyFont="1" applyFill="1" applyBorder="1" applyAlignment="1">
      <alignment horizontal="left" vertical="center" wrapText="1"/>
    </xf>
    <xf numFmtId="0" fontId="2" fillId="0" borderId="7" xfId="0" applyFont="1" applyFill="1" applyBorder="1" applyAlignment="1">
      <alignment horizontal="center" vertical="center" wrapText="1"/>
    </xf>
    <xf numFmtId="0" fontId="4" fillId="0" borderId="31" xfId="0" applyFont="1" applyFill="1" applyBorder="1" applyAlignment="1">
      <alignment horizontal="left" vertical="center"/>
    </xf>
    <xf numFmtId="0" fontId="4" fillId="0" borderId="32" xfId="0" applyFont="1" applyFill="1" applyBorder="1" applyAlignment="1">
      <alignment horizontal="left" vertical="center"/>
    </xf>
    <xf numFmtId="0" fontId="4" fillId="0" borderId="33" xfId="0" applyFont="1" applyFill="1" applyBorder="1" applyAlignment="1">
      <alignment horizontal="left" vertical="center"/>
    </xf>
    <xf numFmtId="0" fontId="3" fillId="0" borderId="4" xfId="0" applyFont="1" applyFill="1" applyBorder="1" applyAlignment="1">
      <alignment horizontal="left" vertical="center"/>
    </xf>
    <xf numFmtId="0" fontId="3" fillId="0" borderId="5" xfId="0" applyFont="1" applyFill="1" applyBorder="1" applyAlignment="1">
      <alignment horizontal="left" vertical="center"/>
    </xf>
    <xf numFmtId="0" fontId="23" fillId="0" borderId="4" xfId="0" applyFont="1" applyFill="1" applyBorder="1" applyAlignment="1">
      <alignment horizontal="left" vertical="center"/>
    </xf>
    <xf numFmtId="0" fontId="23" fillId="0" borderId="5" xfId="0" applyFont="1" applyFill="1" applyBorder="1" applyAlignment="1">
      <alignment horizontal="left" vertical="center"/>
    </xf>
    <xf numFmtId="0" fontId="23" fillId="0" borderId="4" xfId="0" applyFont="1" applyFill="1" applyBorder="1" applyAlignment="1">
      <alignment horizontal="left" vertical="center"/>
    </xf>
    <xf numFmtId="0" fontId="3" fillId="0" borderId="4" xfId="0" applyFont="1" applyFill="1" applyBorder="1" applyAlignment="1">
      <alignment vertical="center"/>
    </xf>
    <xf numFmtId="0" fontId="3" fillId="0" borderId="5" xfId="0" applyFont="1" applyFill="1" applyBorder="1" applyAlignment="1">
      <alignment vertical="center"/>
    </xf>
    <xf numFmtId="0" fontId="31" fillId="0" borderId="31" xfId="3" applyFont="1" applyFill="1" applyBorder="1" applyAlignment="1">
      <alignment vertical="center"/>
    </xf>
    <xf numFmtId="0" fontId="20" fillId="0" borderId="32" xfId="0" applyFont="1" applyFill="1" applyBorder="1" applyAlignment="1">
      <alignment vertical="center"/>
    </xf>
    <xf numFmtId="0" fontId="20" fillId="0" borderId="33" xfId="0" applyFont="1" applyFill="1" applyBorder="1" applyAlignment="1">
      <alignment vertical="center"/>
    </xf>
    <xf numFmtId="0" fontId="16" fillId="0" borderId="4" xfId="6" applyFont="1" applyFill="1" applyBorder="1" applyAlignment="1">
      <alignment horizontal="left" vertical="center"/>
    </xf>
    <xf numFmtId="0" fontId="16" fillId="0" borderId="4" xfId="3" applyFont="1" applyFill="1" applyBorder="1" applyAlignment="1">
      <alignment horizontal="left" vertical="center"/>
    </xf>
    <xf numFmtId="0" fontId="15" fillId="0" borderId="5" xfId="3" applyFont="1" applyFill="1" applyBorder="1" applyAlignment="1">
      <alignment horizontal="center" vertical="center"/>
    </xf>
    <xf numFmtId="0" fontId="16" fillId="0" borderId="4" xfId="6" applyFont="1" applyFill="1" applyBorder="1" applyAlignment="1">
      <alignment vertical="center"/>
    </xf>
    <xf numFmtId="2" fontId="16" fillId="0" borderId="5" xfId="6" applyNumberFormat="1" applyFont="1" applyFill="1" applyBorder="1" applyAlignment="1">
      <alignment horizontal="center" vertical="center"/>
    </xf>
    <xf numFmtId="0" fontId="15" fillId="0" borderId="5" xfId="6" applyFont="1" applyFill="1" applyBorder="1" applyAlignment="1">
      <alignment vertical="center"/>
    </xf>
    <xf numFmtId="0" fontId="15" fillId="0" borderId="5" xfId="0" applyFont="1" applyFill="1" applyBorder="1" applyAlignment="1">
      <alignment vertical="center"/>
    </xf>
    <xf numFmtId="0" fontId="2" fillId="0" borderId="8" xfId="0" applyFont="1" applyFill="1" applyBorder="1" applyAlignment="1">
      <alignment horizontal="center" vertical="center"/>
    </xf>
    <xf numFmtId="0" fontId="27" fillId="0" borderId="1" xfId="0" applyFont="1" applyFill="1" applyBorder="1" applyAlignment="1">
      <alignment vertical="center"/>
    </xf>
    <xf numFmtId="168" fontId="16" fillId="0" borderId="1" xfId="4" applyNumberFormat="1" applyFont="1" applyFill="1" applyBorder="1" applyAlignment="1">
      <alignment horizontal="center" vertical="center"/>
    </xf>
    <xf numFmtId="168" fontId="16" fillId="0" borderId="1" xfId="0" applyNumberFormat="1" applyFont="1" applyFill="1" applyBorder="1" applyAlignment="1">
      <alignment horizontal="center" vertical="center"/>
    </xf>
    <xf numFmtId="167" fontId="16" fillId="0" borderId="1" xfId="4" applyFont="1" applyFill="1" applyBorder="1" applyAlignment="1">
      <alignment vertical="center"/>
    </xf>
    <xf numFmtId="3" fontId="26" fillId="0" borderId="1" xfId="0" applyNumberFormat="1" applyFont="1" applyFill="1" applyBorder="1" applyAlignment="1">
      <alignment horizontal="center" vertical="center" wrapText="1"/>
    </xf>
    <xf numFmtId="0" fontId="15" fillId="0" borderId="1" xfId="6" applyFont="1" applyFill="1" applyBorder="1" applyAlignment="1">
      <alignment vertical="center"/>
    </xf>
    <xf numFmtId="0" fontId="2" fillId="0" borderId="1" xfId="0" applyFont="1" applyFill="1" applyBorder="1" applyAlignment="1">
      <alignment horizontal="left" vertical="center" wrapText="1"/>
    </xf>
    <xf numFmtId="175" fontId="27" fillId="0" borderId="1" xfId="0" applyNumberFormat="1" applyFont="1" applyFill="1" applyBorder="1" applyAlignment="1">
      <alignment horizontal="center" vertical="center"/>
    </xf>
    <xf numFmtId="0" fontId="16" fillId="0" borderId="1" xfId="0" applyFont="1" applyFill="1" applyBorder="1" applyAlignment="1">
      <alignment vertical="center"/>
    </xf>
    <xf numFmtId="0" fontId="2" fillId="0" borderId="1" xfId="0" applyFont="1" applyFill="1" applyBorder="1" applyAlignment="1">
      <alignment vertical="center"/>
    </xf>
    <xf numFmtId="0" fontId="16" fillId="0" borderId="1" xfId="1" applyNumberFormat="1" applyFont="1" applyFill="1" applyBorder="1" applyAlignment="1">
      <alignment horizontal="center" vertical="center"/>
    </xf>
    <xf numFmtId="0" fontId="16" fillId="0" borderId="1" xfId="6" applyFont="1" applyFill="1" applyBorder="1" applyAlignment="1">
      <alignment horizontal="justify" vertical="center" wrapText="1"/>
    </xf>
    <xf numFmtId="0" fontId="15" fillId="0" borderId="1" xfId="3" applyFont="1" applyFill="1" applyBorder="1" applyAlignment="1">
      <alignment vertical="center"/>
    </xf>
    <xf numFmtId="0" fontId="2" fillId="0" borderId="1" xfId="0" applyFont="1" applyFill="1" applyBorder="1" applyAlignment="1">
      <alignment vertical="center" wrapText="1"/>
    </xf>
    <xf numFmtId="176" fontId="16" fillId="0" borderId="1" xfId="0" applyNumberFormat="1" applyFont="1" applyFill="1" applyBorder="1" applyAlignment="1">
      <alignment horizontal="left" vertical="center" wrapText="1"/>
    </xf>
    <xf numFmtId="176" fontId="16" fillId="0" borderId="1" xfId="0" applyNumberFormat="1" applyFont="1" applyFill="1" applyBorder="1" applyAlignment="1">
      <alignment vertical="center"/>
    </xf>
    <xf numFmtId="49" fontId="16" fillId="0" borderId="1" xfId="0" applyNumberFormat="1" applyFont="1" applyFill="1" applyBorder="1" applyAlignment="1">
      <alignment horizontal="center" vertical="center" wrapText="1"/>
    </xf>
    <xf numFmtId="167" fontId="2" fillId="0" borderId="1" xfId="16" applyFont="1" applyFill="1" applyBorder="1" applyAlignment="1">
      <alignment horizontal="center" vertical="center"/>
    </xf>
    <xf numFmtId="0" fontId="16" fillId="0" borderId="1" xfId="8" applyFont="1" applyFill="1" applyBorder="1" applyAlignment="1">
      <alignment vertical="center" wrapText="1"/>
    </xf>
    <xf numFmtId="0" fontId="15" fillId="0" borderId="1" xfId="8" applyFont="1" applyFill="1" applyBorder="1" applyAlignment="1">
      <alignment vertical="center"/>
    </xf>
    <xf numFmtId="175" fontId="16" fillId="0" borderId="1" xfId="0" applyNumberFormat="1" applyFont="1" applyFill="1" applyBorder="1" applyAlignment="1">
      <alignment horizontal="center" vertical="center"/>
    </xf>
    <xf numFmtId="0" fontId="22" fillId="0" borderId="1" xfId="0" applyFont="1" applyFill="1" applyBorder="1" applyAlignment="1">
      <alignment horizontal="center" vertical="center"/>
    </xf>
    <xf numFmtId="167" fontId="2" fillId="0" borderId="1" xfId="0" applyNumberFormat="1" applyFont="1" applyFill="1" applyBorder="1" applyAlignment="1">
      <alignment horizontal="center" vertical="center" wrapText="1"/>
    </xf>
    <xf numFmtId="0" fontId="3" fillId="0" borderId="1" xfId="47544" applyFont="1" applyFill="1" applyBorder="1"/>
    <xf numFmtId="0" fontId="15" fillId="0" borderId="1" xfId="47544" applyFont="1" applyFill="1" applyBorder="1"/>
    <xf numFmtId="0" fontId="16" fillId="0" borderId="1" xfId="47544" applyFont="1" applyFill="1" applyBorder="1"/>
    <xf numFmtId="0" fontId="15" fillId="0" borderId="1" xfId="0" applyFont="1" applyFill="1" applyBorder="1" applyAlignment="1">
      <alignment horizontal="left" vertical="center"/>
    </xf>
    <xf numFmtId="0" fontId="15" fillId="0" borderId="1" xfId="0" applyFont="1" applyFill="1" applyBorder="1" applyAlignment="1">
      <alignment horizontal="left" vertical="center" wrapText="1"/>
    </xf>
    <xf numFmtId="1" fontId="18" fillId="0" borderId="1" xfId="0" applyNumberFormat="1" applyFont="1" applyFill="1" applyBorder="1" applyAlignment="1">
      <alignment horizontal="left" vertical="center" shrinkToFit="1"/>
    </xf>
    <xf numFmtId="0" fontId="3" fillId="0" borderId="1" xfId="12" applyFont="1" applyFill="1" applyBorder="1" applyAlignment="1">
      <alignment horizontal="left" vertical="center" wrapText="1"/>
    </xf>
    <xf numFmtId="2" fontId="16" fillId="0" borderId="0" xfId="6" applyNumberFormat="1" applyFont="1" applyFill="1" applyBorder="1" applyAlignment="1">
      <alignment vertical="center"/>
    </xf>
  </cellXfs>
  <cellStyles count="47551">
    <cellStyle name="." xfId="649" xr:uid="{11C12802-20A0-4362-91E5-01E28CE81305}"/>
    <cellStyle name="??" xfId="696" xr:uid="{659EE6A9-48C1-42D4-83F3-B89A09C1208D}"/>
    <cellStyle name="?? [0.00]_PRODUCT DETAIL Q1" xfId="709" xr:uid="{7DE586CB-6CAE-4C46-ADA6-CEFBAE45FAB1}"/>
    <cellStyle name="?? [0]" xfId="714" xr:uid="{B71B47BB-903F-476B-9001-EB6BD3871D61}"/>
    <cellStyle name="???? [0.00]_PRODUCT DETAIL Q1" xfId="62" xr:uid="{927B84CD-F7C1-4FF4-B789-AEF053093DC6}"/>
    <cellStyle name="????_PRODUCT DETAIL Q1" xfId="592" xr:uid="{B04DBD3D-D1F6-4101-B56A-DC81DB93304F}"/>
    <cellStyle name="???[0]_ÿÿÿÿÿ" xfId="555" xr:uid="{098F2F27-2FC5-43AF-9C62-D30D68071FF3}"/>
    <cellStyle name="???_95" xfId="147" xr:uid="{BAD35011-37F0-44F2-981F-8357F5A253C9}"/>
    <cellStyle name="??_(????)??????" xfId="725" xr:uid="{6ADC2A03-BB3F-4E53-968A-438AE745F687}"/>
    <cellStyle name="_asia pacific Global P  Ls (3)" xfId="670" xr:uid="{D7E9A3B2-9709-4FD4-8CCE-5411CA014495}"/>
    <cellStyle name="_China - Segementwise P&amp;L July'07" xfId="740" xr:uid="{3243DCE3-F3E5-417D-AA5C-5C6BA9321693}"/>
    <cellStyle name="_China asia pacific Global P - June07" xfId="608" xr:uid="{2DAD650A-68EF-43A4-BE11-84FD2482F2A8}"/>
    <cellStyle name="_Format - Top15 Products" xfId="624" xr:uid="{20C723DE-7DB4-4DA2-885F-6774D02C81DB}"/>
    <cellStyle name="_G_CSF schedule_Sept'08" xfId="569" xr:uid="{0638F983-C774-462F-BAC0-0403F8201A36}"/>
    <cellStyle name="_G_CSF schedule_Sept'08_RLL_SEBI_One pager_Mar 2010" xfId="541" xr:uid="{7BC8B434-7952-43E4-886D-C20DB8E8D7E7}"/>
    <cellStyle name="_G_CSF schedule_Sept'08_RLL_SEBI_One pager_Mar 2010_RLL Standalone results 10 August 2010 - Final" xfId="752" xr:uid="{F25E3279-FBCF-46B9-B3A8-45FAAC8DE311}"/>
    <cellStyle name="_G_CSF schedule_Sept'08_SEBI_Standalone_Sep 30 2009 (4)" xfId="577" xr:uid="{F3E1962C-E1BB-4B04-8C61-A4DED652736D}"/>
    <cellStyle name="_G_CSF schedule_Sept'08_SEBI_Standalone_Sep 30 2009 (4)_RLL Standalone results 10 August 2010 - Final" xfId="758" xr:uid="{1A12CF12-036B-4378-960A-EF3AC13B880B}"/>
    <cellStyle name="_Malaysia - Top Products WC - QIII QIV'07" xfId="789" xr:uid="{E005B6F3-91F5-4131-BFB2-92A2DD51811A}"/>
    <cellStyle name="_Malaysia - Top Products WC - QIII QIV'07_RLL Standalone results 10 August 2010 - Final" xfId="801" xr:uid="{E5021941-24B9-41FE-88E1-B48547616B28}"/>
    <cellStyle name="_Myanmar - Top 15 &amp; new products QIII QIV'07" xfId="814" xr:uid="{89110689-2D67-4ED5-9FA0-804673904D70}"/>
    <cellStyle name="_Myanmar - Top 15 &amp; new products QIII QIV'07_RLL Standalone results 10 August 2010 - Final" xfId="827" xr:uid="{D160263A-990F-47EF-B26C-77E526B78E50}"/>
    <cellStyle name="_QII Formats_07" xfId="840" xr:uid="{E0FD24BB-7419-4287-8F1B-555AD31E5AE3}"/>
    <cellStyle name="_QII Formats_07_RLL Standalone results 10 August 2010 - Final" xfId="853" xr:uid="{9E0B9B7E-ED3C-4AAD-BBC4-F8377A3CFBD9}"/>
    <cellStyle name="_Tax on fixed assets_1-12'08" xfId="878" xr:uid="{44783266-D404-4670-B872-D7DD716B126F}"/>
    <cellStyle name="_Tax on Fixed Assets_1-9'08" xfId="888" xr:uid="{09232764-4BED-4E31-9722-3D12D634E38D}"/>
    <cellStyle name="_Thailand - Top 15 &amp; new products QIII QIV'07" xfId="893" xr:uid="{4B51755F-8A78-4F03-A316-26D93D07016E}"/>
    <cellStyle name="_Thailand - Top 15 &amp; new products QIII QIV'07_RLL Standalone results 10 August 2010 - Final" xfId="929" xr:uid="{92E0D8AF-033F-490C-8724-DB0A7ED5F0E5}"/>
    <cellStyle name="_Ukraine -Products &amp; WC LE Q3_Q4" xfId="949" xr:uid="{F2C799D2-9B96-44F0-AEB3-0926D59FD31A}"/>
    <cellStyle name="_Ukraine -Products &amp; WC LE Q3_Q4_RLL Standalone results 10 August 2010 - Final" xfId="960" xr:uid="{C2DEA880-1123-49E6-B643-108B02A44FE2}"/>
    <cellStyle name="_Vietnam - Top Products &amp; WC - QIII QIV'07" xfId="965" xr:uid="{DA3743DF-EFE6-4596-BDC0-F18025D5647C}"/>
    <cellStyle name="_Vietnam - Top Products &amp; WC - QIII QIV'07_RLL Standalone results 10 August 2010 - Final" xfId="967" xr:uid="{F612DCDD-BF79-4822-85F4-C2E77DA6E2B2}"/>
    <cellStyle name="_Working Capital Prj" xfId="979" xr:uid="{70D7D474-1484-4FDD-A014-68B33AC05899}"/>
    <cellStyle name="_Working Capital Prj_RLL Standalone results 10 August 2010 - Final" xfId="986" xr:uid="{1016DD27-B30F-47B2-BE9A-126AC4EC8634}"/>
    <cellStyle name="_Workingfile01" xfId="988" xr:uid="{AB79D542-2DB8-4532-9F02-0F5595E619FE}"/>
    <cellStyle name="_Workingfile01_RLL Standalone results 10 August 2010 - Final" xfId="1014" xr:uid="{5B309D5C-EAFD-4384-97FC-ADDF7EABDED5}"/>
    <cellStyle name="+27.577+36" xfId="773" xr:uid="{75A8756E-5DD4-4C9D-8AEC-9080992BDADA}"/>
    <cellStyle name="=C:\WINNT\SYSTEM32\COMMAND.COM" xfId="1023" xr:uid="{1197E56A-214C-4A5D-ADE9-3B3F72248735}"/>
    <cellStyle name="1" xfId="1041" xr:uid="{9EED2485-8C0B-42B1-A178-EED1F2DF07A4}"/>
    <cellStyle name="2" xfId="1054" xr:uid="{E8AB2FB9-882E-43BD-BC30-9356E958FF64}"/>
    <cellStyle name="20% - Accent1 2" xfId="1058" xr:uid="{441D2350-4B50-4FDB-BE85-57A3D72F8B72}"/>
    <cellStyle name="20% - Accent2 2" xfId="1078" xr:uid="{9B85CB3E-84D6-4C2A-9494-C62A77ED57F5}"/>
    <cellStyle name="20% - Accent3 2" xfId="205" xr:uid="{9EFC090C-72DC-41EB-9A9D-581E3A7B4B17}"/>
    <cellStyle name="20% - Accent4 2" xfId="1081" xr:uid="{2BD150EA-1A4E-493A-A239-95C27F0A49AA}"/>
    <cellStyle name="20% - Accent5 2" xfId="1088" xr:uid="{C6BA5450-52E3-4B80-B097-52100098E743}"/>
    <cellStyle name="20% - Accent6 2" xfId="1096" xr:uid="{8352C41C-FFE1-4D00-9059-88AA1674A845}"/>
    <cellStyle name="3" xfId="1120" xr:uid="{794840FB-48E0-4060-BB9F-E93C9C122186}"/>
    <cellStyle name="4" xfId="1129" xr:uid="{37651429-E617-47FF-B6D9-4469B7AE168F}"/>
    <cellStyle name="40% - Accent1 2" xfId="1169" xr:uid="{7C54A35D-A06F-4B39-9774-07F6F207FBCA}"/>
    <cellStyle name="40% - Accent2 2" xfId="1191" xr:uid="{87438C3E-ACCE-4DF4-92F0-990180B145AE}"/>
    <cellStyle name="40% - Accent3 2" xfId="1211" xr:uid="{6632ACE6-98D7-4E76-81F0-114A392BD334}"/>
    <cellStyle name="40% - Accent4 2" xfId="599" xr:uid="{64695A9F-D335-4699-A64B-1727B2CE0A30}"/>
    <cellStyle name="40% - Accent5 2" xfId="1230" xr:uid="{5FCC401B-5184-4D4D-97BF-150D64209886}"/>
    <cellStyle name="40% - Accent6 2" xfId="1246" xr:uid="{E08DFB72-CE05-4124-B309-A6BAD4CC687C}"/>
    <cellStyle name="60% - Accent1 2" xfId="1261" xr:uid="{BF2193FC-0CA7-4DCC-98EE-D03D62B11543}"/>
    <cellStyle name="60% - Accent2 2" xfId="1283" xr:uid="{274F085F-46E7-4562-948B-8F7E8EF892BC}"/>
    <cellStyle name="60% - Accent3 2" xfId="320" xr:uid="{A0141566-8755-45D1-B9F9-FCB5DD2C449D}"/>
    <cellStyle name="60% - Accent4 2" xfId="1304" xr:uid="{4B0A115F-EAF1-4001-BBDF-E58F485B52E1}"/>
    <cellStyle name="60% - Accent5 2" xfId="1330" xr:uid="{E38ADED3-E805-422C-8FA7-D22DE7B98511}"/>
    <cellStyle name="60% - Accent6 2" xfId="1342" xr:uid="{6072F739-C923-44A2-A3CB-C07D65951805}"/>
    <cellStyle name="Accent1 2" xfId="1364" xr:uid="{85BDCE1E-FE02-4F9A-AB5A-FC8006E332B1}"/>
    <cellStyle name="Accent2 2" xfId="1367" xr:uid="{4BED083D-7436-4785-8AAB-930AE84126A7}"/>
    <cellStyle name="Accent3 2" xfId="1377" xr:uid="{27370939-7B23-4E6B-AC7F-3087B82DE461}"/>
    <cellStyle name="Accent4 2" xfId="506" xr:uid="{181B95DC-E17A-4028-BCF7-36B47F7F1EB4}"/>
    <cellStyle name="Accent5 2" xfId="1383" xr:uid="{B261047B-1171-409D-B511-D72AA043D196}"/>
    <cellStyle name="Accent6 2" xfId="1389" xr:uid="{9D67AF7E-04FC-436B-A4EF-42746087FAD0}"/>
    <cellStyle name="ÅëÈ­ [0]_¿ì¹°Åë" xfId="1419" xr:uid="{67305EB0-753C-4E8F-9B25-73C41AD7B698}"/>
    <cellStyle name="AeE­ [0]_INQUIRY ¿µ¾÷AßAø " xfId="1423" xr:uid="{755E0845-3391-46C7-88C9-B1C77C47C559}"/>
    <cellStyle name="ÅëÈ­_¿ì¹°Åë" xfId="1437" xr:uid="{9D5423DE-2D57-481F-8355-55E2EA336FF7}"/>
    <cellStyle name="AeE­_INQUIRY ¿µ¾÷AßAø " xfId="1456" xr:uid="{9AB994BD-0E2E-4D3C-8322-E8C4BBCC8606}"/>
    <cellStyle name="ÄÞ¸¶ [0]_¿ì¹°Åë" xfId="1461" xr:uid="{B262295C-5E30-44B1-9947-413A0699E65A}"/>
    <cellStyle name="AÞ¸¶ [0]_INQUIRY ¿?¾÷AßAø " xfId="102" xr:uid="{F6E599B2-972E-4783-BCBC-11F40DF15D5B}"/>
    <cellStyle name="ÄÞ¸¶_¿ì¹°Åë" xfId="1465" xr:uid="{75CD0762-7CE1-4455-9491-D9F1B91699BD}"/>
    <cellStyle name="AÞ¸¶_INQUIRY ¿?¾÷AßAø " xfId="1468" xr:uid="{6BCC84A6-DAE1-4966-AFEF-A9DC04ED51D1}"/>
    <cellStyle name="Bad 2" xfId="1472" xr:uid="{9764B1C3-C36C-4104-B628-8CE2B0030D89}"/>
    <cellStyle name="Body" xfId="1487" xr:uid="{F52EA7AD-A3C2-4849-A6D5-500E42048A0B}"/>
    <cellStyle name="Border" xfId="615" xr:uid="{C622A60C-A60A-4C0E-AD10-4D85F77DDD20}"/>
    <cellStyle name="Border 10" xfId="1490" xr:uid="{669AA9DB-9D1A-4235-A591-461A6C0C0393}"/>
    <cellStyle name="Border 11" xfId="1499" xr:uid="{1946AA30-81F6-4A7A-82EC-AEBECC5EC617}"/>
    <cellStyle name="Border 12" xfId="1505" xr:uid="{5DDC175C-26AA-4AB9-92B2-62D0EC2D20BE}"/>
    <cellStyle name="Border 13" xfId="1509" xr:uid="{C6E68612-EE83-4F04-A8D1-E540D37D0957}"/>
    <cellStyle name="Border 14" xfId="1513" xr:uid="{FE4CD3D7-B1FF-4AD0-819A-B834591B5C0C}"/>
    <cellStyle name="Border 15" xfId="660" xr:uid="{6204CECB-A55A-43D1-AC30-5D3D6E4405B1}"/>
    <cellStyle name="Border 16" xfId="1525" xr:uid="{B7A7B3D8-E289-48C8-A55E-0840A8753523}"/>
    <cellStyle name="Border 17" xfId="1540" xr:uid="{A8E445DF-B8AD-4559-9763-7228B53FF63D}"/>
    <cellStyle name="Border 18" xfId="84" xr:uid="{719F0FF9-299F-4BAB-A485-AF54B8870DFF}"/>
    <cellStyle name="Border 19" xfId="1553" xr:uid="{E40EA264-7714-47B6-A3F7-50CE3EA8B98E}"/>
    <cellStyle name="Border 2" xfId="686" xr:uid="{796E7E3E-7277-4C8B-9F40-98511A6BF583}"/>
    <cellStyle name="Border 2 10" xfId="1366" xr:uid="{B49F47D7-E5FB-408E-B6A3-566DC3E4F3B6}"/>
    <cellStyle name="Border 2 11" xfId="1556" xr:uid="{9ED8E7F2-59B7-4839-A176-493F29E17852}"/>
    <cellStyle name="Border 2 12" xfId="1558" xr:uid="{D3B3A88F-8BF8-48D1-B8F9-BB9D4807AA06}"/>
    <cellStyle name="Border 2 13" xfId="1561" xr:uid="{224CAC88-EE6A-4E8E-86F1-EF87A1A99F38}"/>
    <cellStyle name="Border 2 14" xfId="1564" xr:uid="{2E76E678-021E-46BC-945E-F01A0834F986}"/>
    <cellStyle name="Border 2 15" xfId="961" xr:uid="{4C491D02-10F8-4B39-91E5-1C3ECB03D222}"/>
    <cellStyle name="Border 2 16" xfId="1566" xr:uid="{FB70F5D1-718A-4BEA-803F-99CF088BE7C6}"/>
    <cellStyle name="Border 2 17" xfId="1567" xr:uid="{36941A52-AAC5-4EFF-9DB4-E1E8490BF4B3}"/>
    <cellStyle name="Border 2 18" xfId="1568" xr:uid="{1FBC9102-C82E-408B-BB01-B83C1D2CFA80}"/>
    <cellStyle name="Border 2 2" xfId="1404" xr:uid="{E4BBE76C-9626-45D3-AC2F-893ACC0D46C9}"/>
    <cellStyle name="Border 2 2 10" xfId="1569" xr:uid="{4ABD7EE4-8896-4383-BDF3-636816743CE1}"/>
    <cellStyle name="Border 2 2 11" xfId="1571" xr:uid="{CAE2A91B-B3A2-43DB-A228-83DEF35442D0}"/>
    <cellStyle name="Border 2 2 2" xfId="206" xr:uid="{E4986875-BCAC-497F-AAF8-28E06011F37D}"/>
    <cellStyle name="Border 2 2 3" xfId="1574" xr:uid="{CDC60F85-4672-410C-A82C-B059252C8FD4}"/>
    <cellStyle name="Border 2 2 4" xfId="1591" xr:uid="{77FCD723-63F7-41AC-835A-85E8475057C1}"/>
    <cellStyle name="Border 2 2 5" xfId="1229" xr:uid="{9AC72464-6AB8-4E3D-883F-F7182688C8E2}"/>
    <cellStyle name="Border 2 2 6" xfId="1614" xr:uid="{FEDF2C1B-E043-463C-AE7B-D255E93D125C}"/>
    <cellStyle name="Border 2 2 7" xfId="1631" xr:uid="{A27F5D3D-3163-422B-9970-9FDCE89A4B1E}"/>
    <cellStyle name="Border 2 2 8" xfId="1656" xr:uid="{ACACB009-EA5F-4D26-B7B7-C5163769EE0B}"/>
    <cellStyle name="Border 2 2 9" xfId="1676" xr:uid="{2AFED94B-4D5C-438D-A67E-CDA174B6A5F6}"/>
    <cellStyle name="Border 2 3" xfId="1722" xr:uid="{4E346E78-AD6B-4CEC-97CE-C7A5D6ED648B}"/>
    <cellStyle name="Border 2 4" xfId="1744" xr:uid="{4F22F921-5D0D-4999-BA6A-A26DDA83C5AC}"/>
    <cellStyle name="Border 2 5" xfId="1767" xr:uid="{C696D4C0-E628-45AA-A477-C63FE1A481EF}"/>
    <cellStyle name="Border 2 6" xfId="1796" xr:uid="{0ACC3A8F-14F5-4BF5-A423-385028DC0110}"/>
    <cellStyle name="Border 2 6 10" xfId="1460" xr:uid="{5F108073-1A5B-4618-9D72-9669953C2813}"/>
    <cellStyle name="Border 2 6 2" xfId="1808" xr:uid="{3554803A-D3B7-41D8-9838-85C834BD9CE6}"/>
    <cellStyle name="Border 2 6 2 2" xfId="1831" xr:uid="{2F2F40C0-983D-4092-A6B9-131D6057136B}"/>
    <cellStyle name="Border 2 6 2 3" xfId="1846" xr:uid="{EEC8C4D2-71C2-4FED-B368-5ECF705B196B}"/>
    <cellStyle name="Border 2 6 2 4" xfId="1859" xr:uid="{55604C68-F4D5-43AE-A1B4-FE2877969F49}"/>
    <cellStyle name="Border 2 6 2 5" xfId="1869" xr:uid="{4B358226-3E0F-45A9-9A86-C19CA1AE6DFB}"/>
    <cellStyle name="Border 2 6 2 6" xfId="1904" xr:uid="{50C4F8A8-48F1-449B-AD2B-FB4FD4DCFEF6}"/>
    <cellStyle name="Border 2 6 2 7" xfId="280" xr:uid="{E7D61842-ACD9-4F05-B5D2-77FDD6927AC0}"/>
    <cellStyle name="Border 2 6 2 8" xfId="1913" xr:uid="{EC231E84-B1EC-4684-BF1E-B25FE5CF74C9}"/>
    <cellStyle name="Border 2 6 2 9" xfId="711" xr:uid="{BD7996C1-951D-4379-8706-0A950AD80C4E}"/>
    <cellStyle name="Border 2 6 3" xfId="1922" xr:uid="{A109B428-9FDB-4ABE-AC33-B7B0A21EF27A}"/>
    <cellStyle name="Border 2 6 4" xfId="1943" xr:uid="{E644C671-4968-42DE-918F-0398E8303E3F}"/>
    <cellStyle name="Border 2 6 5" xfId="1956" xr:uid="{5F109886-3589-4B51-A3DA-5BFB9DAA6247}"/>
    <cellStyle name="Border 2 6 6" xfId="1968" xr:uid="{F2FE5CB0-3448-47E2-A6B8-2322C1AAA617}"/>
    <cellStyle name="Border 2 6 7" xfId="1983" xr:uid="{60BE0EE9-7B2B-4596-AB2C-1FED21E31F13}"/>
    <cellStyle name="Border 2 6 8" xfId="1997" xr:uid="{4C6ABDD5-2E93-4A99-86D8-F31938238ED9}"/>
    <cellStyle name="Border 2 6 9" xfId="2014" xr:uid="{6BAEECA5-B705-4286-AA25-E1D6F0F480F3}"/>
    <cellStyle name="Border 2 7" xfId="2038" xr:uid="{FC5F8BAA-B5E0-453D-BB0C-D27A26662E3B}"/>
    <cellStyle name="Border 2 8" xfId="2058" xr:uid="{F803ECD5-3F94-42E2-A5A5-AD5FA38DA1E4}"/>
    <cellStyle name="Border 2 9" xfId="2084" xr:uid="{FC6AF959-EEE6-41E9-964A-EB3CCE2A9ADB}"/>
    <cellStyle name="Border 2_New TB 18-19" xfId="2088" xr:uid="{1ECCB6E0-DCCC-41B2-84B7-A88C469C76B8}"/>
    <cellStyle name="Border 3" xfId="2117" xr:uid="{F481F88F-B236-4D18-919C-C0459FD68E0A}"/>
    <cellStyle name="Border 3 10" xfId="1391" xr:uid="{BBA83BE6-33A2-42E4-80E6-96BAF52FB741}"/>
    <cellStyle name="Border 3 11" xfId="1707" xr:uid="{622556BB-2BD1-41E3-8704-54FDEF51344E}"/>
    <cellStyle name="Border 3 2" xfId="2125" xr:uid="{AEB2F1E4-351B-4B75-BBA2-EE70CF15A547}"/>
    <cellStyle name="Border 3 3" xfId="2130" xr:uid="{27C5900D-A5A5-40BF-833E-5A79438B4FE4}"/>
    <cellStyle name="Border 3 4" xfId="2136" xr:uid="{543132F4-F62F-49B4-B3EC-0C664CB059E4}"/>
    <cellStyle name="Border 3 5" xfId="2145" xr:uid="{26D91D1F-A33D-452D-B16A-723AD498CC99}"/>
    <cellStyle name="Border 3 6" xfId="2156" xr:uid="{8925F6D5-E4AA-4F74-95D9-4813C558BC2B}"/>
    <cellStyle name="Border 3 7" xfId="2166" xr:uid="{C06400E4-0ED8-4F94-9A7B-F28949C8915B}"/>
    <cellStyle name="Border 3 8" xfId="547" xr:uid="{B2461B50-4139-4F1C-B05E-1B72373E2F3A}"/>
    <cellStyle name="Border 3 9" xfId="2177" xr:uid="{6786DC3E-FC07-40E3-A612-3CCFEAA2C0B0}"/>
    <cellStyle name="Border 4" xfId="2195" xr:uid="{4E3C0891-0BA9-4993-B13E-1263C26BBD29}"/>
    <cellStyle name="Border 5" xfId="2205" xr:uid="{81A91F0A-5B40-4E5F-8223-288DF5248BEF}"/>
    <cellStyle name="Border 6" xfId="2219" xr:uid="{67079C5A-520A-48E0-BC28-3246CC37B472}"/>
    <cellStyle name="Border 7" xfId="2237" xr:uid="{178C0302-D42D-4511-A42E-8AC59F1607C8}"/>
    <cellStyle name="Border 7 10" xfId="2246" xr:uid="{B9E90C16-88C4-44CC-A0D5-0DC95E4884EC}"/>
    <cellStyle name="Border 7 2" xfId="2270" xr:uid="{6E9EDF71-5EEC-4918-812D-ABF98092AF07}"/>
    <cellStyle name="Border 7 2 2" xfId="2280" xr:uid="{1381BFAB-ABED-4237-84D5-76A67AF9E145}"/>
    <cellStyle name="Border 7 2 3" xfId="2290" xr:uid="{EBBD9EB0-4625-46A0-B526-0DEBB0785376}"/>
    <cellStyle name="Border 7 2 4" xfId="354" xr:uid="{102CDB84-0500-4AC8-BACC-461F397C4F63}"/>
    <cellStyle name="Border 7 2 5" xfId="403" xr:uid="{189AB509-3EF8-4000-B4CD-4D52A3D1F2E6}"/>
    <cellStyle name="Border 7 2 6" xfId="230" xr:uid="{A7B68409-0BB3-4C91-A23D-E531668F46C2}"/>
    <cellStyle name="Border 7 2 7" xfId="120" xr:uid="{848684CD-8328-4384-88A5-A52E2CD66309}"/>
    <cellStyle name="Border 7 2 8" xfId="488" xr:uid="{7841B3E3-50E0-4DC7-AFF1-11106A56EC86}"/>
    <cellStyle name="Border 7 2 9" xfId="529" xr:uid="{8FA900A0-1DAA-46DF-87DB-768EC1B2AE73}"/>
    <cellStyle name="Border 7 3" xfId="2301" xr:uid="{12A9E3DE-BCDB-4342-B7F5-BE1B93FEBCC2}"/>
    <cellStyle name="Border 7 4" xfId="2316" xr:uid="{071AADA9-DC3C-4151-83C0-B27C506969F5}"/>
    <cellStyle name="Border 7 5" xfId="2358" xr:uid="{5D819A86-0B1E-45BC-9FBE-550872E993AE}"/>
    <cellStyle name="Border 7 6" xfId="1158" xr:uid="{31EC87ED-88C2-4115-801B-F5C2CF385367}"/>
    <cellStyle name="Border 7 7" xfId="2398" xr:uid="{4F93094C-9EDB-4783-9F76-43BF7A293046}"/>
    <cellStyle name="Border 7 8" xfId="2430" xr:uid="{FC9D6D24-8E05-4188-8715-065F15335A4F}"/>
    <cellStyle name="Border 7 9" xfId="2459" xr:uid="{F1AF95D8-F39B-49BB-9EFB-B92A78119FA8}"/>
    <cellStyle name="Border 8" xfId="2471" xr:uid="{764066F8-D6BB-4F01-9103-E9CE6DF9B7F3}"/>
    <cellStyle name="Border 9" xfId="261" xr:uid="{A4CE830A-45F0-41C8-B8EA-D6B68112DD18}"/>
    <cellStyle name="Border_New TB 18-19" xfId="423" xr:uid="{EB8346D4-858F-4705-BFDA-2DBE59A63BC1}"/>
    <cellStyle name="C?AØ_¿?¾÷CoE² " xfId="1076" xr:uid="{B6B1A423-457E-4663-A2B8-BD009C026827}"/>
    <cellStyle name="Ç¥ÁØ_´çÃÊ±¸ÀÔ»ý»ê" xfId="2478" xr:uid="{7B072105-3AB1-4848-9679-3362E0BD592F}"/>
    <cellStyle name="C￥AØ_¿μ¾÷CoE² " xfId="2485" xr:uid="{57288929-C847-4C27-9267-BDAD8EDA08E3}"/>
    <cellStyle name="Calc Currency (0)" xfId="874" xr:uid="{D542F709-48BF-45F6-9BFF-04CDD46E1C2B}"/>
    <cellStyle name="Calc Currency (2)" xfId="2494" xr:uid="{D93EAB73-E1DA-4DC7-A50A-C44BAB16862E}"/>
    <cellStyle name="Calc Percent (0)" xfId="2503" xr:uid="{6AB414BF-D424-4572-8825-45E4C57A9E9D}"/>
    <cellStyle name="Calc Percent (1)" xfId="645" xr:uid="{7D5D70B3-8C60-45C0-ABE8-4F003899DBB7}"/>
    <cellStyle name="Calc Percent (2)" xfId="1110" xr:uid="{08D9E181-59E6-4B60-8E37-D9A386E5063A}"/>
    <cellStyle name="Calc Units (0)" xfId="2508" xr:uid="{146E2D00-1A42-4A30-8938-1CE691E508C4}"/>
    <cellStyle name="Calc Units (1)" xfId="2516" xr:uid="{722CA683-7978-4B17-9057-6A355247B9BE}"/>
    <cellStyle name="Calc Units (2)" xfId="2526" xr:uid="{034CEC5C-6476-452B-A667-F154BE8AF09D}"/>
    <cellStyle name="Calculation 2" xfId="799" xr:uid="{10629C06-572D-4CD2-966F-F6D72C0A51FA}"/>
    <cellStyle name="Calculation 2 10" xfId="142" xr:uid="{8B266882-0D3F-4473-9B00-9F7141EB67A5}"/>
    <cellStyle name="Calculation 2 10 2" xfId="2528" xr:uid="{58243887-18E7-4A37-B80E-ADB4F4ADCA7E}"/>
    <cellStyle name="Calculation 2 10 3" xfId="2533" xr:uid="{4CF3851A-56EC-4904-BDE6-52ECF5BDDE2E}"/>
    <cellStyle name="Calculation 2 10 4" xfId="973" xr:uid="{AE74D854-64BB-489A-B51D-2F2D1C465ACA}"/>
    <cellStyle name="Calculation 2 11" xfId="198" xr:uid="{AE446C74-8864-4801-AAB6-559C07CD4727}"/>
    <cellStyle name="Calculation 2 11 2" xfId="1032" xr:uid="{301E8FC7-A6F0-44E8-8C21-E87F4AB9ABE2}"/>
    <cellStyle name="Calculation 2 11 3" xfId="1045" xr:uid="{30EDE5ED-F251-4039-A4FB-C56F81B36316}"/>
    <cellStyle name="Calculation 2 11 4" xfId="1115" xr:uid="{7F16DD7A-6B96-46A3-8A74-3EB722EA3483}"/>
    <cellStyle name="Calculation 2 12" xfId="209" xr:uid="{E7129EC8-3FCA-4FFA-99D3-3E24AB06D2BE}"/>
    <cellStyle name="Calculation 2 13" xfId="1578" xr:uid="{13402B62-573F-46D8-A514-595F403C1345}"/>
    <cellStyle name="Calculation 2 14" xfId="1595" xr:uid="{498D3944-B75A-48DD-8460-9736BE4F3702}"/>
    <cellStyle name="Calculation 2 15" xfId="1232" xr:uid="{AEA7F9D3-B9BE-458E-B8B1-E02143579753}"/>
    <cellStyle name="Calculation 2 16" xfId="1616" xr:uid="{77A155CB-0D7D-42C2-A6DF-921C0D5B933E}"/>
    <cellStyle name="Calculation 2 17" xfId="1623" xr:uid="{787495ED-09B8-4FE4-80B3-773CA5B9C62D}"/>
    <cellStyle name="Calculation 2 18" xfId="1646" xr:uid="{AFCAFEB5-A528-4DFA-A300-8B432AD0A70E}"/>
    <cellStyle name="Calculation 2 19" xfId="1681" xr:uid="{A0432E56-9E88-43E0-9B02-498DFAC64007}"/>
    <cellStyle name="Calculation 2 2" xfId="172" xr:uid="{FD3893F2-BF46-4590-A17C-351CF48415FF}"/>
    <cellStyle name="Calculation 2 2 10" xfId="1733" xr:uid="{0BAC38BC-1262-4051-A00B-60A71BCB5A40}"/>
    <cellStyle name="Calculation 2 2 10 2" xfId="2535" xr:uid="{2714F025-0189-49CB-93E6-B2E0177029B7}"/>
    <cellStyle name="Calculation 2 2 10 3" xfId="2536" xr:uid="{79852433-EFC3-44DA-8718-7720EFC6A2A7}"/>
    <cellStyle name="Calculation 2 2 10 4" xfId="820" xr:uid="{F50EA61D-FD5F-4928-9205-5147458CA616}"/>
    <cellStyle name="Calculation 2 2 11" xfId="1754" xr:uid="{008A403B-C627-460C-A17E-DD0355427B28}"/>
    <cellStyle name="Calculation 2 2 12" xfId="1780" xr:uid="{21D5238F-81F6-40A0-B20E-1EAAE7B17A89}"/>
    <cellStyle name="Calculation 2 2 13" xfId="2018" xr:uid="{51AFE273-F89B-485B-B1E5-10B88679EDD2}"/>
    <cellStyle name="Calculation 2 2 14" xfId="2039" xr:uid="{0C01D821-B3CC-4FA6-8234-22D224B3B3DE}"/>
    <cellStyle name="Calculation 2 2 15" xfId="2063" xr:uid="{1D307C56-ED09-4BD8-BFE1-83CDE9CA9A5E}"/>
    <cellStyle name="Calculation 2 2 16" xfId="2547" xr:uid="{2D9C214C-8A61-4CC5-B695-9421C46C33A1}"/>
    <cellStyle name="Calculation 2 2 17" xfId="2570" xr:uid="{0205DBAD-8197-49E2-B2C7-CDF2E35F364E}"/>
    <cellStyle name="Calculation 2 2 18" xfId="2593" xr:uid="{6E545000-F57E-4F68-8135-3194ABA2722F}"/>
    <cellStyle name="Calculation 2 2 2" xfId="2599" xr:uid="{591F9114-5664-4F1D-A550-F799C1D1793A}"/>
    <cellStyle name="Calculation 2 2 2 10" xfId="2605" xr:uid="{357CD03B-86AB-4B8E-A6C3-27E96008E6CB}"/>
    <cellStyle name="Calculation 2 2 2 2" xfId="873" xr:uid="{4CEE1BDA-AB6B-4B94-A298-21AFD72F7128}"/>
    <cellStyle name="Calculation 2 2 2 2 2" xfId="992" xr:uid="{353D5886-0322-4242-8E4C-79558D2DDCFE}"/>
    <cellStyle name="Calculation 2 2 2 2 3" xfId="189" xr:uid="{16667A67-88D9-44B2-A078-5E190227EFC0}"/>
    <cellStyle name="Calculation 2 2 2 2 4" xfId="2641" xr:uid="{3E637ED5-1C90-4970-A3A0-4D6D52821A8E}"/>
    <cellStyle name="Calculation 2 2 2 3" xfId="2648" xr:uid="{309C0CEB-EE65-4E62-8A03-7DE97161A86C}"/>
    <cellStyle name="Calculation 2 2 2 4" xfId="2655" xr:uid="{54371380-E849-4A38-9B69-6173F8F56E57}"/>
    <cellStyle name="Calculation 2 2 2 5" xfId="2658" xr:uid="{65116F8C-FFDF-4792-8952-BBC97949E622}"/>
    <cellStyle name="Calculation 2 2 2 6" xfId="2659" xr:uid="{0E05C26D-AB06-4534-9303-3D69128C7472}"/>
    <cellStyle name="Calculation 2 2 2 7" xfId="1021" xr:uid="{F32E53DD-CFF9-477F-A74A-7966F4A75380}"/>
    <cellStyle name="Calculation 2 2 2 8" xfId="2660" xr:uid="{09EE081C-F066-487C-9FD8-870F32CE633C}"/>
    <cellStyle name="Calculation 2 2 2 9" xfId="2667" xr:uid="{A1FE63F0-FE42-415D-8000-D7FB232D2C33}"/>
    <cellStyle name="Calculation 2 2 3" xfId="2670" xr:uid="{A672BB72-8D05-40E3-86DE-F9CCC3F8DBD0}"/>
    <cellStyle name="Calculation 2 2 3 10" xfId="2680" xr:uid="{C19EA7B4-A1FD-43A0-87FC-93149D5D03E9}"/>
    <cellStyle name="Calculation 2 2 3 2" xfId="2698" xr:uid="{22566D88-48D1-416E-9F00-5A52E503A87B}"/>
    <cellStyle name="Calculation 2 2 3 2 2" xfId="2701" xr:uid="{0752C498-5E91-4CF2-9242-2D160EFC0BBB}"/>
    <cellStyle name="Calculation 2 2 3 2 3" xfId="2704" xr:uid="{7269E013-DC29-42C1-A8B4-FD8E6320DB3F}"/>
    <cellStyle name="Calculation 2 2 3 2 4" xfId="2522" xr:uid="{C7A9CAB1-72E3-4FA3-A267-9235D33DA3F0}"/>
    <cellStyle name="Calculation 2 2 3 3" xfId="2716" xr:uid="{7D6428B2-A383-49C9-9335-CCC8D5E78C5C}"/>
    <cellStyle name="Calculation 2 2 3 4" xfId="2724" xr:uid="{FCBDF3B2-F6CB-4646-9BD2-B6F908082C24}"/>
    <cellStyle name="Calculation 2 2 3 5" xfId="174" xr:uid="{CFA57983-D7C7-485F-8D27-7A4667C0CA67}"/>
    <cellStyle name="Calculation 2 2 3 6" xfId="2734" xr:uid="{CC1DF58F-F3B1-43A2-9B67-42841A0B9A87}"/>
    <cellStyle name="Calculation 2 2 3 7" xfId="2747" xr:uid="{CC8329F9-FC40-4FCA-89E1-DB4BE4DFF3A1}"/>
    <cellStyle name="Calculation 2 2 3 8" xfId="2763" xr:uid="{77192499-929A-445A-9174-388C801786FF}"/>
    <cellStyle name="Calculation 2 2 3 9" xfId="550" xr:uid="{B74B8D8E-F047-4B3A-AEBA-F1EE6224119A}"/>
    <cellStyle name="Calculation 2 2 4" xfId="1380" xr:uid="{40038EF2-5A8A-4F56-8A42-AE8FDF8BCDBB}"/>
    <cellStyle name="Calculation 2 2 4 10" xfId="2770" xr:uid="{05688C24-2BA1-447C-B979-91C358D4D410}"/>
    <cellStyle name="Calculation 2 2 4 2" xfId="2785" xr:uid="{DDF55183-AD93-4093-95F5-8DCEB243EA65}"/>
    <cellStyle name="Calculation 2 2 4 2 2" xfId="348" xr:uid="{A383641E-A200-4E64-97AD-195840DD6E90}"/>
    <cellStyle name="Calculation 2 2 4 2 3" xfId="378" xr:uid="{2E8518C1-2CA2-43C1-BE62-6D36DB5074D4}"/>
    <cellStyle name="Calculation 2 2 4 2 4" xfId="2792" xr:uid="{91BB0ABB-DCE0-4169-BC67-D54B1385ACAB}"/>
    <cellStyle name="Calculation 2 2 4 3" xfId="2801" xr:uid="{FCB047D3-9B41-40EE-9490-E6874B189D72}"/>
    <cellStyle name="Calculation 2 2 4 4" xfId="2812" xr:uid="{E19699CE-666E-4326-A872-7F9CAA5802BF}"/>
    <cellStyle name="Calculation 2 2 4 5" xfId="2816" xr:uid="{9A2C7C61-C911-48EE-BB5C-94B30DC0EB33}"/>
    <cellStyle name="Calculation 2 2 4 6" xfId="2822" xr:uid="{B32EE0FE-10B8-4EA7-87C2-3C595EE09628}"/>
    <cellStyle name="Calculation 2 2 4 7" xfId="2833" xr:uid="{7930086E-BCAB-4698-9DC6-A3A7754460CD}"/>
    <cellStyle name="Calculation 2 2 4 8" xfId="2842" xr:uid="{8B905A5E-2033-4511-8154-C76A32D770DE}"/>
    <cellStyle name="Calculation 2 2 4 9" xfId="2865" xr:uid="{6990F99D-86F5-491E-8528-0753BCA6C51D}"/>
    <cellStyle name="Calculation 2 2 5" xfId="297" xr:uid="{0AD4AC9B-95AF-4E97-A4EA-004FB85083CF}"/>
    <cellStyle name="Calculation 2 2 5 10" xfId="432" xr:uid="{419E52C6-53CA-4024-8DF0-03B8DC15B2A2}"/>
    <cellStyle name="Calculation 2 2 5 2" xfId="2870" xr:uid="{C9BC421E-3CF3-4014-80CC-F49B42BE7047}"/>
    <cellStyle name="Calculation 2 2 5 2 2" xfId="2882" xr:uid="{0B7C1638-DEC3-4974-B480-3BB1E0A2E6D2}"/>
    <cellStyle name="Calculation 2 2 5 2 3" xfId="2897" xr:uid="{C34D8B91-477A-48AE-B0D2-696642B24169}"/>
    <cellStyle name="Calculation 2 2 5 2 4" xfId="2911" xr:uid="{D3C09647-6714-4549-AA71-2BADB5852D60}"/>
    <cellStyle name="Calculation 2 2 5 3" xfId="2916" xr:uid="{2921181A-8A21-4A74-9590-61CB87DB666E}"/>
    <cellStyle name="Calculation 2 2 5 4" xfId="2918" xr:uid="{487C8099-4A23-482C-B768-1EBE422B7431}"/>
    <cellStyle name="Calculation 2 2 5 5" xfId="2921" xr:uid="{6107372F-2BFF-4BA5-BC76-88D6BF9EBC5F}"/>
    <cellStyle name="Calculation 2 2 5 6" xfId="2923" xr:uid="{46659B18-8654-4A52-AB98-9EB906F6EB06}"/>
    <cellStyle name="Calculation 2 2 5 7" xfId="2930" xr:uid="{89349D1D-7C3B-4BC9-9764-CAD2649A0C7B}"/>
    <cellStyle name="Calculation 2 2 5 8" xfId="2934" xr:uid="{05E4AE0E-8891-43DE-BDEE-A37FC0743E69}"/>
    <cellStyle name="Calculation 2 2 5 9" xfId="2938" xr:uid="{72B441E4-6F95-42CD-88B3-3ECB8B6B8BD7}"/>
    <cellStyle name="Calculation 2 2 6" xfId="30" xr:uid="{473593EF-A4A3-4D9E-ADA3-C341590E2368}"/>
    <cellStyle name="Calculation 2 2 6 10" xfId="2949" xr:uid="{AB8C5DB9-A17E-4D5E-A5BF-EC25A7ED90EE}"/>
    <cellStyle name="Calculation 2 2 6 2" xfId="2976" xr:uid="{176A7773-4B7E-4DC3-A34C-D0576FE7153A}"/>
    <cellStyle name="Calculation 2 2 6 2 2" xfId="1866" xr:uid="{E850B8CD-5B6D-4BCA-A3B6-85EE8D9786D7}"/>
    <cellStyle name="Calculation 2 2 6 2 3" xfId="1876" xr:uid="{864F65A6-7B46-4F81-BAA9-C49598296CC7}"/>
    <cellStyle name="Calculation 2 2 6 2 4" xfId="283" xr:uid="{9BA574A2-50AE-4955-863F-D07782D3882F}"/>
    <cellStyle name="Calculation 2 2 6 3" xfId="2978" xr:uid="{1373F542-3B06-4124-AE71-C651B51D4921}"/>
    <cellStyle name="Calculation 2 2 6 4" xfId="2980" xr:uid="{9EF12FF3-EC5C-4E1D-842E-F094580DC90B}"/>
    <cellStyle name="Calculation 2 2 6 5" xfId="2982" xr:uid="{873873D2-DF3E-400A-9652-7BEB234FC9C7}"/>
    <cellStyle name="Calculation 2 2 6 6" xfId="2983" xr:uid="{06ECEAC3-1E8B-4E4C-A202-09F9C35EE4C8}"/>
    <cellStyle name="Calculation 2 2 6 7" xfId="2986" xr:uid="{8AD40DD1-36C6-4DD5-A354-223A43408AB2}"/>
    <cellStyle name="Calculation 2 2 6 8" xfId="2990" xr:uid="{1823D4B8-5A33-4E3C-B0E3-B8A8931B55CA}"/>
    <cellStyle name="Calculation 2 2 6 9" xfId="1475" xr:uid="{D2972704-DDA7-4739-B31D-3ADEFD6BCD2F}"/>
    <cellStyle name="Calculation 2 2 7" xfId="2994" xr:uid="{C00A7BC4-CBC1-4633-A113-C91D8C0CF589}"/>
    <cellStyle name="Calculation 2 2 7 2" xfId="384" xr:uid="{388E0C06-11E8-4994-B251-DDE43007075D}"/>
    <cellStyle name="Calculation 2 2 7 3" xfId="2789" xr:uid="{9718CB25-1AB5-4E32-8A2A-933CBAAE1AAC}"/>
    <cellStyle name="Calculation 2 2 7 4" xfId="2997" xr:uid="{25BFFBFA-FB05-4441-A739-D34D9C3AE006}"/>
    <cellStyle name="Calculation 2 2 7 5" xfId="2998" xr:uid="{0A164588-A7BC-4B02-A556-EE0E9EF397C1}"/>
    <cellStyle name="Calculation 2 2 7 6" xfId="2999" xr:uid="{3282971D-2F77-45E7-AD32-2805646EAA2E}"/>
    <cellStyle name="Calculation 2 2 7 7" xfId="1471" xr:uid="{73661C2B-C5EA-4A79-8BF1-1C3981CAC7AD}"/>
    <cellStyle name="Calculation 2 2 7 8" xfId="154" xr:uid="{F98D9A65-9295-448B-9E1F-8B2A4961F469}"/>
    <cellStyle name="Calculation 2 2 7 9" xfId="1459" xr:uid="{062E7D46-B1C6-4EF8-9E72-98BD6645CA5E}"/>
    <cellStyle name="Calculation 2 2 8" xfId="3010" xr:uid="{99FB7269-34E9-4142-A320-AA64FF51F837}"/>
    <cellStyle name="Calculation 2 2 8 2" xfId="3030" xr:uid="{5EFE94FD-E10C-4303-AFDE-177820F47373}"/>
    <cellStyle name="Calculation 2 2 8 3" xfId="2258" xr:uid="{EA32DF7C-2DAE-4E17-977E-F8533A20FB7F}"/>
    <cellStyle name="Calculation 2 2 8 4" xfId="3039" xr:uid="{B828ADB4-899B-4878-934C-7FDBE4A940C1}"/>
    <cellStyle name="Calculation 2 2 9" xfId="3046" xr:uid="{5DA50DA6-2AD5-4EAF-A0B2-F5589B7C7D48}"/>
    <cellStyle name="Calculation 2 2 9 2" xfId="3062" xr:uid="{9379A691-F35D-4525-9ADD-CA08F2B2450F}"/>
    <cellStyle name="Calculation 2 2 9 3" xfId="3069" xr:uid="{9F141548-65C5-4B9F-81B7-572F63D28494}"/>
    <cellStyle name="Calculation 2 2 9 4" xfId="3076" xr:uid="{8E3AFEC6-7A98-487E-9D29-589B44FA8298}"/>
    <cellStyle name="Calculation 2 2_New TB 18-19" xfId="514" xr:uid="{E2038867-E784-4912-A156-A95FFEB8ACAE}"/>
    <cellStyle name="Calculation 2 3" xfId="2733" xr:uid="{F3B28E36-D77B-412B-96C4-484FB30C1196}"/>
    <cellStyle name="Calculation 2 3 10" xfId="2304" xr:uid="{B2843413-5A11-48F0-8551-CBC3DA83D1B1}"/>
    <cellStyle name="Calculation 2 3 2" xfId="446" xr:uid="{225E21D2-9AEC-40BD-A517-32D5AD2BAC29}"/>
    <cellStyle name="Calculation 2 3 2 2" xfId="505" xr:uid="{7FE0E64D-FCC9-464B-9964-F95FD39BF6D2}"/>
    <cellStyle name="Calculation 2 3 2 3" xfId="2102" xr:uid="{82520E36-E0B1-4717-AAF6-EB7701D0C456}"/>
    <cellStyle name="Calculation 2 3 2 4" xfId="2188" xr:uid="{54710BAB-01EB-4508-BB13-603459167726}"/>
    <cellStyle name="Calculation 2 3 3" xfId="472" xr:uid="{FBC565C9-1CA5-484B-9088-44045BC7E68C}"/>
    <cellStyle name="Calculation 2 3 4" xfId="510" xr:uid="{8825810C-33B2-48AB-A901-BF0A120EA91F}"/>
    <cellStyle name="Calculation 2 3 5" xfId="2113" xr:uid="{C5FCA439-4053-41DA-8AE0-4F1FCB3CC5EB}"/>
    <cellStyle name="Calculation 2 3 6" xfId="2191" xr:uid="{ACEDCB1A-0352-4054-BC3B-D38ABA92B281}"/>
    <cellStyle name="Calculation 2 3 7" xfId="2201" xr:uid="{AA7FE316-0120-4F20-980C-9D9444774989}"/>
    <cellStyle name="Calculation 2 3 8" xfId="2210" xr:uid="{841E1C46-099C-4629-BE02-6DC20FC744F8}"/>
    <cellStyle name="Calculation 2 3 9" xfId="2224" xr:uid="{6CB3B660-7DF6-43E4-8E43-3DE8AD2DBB4E}"/>
    <cellStyle name="Calculation 2 4" xfId="2744" xr:uid="{3243AF32-8A2B-4F56-87F2-855FE2A7FC36}"/>
    <cellStyle name="Calculation 2 4 10" xfId="3078" xr:uid="{F0CF7706-DB2B-4604-98B1-CD165EAFFE17}"/>
    <cellStyle name="Calculation 2 4 2" xfId="3083" xr:uid="{F7303FD0-137A-4638-9D96-1E9B037648D4}"/>
    <cellStyle name="Calculation 2 4 2 2" xfId="3104" xr:uid="{1BFBFD0E-72F9-4232-83CD-1F41A8DB9057}"/>
    <cellStyle name="Calculation 2 4 2 3" xfId="3128" xr:uid="{F11C3541-2A05-4153-9881-B201C6CF2169}"/>
    <cellStyle name="Calculation 2 4 2 4" xfId="3146" xr:uid="{8AC0A822-5867-4D9E-A165-9D8C166DFBDB}"/>
    <cellStyle name="Calculation 2 4 3" xfId="3151" xr:uid="{A9BBB797-FFFD-4F91-8997-39EA1AF815A4}"/>
    <cellStyle name="Calculation 2 4 4" xfId="1387" xr:uid="{B280629D-765F-404B-BE90-82E0FF2883CA}"/>
    <cellStyle name="Calculation 2 4 5" xfId="3158" xr:uid="{6835A352-27D5-45D4-B6A7-2CF4D1A5A71B}"/>
    <cellStyle name="Calculation 2 4 6" xfId="3161" xr:uid="{12553B9C-0EE6-41D7-BD30-4B06854BFD99}"/>
    <cellStyle name="Calculation 2 4 7" xfId="3168" xr:uid="{F2FF8D66-C977-4B03-9C50-E1A317A4600C}"/>
    <cellStyle name="Calculation 2 4 8" xfId="3174" xr:uid="{DD433283-D134-4730-A1D0-5015DDAB6F94}"/>
    <cellStyle name="Calculation 2 4 9" xfId="3191" xr:uid="{55B9AA2A-81AD-4FED-BBF6-86E3C2242D58}"/>
    <cellStyle name="Calculation 2 5" xfId="2755" xr:uid="{1D9EA4DC-178C-4037-B0A6-4F6D8C37036F}"/>
    <cellStyle name="Calculation 2 5 10" xfId="182" xr:uid="{FB930CC5-836C-4EFB-AE4C-997F2C5EC96A}"/>
    <cellStyle name="Calculation 2 5 2" xfId="757" xr:uid="{2DA400B0-2805-474E-85D9-766BDF40800C}"/>
    <cellStyle name="Calculation 2 5 2 2" xfId="3201" xr:uid="{F091F8BE-43CF-4197-85C1-D4C631E0528A}"/>
    <cellStyle name="Calculation 2 5 2 3" xfId="3215" xr:uid="{F660191F-3CF7-4514-A532-A0D4C7106E53}"/>
    <cellStyle name="Calculation 2 5 2 4" xfId="3228" xr:uid="{FAE1A3A4-0855-4794-AD27-0DA19813B900}"/>
    <cellStyle name="Calculation 2 5 3" xfId="3239" xr:uid="{DF94FE1E-3A76-471D-A522-9BD0E10F80FE}"/>
    <cellStyle name="Calculation 2 5 4" xfId="1403" xr:uid="{7202C09D-36DA-415B-A9B9-EF33B740D19A}"/>
    <cellStyle name="Calculation 2 5 5" xfId="1721" xr:uid="{81412C64-0957-4772-B65C-A7902E163243}"/>
    <cellStyle name="Calculation 2 5 6" xfId="1743" xr:uid="{5FE1557B-F255-454A-91F6-F16EEC26812C}"/>
    <cellStyle name="Calculation 2 5 7" xfId="1757" xr:uid="{AE0E5E44-DCE0-44F7-BCB6-07ABB6E09FF2}"/>
    <cellStyle name="Calculation 2 5 8" xfId="1786" xr:uid="{E40A067E-B696-4664-9BBD-4397347E4A8B}"/>
    <cellStyle name="Calculation 2 5 9" xfId="2023" xr:uid="{ABB3AB93-2B78-4F3D-93BF-95D7BAC4C861}"/>
    <cellStyle name="Calculation 2 6" xfId="556" xr:uid="{EE555264-F808-4FC5-A80E-694F3CE326C9}"/>
    <cellStyle name="Calculation 2 6 10" xfId="3240" xr:uid="{BCB2507D-4F93-43E4-8FFC-70653397DCB9}"/>
    <cellStyle name="Calculation 2 6 2" xfId="3247" xr:uid="{FFFE0799-C564-43B1-954C-84841971F288}"/>
    <cellStyle name="Calculation 2 6 2 2" xfId="3257" xr:uid="{6636500B-514A-42B7-A979-FDE881BEB03B}"/>
    <cellStyle name="Calculation 2 6 2 3" xfId="3268" xr:uid="{3489492A-7DF2-48DC-9FFD-AB0922FDDDA2}"/>
    <cellStyle name="Calculation 2 6 2 4" xfId="3279" xr:uid="{95E69420-46C0-4CD1-8A92-23F0A72B308A}"/>
    <cellStyle name="Calculation 2 6 3" xfId="3284" xr:uid="{8D412B37-16DD-4E22-A232-640A3CE61E4E}"/>
    <cellStyle name="Calculation 2 6 4" xfId="2119" xr:uid="{DACEF7DD-44DD-40A2-A4A0-CFF162E88B5A}"/>
    <cellStyle name="Calculation 2 6 5" xfId="2126" xr:uid="{D19C11F7-49A6-4D2E-B240-4E3C67ADD65D}"/>
    <cellStyle name="Calculation 2 6 6" xfId="2132" xr:uid="{1D51AFB4-5354-4838-867C-C4A24255EE37}"/>
    <cellStyle name="Calculation 2 6 7" xfId="2138" xr:uid="{226D9217-66A0-42A0-9165-BDCB087ADF7E}"/>
    <cellStyle name="Calculation 2 6 8" xfId="2147" xr:uid="{8A9D6FAD-6463-4CC9-A384-6902D1126E28}"/>
    <cellStyle name="Calculation 2 6 9" xfId="2158" xr:uid="{C54C86C5-5480-49A5-B80A-9224EC5E072E}"/>
    <cellStyle name="Calculation 2 7" xfId="3292" xr:uid="{1A74389F-CEA3-4C1C-B2B8-802423E83398}"/>
    <cellStyle name="Calculation 2 7 10" xfId="3307" xr:uid="{08AF42C6-C612-49DD-B739-002357188EB8}"/>
    <cellStyle name="Calculation 2 7 2" xfId="3310" xr:uid="{7D11F5CE-1E32-4EED-9C58-550ED5BA1770}"/>
    <cellStyle name="Calculation 2 7 2 2" xfId="2819" xr:uid="{50CDD538-E7A1-4C82-8E1E-76029099FFAF}"/>
    <cellStyle name="Calculation 2 7 2 3" xfId="2828" xr:uid="{7DCEF910-F7DD-4188-9359-B064B31C87C8}"/>
    <cellStyle name="Calculation 2 7 2 4" xfId="2838" xr:uid="{704F87F5-BF03-4E14-8168-2E71D95508ED}"/>
    <cellStyle name="Calculation 2 7 3" xfId="3314" xr:uid="{229F7F81-70C9-4457-85F2-D2F9A26EDB1B}"/>
    <cellStyle name="Calculation 2 7 4" xfId="3317" xr:uid="{E4EB59D6-FD69-4FE8-9FFA-7FE6F78BA2A4}"/>
    <cellStyle name="Calculation 2 7 5" xfId="885" xr:uid="{C5C92FF1-AC80-466F-BC94-C6F4AB1B8731}"/>
    <cellStyle name="Calculation 2 7 6" xfId="3319" xr:uid="{8C41BCFE-A793-4304-9F8A-BB47A4E150A8}"/>
    <cellStyle name="Calculation 2 7 7" xfId="3322" xr:uid="{6BC6E13C-7730-4A54-ABB1-7D833FC2F620}"/>
    <cellStyle name="Calculation 2 7 8" xfId="3325" xr:uid="{B8BC1232-8BC3-48BC-80CA-793D88B1D531}"/>
    <cellStyle name="Calculation 2 7 9" xfId="3327" xr:uid="{3B0D8C2E-F5B6-41AC-9A6B-750497CDF923}"/>
    <cellStyle name="Calculation 2 8" xfId="3340" xr:uid="{ABE5B755-5B47-4C51-9C41-7ACF45E9A24F}"/>
    <cellStyle name="Calculation 2 8 2" xfId="3350" xr:uid="{BD622150-37D0-433B-87D2-A9A2A7CBD92F}"/>
    <cellStyle name="Calculation 2 8 3" xfId="2874" xr:uid="{3D7D92BB-AB4F-4C60-B66A-BFD02A780CF7}"/>
    <cellStyle name="Calculation 2 8 4" xfId="2888" xr:uid="{00E5A1A5-BD5D-44CD-9ECE-0809914E9EC1}"/>
    <cellStyle name="Calculation 2 8 5" xfId="2901" xr:uid="{94631326-FE76-4BB5-8288-846D647ECA11}"/>
    <cellStyle name="Calculation 2 8 6" xfId="3356" xr:uid="{6837FC83-D0DA-4EF2-AD1B-2713492441C8}"/>
    <cellStyle name="Calculation 2 8 7" xfId="3363" xr:uid="{FE7D48B6-5EFB-49B2-A2CD-636AD6776163}"/>
    <cellStyle name="Calculation 2 8 8" xfId="3368" xr:uid="{492AB7E8-1338-4D39-AEE4-5A56F0D92A4A}"/>
    <cellStyle name="Calculation 2 8 9" xfId="3372" xr:uid="{97638227-17A8-4FCA-9EB7-62D080FB76F1}"/>
    <cellStyle name="Calculation 2 9" xfId="3382" xr:uid="{B0C1EED0-3A7C-45B5-967E-05240DD093AF}"/>
    <cellStyle name="Calculation 2 9 2" xfId="954" xr:uid="{CB2AE822-D9C4-4066-BDE3-09141B6055B4}"/>
    <cellStyle name="Calculation 2 9 3" xfId="3393" xr:uid="{8000DD53-19B4-4540-8361-083681799083}"/>
    <cellStyle name="Calculation 2 9 4" xfId="3399" xr:uid="{64429767-60D7-4428-8DE1-67BF95BAAA2B}"/>
    <cellStyle name="Calculation 2_New TB 18-19" xfId="3404" xr:uid="{B1BA5999-67A7-431B-A6D9-5B66EDAAC29D}"/>
    <cellStyle name="category" xfId="3156" xr:uid="{B7678F3A-08ED-4F24-8F34-C6BD01560703}"/>
    <cellStyle name="Check Cell 2" xfId="3410" xr:uid="{BE8EFFB6-72D4-41A9-845F-B4EDBD90A5FD}"/>
    <cellStyle name="CHUONG" xfId="2857" xr:uid="{E9ED1789-E44D-4DC7-813B-6BE0AA55BECD}"/>
    <cellStyle name="Comma" xfId="1" builtinId="3"/>
    <cellStyle name="Comma [0] 2" xfId="3428" xr:uid="{89C45F5F-82C7-4E54-A42D-D7D0BB576454}"/>
    <cellStyle name="Comma [0] 2 2" xfId="3462" xr:uid="{15437E24-82F2-4DEB-806F-A620CB048565}"/>
    <cellStyle name="Comma [00]" xfId="1635" xr:uid="{05EF13A3-424A-4348-A016-BDF3CB0EC97A}"/>
    <cellStyle name="Comma 10" xfId="2966" xr:uid="{6FE60349-9F91-41C2-A55A-972E896BC50C}"/>
    <cellStyle name="Comma 10 2" xfId="3163" xr:uid="{F77E3C7A-B808-4BCF-A266-389FA7114782}"/>
    <cellStyle name="Comma 10 2 2" xfId="1901" xr:uid="{9CF1B74A-2682-41CF-8399-5D23D22C6EC9}"/>
    <cellStyle name="Comma 10 2 2 10" xfId="3006" xr:uid="{BDF3414F-7EFB-4D3C-AE57-0876BE591570}"/>
    <cellStyle name="Comma 10 2 2 11" xfId="3043" xr:uid="{47B1B443-7D5B-4134-AAF4-2A2E8A2693C5}"/>
    <cellStyle name="Comma 10 2 2 12" xfId="3474" xr:uid="{A84DFB33-35A8-427A-9051-6642FE95C743}"/>
    <cellStyle name="Comma 10 2 2 13" xfId="3478" xr:uid="{2F2972D9-19A9-47DE-B029-1283E38E6DBF}"/>
    <cellStyle name="Comma 10 2 2 14" xfId="3482" xr:uid="{5167BC67-AD20-4B62-9FC1-ED366462DD2D}"/>
    <cellStyle name="Comma 10 2 2 2" xfId="10" xr:uid="{90104EE5-CDA9-4CED-88C2-3A1DC7082354}"/>
    <cellStyle name="Comma 10 2 2 2 10" xfId="3484" xr:uid="{BD7F6DDA-D28B-4956-B06E-BCAB75C225BA}"/>
    <cellStyle name="Comma 10 2 2 2 2" xfId="16" xr:uid="{11327F3B-DE4B-49B4-8356-D121BB80238B}"/>
    <cellStyle name="Comma 10 2 2 2 2 2" xfId="1448" xr:uid="{237FECEC-B4C0-4CBE-AB4F-B4EEBB5E42F5}"/>
    <cellStyle name="Comma 10 2 2 2 3" xfId="3491" xr:uid="{E1360C12-AD41-4F9D-BF0C-D43944D6C2F7}"/>
    <cellStyle name="Comma 10 2 2 2 4" xfId="3505" xr:uid="{4D634C7E-E757-4164-93E4-9258CE98F8B1}"/>
    <cellStyle name="Comma 10 2 2 2 5" xfId="3018" xr:uid="{31435B02-6977-493A-996D-DFF58D954FD7}"/>
    <cellStyle name="Comma 10 2 2 2 6" xfId="2251" xr:uid="{46F684BD-CA6D-4F5A-A688-2C86F9F0DA54}"/>
    <cellStyle name="Comma 10 2 2 2 7" xfId="3033" xr:uid="{C4EC61D5-F458-4F8D-8A93-4C800F34F0EC}"/>
    <cellStyle name="Comma 10 2 2 2 8" xfId="3244" xr:uid="{A61A772E-814B-418D-A96E-ED117035C18F}"/>
    <cellStyle name="Comma 10 2 2 2 9" xfId="3518" xr:uid="{14EA836E-E7DA-4C44-AB76-DD8DC2603E64}"/>
    <cellStyle name="Comma 10 2 2 3" xfId="3520" xr:uid="{80E38DA0-5779-4E02-BB7E-7AC695B3DF39}"/>
    <cellStyle name="Comma 10 2 2 3 2" xfId="2553" xr:uid="{0CB24333-E937-45E6-9FE4-B87D4E8D5D7E}"/>
    <cellStyle name="Comma 10 2 2 3 3" xfId="2576" xr:uid="{97003A6B-05F1-48E3-9C5A-CAECE00328AE}"/>
    <cellStyle name="Comma 10 2 2 3 4" xfId="3522" xr:uid="{04D57749-514C-4B5E-9FB5-D87C25068477}"/>
    <cellStyle name="Comma 10 2 2 3 5" xfId="3052" xr:uid="{570A5B3A-85DC-46F5-882F-3F3E03D70C99}"/>
    <cellStyle name="Comma 10 2 2 3 6" xfId="3064" xr:uid="{4A12D639-5569-43C9-A287-175AAF968C62}"/>
    <cellStyle name="Comma 10 2 2 3 7" xfId="3071" xr:uid="{6D1CC337-BAE9-45B1-9374-C03FF8AB95F0}"/>
    <cellStyle name="Comma 10 2 2 3 8" xfId="3535" xr:uid="{218290E6-DDFD-4557-AFCF-E970BC9484CC}"/>
    <cellStyle name="Comma 10 2 2 3 9" xfId="3539" xr:uid="{5E82E5EF-7D73-4E2C-930C-FB8F7D91D766}"/>
    <cellStyle name="Comma 10 2 2 4" xfId="1430" xr:uid="{0D548FA6-D33A-48AF-BB8F-1E59E93BAD14}"/>
    <cellStyle name="Comma 10 2 2 4 2" xfId="3552" xr:uid="{B0178558-DA0F-4E93-8118-0DFE4D88ED93}"/>
    <cellStyle name="Comma 10 2 2 4 3" xfId="3568" xr:uid="{DC023F56-A39A-4045-AF1D-19208497B9EC}"/>
    <cellStyle name="Comma 10 2 2 4 4" xfId="698" xr:uid="{2EE1A574-56CE-4A19-99F9-4E29C00D8898}"/>
    <cellStyle name="Comma 10 2 2 4 5" xfId="3583" xr:uid="{A3686310-8B05-4A8A-8AF5-BBAFEB9064D9}"/>
    <cellStyle name="Comma 10 2 2 4 6" xfId="3603" xr:uid="{AE960A2A-4F4F-4CAA-8225-0999EA5AAE78}"/>
    <cellStyle name="Comma 10 2 2 4 7" xfId="3615" xr:uid="{030FE281-F141-41F8-85A5-8A70C1A74441}"/>
    <cellStyle name="Comma 10 2 2 4 8" xfId="3625" xr:uid="{A062826B-CE9F-4502-AC3F-DEF6A8BCC799}"/>
    <cellStyle name="Comma 10 2 2 4 9" xfId="3630" xr:uid="{013CEA1A-8490-4CDE-9AC9-8AF2EFF2821B}"/>
    <cellStyle name="Comma 10 2 2 5" xfId="3419" xr:uid="{D73194AD-099B-44D9-937C-7C8CF52ABEDF}"/>
    <cellStyle name="Comma 10 2 2 5 2" xfId="3443" xr:uid="{9A3567C2-EA98-4583-A502-508FB000FB9A}"/>
    <cellStyle name="Comma 10 2 2 5 3" xfId="3652" xr:uid="{A30F8206-3742-42AE-8F9C-1034F666122B}"/>
    <cellStyle name="Comma 10 2 2 5 4" xfId="3672" xr:uid="{42BA585B-AD37-4436-AF98-EA88FD019521}"/>
    <cellStyle name="Comma 10 2 2 5 5" xfId="3687" xr:uid="{80E3D438-5968-4A15-8521-E64A68FAFAD8}"/>
    <cellStyle name="Comma 10 2 2 5 6" xfId="3105" xr:uid="{30004A02-4638-4FE6-9775-E4AF64FA0B3B}"/>
    <cellStyle name="Comma 10 2 2 5 7" xfId="3132" xr:uid="{B5DD1654-C423-47A6-8A69-2DEBC8815BE0}"/>
    <cellStyle name="Comma 10 2 2 5 8" xfId="3147" xr:uid="{53B6812A-0A6F-457D-A084-D0A887D74F80}"/>
    <cellStyle name="Comma 10 2 2 5 9" xfId="3407" xr:uid="{63CE3134-040C-4A49-8DAA-7AA761B432F8}"/>
    <cellStyle name="Comma 10 2 2 6" xfId="3693" xr:uid="{EDE69FA2-E28E-43DB-99D9-10BAE6AC4769}"/>
    <cellStyle name="Comma 10 2 2 6 2" xfId="2628" xr:uid="{4295BF5F-5327-453F-98AB-AD86F737A898}"/>
    <cellStyle name="Comma 10 2 2 6 3" xfId="3719" xr:uid="{89B04AAD-0630-4118-ABAA-381A2B8FBF2B}"/>
    <cellStyle name="Comma 10 2 2 6 4" xfId="846" xr:uid="{1EA320F7-6C6C-4684-96AB-4FE14A3297E0}"/>
    <cellStyle name="Comma 10 2 2 6 5" xfId="3724" xr:uid="{B82377BB-3362-4EDA-ADFF-957A0D025BCF}"/>
    <cellStyle name="Comma 10 2 2 6 6" xfId="3726" xr:uid="{39AC91FE-488C-44BA-9742-F816BED80D9B}"/>
    <cellStyle name="Comma 10 2 2 6 7" xfId="3729" xr:uid="{EC8D8D95-BFE3-4104-A62E-D55385CB13D5}"/>
    <cellStyle name="Comma 10 2 2 6 8" xfId="3734" xr:uid="{03D4962F-115F-4563-8D23-2010E71B1277}"/>
    <cellStyle name="Comma 10 2 2 6 9" xfId="248" xr:uid="{13F9600A-4401-446F-AD7B-2AD42FB404E5}"/>
    <cellStyle name="Comma 10 2 2 7" xfId="3737" xr:uid="{E8EB1B77-22DF-4DAD-B5EF-4F373AACEF99}"/>
    <cellStyle name="Comma 10 2 2 8" xfId="3746" xr:uid="{A951EE0C-6011-4F2D-89E0-D183C4B27C50}"/>
    <cellStyle name="Comma 10 2 2 9" xfId="3755" xr:uid="{6A39E321-0850-4E01-B78B-18FF2C9B2625}"/>
    <cellStyle name="Comma 10 3" xfId="3170" xr:uid="{653C146C-E496-4020-ABE5-99942841E70C}"/>
    <cellStyle name="Comma 10 4" xfId="3182" xr:uid="{A2953478-47CE-4522-890D-7CBA16812F79}"/>
    <cellStyle name="Comma 10 4 10" xfId="3635" xr:uid="{BA70CCAB-4B07-459E-BEF5-5BE28349F048}"/>
    <cellStyle name="Comma 10 4 11" xfId="3769" xr:uid="{7461211B-AD6D-4495-926B-616079EF6EF4}"/>
    <cellStyle name="Comma 10 4 12" xfId="3775" xr:uid="{C03EAB6F-DC2F-4576-AEEC-43CE77653DA8}"/>
    <cellStyle name="Comma 10 4 13" xfId="3780" xr:uid="{FDDD5836-B756-4B01-9F5B-3DEDC07B4C40}"/>
    <cellStyle name="Comma 10 4 14" xfId="3783" xr:uid="{F9BF0C96-938F-4F0D-BF89-89D94AF80B19}"/>
    <cellStyle name="Comma 10 4 2" xfId="3787" xr:uid="{CF247180-E980-409F-B865-BC5BA20E63F3}"/>
    <cellStyle name="Comma 10 4 2 2" xfId="2170" xr:uid="{F9CA783D-22EC-4442-A036-3C326388E2E6}"/>
    <cellStyle name="Comma 10 4 2 3" xfId="3804" xr:uid="{E3621BD1-028B-44FF-AC67-1D99DAB4DB46}"/>
    <cellStyle name="Comma 10 4 2 4" xfId="3540" xr:uid="{75DE7920-4F47-40FB-8A66-E2B8BBD74E3E}"/>
    <cellStyle name="Comma 10 4 2 5" xfId="3558" xr:uid="{F57BC53B-2C77-4357-99A6-0F238074FF3C}"/>
    <cellStyle name="Comma 10 4 2 6" xfId="687" xr:uid="{A0955428-ABDB-4905-A1AB-73FF23A25C36}"/>
    <cellStyle name="Comma 10 4 2 7" xfId="3575" xr:uid="{A95BD75E-7E20-486D-9336-CA2C618151C9}"/>
    <cellStyle name="Comma 10 4 2 8" xfId="3592" xr:uid="{B42465B3-3C5E-4934-8DAB-9C4611E0E295}"/>
    <cellStyle name="Comma 10 4 2 9" xfId="3606" xr:uid="{5CD188D0-6D56-4CE4-97AC-77A45251C100}"/>
    <cellStyle name="Comma 10 4 3" xfId="3809" xr:uid="{36C56E7C-8715-412A-953F-173B5F92B917}"/>
    <cellStyle name="Comma 10 4 3 2" xfId="3828" xr:uid="{1FEBDA30-E585-43BD-8FFA-56CFACEA4207}"/>
    <cellStyle name="Comma 10 4 3 3" xfId="3836" xr:uid="{A4A1CD89-A089-4273-8A5B-864149D70CB6}"/>
    <cellStyle name="Comma 10 4 3 4" xfId="3437" xr:uid="{0F340F17-477C-45E3-929E-52311F5F0B47}"/>
    <cellStyle name="Comma 10 4 3 5" xfId="3643" xr:uid="{E008CBB0-EFB9-4C5C-A964-B8A0C2A554E0}"/>
    <cellStyle name="Comma 10 4 3 6" xfId="3666" xr:uid="{D49383E9-FE44-4D24-8738-00039EC94241}"/>
    <cellStyle name="Comma 10 4 3 7" xfId="3682" xr:uid="{1F375031-8CC8-4FAD-8AEE-035E6642E13F}"/>
    <cellStyle name="Comma 10 4 3 8" xfId="3092" xr:uid="{C0DA4811-65CA-42E4-B54F-E2EFBB07F6CC}"/>
    <cellStyle name="Comma 10 4 3 9" xfId="3115" xr:uid="{9B61EAAC-497C-4A8C-B8B0-318BC69B612C}"/>
    <cellStyle name="Comma 10 4 4" xfId="3844" xr:uid="{62454171-86E6-4365-A241-64ECAD5957F7}"/>
    <cellStyle name="Comma 10 4 4 2" xfId="3861" xr:uid="{FFF6B30F-AEE3-452E-8DE3-0383D8D02214}"/>
    <cellStyle name="Comma 10 4 4 3" xfId="1250" xr:uid="{29815734-B564-47F6-BE37-0742769B4C27}"/>
    <cellStyle name="Comma 10 4 4 4" xfId="2612" xr:uid="{055E7009-09A6-443B-9920-FA5C3D9921DA}"/>
    <cellStyle name="Comma 10 4 4 5" xfId="3704" xr:uid="{DCC8C7BA-D2E0-4AEF-BB1F-83D5BE9E50B8}"/>
    <cellStyle name="Comma 10 4 4 6" xfId="862" xr:uid="{AEB27404-F1F8-4197-8507-173AD661EC88}"/>
    <cellStyle name="Comma 10 4 4 7" xfId="3864" xr:uid="{55EF6300-B881-49D9-8702-23D5574B8D4D}"/>
    <cellStyle name="Comma 10 4 4 8" xfId="3871" xr:uid="{49F832C0-9CD7-482F-8EBE-38114E8F78E3}"/>
    <cellStyle name="Comma 10 4 4 9" xfId="3880" xr:uid="{C3032130-9CF8-40F2-AB51-2382B107972B}"/>
    <cellStyle name="Comma 10 4 5" xfId="3901" xr:uid="{C0EDE519-CC5C-4818-A2FA-04BFB592D63E}"/>
    <cellStyle name="Comma 10 4 5 2" xfId="3907" xr:uid="{94E4EBA4-1AE3-471E-BB5F-BE68AB119B59}"/>
    <cellStyle name="Comma 10 4 5 3" xfId="3912" xr:uid="{A388649C-8DF1-4CF2-BABD-EDE8F1DB46D1}"/>
    <cellStyle name="Comma 10 4 5 4" xfId="3917" xr:uid="{0DAD4517-0334-4206-A85A-5BCABCB1767E}"/>
    <cellStyle name="Comma 10 4 5 5" xfId="3926" xr:uid="{F00B9610-47B6-49F7-9860-C35F11D5FAF7}"/>
    <cellStyle name="Comma 10 4 5 6" xfId="3936" xr:uid="{D7BE1A2A-CF28-4315-992C-534F8D9362E2}"/>
    <cellStyle name="Comma 10 4 5 7" xfId="3948" xr:uid="{3EFB7952-DFA0-48B3-B3D8-988FB0536486}"/>
    <cellStyle name="Comma 10 4 5 8" xfId="3966" xr:uid="{500D84F5-E094-48B4-B3DD-03E4AA0DB3C7}"/>
    <cellStyle name="Comma 10 4 5 9" xfId="3978" xr:uid="{737CBE61-5370-437D-8F4A-BB920329E9B4}"/>
    <cellStyle name="Comma 10 4 6" xfId="4000" xr:uid="{43E8AC25-2FF5-4F81-B160-811378445E1E}"/>
    <cellStyle name="Comma 10 4 6 2" xfId="4008" xr:uid="{A80CED87-514A-4D99-B682-916E0D1EC469}"/>
    <cellStyle name="Comma 10 4 6 3" xfId="4020" xr:uid="{F2C429EF-DCE3-409E-B05A-597FFD710285}"/>
    <cellStyle name="Comma 10 4 6 4" xfId="4031" xr:uid="{39CBA49C-5202-4FFE-B23E-438A20DD1710}"/>
    <cellStyle name="Comma 10 4 6 5" xfId="999" xr:uid="{92F2EE31-1FA5-4D5F-A582-838C12423BF5}"/>
    <cellStyle name="Comma 10 4 6 6" xfId="4046" xr:uid="{D8892AE1-E673-4D95-8D50-6E7418B4395D}"/>
    <cellStyle name="Comma 10 4 6 7" xfId="4064" xr:uid="{DCF42416-94FB-4AD1-A0C3-5C2BD1CE9D71}"/>
    <cellStyle name="Comma 10 4 6 8" xfId="4086" xr:uid="{10EE263E-51FB-42DD-8CB2-AC93811552C4}"/>
    <cellStyle name="Comma 10 4 6 9" xfId="4101" xr:uid="{6892670E-FB57-43E4-B6F1-A78C29680A72}"/>
    <cellStyle name="Comma 10 4 7" xfId="4117" xr:uid="{416C3EE9-DCF2-467A-95AA-3F1BF50E864B}"/>
    <cellStyle name="Comma 10 4 8" xfId="4129" xr:uid="{9945DF77-1DF9-4811-84CD-2CC70AF900E6}"/>
    <cellStyle name="Comma 10 4 9" xfId="2096" xr:uid="{8869A99A-0F1F-4277-9026-17BB4FAE6B31}"/>
    <cellStyle name="Comma 10 5" xfId="4133" xr:uid="{0A58FA87-DE84-457A-B108-4BF7F23232EC}"/>
    <cellStyle name="Comma 10_Notes" xfId="2662" xr:uid="{DCE07634-A6CB-453F-BFA8-455994BA04AE}"/>
    <cellStyle name="Comma 11" xfId="4138" xr:uid="{3FE1C1F7-3407-4F5E-B86C-2FA47D0ADFE8}"/>
    <cellStyle name="Comma 11 10" xfId="4146" xr:uid="{269377F4-0031-46B3-9C8C-6276000B6A5D}"/>
    <cellStyle name="Comma 11 11" xfId="4153" xr:uid="{9C6D9130-7AF1-4938-9ACE-AD2FA6AF0035}"/>
    <cellStyle name="Comma 11 12" xfId="4158" xr:uid="{0C52C618-7529-48EF-8A91-F0E284CE7153}"/>
    <cellStyle name="Comma 11 13" xfId="4172" xr:uid="{8D600CD5-FA72-4CAD-A94A-43A3E6970BFE}"/>
    <cellStyle name="Comma 11 14" xfId="2845" xr:uid="{9B297A5A-B039-4614-8985-E1A57720886C}"/>
    <cellStyle name="Comma 11 15" xfId="4187" xr:uid="{9FC721F6-EED9-484B-95CE-62669A9CA4E8}"/>
    <cellStyle name="Comma 11 16" xfId="4201" xr:uid="{FB403C1E-FD10-4EC3-BE33-BBDF65A10926}"/>
    <cellStyle name="Comma 11 2" xfId="1766" xr:uid="{8D9FF4C0-C061-46D4-BAA2-6F689A2B3DA1}"/>
    <cellStyle name="Comma 11 3" xfId="1795" xr:uid="{D78BBDCB-60FD-44CA-83D8-EB3652D04B53}"/>
    <cellStyle name="Comma 11 3 2" xfId="1805" xr:uid="{AE4765FC-F102-4F19-B789-4684C4A758DE}"/>
    <cellStyle name="Comma 11 3 3" xfId="1919" xr:uid="{8E4535A2-2A85-485C-A0E5-F8A45F0D0C08}"/>
    <cellStyle name="Comma 11 3 4" xfId="1940" xr:uid="{7F23DC6B-8F67-4421-9B2D-3A3F15F95294}"/>
    <cellStyle name="Comma 11 3 5" xfId="1951" xr:uid="{5CEA9F40-7A2B-46F5-869F-95DAF12E7EC1}"/>
    <cellStyle name="Comma 11 3 6" xfId="1963" xr:uid="{2275071D-224B-47B5-ACDA-31C4E3F8735A}"/>
    <cellStyle name="Comma 11 3 7" xfId="1977" xr:uid="{EAFE7B20-1EEF-497A-84C4-C22DCC8304E7}"/>
    <cellStyle name="Comma 11 3 8" xfId="1988" xr:uid="{3928AC25-F4F8-4126-8CF5-43B66BCEBCB5}"/>
    <cellStyle name="Comma 11 3 9" xfId="2000" xr:uid="{9FC12CFF-B6DA-4EF4-802B-84A4C127D4DD}"/>
    <cellStyle name="Comma 11 4" xfId="2028" xr:uid="{B9E10DFD-906A-4668-BF33-5AD017F5C0EC}"/>
    <cellStyle name="Comma 11 4 2" xfId="4216" xr:uid="{BADCA8B1-A6B4-4410-9E64-692C6E4DDFA3}"/>
    <cellStyle name="Comma 11 4 3" xfId="4219" xr:uid="{96FD289E-2590-4ED5-999D-6120162069C1}"/>
    <cellStyle name="Comma 11 4 4" xfId="4223" xr:uid="{7251F572-C2B1-4284-9223-AA140EE15DC3}"/>
    <cellStyle name="Comma 11 4 5" xfId="1028" xr:uid="{475161A6-5D1E-4270-803D-BCE25BE690E4}"/>
    <cellStyle name="Comma 11 4 6" xfId="4232" xr:uid="{EF1079A5-5353-4F81-B29A-85C0A05C2D74}"/>
    <cellStyle name="Comma 11 4 7" xfId="4241" xr:uid="{7AE97844-0204-4A2D-8FE2-C9822C65FBBC}"/>
    <cellStyle name="Comma 11 4 8" xfId="4250" xr:uid="{F35F3435-1F8D-46B4-8CEC-F5EA20CA41B6}"/>
    <cellStyle name="Comma 11 4 9" xfId="4258" xr:uid="{3590A875-7D4B-42F2-970E-B529308FB792}"/>
    <cellStyle name="Comma 11 5" xfId="2050" xr:uid="{CE9DFCB0-D8CF-45F8-9732-57B4CE11AC27}"/>
    <cellStyle name="Comma 11 5 2" xfId="4263" xr:uid="{B51A6A95-F18A-43C6-85BE-67A6D750FCF1}"/>
    <cellStyle name="Comma 11 5 3" xfId="171" xr:uid="{C4EFDE28-D4DB-406C-A3A8-F88D5B69B2CF}"/>
    <cellStyle name="Comma 11 5 4" xfId="2725" xr:uid="{27BAAB2F-32D1-467A-8F3A-B4554E6F1AAC}"/>
    <cellStyle name="Comma 11 5 5" xfId="2737" xr:uid="{90194BF1-CE45-4A38-8F75-D4F5640834CE}"/>
    <cellStyle name="Comma 11 5 6" xfId="2749" xr:uid="{11732389-63DB-4B49-B98B-BAB6679FE874}"/>
    <cellStyle name="Comma 11 5 7" xfId="562" xr:uid="{CCAA4900-778B-4759-AEEB-11DD57D1D72A}"/>
    <cellStyle name="Comma 11 5 8" xfId="3285" xr:uid="{482A49E8-2E4A-4256-BC7C-71A012D40423}"/>
    <cellStyle name="Comma 11 5 9" xfId="3337" xr:uid="{37D7EA51-3378-4B5B-B073-6FF49D7ABDBF}"/>
    <cellStyle name="Comma 11 6" xfId="2073" xr:uid="{A8A591EC-0C40-4C5F-BD67-1FC6920DA590}"/>
    <cellStyle name="Comma 11 6 2" xfId="4265" xr:uid="{888E12C1-7DE9-41B2-A116-5DC979CB7A6D}"/>
    <cellStyle name="Comma 11 6 3" xfId="4144" xr:uid="{6CD122EF-71C5-4DF6-9A39-7F2925AC3206}"/>
    <cellStyle name="Comma 11 6 4" xfId="4150" xr:uid="{D2FB788E-0794-4308-8E1F-954B226A637A}"/>
    <cellStyle name="Comma 11 6 5" xfId="4164" xr:uid="{02787CBC-EF16-4E85-93EF-60A613D573C9}"/>
    <cellStyle name="Comma 11 6 6" xfId="4178" xr:uid="{35779AB2-EBBF-43C3-8077-F3247FBF4EDF}"/>
    <cellStyle name="Comma 11 6 7" xfId="2862" xr:uid="{76DC7904-4A1A-420B-AB19-DBB784209BD5}"/>
    <cellStyle name="Comma 11 6 8" xfId="4193" xr:uid="{D4C4D3C7-7565-426A-B7AA-AD8A398FA0E4}"/>
    <cellStyle name="Comma 11 6 9" xfId="4209" xr:uid="{73DEB861-F2EF-4D52-AC97-BD4319C65689}"/>
    <cellStyle name="Comma 11 7" xfId="4272" xr:uid="{C36B9257-9C48-4E7D-A5F4-62107F602DBB}"/>
    <cellStyle name="Comma 11 7 2" xfId="4280" xr:uid="{164AF158-96E1-48AE-8D83-01928AF310A0}"/>
    <cellStyle name="Comma 11 7 3" xfId="4284" xr:uid="{F1DCEE2A-C1E0-4D26-9F2F-796A0669B491}"/>
    <cellStyle name="Comma 11 7 4" xfId="4287" xr:uid="{6905DEC2-0555-48D0-98D5-C74EB0BD811C}"/>
    <cellStyle name="Comma 11 7 5" xfId="4294" xr:uid="{F9D15714-F244-4E94-9AF8-B63C6DD9E4AF}"/>
    <cellStyle name="Comma 11 7 6" xfId="4303" xr:uid="{7BF88E49-EEA0-4326-B2FA-398E4887A3EF}"/>
    <cellStyle name="Comma 11 7 7" xfId="4312" xr:uid="{01A9C21E-A458-4739-BF82-8186679B0FEB}"/>
    <cellStyle name="Comma 11 7 8" xfId="4324" xr:uid="{CA9A9ED5-DA56-4506-ACAD-90BE195B2770}"/>
    <cellStyle name="Comma 11 7 9" xfId="4340" xr:uid="{7F97E18E-DA81-41AD-9FB4-51C78A0EEF64}"/>
    <cellStyle name="Comma 11 8" xfId="2558" xr:uid="{BA02A9CF-0718-4009-8C9E-4BABA8F0F149}"/>
    <cellStyle name="Comma 11 9" xfId="2586" xr:uid="{D674F6AC-5383-4496-ACBA-9D820FB8A541}"/>
    <cellStyle name="Comma 12" xfId="2884" xr:uid="{833C9837-5725-41C8-A3DD-DB04F846FF8D}"/>
    <cellStyle name="Comma 12 2" xfId="27" xr:uid="{9D0DFCC4-EF71-4159-B48A-09285063FF86}"/>
    <cellStyle name="Comma 12 2 2" xfId="2141" xr:uid="{11B288F7-C597-4C93-B4A3-204FC60D974D}"/>
    <cellStyle name="Comma 12 3" xfId="2150" xr:uid="{E6F36D4E-64B7-47A0-96B4-D7CF2546AC0F}"/>
    <cellStyle name="Comma 12_PPE 19-20" xfId="3248" xr:uid="{8158EA24-A445-4CB1-8AE2-FD7667399206}"/>
    <cellStyle name="Comma 13" xfId="2899" xr:uid="{91EE2BD1-F2D6-4ACB-9CD9-40B08920F3D6}"/>
    <cellStyle name="Comma 13 10" xfId="4347" xr:uid="{4751996F-D084-4ED2-A754-3A1854648D10}"/>
    <cellStyle name="Comma 13 11" xfId="4366" xr:uid="{A407A7EE-1308-41B3-A133-10AA826A5101}"/>
    <cellStyle name="Comma 13 12" xfId="681" xr:uid="{9A5F8CEE-4B8D-4B66-A95E-A3A0DE6FB4E3}"/>
    <cellStyle name="Comma 13 13" xfId="4404" xr:uid="{FBB03688-0AF5-477E-845A-87D98EB98CB6}"/>
    <cellStyle name="Comma 13 14" xfId="4427" xr:uid="{F0A05056-8C35-451B-BB52-BFCC2C2B6B0B}"/>
    <cellStyle name="Comma 13 15" xfId="66" xr:uid="{B71ABEFC-5E0F-44F9-B52D-C44DC9C72067}"/>
    <cellStyle name="Comma 13 2" xfId="4437" xr:uid="{912CB3B2-BF41-433D-9C78-CBC58204DD26}"/>
    <cellStyle name="Comma 13 3" xfId="4442" xr:uid="{6A64BFA3-5AAE-4EC0-B07A-E8CF2DF44B19}"/>
    <cellStyle name="Comma 13 3 2" xfId="4445" xr:uid="{6B816B38-8890-425B-9C35-831AF0C1F529}"/>
    <cellStyle name="Comma 13 3 3" xfId="4449" xr:uid="{F5B1E127-D254-4EF1-A49E-61A061A6916D}"/>
    <cellStyle name="Comma 13 3 4" xfId="4453" xr:uid="{60E51C40-9C96-45BB-A2C4-0ED94FC28E0B}"/>
    <cellStyle name="Comma 13 3 5" xfId="4458" xr:uid="{8C7C5B5D-7590-454F-A172-4619F38A7A51}"/>
    <cellStyle name="Comma 13 3 6" xfId="4463" xr:uid="{CCD5F812-2071-4E10-9603-CE1E8C596804}"/>
    <cellStyle name="Comma 13 3 7" xfId="4468" xr:uid="{913F6D48-9200-4652-A763-4114B26C11B4}"/>
    <cellStyle name="Comma 13 3 8" xfId="4474" xr:uid="{B12B9375-1003-4AEB-B966-5FFCD3DCB676}"/>
    <cellStyle name="Comma 13 3 9" xfId="808" xr:uid="{8947AF5F-B690-434D-8AEE-52145B5A9B71}"/>
    <cellStyle name="Comma 13 4" xfId="4479" xr:uid="{7256E4EB-5191-435B-8CF8-D1D698455941}"/>
    <cellStyle name="Comma 13 4 2" xfId="4486" xr:uid="{B69FF451-6C73-4D8D-9487-6DAD4DED1A0D}"/>
    <cellStyle name="Comma 13 4 3" xfId="3413" xr:uid="{65E27F31-B21C-496B-9D39-BFB4B008DDED}"/>
    <cellStyle name="Comma 13 4 4" xfId="4490" xr:uid="{0D2B87D0-97D9-4A1F-8045-A6D05731430D}"/>
    <cellStyle name="Comma 13 4 5" xfId="4500" xr:uid="{79F0014C-D06F-43D2-B43D-6C05B55E4883}"/>
    <cellStyle name="Comma 13 4 6" xfId="4510" xr:uid="{EBC0BA27-5D83-4C2C-8CA1-624D6C07ECCB}"/>
    <cellStyle name="Comma 13 4 7" xfId="4522" xr:uid="{A50E5764-D143-4FDC-B87F-729B676A671E}"/>
    <cellStyle name="Comma 13 4 8" xfId="4527" xr:uid="{3BF5EA17-10E3-4BFC-AC50-632EE6623294}"/>
    <cellStyle name="Comma 13 4 9" xfId="4531" xr:uid="{825BC7F5-9E9E-42F8-8C93-6EA53FC55754}"/>
    <cellStyle name="Comma 13 5" xfId="4537" xr:uid="{9A46C7F6-0441-4608-B06B-CD4945AA5F8B}"/>
    <cellStyle name="Comma 13 5 2" xfId="4543" xr:uid="{01E131CE-FC2C-4289-B8DD-59DDD7C9537B}"/>
    <cellStyle name="Comma 13 5 3" xfId="4547" xr:uid="{BA201963-8DD1-4CD2-B7A4-24C53F278EB0}"/>
    <cellStyle name="Comma 13 5 4" xfId="4551" xr:uid="{5F9E42D8-E1CB-45B9-B9A5-60F1AB1EC6B8}"/>
    <cellStyle name="Comma 13 5 5" xfId="4559" xr:uid="{BA0CEE13-6EFC-409A-A1B6-229445725DA5}"/>
    <cellStyle name="Comma 13 5 6" xfId="4566" xr:uid="{B982DD03-1D91-4B80-8BCE-F3CE7B02EB47}"/>
    <cellStyle name="Comma 13 5 7" xfId="777" xr:uid="{B97DD397-F030-45A5-8605-4DF3405E4DD0}"/>
    <cellStyle name="Comma 13 5 8" xfId="4570" xr:uid="{BBFC3D04-C372-4978-8729-7DA63E92F4AD}"/>
    <cellStyle name="Comma 13 5 9" xfId="4573" xr:uid="{85AC0E45-D2B4-4430-AE7A-51353A3C6E05}"/>
    <cellStyle name="Comma 13 6" xfId="4579" xr:uid="{90EEEFA6-178E-4314-B684-717F627F698F}"/>
    <cellStyle name="Comma 13 6 2" xfId="4593" xr:uid="{11FDC532-E787-4CD6-8473-9E8CA566DC23}"/>
    <cellStyle name="Comma 13 6 3" xfId="4603" xr:uid="{38F6D0EF-129F-4A0B-8C5C-54056AE501CA}"/>
    <cellStyle name="Comma 13 6 4" xfId="4609" xr:uid="{5680E219-74AA-43E2-BAE8-4869651CFBF3}"/>
    <cellStyle name="Comma 13 6 5" xfId="4623" xr:uid="{C401B40C-3E14-431E-A78D-7BE76C635546}"/>
    <cellStyle name="Comma 13 6 6" xfId="4635" xr:uid="{215AF5D0-CCAB-487F-844C-7A5D7758C2D0}"/>
    <cellStyle name="Comma 13 6 7" xfId="4644" xr:uid="{0FF10ACE-9FB8-4D0A-B3E0-C2438D08B2A6}"/>
    <cellStyle name="Comma 13 6 8" xfId="4650" xr:uid="{94D153C7-CC12-48EB-AD58-5D5C1B511CB7}"/>
    <cellStyle name="Comma 13 6 9" xfId="4654" xr:uid="{32A9ADB6-ACF6-4E83-8337-A59DB722DA8B}"/>
    <cellStyle name="Comma 13 7" xfId="4660" xr:uid="{E9D07FD9-7F32-4B8F-AC7E-54D941AB55B1}"/>
    <cellStyle name="Comma 13 7 2" xfId="4359" xr:uid="{51A8426E-A721-40D9-BD26-E6888A99B71A}"/>
    <cellStyle name="Comma 13 7 3" xfId="4380" xr:uid="{A6FAB9EB-A8D9-4CD3-883F-FED485DA2132}"/>
    <cellStyle name="Comma 13 7 4" xfId="672" xr:uid="{88E7EDC8-3991-4B42-B93E-BA4114E2D2DF}"/>
    <cellStyle name="Comma 13 7 5" xfId="4395" xr:uid="{ECAB71F9-404C-4F93-9178-7687EB7295BF}"/>
    <cellStyle name="Comma 13 7 6" xfId="4424" xr:uid="{C4B33DD3-AE3D-4B93-8947-8F9AF5F6A1C7}"/>
    <cellStyle name="Comma 13 7 7" xfId="80" xr:uid="{7F73FB85-9647-44F8-A3AE-0EC4E306E3C5}"/>
    <cellStyle name="Comma 13 7 8" xfId="4672" xr:uid="{06CA4DEA-657B-4D9B-8F13-8DC8082AF78B}"/>
    <cellStyle name="Comma 13 7 9" xfId="4682" xr:uid="{C8BC08FF-6EB0-4D40-BC84-AFC6D17F2372}"/>
    <cellStyle name="Comma 13 8" xfId="3449" xr:uid="{DDB15C07-F589-4E30-8D7B-EF08E6FF5FEA}"/>
    <cellStyle name="Comma 13 9" xfId="3659" xr:uid="{0DEB0D6D-16F9-4A04-9979-1B46D32713F6}"/>
    <cellStyle name="Comma 14" xfId="2914" xr:uid="{EAF8358C-6391-4879-8BEA-0DA11D141FAB}"/>
    <cellStyle name="Comma 14 10" xfId="4691" xr:uid="{52CD3D93-C115-43C9-907B-BE57333BBA00}"/>
    <cellStyle name="Comma 14 11" xfId="4698" xr:uid="{1F87CDB5-F1ED-4C12-B131-0D16EBC5B702}"/>
    <cellStyle name="Comma 14 12" xfId="4709" xr:uid="{FC3662BB-D074-40EC-B6A6-19B0B2354B12}"/>
    <cellStyle name="Comma 14 13" xfId="4720" xr:uid="{D7913103-4FF6-4384-A1C7-99E14F011DBF}"/>
    <cellStyle name="Comma 14 14" xfId="4728" xr:uid="{1EFE261B-6810-46EA-B2EB-CC0CE4EE23C3}"/>
    <cellStyle name="Comma 14 2" xfId="4741" xr:uid="{7C2B065F-AB25-4ECD-8B3C-D1C78865BC88}"/>
    <cellStyle name="Comma 14 2 2" xfId="2340" xr:uid="{CEA0E86A-B92E-4490-9EA9-177FC4C1CEFE}"/>
    <cellStyle name="Comma 14 2 3" xfId="1135" xr:uid="{0477033A-BBBF-4B0B-A9E8-EBFDDC04B81F}"/>
    <cellStyle name="Comma 14 2 4" xfId="2385" xr:uid="{FDCAA9EE-7F94-4F0D-9447-8C3FD6D33D98}"/>
    <cellStyle name="Comma 14 2 5" xfId="2421" xr:uid="{3DB622AF-9CE6-4E8E-9088-AFCA48391C2B}"/>
    <cellStyle name="Comma 14 2 6" xfId="2450" xr:uid="{F6563B93-10B2-4D7C-8F79-8163AE094524}"/>
    <cellStyle name="Comma 14 2 7" xfId="306" xr:uid="{12BCE0CB-3F52-487B-9A05-55E1C0039476}"/>
    <cellStyle name="Comma 14 2 8" xfId="728" xr:uid="{FE2D0815-D913-4103-9871-FB068E92F689}"/>
    <cellStyle name="Comma 14 2 9" xfId="4750" xr:uid="{2C907421-CFB1-4A76-B1A5-06013F42359E}"/>
    <cellStyle name="Comma 14 3" xfId="4769" xr:uid="{6C8083D5-B863-4168-843C-11AB397A296C}"/>
    <cellStyle name="Comma 14 3 2" xfId="4785" xr:uid="{087D0E9C-247C-408B-90D3-18DBDC296B06}"/>
    <cellStyle name="Comma 14 3 3" xfId="1176" xr:uid="{FCEA095E-64AD-4BB7-A9B7-B16C9D453F36}"/>
    <cellStyle name="Comma 14 3 4" xfId="4802" xr:uid="{7AC6BAC9-3199-4B23-9B88-9A6474478406}"/>
    <cellStyle name="Comma 14 3 5" xfId="4818" xr:uid="{5893341C-EFFD-436F-AA75-82DDE1C2D278}"/>
    <cellStyle name="Comma 14 3 6" xfId="4836" xr:uid="{D359EE90-EA5F-4F24-B7F5-33FA483F95AD}"/>
    <cellStyle name="Comma 14 3 7" xfId="1289" xr:uid="{69A1ADC2-9E58-4519-973B-4E9F22629F45}"/>
    <cellStyle name="Comma 14 3 8" xfId="4849" xr:uid="{159E08B9-BF58-4047-90ED-78896762E3E9}"/>
    <cellStyle name="Comma 14 3 9" xfId="4861" xr:uid="{C0DA581B-9223-48D1-885E-AAD1FB3FE2AC}"/>
    <cellStyle name="Comma 14 4" xfId="4879" xr:uid="{F1325473-EC5D-4EDC-9CB3-C72EAF317A7A}"/>
    <cellStyle name="Comma 14 4 2" xfId="4894" xr:uid="{293A77F0-EB85-486B-82CC-8C45D820C7B1}"/>
    <cellStyle name="Comma 14 4 3" xfId="1200" xr:uid="{8EB3E012-0400-4E7F-B3E1-2A3CA1C60527}"/>
    <cellStyle name="Comma 14 4 4" xfId="4905" xr:uid="{81A30B8C-5959-4821-ACB2-BAD1AF57F437}"/>
    <cellStyle name="Comma 14 4 5" xfId="4931" xr:uid="{85CA1BDD-2618-4F17-994B-0E45CB035CA8}"/>
    <cellStyle name="Comma 14 4 6" xfId="928" xr:uid="{69C1C9F9-E84A-4EC2-B702-552D172C4E71}"/>
    <cellStyle name="Comma 14 4 7" xfId="1323" xr:uid="{D88D0CF7-D013-48E5-A688-40F5FAFBBE3E}"/>
    <cellStyle name="Comma 14 4 8" xfId="1836" xr:uid="{CD7B43CA-9C6D-47CF-8494-7EB18511F9CB}"/>
    <cellStyle name="Comma 14 4 9" xfId="1853" xr:uid="{180B434A-3BAF-4307-84DE-AE8A48F6CF0F}"/>
    <cellStyle name="Comma 14 5" xfId="4954" xr:uid="{946F35F0-4E2F-44A9-BB90-84316804CDE8}"/>
    <cellStyle name="Comma 14 5 2" xfId="4969" xr:uid="{7D2E816C-76B2-4A2A-B672-D99411A55235}"/>
    <cellStyle name="Comma 14 5 3" xfId="611" xr:uid="{BD52F8B4-999B-4D72-BD11-F3086634998E}"/>
    <cellStyle name="Comma 14 5 4" xfId="4981" xr:uid="{8B314853-69C8-428A-8870-F980DA048F3C}"/>
    <cellStyle name="Comma 14 5 5" xfId="911" xr:uid="{5C1579D2-A8A5-450B-923C-F5DF748F8912}"/>
    <cellStyle name="Comma 14 5 6" xfId="4994" xr:uid="{8298CFFB-B624-4710-A3F5-2F9BE3646275}"/>
    <cellStyle name="Comma 14 5 7" xfId="1337" xr:uid="{0BE42036-0949-4DAE-B56A-540C79FE45A1}"/>
    <cellStyle name="Comma 14 5 8" xfId="5017" xr:uid="{9AB564CF-D902-4FC6-A2F9-C7F233061A26}"/>
    <cellStyle name="Comma 14 5 9" xfId="5040" xr:uid="{1C527C94-B0B3-40D5-9C3F-4674FFE8D7BC}"/>
    <cellStyle name="Comma 14 6" xfId="5071" xr:uid="{A719E497-56B9-4584-BA44-DC6B75F67849}"/>
    <cellStyle name="Comma 14 6 2" xfId="1583" xr:uid="{15CA369F-F99A-4E7F-A1CD-A559DD368EFD}"/>
    <cellStyle name="Comma 14 6 3" xfId="1219" xr:uid="{06D0F5F8-5105-46C2-9329-608BC79C2ABD}"/>
    <cellStyle name="Comma 14 6 4" xfId="1603" xr:uid="{F7269879-1A53-4F20-9350-99D12A69EC41}"/>
    <cellStyle name="Comma 14 6 5" xfId="1636" xr:uid="{A1C43DCA-0896-429B-AB2B-C356E30B51D7}"/>
    <cellStyle name="Comma 14 6 6" xfId="1664" xr:uid="{62BD15A5-5B4A-4FD9-AF3C-A3F0E2E54D0A}"/>
    <cellStyle name="Comma 14 6 7" xfId="1699" xr:uid="{0C8612B1-4917-4739-92F0-FCF3F3DEA604}"/>
    <cellStyle name="Comma 14 6 8" xfId="5096" xr:uid="{40489F1D-CCAF-4A3F-ABBF-F1BA1B7B6363}"/>
    <cellStyle name="Comma 14 6 9" xfId="5118" xr:uid="{65B0A630-92A5-4AB3-91DA-68A1C73E09F0}"/>
    <cellStyle name="Comma 14 7" xfId="1258" xr:uid="{68E1F551-B059-4E27-B8F2-8B1D50B4DCE5}"/>
    <cellStyle name="Comma 14 8" xfId="2631" xr:uid="{FE4DB5F1-DEDC-446F-977A-F65BC6B8C12F}"/>
    <cellStyle name="Comma 14 9" xfId="3722" xr:uid="{D083ABCB-F245-4AAB-85AC-7DCED8BB3646}"/>
    <cellStyle name="Comma 15" xfId="5123" xr:uid="{7D3B5B15-54E6-4722-BE15-CE4A25688032}"/>
    <cellStyle name="Comma 15 10" xfId="5128" xr:uid="{9B8EE00F-8151-4786-9FE9-7E597512F673}"/>
    <cellStyle name="Comma 15 11" xfId="5133" xr:uid="{159466DC-DA65-4CCC-B37A-BD5ADF51BDC9}"/>
    <cellStyle name="Comma 15 12" xfId="5140" xr:uid="{4173C8B1-3E3E-455F-BA18-4CFCEF84EB67}"/>
    <cellStyle name="Comma 15 13" xfId="5144" xr:uid="{045F8BCC-3958-43D2-9EF6-65ECB30085DD}"/>
    <cellStyle name="Comma 15 14" xfId="5154" xr:uid="{113D133B-538D-447C-B111-86CC75C86AEC}"/>
    <cellStyle name="Comma 15 2" xfId="5160" xr:uid="{66059E1E-204C-4CFC-A4D5-22EEE7C4E550}"/>
    <cellStyle name="Comma 15 2 2" xfId="3887" xr:uid="{155DE119-B472-4EF6-93C7-8819ABF7709D}"/>
    <cellStyle name="Comma 15 2 3" xfId="3990" xr:uid="{E3952985-45C9-4849-B1D2-79DDB8F5E42A}"/>
    <cellStyle name="Comma 15 2 4" xfId="4102" xr:uid="{F2506A14-06C6-404C-A643-EC59D8F10E3F}"/>
    <cellStyle name="Comma 15 2 5" xfId="4118" xr:uid="{C38D5DD5-5055-469E-BA60-651D9DB79BF2}"/>
    <cellStyle name="Comma 15 2 6" xfId="2093" xr:uid="{59D1815D-515D-4046-B981-4A8EED8E8BE6}"/>
    <cellStyle name="Comma 15 2 7" xfId="5164" xr:uid="{BE976379-84D6-4A52-BC9E-1C5086DABEB1}"/>
    <cellStyle name="Comma 15 2 8" xfId="5169" xr:uid="{9299DD9F-50D0-4C48-8BEC-B2DDC64ACA70}"/>
    <cellStyle name="Comma 15 2 9" xfId="5173" xr:uid="{18EA13AF-A69F-43CE-9E99-8228062EF73B}"/>
    <cellStyle name="Comma 15 3" xfId="5179" xr:uid="{06CE1EC8-2A89-4CB8-87F5-F481282476AF}"/>
    <cellStyle name="Comma 15 3 2" xfId="4693" xr:uid="{0395EBFE-B59A-42FA-90A1-787FE626FB38}"/>
    <cellStyle name="Comma 15 3 3" xfId="4700" xr:uid="{F8B3154E-BC21-4F16-88BD-8284874E9D38}"/>
    <cellStyle name="Comma 15 3 4" xfId="4711" xr:uid="{DF52B6FC-3B53-4E87-887E-B9F37C3D0D72}"/>
    <cellStyle name="Comma 15 3 5" xfId="4721" xr:uid="{F84486C9-FF6E-4DDC-B012-70F8CD8052D5}"/>
    <cellStyle name="Comma 15 3 6" xfId="5183" xr:uid="{ED6E6438-AC8F-4264-9A98-D69C18E81629}"/>
    <cellStyle name="Comma 15 3 7" xfId="45" xr:uid="{BF7B94CB-EAB3-43BE-949F-95EB9955F496}"/>
    <cellStyle name="Comma 15 3 8" xfId="103" xr:uid="{20549184-2E3D-4141-AA3A-8DD647900607}"/>
    <cellStyle name="Comma 15 3 9" xfId="5186" xr:uid="{BE0318C6-D234-4C92-9B1F-E2304D13953A}"/>
    <cellStyle name="Comma 15 4" xfId="5194" xr:uid="{6A6117FA-4CAD-43B6-8AA8-1220EED94AA4}"/>
    <cellStyle name="Comma 15 4 2" xfId="5201" xr:uid="{60E6CAD3-5D1F-4BA6-8C05-C56D982FC773}"/>
    <cellStyle name="Comma 15 4 3" xfId="5204" xr:uid="{BE321553-952B-4B03-B8D3-627F381D8744}"/>
    <cellStyle name="Comma 15 4 4" xfId="5212" xr:uid="{68EB8F77-FE26-4D85-9200-92401351EBEA}"/>
    <cellStyle name="Comma 15 4 5" xfId="5220" xr:uid="{6E2522B2-3347-4A46-A759-63BD2300570A}"/>
    <cellStyle name="Comma 15 4 6" xfId="5228" xr:uid="{983C02A8-6507-4654-AD71-29C98D65653B}"/>
    <cellStyle name="Comma 15 4 7" xfId="5234" xr:uid="{20A751CC-7F5A-433C-800C-C57813DAA6E0}"/>
    <cellStyle name="Comma 15 4 8" xfId="5239" xr:uid="{38CD7A4D-7E62-41BD-B2D7-5BBFEE8BE253}"/>
    <cellStyle name="Comma 15 4 9" xfId="5254" xr:uid="{EA040EF2-835C-43A7-90C1-87CE6FE91349}"/>
    <cellStyle name="Comma 15 5" xfId="5261" xr:uid="{A6229A98-876E-4C97-9E21-07FB3E31014E}"/>
    <cellStyle name="Comma 15 5 2" xfId="5270" xr:uid="{DAED11E0-0964-494E-B3EA-76FAEFB6A2F1}"/>
    <cellStyle name="Comma 15 5 3" xfId="5277" xr:uid="{D6886B96-D139-46F7-82E2-D6FB0C9F2B28}"/>
    <cellStyle name="Comma 15 5 4" xfId="5285" xr:uid="{86DB1CC9-159E-4FA6-ABEF-8FD53CE192BE}"/>
    <cellStyle name="Comma 15 5 5" xfId="5292" xr:uid="{91C40A1F-1928-4144-AE44-E70EAE7950E6}"/>
    <cellStyle name="Comma 15 5 6" xfId="5297" xr:uid="{E33FA632-91C5-4C29-97BA-F44E93320372}"/>
    <cellStyle name="Comma 15 5 7" xfId="5304" xr:uid="{1B1FC893-C976-4B2C-AE0A-A515C1A124C1}"/>
    <cellStyle name="Comma 15 5 8" xfId="5312" xr:uid="{14AA1D72-8268-4276-9A92-58BE75A05DC2}"/>
    <cellStyle name="Comma 15 5 9" xfId="5319" xr:uid="{15888ADB-1417-496A-84DB-27E292516F09}"/>
    <cellStyle name="Comma 15 6" xfId="5331" xr:uid="{60231E3C-12D7-4E7E-A427-44FD4117127C}"/>
    <cellStyle name="Comma 15 6 2" xfId="274" xr:uid="{50E9EAA5-2977-497A-8D9F-A88842FE9808}"/>
    <cellStyle name="Comma 15 6 3" xfId="5344" xr:uid="{A9E52D79-8152-4B08-A7A5-C34F6106C10A}"/>
    <cellStyle name="Comma 15 6 4" xfId="582" xr:uid="{B8504D5F-7F28-43A5-9074-E727BF06CFC7}"/>
    <cellStyle name="Comma 15 6 5" xfId="5354" xr:uid="{10BA7130-E8D6-4A7F-8C74-5C6ED25EF21B}"/>
    <cellStyle name="Comma 15 6 6" xfId="5365" xr:uid="{91535135-A0F1-4B0B-8E14-9757842DD54B}"/>
    <cellStyle name="Comma 15 6 7" xfId="5377" xr:uid="{2CB32D94-734E-4204-A301-C3048BF2E0A1}"/>
    <cellStyle name="Comma 15 6 8" xfId="5387" xr:uid="{69EFBEC6-DB4C-4F8B-87BD-085648EADC63}"/>
    <cellStyle name="Comma 15 6 9" xfId="5396" xr:uid="{7F83B75F-5B74-4B67-835B-0CFED3DF6E3D}"/>
    <cellStyle name="Comma 15 7" xfId="1279" xr:uid="{B2C794FF-BC7C-439D-AF45-C7682DBBEEE8}"/>
    <cellStyle name="Comma 15 8" xfId="5403" xr:uid="{EEE92361-C8AF-4325-96AA-7A95D5DE4638}"/>
    <cellStyle name="Comma 15 9" xfId="5411" xr:uid="{B34814A5-3F29-44B0-9765-CA14AE012081}"/>
    <cellStyle name="Comma 16" xfId="4735" xr:uid="{BFF158E9-4017-454C-BFFC-5523DF588E71}"/>
    <cellStyle name="Comma 16 10" xfId="1760" xr:uid="{458D2CA5-B70A-4249-A05D-F61F7686BE50}"/>
    <cellStyle name="Comma 16 11" xfId="1788" xr:uid="{C6CC6643-C76A-425C-8148-4ABC51B017A2}"/>
    <cellStyle name="Comma 16 12" xfId="2027" xr:uid="{BD942168-1AFE-4E6A-BA15-177E625D2A1E}"/>
    <cellStyle name="Comma 16 13" xfId="2045" xr:uid="{81C2706C-D1CB-4165-A433-B93BB3D9BF32}"/>
    <cellStyle name="Comma 16 14" xfId="2068" xr:uid="{3C94C46A-1DF6-4801-A64E-95CC49B6A1E5}"/>
    <cellStyle name="Comma 16 2" xfId="2331" xr:uid="{FA1C8916-D778-4908-A078-781467577999}"/>
    <cellStyle name="Comma 16 2 2" xfId="1022" xr:uid="{73410BD6-E85E-44AD-803D-E18FDD8336FB}"/>
    <cellStyle name="Comma 16 2 3" xfId="4224" xr:uid="{5C5597DE-13C2-4C42-8FD1-C8D16C90155E}"/>
    <cellStyle name="Comma 16 2 4" xfId="4233" xr:uid="{63EB067E-43F6-425E-9035-CC436BDAD8D2}"/>
    <cellStyle name="Comma 16 2 5" xfId="4242" xr:uid="{F9074D1C-CB26-478F-9805-107FD9D6323D}"/>
    <cellStyle name="Comma 16 2 6" xfId="4251" xr:uid="{5635E785-0DD4-42AD-BC6C-7104381F6270}"/>
    <cellStyle name="Comma 16 2 7" xfId="5414" xr:uid="{EA979A88-7113-4DD8-968F-D0A4805629B3}"/>
    <cellStyle name="Comma 16 2 8" xfId="5421" xr:uid="{4B80BBA9-C828-485C-9119-BFF059C28BDC}"/>
    <cellStyle name="Comma 16 2 9" xfId="5428" xr:uid="{1F72D9F7-CC65-4AE5-A10F-78ACBB0D65B9}"/>
    <cellStyle name="Comma 16 3" xfId="1145" xr:uid="{27CC40B0-ED7B-4EFA-B9D8-049AA9033546}"/>
    <cellStyle name="Comma 16 3 2" xfId="2746" xr:uid="{DB3B6C98-B9A7-4282-A2B3-179ECBD9B000}"/>
    <cellStyle name="Comma 16 3 3" xfId="2762" xr:uid="{15A0FE0C-4586-4329-ACD1-D08A64784056}"/>
    <cellStyle name="Comma 16 3 4" xfId="563" xr:uid="{F873A061-E711-4352-BA3B-0471425A795A}"/>
    <cellStyle name="Comma 16 3 5" xfId="3301" xr:uid="{282A74D1-A7B1-4F85-A3B8-DA7C5639F907}"/>
    <cellStyle name="Comma 16 3 6" xfId="3333" xr:uid="{6F7C6F67-CBE8-4FD1-B41A-5E7E146903A0}"/>
    <cellStyle name="Comma 16 3 7" xfId="3380" xr:uid="{5DF4AFFE-C6E9-45A5-B8DF-5ADEC42068D7}"/>
    <cellStyle name="Comma 16 3 8" xfId="5434" xr:uid="{887E1ADB-2ABF-43B0-8C03-D956A8158CC4}"/>
    <cellStyle name="Comma 16 3 9" xfId="5439" xr:uid="{09BF7D6B-06F5-4A1C-8C04-E2E4A164F489}"/>
    <cellStyle name="Comma 16 4" xfId="2377" xr:uid="{174BEC6C-94AF-470E-8301-723A8C26EFC8}"/>
    <cellStyle name="Comma 16 4 2" xfId="4155" xr:uid="{8E236E23-F978-420A-BEA2-2AFC1AA101E5}"/>
    <cellStyle name="Comma 16 4 3" xfId="4166" xr:uid="{94EE47CA-7747-411A-86EF-822C0B399EC3}"/>
    <cellStyle name="Comma 16 4 4" xfId="2852" xr:uid="{D2690CAE-3CF4-4094-B4F6-F9D1BC9D4486}"/>
    <cellStyle name="Comma 16 4 5" xfId="4180" xr:uid="{7CEE2F7E-C227-480A-B7D0-61EB897F7836}"/>
    <cellStyle name="Comma 16 4 6" xfId="4196" xr:uid="{C7BAD340-2E02-44C0-8AB1-633A201EC1F3}"/>
    <cellStyle name="Comma 16 4 7" xfId="5443" xr:uid="{A0500D88-F023-4762-B759-3C2C27613768}"/>
    <cellStyle name="Comma 16 4 8" xfId="953" xr:uid="{F60D3FC4-8092-46A8-9896-685258327177}"/>
    <cellStyle name="Comma 16 4 9" xfId="5451" xr:uid="{43EC3286-C8C0-4739-8481-C2EEC664FF8A}"/>
    <cellStyle name="Comma 16 5" xfId="2412" xr:uid="{0A3C164A-FDC6-4C3E-B714-787109239426}"/>
    <cellStyle name="Comma 16 5 2" xfId="4289" xr:uid="{B06E69BE-6C2B-41F9-9550-29E4115A7121}"/>
    <cellStyle name="Comma 16 5 3" xfId="4296" xr:uid="{E437FF43-41FC-43B5-92DA-D75F63BD0826}"/>
    <cellStyle name="Comma 16 5 4" xfId="4304" xr:uid="{10178EE9-7657-4FA4-B1C4-C124AA246985}"/>
    <cellStyle name="Comma 16 5 5" xfId="4314" xr:uid="{F08BAAC1-8492-4D55-8F8F-62AE4FF5A602}"/>
    <cellStyle name="Comma 16 5 6" xfId="4326" xr:uid="{C2666EDB-D72C-4C99-B58A-2418BBE4155A}"/>
    <cellStyle name="Comma 16 5 7" xfId="5455" xr:uid="{4BF3D227-26A5-44A0-9219-6A6F8DD9DFD3}"/>
    <cellStyle name="Comma 16 5 8" xfId="2604" xr:uid="{94F2A136-61A7-4EFA-A1C0-8EB6078C4CE8}"/>
    <cellStyle name="Comma 16 5 9" xfId="2672" xr:uid="{88972719-24EC-407D-AC46-46925C506B2A}"/>
    <cellStyle name="Comma 16 6" xfId="2441" xr:uid="{1D8B0563-0033-465D-B309-662ED2C902B8}"/>
    <cellStyle name="Comma 16 6 2" xfId="5462" xr:uid="{98141274-0189-45D2-B63F-0FD6CAA16472}"/>
    <cellStyle name="Comma 16 6 3" xfId="5469" xr:uid="{D880F9FC-6040-4ADF-8B32-BE41ADCA91FA}"/>
    <cellStyle name="Comma 16 6 4" xfId="1477" xr:uid="{76A08160-3B31-47A8-B3F0-8025D1C195A8}"/>
    <cellStyle name="Comma 16 6 5" xfId="326" xr:uid="{39056F27-6BCA-42B7-A21E-46A3595AFCA3}"/>
    <cellStyle name="Comma 16 6 6" xfId="363" xr:uid="{44970E88-23EB-469E-A681-7D73C9F38F6B}"/>
    <cellStyle name="Comma 16 6 7" xfId="414" xr:uid="{F757548C-7703-45DA-92BF-3A7B017A7D86}"/>
    <cellStyle name="Comma 16 6 8" xfId="452" xr:uid="{7E1F86DD-C434-45D5-902E-9E580C76ED18}"/>
    <cellStyle name="Comma 16 6 9" xfId="475" xr:uid="{DBE31922-1451-4A15-A5C6-5C2DB7CF2B61}"/>
    <cellStyle name="Comma 16 7" xfId="316" xr:uid="{C363F581-EAB0-43FA-908C-4C4A3AE9047C}"/>
    <cellStyle name="Comma 16 8" xfId="718" xr:uid="{2317B7EF-7799-424F-805A-E920D14B9878}"/>
    <cellStyle name="Comma 16 9" xfId="4746" xr:uid="{67AFA202-D20A-425D-9976-FBF6C63BC5B8}"/>
    <cellStyle name="Comma 17" xfId="9" xr:uid="{9245C395-4A9C-44C5-9192-07EE24F0B742}"/>
    <cellStyle name="Comma 17 10" xfId="2321" xr:uid="{6FCDA42F-3295-40AC-93BA-FC77E3F98459}"/>
    <cellStyle name="Comma 17 11" xfId="1153" xr:uid="{E2A603FB-FF3D-4B9D-9CF5-448D5AECB151}"/>
    <cellStyle name="Comma 17 12" xfId="2363" xr:uid="{0E7D107F-84F0-4497-A118-CC2A4F57B391}"/>
    <cellStyle name="Comma 17 13" xfId="2406" xr:uid="{5C999009-DF66-4F27-B13D-AD8F27578985}"/>
    <cellStyle name="Comma 17 14" xfId="2435" xr:uid="{9778A679-C227-4EF2-A7A6-5760B3F31C52}"/>
    <cellStyle name="Comma 17 15" xfId="4763" xr:uid="{ED6DF675-D084-47BA-AE82-E9555A8B694E}"/>
    <cellStyle name="Comma 17 2" xfId="4776" xr:uid="{6E6FEBCC-2AA4-4859-92AE-A4A59F802435}"/>
    <cellStyle name="Comma 17 2 2" xfId="2231" xr:uid="{A30EAB14-3FAE-416D-A42E-6930F23FC122}"/>
    <cellStyle name="Comma 17 2 3" xfId="2466" xr:uid="{BCC9EDE7-148B-4D9F-93CA-1A1092D6BA34}"/>
    <cellStyle name="Comma 17 2 4" xfId="265" xr:uid="{6CFD2100-2665-4F20-B747-BEB397CDFF2A}"/>
    <cellStyle name="Comma 17 2 5" xfId="372" xr:uid="{E6A9F3B2-E7EE-4AF9-90B7-8C79DF0BADAC}"/>
    <cellStyle name="Comma 17 2 6" xfId="444" xr:uid="{94583952-9D08-489E-8380-090F481069C8}"/>
    <cellStyle name="Comma 17 2 7" xfId="462" xr:uid="{BAA8C082-48E8-4AE5-8D1C-262AB67EBFE5}"/>
    <cellStyle name="Comma 17 2 8" xfId="340" xr:uid="{E221D80C-E4EB-4FC1-A732-5860BDB97B75}"/>
    <cellStyle name="Comma 17 2 9" xfId="390" xr:uid="{758BFF7B-FD60-42CB-95C9-0293F7932C2E}"/>
    <cellStyle name="Comma 17 3" xfId="1185" xr:uid="{D2F1CD7C-9351-4BDA-B0A6-96C069524727}"/>
    <cellStyle name="Comma 17 3 2" xfId="3180" xr:uid="{89A9B13B-6AE3-4D80-B3AD-EBF27E187F71}"/>
    <cellStyle name="Comma 17 3 3" xfId="4134" xr:uid="{11A35428-BF45-469B-B7FD-C14754E69B66}"/>
    <cellStyle name="Comma 17 3 4" xfId="5479" xr:uid="{B526B20C-CF7C-45B8-8C87-FBC35E95B9FF}"/>
    <cellStyle name="Comma 17 3 5" xfId="743" xr:uid="{77B191E5-872D-4902-B0FD-DEB0418B4F87}"/>
    <cellStyle name="Comma 17 3 6" xfId="1444" xr:uid="{B1C53E2C-B312-456A-BCCD-0CC8742AB2C7}"/>
    <cellStyle name="Comma 17 3 7" xfId="3496" xr:uid="{3A0A5577-ADDB-4CCD-8486-751C8E10F8A3}"/>
    <cellStyle name="Comma 17 3 8" xfId="3510" xr:uid="{B5A980A4-192A-4A45-B84C-BC4996E6E6AF}"/>
    <cellStyle name="Comma 17 3 9" xfId="3023" xr:uid="{16CDBE83-3057-40C4-A8B5-94FEF208933F}"/>
    <cellStyle name="Comma 17 4" xfId="4794" xr:uid="{219E92A8-FE64-45EB-962D-2D9C0655F4C2}"/>
    <cellStyle name="Comma 17 4 2" xfId="2031" xr:uid="{C1DE4657-6348-473D-B108-19D459C55ED4}"/>
    <cellStyle name="Comma 17 4 3" xfId="2049" xr:uid="{DDB74593-6335-4FEA-A51D-6D1781DDAB4F}"/>
    <cellStyle name="Comma 17 4 4" xfId="2072" xr:uid="{A8248999-C16C-4B73-BA4F-C29A685F449E}"/>
    <cellStyle name="Comma 17 4 5" xfId="4273" xr:uid="{2BFD90FB-95C7-4E33-A183-375A49717728}"/>
    <cellStyle name="Comma 17 4 6" xfId="2557" xr:uid="{E913E1A3-F807-461B-8D60-9C345A2E8625}"/>
    <cellStyle name="Comma 17 4 7" xfId="2582" xr:uid="{2DC2EB2D-D3A2-4367-AC0C-690AADF919D2}"/>
    <cellStyle name="Comma 17 4 8" xfId="3528" xr:uid="{F6F270B8-954E-471E-A1B7-C37003CA6A61}"/>
    <cellStyle name="Comma 17 4 9" xfId="3056" xr:uid="{F78D253D-0F83-49E5-BE4B-7DF7AABEAA75}"/>
    <cellStyle name="Comma 17 5" xfId="4810" xr:uid="{83EC114D-274B-4942-B4A4-1F79FDE46918}"/>
    <cellStyle name="Comma 17 5 2" xfId="2164" xr:uid="{22ED8D75-509D-413A-B68B-FECF253633D3}"/>
    <cellStyle name="Comma 17 5 3" xfId="542" xr:uid="{0D780963-9879-40F8-8080-388A04B40065}"/>
    <cellStyle name="Comma 17 5 4" xfId="2175" xr:uid="{5DB6706B-3892-443C-8C49-4BE0963B3AC2}"/>
    <cellStyle name="Comma 17 5 5" xfId="5481" xr:uid="{BB915312-25FE-417E-843D-3922BCBC071A}"/>
    <cellStyle name="Comma 17 5 6" xfId="3557" xr:uid="{6F364C69-A20E-4AAB-84F6-5770FA1912FC}"/>
    <cellStyle name="Comma 17 5 7" xfId="3574" xr:uid="{737D49A8-0691-45A2-9598-6642401B0ACB}"/>
    <cellStyle name="Comma 17 5 8" xfId="707" xr:uid="{FEC0C244-7668-4E1D-BC0A-3743B87A9127}"/>
    <cellStyle name="Comma 17 5 9" xfId="3591" xr:uid="{BF91B142-BB14-4C55-9344-93A8284D0107}"/>
    <cellStyle name="Comma 17 6" xfId="4827" xr:uid="{94AA48DB-651A-4BEC-AB92-E9F4C0FF27DA}"/>
    <cellStyle name="Comma 17 6 2" xfId="4480" xr:uid="{41C4CF9B-22E6-42C0-92D2-5D5612D9A645}"/>
    <cellStyle name="Comma 17 6 3" xfId="4538" xr:uid="{2E19C01E-3FFF-4BE7-82A9-ADAA0AA51AF4}"/>
    <cellStyle name="Comma 17 6 4" xfId="4580" xr:uid="{182DD0F5-6B2A-4253-81A0-05E2CB396E67}"/>
    <cellStyle name="Comma 17 6 5" xfId="4661" xr:uid="{E786F689-0E44-458E-AC82-C347D80EA2D7}"/>
    <cellStyle name="Comma 17 6 6" xfId="3448" xr:uid="{334D48CC-EC0B-42A9-8BF6-E330A2089AEC}"/>
    <cellStyle name="Comma 17 6 7" xfId="3658" xr:uid="{5E25736E-56B7-4D90-B8FD-0CE21A5AF0F9}"/>
    <cellStyle name="Comma 17 6 8" xfId="3677" xr:uid="{A7E50931-DFD3-4D1B-8475-FB74B9B92D14}"/>
    <cellStyle name="Comma 17 6 9" xfId="3692" xr:uid="{3197B930-E583-4BEC-AEF3-EC80A625EE27}"/>
    <cellStyle name="Comma 17 7" xfId="1300" xr:uid="{DABDF588-5746-4E17-934F-B8737B626B26}"/>
    <cellStyle name="Comma 17 8" xfId="4845" xr:uid="{43770DC4-BFB3-4AD3-88FE-9457293B243B}"/>
    <cellStyle name="Comma 17 9" xfId="4857" xr:uid="{50E0F925-D2B7-465E-9087-D04B87123267}"/>
    <cellStyle name="Comma 18" xfId="5" xr:uid="{CC88F31A-73FF-4896-AA99-BABAC148687A}"/>
    <cellStyle name="Comma 18 10" xfId="5489" xr:uid="{4F5F36AD-16F3-43CE-BF0A-CE1DC3E24A18}"/>
    <cellStyle name="Comma 18 11" xfId="1238" xr:uid="{43FF576E-75FB-4EDB-B0AF-631366563A60}"/>
    <cellStyle name="Comma 18 12" xfId="5493" xr:uid="{A9E42AA1-BD86-4192-9F63-E9378E0DC46D}"/>
    <cellStyle name="Comma 18 13" xfId="5511" xr:uid="{B0F07B32-E7AA-4395-B27D-43DCBCE6E848}"/>
    <cellStyle name="Comma 18 14" xfId="5533" xr:uid="{96897A9B-67ED-4DBE-B406-FA5B2E0EF52B}"/>
    <cellStyle name="Comma 18 15" xfId="4873" xr:uid="{0FE7D004-9B8E-40EF-ABD7-90B15479E8C7}"/>
    <cellStyle name="Comma 18 2" xfId="4886" xr:uid="{FDA0EE91-6F55-4615-B89E-66B5D2E6C575}"/>
    <cellStyle name="Comma 18 2 2" xfId="4494" xr:uid="{2DA587BE-63BC-4C02-9E30-2C069FAEA13F}"/>
    <cellStyle name="Comma 18 2 3" xfId="4504" xr:uid="{307C8CD8-3ED4-4775-B2B7-E8E727CF6A9F}"/>
    <cellStyle name="Comma 18 2 4" xfId="4516" xr:uid="{20759A66-3215-4A3A-93CB-B61253480648}"/>
    <cellStyle name="Comma 18 2 5" xfId="4523" xr:uid="{C1AFE3C0-FDCC-468F-8641-7505320130F5}"/>
    <cellStyle name="Comma 18 2 6" xfId="4528" xr:uid="{60689103-5C27-424F-95AD-01CBE300467D}"/>
    <cellStyle name="Comma 18 2 7" xfId="3348" xr:uid="{524D3027-5D71-4893-9D6C-BB48D3086FE8}"/>
    <cellStyle name="Comma 18 2 8" xfId="2872" xr:uid="{578A259C-25C5-48D3-BFE1-C2080494F11F}"/>
    <cellStyle name="Comma 18 2 9" xfId="2887" xr:uid="{C9BA25B6-6EBD-4D01-810D-EE60DF7EEAF2}"/>
    <cellStyle name="Comma 18 3" xfId="1208" xr:uid="{ED9DA8ED-886E-4D49-B7F2-A0558782D1F0}"/>
    <cellStyle name="Comma 18 3 2" xfId="4553" xr:uid="{5B6D3274-6B30-41D2-8CEA-4B655FE3EF6A}"/>
    <cellStyle name="Comma 18 3 3" xfId="4561" xr:uid="{7D0639DC-F4F6-4FC3-87E9-2ADC05594F8F}"/>
    <cellStyle name="Comma 18 3 4" xfId="783" xr:uid="{9B8CE830-EC2D-47A3-8A68-BE451C3F9725}"/>
    <cellStyle name="Comma 18 3 5" xfId="4567" xr:uid="{84B0C6B4-4455-4636-9095-E89C71A3C3BE}"/>
    <cellStyle name="Comma 18 3 6" xfId="4571" xr:uid="{6F556C7C-9987-4542-B375-FF045BD43B0F}"/>
    <cellStyle name="Comma 18 3 7" xfId="959" xr:uid="{464A460D-3E9A-40F1-B7AB-3D7294EA4593}"/>
    <cellStyle name="Comma 18 3 8" xfId="3392" xr:uid="{0AA6915F-48C6-46D0-91FD-72DA674374D1}"/>
    <cellStyle name="Comma 18 3 9" xfId="3398" xr:uid="{4D7A3807-FB7D-4218-A973-B6B02B91C907}"/>
    <cellStyle name="Comma 18 4" xfId="4899" xr:uid="{EF4896E7-40F2-491C-9F93-6332B19D6154}"/>
    <cellStyle name="Comma 18 4 2" xfId="4610" xr:uid="{A399D8C2-1001-457C-875F-D9919729A2A9}"/>
    <cellStyle name="Comma 18 4 3" xfId="4624" xr:uid="{D361DD03-F2BE-47A3-A4D0-1BFD66D0B49D}"/>
    <cellStyle name="Comma 18 4 4" xfId="4636" xr:uid="{A79C2133-C9FC-4AA4-858D-E25A8F85E404}"/>
    <cellStyle name="Comma 18 4 5" xfId="4645" xr:uid="{3E489E78-1B9C-4C15-8707-1DFFA2023E92}"/>
    <cellStyle name="Comma 18 4 6" xfId="4651" xr:uid="{CE3D57A3-86E3-4B1C-A76A-8283DCCFCB12}"/>
    <cellStyle name="Comma 18 4 7" xfId="5540" xr:uid="{98B97F9C-B8B1-4CB9-88E6-E0034B00C4DD}"/>
    <cellStyle name="Comma 18 4 8" xfId="5542" xr:uid="{42DE736B-F66A-47C8-B774-1EC58C9553B6}"/>
    <cellStyle name="Comma 18 4 9" xfId="5544" xr:uid="{E06B5A04-6595-4EDB-9970-FA165EBCCDCC}"/>
    <cellStyle name="Comma 18 5" xfId="4924" xr:uid="{76DB5C9F-F4D8-408B-97A6-C2C58EC70030}"/>
    <cellStyle name="Comma 18 5 2" xfId="4387" xr:uid="{B4ED9CEB-F3E9-4932-ADF0-9ED3ABE5C4B9}"/>
    <cellStyle name="Comma 18 5 3" xfId="4408" xr:uid="{FE3FDD6B-68B5-4397-819D-8709158D64B5}"/>
    <cellStyle name="Comma 18 5 4" xfId="59" xr:uid="{C030ADBD-EA9F-487F-B6A0-CDFC14B2C6D0}"/>
    <cellStyle name="Comma 18 5 5" xfId="4676" xr:uid="{63D896FC-2737-4C49-8414-9CCBBA2A6D26}"/>
    <cellStyle name="Comma 18 5 6" xfId="4686" xr:uid="{9FC01C9F-6916-4274-8305-693F67D9DD08}"/>
    <cellStyle name="Comma 18 5 7" xfId="5553" xr:uid="{47ED1C15-8F64-4138-8469-562966CB5058}"/>
    <cellStyle name="Comma 18 5 8" xfId="5559" xr:uid="{36D73B17-0674-4254-89CC-9086BEEA6294}"/>
    <cellStyle name="Comma 18 5 9" xfId="5564" xr:uid="{A5B25A1B-C825-4B6F-86EC-A0EC48D04455}"/>
    <cellStyle name="Comma 18 6" xfId="919" xr:uid="{84B2B121-5DF7-43D8-8A3A-3A6391F61DB7}"/>
    <cellStyle name="Comma 18 6 2" xfId="5566" xr:uid="{C332F6D3-6392-4C15-839B-E4CD298DAD5A}"/>
    <cellStyle name="Comma 18 6 3" xfId="5569" xr:uid="{A95EC680-1828-47A9-AAFF-DE3FAD0FDE12}"/>
    <cellStyle name="Comma 18 6 4" xfId="5572" xr:uid="{E30727AA-C609-4905-BEAB-EA42084D81B4}"/>
    <cellStyle name="Comma 18 6 5" xfId="5580" xr:uid="{E9FE3E3A-E66E-4190-B691-04E0D70B8061}"/>
    <cellStyle name="Comma 18 6 6" xfId="5593" xr:uid="{5D35FD46-1376-4E57-AA75-CC4A97BF5754}"/>
    <cellStyle name="Comma 18 6 7" xfId="5608" xr:uid="{79FFAB0B-7A0B-4051-AE77-EF1C93A6B6E1}"/>
    <cellStyle name="Comma 18 6 8" xfId="5620" xr:uid="{F53CBFD6-3BF7-4483-8A8B-A819FD9A267E}"/>
    <cellStyle name="Comma 18 6 9" xfId="5631" xr:uid="{6E00C9D1-5110-46DB-B269-E0570E42E0EC}"/>
    <cellStyle name="Comma 18 7" xfId="1332" xr:uid="{E84B3BAE-CDFB-46F8-9991-9BC0878C64C8}"/>
    <cellStyle name="Comma 18 8" xfId="1843" xr:uid="{92CC3D2E-E471-4D50-A313-214AE0189DF3}"/>
    <cellStyle name="Comma 18 9" xfId="1856" xr:uid="{E082578F-26E0-45F6-87A3-1EA7E948FD6C}"/>
    <cellStyle name="Comma 19" xfId="4948" xr:uid="{F54FA196-119A-4071-8214-76C517079ADC}"/>
    <cellStyle name="Comma 19 10" xfId="2729" xr:uid="{6E3ECB93-15A8-4DFA-8D65-6EA7B9869A5F}"/>
    <cellStyle name="Comma 19 11" xfId="2740" xr:uid="{FCC2AA32-B9A9-4DD6-80CF-5875A255E58D}"/>
    <cellStyle name="Comma 19 12" xfId="2752" xr:uid="{745AC70C-F37D-4A35-99A8-B5AFAD3DA15F}"/>
    <cellStyle name="Comma 19 13" xfId="559" xr:uid="{F6681CE5-BF8E-494D-BB25-3F04E4D559BA}"/>
    <cellStyle name="Comma 19 14" xfId="3289" xr:uid="{98E51DE4-638A-4504-872B-C06972DB1E8A}"/>
    <cellStyle name="Comma 19 2" xfId="4963" xr:uid="{34C5DA7C-8EF7-47D5-B595-D00B1D2E431D}"/>
    <cellStyle name="Comma 19 2 2" xfId="4914" xr:uid="{BD7900F3-0029-4FB0-BC16-76E21C0B4FD3}"/>
    <cellStyle name="Comma 19 2 3" xfId="939" xr:uid="{C027976A-2D72-4ECE-A572-074B7EB81931}"/>
    <cellStyle name="Comma 19 2 4" xfId="1312" xr:uid="{6B5C983D-2ABB-4E11-866C-ED0532DFC9D3}"/>
    <cellStyle name="Comma 19 2 5" xfId="1824" xr:uid="{789A1D03-033D-415E-9778-B7B736C87339}"/>
    <cellStyle name="Comma 19 2 6" xfId="1850" xr:uid="{87270147-77B7-42C9-93A4-F9D01242788C}"/>
    <cellStyle name="Comma 19 2 7" xfId="1863" xr:uid="{DA9AC548-F442-451D-A33F-977B8B0C72FA}"/>
    <cellStyle name="Comma 19 2 8" xfId="1873" xr:uid="{6DFAE37A-AC1C-41BC-B924-553869BED9B6}"/>
    <cellStyle name="Comma 19 2 9" xfId="1907" xr:uid="{D05BA295-B6B5-4C5D-AA78-39A451E36ED8}"/>
    <cellStyle name="Comma 19 3" xfId="603" xr:uid="{1540FCA7-7A10-4F8D-9585-FC01118758F7}"/>
    <cellStyle name="Comma 19 3 2" xfId="890" xr:uid="{FF9297B7-8CE1-4A80-B271-AD15F632A98C}"/>
    <cellStyle name="Comma 19 3 3" xfId="5000" xr:uid="{AF3CEC05-F784-40D5-ADB3-8B2C54915AC0}"/>
    <cellStyle name="Comma 19 3 4" xfId="1350" xr:uid="{6CC338AE-609A-44F6-9534-74A9B4EA6D5A}"/>
    <cellStyle name="Comma 19 3 5" xfId="5033" xr:uid="{5696F3E5-B6E6-4CE9-9830-14E29276CA70}"/>
    <cellStyle name="Comma 19 3 6" xfId="5055" xr:uid="{20261DFF-48A7-455B-9DB3-1D6701FBFC94}"/>
    <cellStyle name="Comma 19 3 7" xfId="5641" xr:uid="{A7A78225-D701-4BE7-BDAC-30DEF1708E71}"/>
    <cellStyle name="Comma 19 3 8" xfId="5652" xr:uid="{4CCDC111-97AE-4AB2-ADF9-B08F1B962531}"/>
    <cellStyle name="Comma 19 3 9" xfId="5663" xr:uid="{6D1169E7-A610-4AB4-A78E-26BC65086E19}"/>
    <cellStyle name="Comma 19 4" xfId="4973" xr:uid="{B8F0A158-2817-4368-9826-1FD6BFD78BC1}"/>
    <cellStyle name="Comma 19 4 2" xfId="1633" xr:uid="{6B4CF55E-4C7C-491A-AC59-BE48CB0192E8}"/>
    <cellStyle name="Comma 19 4 3" xfId="1658" xr:uid="{5F9F1BAC-57B3-436C-B2CF-783AB7E26B31}"/>
    <cellStyle name="Comma 19 4 4" xfId="1679" xr:uid="{3B80488E-7EC6-4F1B-A819-B7A6DE718D5E}"/>
    <cellStyle name="Comma 19 4 5" xfId="5094" xr:uid="{0071CF05-5870-4B31-BE09-526FAA7E23F6}"/>
    <cellStyle name="Comma 19 4 6" xfId="5116" xr:uid="{8F47CDA7-2EFA-423E-ABE0-278770F7F32C}"/>
    <cellStyle name="Comma 19 4 7" xfId="5675" xr:uid="{61E0472B-3883-4647-80AA-5205ABA4AF82}"/>
    <cellStyle name="Comma 19 4 8" xfId="5689" xr:uid="{6C7353A2-7E5A-420B-8B45-6888B43A131D}"/>
    <cellStyle name="Comma 19 4 9" xfId="5702" xr:uid="{B6E92F74-ED1E-46AA-89DE-7E6E0E3619A3}"/>
    <cellStyle name="Comma 19 5" xfId="906" xr:uid="{A48CBAA6-17E2-4154-8A4B-45EC33C82379}"/>
    <cellStyle name="Comma 19 5 2" xfId="5503" xr:uid="{F05C5A43-9DBD-4146-8C6A-77F438C7AA45}"/>
    <cellStyle name="Comma 19 5 3" xfId="5524" xr:uid="{15013FBA-1337-474E-8F76-435D46A7A2B6}"/>
    <cellStyle name="Comma 19 5 4" xfId="5722" xr:uid="{9C9CC52F-E8B3-4423-99F0-3C7DFD8F5A9E}"/>
    <cellStyle name="Comma 19 5 5" xfId="5738" xr:uid="{DAA33778-2FE6-4611-A9AC-3C32CB611C66}"/>
    <cellStyle name="Comma 19 5 6" xfId="5751" xr:uid="{0FF3DFAE-2037-45D5-8A8F-856ECAFACDFD}"/>
    <cellStyle name="Comma 19 5 7" xfId="5764" xr:uid="{770B63E8-2A97-42AC-954A-5E22012DA5A1}"/>
    <cellStyle name="Comma 19 5 8" xfId="5777" xr:uid="{6195A6AD-EE49-48CA-91CC-9F969FD10469}"/>
    <cellStyle name="Comma 19 5 9" xfId="5789" xr:uid="{F9697C75-D94D-4AFF-86C6-48F4FF3138E9}"/>
    <cellStyle name="Comma 19 6" xfId="4987" xr:uid="{9C0A1BF8-6F31-4407-9FA9-A26AFF22ACE4}"/>
    <cellStyle name="Comma 19 6 2" xfId="352" xr:uid="{CBF240CD-57DE-4D43-B8D3-D915B0DC7C5E}"/>
    <cellStyle name="Comma 19 6 3" xfId="401" xr:uid="{C55713AC-1064-4931-A34D-0EAAA317B6E0}"/>
    <cellStyle name="Comma 19 6 4" xfId="228" xr:uid="{CB0C1DC0-049E-4072-A8AC-52CF203B39CC}"/>
    <cellStyle name="Comma 19 6 5" xfId="117" xr:uid="{B2E03EA4-50FF-44E2-B56E-15D1CA48A9B1}"/>
    <cellStyle name="Comma 19 6 6" xfId="491" xr:uid="{2A14DF94-9374-4B9C-9B32-3AFE9A22AB12}"/>
    <cellStyle name="Comma 19 6 7" xfId="533" xr:uid="{2A68844A-E518-4931-831C-695660FCEC62}"/>
    <cellStyle name="Comma 19 6 8" xfId="5801" xr:uid="{C0AC2A4F-583F-484C-A10E-57D25B391C5D}"/>
    <cellStyle name="Comma 19 6 9" xfId="5811" xr:uid="{BAB27BA1-50D5-4415-AAD1-82F0A7F4AC53}"/>
    <cellStyle name="Comma 19 7" xfId="1344" xr:uid="{7CBD67CB-07A0-4AD9-879B-68C451F7A6FB}"/>
    <cellStyle name="Comma 19 8" xfId="5014" xr:uid="{9CBAFAEE-3273-47A2-8E1B-267CBB3EEEC4}"/>
    <cellStyle name="Comma 19 9" xfId="5037" xr:uid="{B8B364A2-D8B9-467A-9393-A00F92C4E022}"/>
    <cellStyle name="Comma 2" xfId="4" xr:uid="{2CE3C9E4-0FF3-42C4-A4F3-DD9AC1646216}"/>
    <cellStyle name="Comma 2 10" xfId="5253" xr:uid="{F6F9A023-8BDC-40AE-8382-95CEC5B2C524}"/>
    <cellStyle name="Comma 2 10 10" xfId="5815" xr:uid="{30380F62-C665-4531-A872-2617FC2B170B}"/>
    <cellStyle name="Comma 2 10 11" xfId="5817" xr:uid="{11F5AC70-77ED-49D6-AB96-BF4D243E2767}"/>
    <cellStyle name="Comma 2 10 12" xfId="5820" xr:uid="{03100D2B-0520-4C3B-9CBB-1E2EC945B56F}"/>
    <cellStyle name="Comma 2 10 13" xfId="5822" xr:uid="{9E06FB27-124A-4FE6-BE26-7FF4775931F7}"/>
    <cellStyle name="Comma 2 10 14" xfId="5824" xr:uid="{555FA98B-2AFB-4D5D-B487-6F8D58DBB80D}"/>
    <cellStyle name="Comma 2 10 15" xfId="5826" xr:uid="{68D8EE86-C99C-4B7B-A7CC-E291293823AB}"/>
    <cellStyle name="Comma 2 10 2" xfId="5831" xr:uid="{81F058D6-D8B9-428A-98C1-E4BBBBE8523D}"/>
    <cellStyle name="Comma 2 10 2 10" xfId="5837" xr:uid="{0435553C-CF18-49BC-9D3A-753BB98D4637}"/>
    <cellStyle name="Comma 2 10 2 11" xfId="5840" xr:uid="{E02C0C8C-5347-420A-A715-FF11B372AC41}"/>
    <cellStyle name="Comma 2 10 2 12" xfId="5845" xr:uid="{051CF285-DD09-4145-BEAA-EEA337BB1428}"/>
    <cellStyle name="Comma 2 10 2 13" xfId="5828" xr:uid="{EBE15818-74D2-4933-90B7-C8263F3BC3E6}"/>
    <cellStyle name="Comma 2 10 2 14" xfId="5850" xr:uid="{A14F6402-55EE-4286-8B5E-4345A64B9BE1}"/>
    <cellStyle name="Comma 2 10 2 15" xfId="771" xr:uid="{5CEF5AAB-AC8D-494C-941E-29D73ADA4700}"/>
    <cellStyle name="Comma 2 10 2 2" xfId="2292" xr:uid="{0C70A255-7F8E-4A31-AB4C-7C4E632BC1A8}"/>
    <cellStyle name="Comma 2 10 2 2 10" xfId="5860" xr:uid="{E8BBC1E2-83EC-4DCE-A742-F0970EC569AA}"/>
    <cellStyle name="Comma 2 10 2 2 11" xfId="5862" xr:uid="{C0FEDE20-FD5F-4D64-9B5B-BD6E0CD070F6}"/>
    <cellStyle name="Comma 2 10 2 2 12" xfId="5864" xr:uid="{49DF59C1-8870-4E1D-AD67-57F3DAA541FF}"/>
    <cellStyle name="Comma 2 10 2 2 13" xfId="2688" xr:uid="{4B18EFFF-46F8-4571-B31F-9A3F1464D69A}"/>
    <cellStyle name="Comma 2 10 2 2 14" xfId="2709" xr:uid="{96D92DFC-E598-4078-AAC1-FE425BA1FA6D}"/>
    <cellStyle name="Comma 2 10 2 2 2" xfId="5875" xr:uid="{135D78D0-5841-4909-B787-2EA2C98EBF18}"/>
    <cellStyle name="Comma 2 10 2 2 2 2" xfId="4670" xr:uid="{F88AB18A-0071-44CA-9B83-2060A328100E}"/>
    <cellStyle name="Comma 2 10 2 2 2 3" xfId="4680" xr:uid="{44189188-6BC5-4926-A2E5-8CA008F4E36B}"/>
    <cellStyle name="Comma 2 10 2 2 2 4" xfId="5548" xr:uid="{3316A74A-E836-49F0-8D62-A4C99B70D32E}"/>
    <cellStyle name="Comma 2 10 2 2 2 5" xfId="5556" xr:uid="{A83EB603-66F8-4FB0-80DC-5C0813A57494}"/>
    <cellStyle name="Comma 2 10 2 2 2 6" xfId="5562" xr:uid="{E9F05A8A-206A-4587-BA77-659AD6883BAB}"/>
    <cellStyle name="Comma 2 10 2 2 2 7" xfId="5877" xr:uid="{53A2E74B-42E9-49CF-9276-2D6204C3FA99}"/>
    <cellStyle name="Comma 2 10 2 2 2 8" xfId="5879" xr:uid="{C4565400-BEB5-413E-A459-F4B64B71657B}"/>
    <cellStyle name="Comma 2 10 2 2 2 9" xfId="5881" xr:uid="{C40082B9-3521-4D74-BF06-0BC1627D008C}"/>
    <cellStyle name="Comma 2 10 2 2 3" xfId="5885" xr:uid="{3F2D63E6-E512-46B3-8377-8F4094D1D587}"/>
    <cellStyle name="Comma 2 10 2 2 3 2" xfId="5575" xr:uid="{DFCB6510-7AC1-4CC4-A096-758841691C76}"/>
    <cellStyle name="Comma 2 10 2 2 3 3" xfId="5586" xr:uid="{3CBD60AE-DF62-4CF9-B61F-2704B2077EA7}"/>
    <cellStyle name="Comma 2 10 2 2 3 4" xfId="5599" xr:uid="{23990A73-CAB3-4A62-83BE-713FA39CA4FD}"/>
    <cellStyle name="Comma 2 10 2 2 3 5" xfId="5614" xr:uid="{45530C31-FF71-4ECF-8622-46511236002D}"/>
    <cellStyle name="Comma 2 10 2 2 3 6" xfId="5625" xr:uid="{615F1E2A-4566-48B3-9B27-BE5F94002775}"/>
    <cellStyle name="Comma 2 10 2 2 3 7" xfId="3205" xr:uid="{CBB63E70-65B9-4540-A6A5-44644D209DB0}"/>
    <cellStyle name="Comma 2 10 2 2 3 8" xfId="3220" xr:uid="{85140DAF-3214-422D-907B-87B6BCA1A953}"/>
    <cellStyle name="Comma 2 10 2 2 3 9" xfId="3232" xr:uid="{E8D071C8-5FD9-481F-8826-447CFFBA3EE5}"/>
    <cellStyle name="Comma 2 10 2 2 4" xfId="5888" xr:uid="{4E2032EE-FA5F-48D2-8CAD-3A2BDBB8D92A}"/>
    <cellStyle name="Comma 2 10 2 2 4 2" xfId="978" xr:uid="{BB1F3104-79DA-43D5-8D5F-49DBBCC4D5FA}"/>
    <cellStyle name="Comma 2 10 2 2 4 3" xfId="5893" xr:uid="{F3664D94-BD65-4192-878E-F2D4712F3716}"/>
    <cellStyle name="Comma 2 10 2 2 4 4" xfId="5911" xr:uid="{FC2E1BF0-659F-42A3-93AF-6B57BB45B0D7}"/>
    <cellStyle name="Comma 2 10 2 2 4 5" xfId="5925" xr:uid="{F145951A-1268-42E0-A70C-06C4AE84FEB2}"/>
    <cellStyle name="Comma 2 10 2 2 4 6" xfId="1075" xr:uid="{1982CF01-FE05-4547-A8B3-D49D412E1B0F}"/>
    <cellStyle name="Comma 2 10 2 2 4 7" xfId="5947" xr:uid="{30B33BD0-5302-411A-9F6C-65806E895DBB}"/>
    <cellStyle name="Comma 2 10 2 2 4 8" xfId="5961" xr:uid="{37848AD2-84B2-4101-847A-47E6D6B7122A}"/>
    <cellStyle name="Comma 2 10 2 2 4 9" xfId="5967" xr:uid="{05F8F040-9E96-4FB2-984E-2A380A772998}"/>
    <cellStyle name="Comma 2 10 2 2 5" xfId="5972" xr:uid="{0FBF1E8F-61EC-4A5F-94AA-A65AB7E8017F}"/>
    <cellStyle name="Comma 2 10 2 2 5 2" xfId="1111" xr:uid="{8779D166-CB97-483B-83D0-FD096672DCF2}"/>
    <cellStyle name="Comma 2 10 2 2 5 3" xfId="5976" xr:uid="{CBB2DBE3-57F9-4159-8CA3-A1202C447068}"/>
    <cellStyle name="Comma 2 10 2 2 5 4" xfId="5987" xr:uid="{51C9B774-C7E9-4834-8B0C-EA83E84EE3B4}"/>
    <cellStyle name="Comma 2 10 2 2 5 5" xfId="5999" xr:uid="{30C46C23-2E90-42C2-801D-7DF89C4F7869}"/>
    <cellStyle name="Comma 2 10 2 2 5 6" xfId="6013" xr:uid="{0ACC4666-5325-4112-B75A-82A2BE2DED3B}"/>
    <cellStyle name="Comma 2 10 2 2 5 7" xfId="6034" xr:uid="{58DB539C-AF09-4C2A-AA91-EB387342FA97}"/>
    <cellStyle name="Comma 2 10 2 2 5 8" xfId="6045" xr:uid="{C1EA4784-841D-413E-8E30-DD9757B83A1E}"/>
    <cellStyle name="Comma 2 10 2 2 5 9" xfId="6052" xr:uid="{06C71E47-C137-4C31-A0A1-6D4A10397DA4}"/>
    <cellStyle name="Comma 2 10 2 2 6" xfId="6057" xr:uid="{6276FE04-2618-48D5-A34B-0E75C2EBC7CA}"/>
    <cellStyle name="Comma 2 10 2 2 6 2" xfId="6058" xr:uid="{930745BC-B908-4ABB-B18D-BA4755D04508}"/>
    <cellStyle name="Comma 2 10 2 2 6 3" xfId="6065" xr:uid="{6407B431-8933-4F55-95A9-0CBCEC4BAEBC}"/>
    <cellStyle name="Comma 2 10 2 2 6 4" xfId="6073" xr:uid="{3412A984-67B3-4F7C-BBAC-B062F6EBEAA8}"/>
    <cellStyle name="Comma 2 10 2 2 6 5" xfId="6084" xr:uid="{B6598A32-B371-4832-B74B-FF86A74AF27E}"/>
    <cellStyle name="Comma 2 10 2 2 6 6" xfId="6096" xr:uid="{82097AA4-AA14-4282-A3AD-71C2F0F4040B}"/>
    <cellStyle name="Comma 2 10 2 2 6 7" xfId="6121" xr:uid="{084DAF55-181A-4CD9-BDB0-FDBB689E664C}"/>
    <cellStyle name="Comma 2 10 2 2 6 8" xfId="6138" xr:uid="{AC82C620-1137-4424-8ECE-23816D0EA447}"/>
    <cellStyle name="Comma 2 10 2 2 6 9" xfId="6147" xr:uid="{3EB75522-A202-47D2-B8FE-A34608B7D697}"/>
    <cellStyle name="Comma 2 10 2 2 7" xfId="6154" xr:uid="{4E5A3714-5CEC-4197-8D14-BEDE01CE17DE}"/>
    <cellStyle name="Comma 2 10 2 2 8" xfId="6159" xr:uid="{AF9D4955-9989-4B38-98F8-D99298140AE4}"/>
    <cellStyle name="Comma 2 10 2 2 9" xfId="6162" xr:uid="{991CAEA4-1F56-44C3-8FAE-EEB77CDF8C0D}"/>
    <cellStyle name="Comma 2 10 2 3" xfId="2306" xr:uid="{E01009FA-5312-4292-B0D2-961985FB2159}"/>
    <cellStyle name="Comma 2 10 2 3 2" xfId="1954" xr:uid="{75CC5723-D6D1-4EF8-95B7-811114F75B42}"/>
    <cellStyle name="Comma 2 10 2 3 3" xfId="1966" xr:uid="{CC7EB960-1221-497C-942D-5F6D1E75CCD1}"/>
    <cellStyle name="Comma 2 10 2 3 4" xfId="1980" xr:uid="{21BF4922-8D90-40BA-AF71-FCB4222F7001}"/>
    <cellStyle name="Comma 2 10 2 3 5" xfId="1991" xr:uid="{D55B905F-F3CC-49D0-B8C1-75F070301458}"/>
    <cellStyle name="Comma 2 10 2 3 6" xfId="2002" xr:uid="{D6BB3753-BA61-40C3-AEA1-F9734D64AEB1}"/>
    <cellStyle name="Comma 2 10 2 3 7" xfId="6165" xr:uid="{028E76F7-7123-4F34-A71F-2534F2CCF27E}"/>
    <cellStyle name="Comma 2 10 2 3 8" xfId="6167" xr:uid="{C5558557-353E-4A2E-BD3F-41BC2ADFEB2E}"/>
    <cellStyle name="Comma 2 10 2 3 9" xfId="6170" xr:uid="{DB107A7B-EA66-43EB-B359-9795819E8763}"/>
    <cellStyle name="Comma 2 10 2 4" xfId="2346" xr:uid="{32B28376-9ED6-4D6E-BE89-75CA6B2DE91A}"/>
    <cellStyle name="Comma 2 10 2 4 2" xfId="1030" xr:uid="{3B253CE5-2F7A-4B43-B272-48C4643D82DD}"/>
    <cellStyle name="Comma 2 10 2 4 3" xfId="4230" xr:uid="{B67A62E0-0B39-4429-985A-C84D724AC09B}"/>
    <cellStyle name="Comma 2 10 2 4 4" xfId="4239" xr:uid="{D04EFEE8-8A5F-4601-B5B6-CF9FCA7E4BFF}"/>
    <cellStyle name="Comma 2 10 2 4 5" xfId="4248" xr:uid="{7CA262D0-D7DF-4CEB-8716-8E8B4872D748}"/>
    <cellStyle name="Comma 2 10 2 4 6" xfId="4256" xr:uid="{C15009B2-D8A1-44A8-BB50-711DE39E2287}"/>
    <cellStyle name="Comma 2 10 2 4 7" xfId="6174" xr:uid="{79DFCC59-B92E-4132-A4CD-E422F49922B1}"/>
    <cellStyle name="Comma 2 10 2 4 8" xfId="6178" xr:uid="{AB3933C9-EC91-41AB-8E1B-B96EFABBAA68}"/>
    <cellStyle name="Comma 2 10 2 4 9" xfId="6181" xr:uid="{8A97A73B-552E-4FFE-B965-91705D0E52A5}"/>
    <cellStyle name="Comma 2 10 2 5" xfId="1172" xr:uid="{A7110345-39D2-479F-9DAF-C48175E07A69}"/>
    <cellStyle name="Comma 2 10 2 5 2" xfId="2745" xr:uid="{441B5128-22D6-4DA2-AF62-75D25A6EC7F3}"/>
    <cellStyle name="Comma 2 10 2 5 3" xfId="2756" xr:uid="{849FC030-EA8D-4A62-B8A2-D4FBF2A0589D}"/>
    <cellStyle name="Comma 2 10 2 5 4" xfId="551" xr:uid="{737EF564-5597-4A0E-8623-162417F332FB}"/>
    <cellStyle name="Comma 2 10 2 5 5" xfId="3296" xr:uid="{B654D1C3-F9E3-4AB1-9994-ECE62B8318E8}"/>
    <cellStyle name="Comma 2 10 2 5 6" xfId="3346" xr:uid="{CDD08443-5C30-463D-A843-CFC1FB5FEDDA}"/>
    <cellStyle name="Comma 2 10 2 5 7" xfId="3390" xr:uid="{12622C5E-5DF7-4610-A1ED-278553CB80AB}"/>
    <cellStyle name="Comma 2 10 2 5 8" xfId="6183" xr:uid="{14CDDC49-6D4F-4D0E-AB53-FB2EAD078D3F}"/>
    <cellStyle name="Comma 2 10 2 5 9" xfId="6185" xr:uid="{FD3460E1-D438-480E-B90F-AC7FE977CAD8}"/>
    <cellStyle name="Comma 2 10 2 6" xfId="2390" xr:uid="{18F9DE16-F98F-469B-9D4C-AECF4921F227}"/>
    <cellStyle name="Comma 2 10 2 6 2" xfId="4159" xr:uid="{F8858AD9-288A-4589-A526-C9E00CDBACD7}"/>
    <cellStyle name="Comma 2 10 2 6 3" xfId="4173" xr:uid="{094D304E-C201-4A00-BB63-A9A97BB44BE1}"/>
    <cellStyle name="Comma 2 10 2 6 4" xfId="2854" xr:uid="{392F5F78-96F6-4406-9C1D-08EF5F39CB05}"/>
    <cellStyle name="Comma 2 10 2 6 5" xfId="4188" xr:uid="{83527313-E575-4254-9755-A387FA81484A}"/>
    <cellStyle name="Comma 2 10 2 6 6" xfId="4202" xr:uid="{BD431FA6-12F7-4E73-925C-CD6EEEEC3F31}"/>
    <cellStyle name="Comma 2 10 2 6 7" xfId="6187" xr:uid="{EA32DDD4-8FDF-4329-956D-B7534936BE02}"/>
    <cellStyle name="Comma 2 10 2 6 8" xfId="6198" xr:uid="{5F6D92FA-8E3F-4989-9704-F01DC1D3BA7C}"/>
    <cellStyle name="Comma 2 10 2 6 9" xfId="6205" xr:uid="{47629DBA-607F-48EC-BE2F-0AEA7714F2BD}"/>
    <cellStyle name="Comma 2 10 2 7" xfId="2426" xr:uid="{B567158D-1CD8-4757-9B00-BEB531FC0AF7}"/>
    <cellStyle name="Comma 2 10 2 7 2" xfId="4291" xr:uid="{3830471E-5CE8-4B38-BFFF-4EE6D5CAE196}"/>
    <cellStyle name="Comma 2 10 2 7 3" xfId="4300" xr:uid="{E808C987-4D00-400F-8969-B6DFD7E5C1E4}"/>
    <cellStyle name="Comma 2 10 2 7 4" xfId="4309" xr:uid="{C84F0D91-A12E-4207-91A2-2D094D2B1C6A}"/>
    <cellStyle name="Comma 2 10 2 7 5" xfId="4317" xr:uid="{AD517009-A320-4DFB-92C1-0EB0BA7C76DD}"/>
    <cellStyle name="Comma 2 10 2 7 6" xfId="4331" xr:uid="{AFE67BC5-BDAE-4741-9E35-615935E94B4F}"/>
    <cellStyle name="Comma 2 10 2 7 7" xfId="6209" xr:uid="{60F61E8B-845C-4E6C-A4F5-40663E82155F}"/>
    <cellStyle name="Comma 2 10 2 7 8" xfId="6217" xr:uid="{47393EC8-C4F0-4AD1-931F-EC1D597BCC3F}"/>
    <cellStyle name="Comma 2 10 2 7 9" xfId="6220" xr:uid="{3903D873-083B-40E8-962D-9D706A83E0A5}"/>
    <cellStyle name="Comma 2 10 2 8" xfId="2454" xr:uid="{6435428F-7DF7-4074-9C55-4172435BDD0C}"/>
    <cellStyle name="Comma 2 10 2 9" xfId="6224" xr:uid="{8E3AAC16-F0CB-4949-B325-80570D32B797}"/>
    <cellStyle name="Comma 2 10 3" xfId="5853" xr:uid="{97A8ABDB-F388-4950-869F-8B1C182EBB79}"/>
    <cellStyle name="Comma 2 10 3 2" xfId="6228" xr:uid="{260C3215-E990-4BCA-B1D3-C0FF89466750}"/>
    <cellStyle name="Comma 2 10 3 3" xfId="6231" xr:uid="{CB0DF669-E34B-468A-A19D-79B107232920}"/>
    <cellStyle name="Comma 2 10 3 4" xfId="6235" xr:uid="{1691EA7E-4353-4EFE-BAD6-D26E3D728504}"/>
    <cellStyle name="Comma 2 10 3 5" xfId="1194" xr:uid="{ADC3D078-C793-42EC-BAF1-A5429D220F2A}"/>
    <cellStyle name="Comma 2 10 3 6" xfId="6241" xr:uid="{32D086D4-6906-4A42-9225-5E3B251ADD50}"/>
    <cellStyle name="Comma 2 10 3 7" xfId="6246" xr:uid="{3D9496A4-A21D-4710-8F6A-92CD65B7BE28}"/>
    <cellStyle name="Comma 2 10 3 8" xfId="6251" xr:uid="{4E6F5359-DE16-4D6D-B03D-80B0C0B7EB33}"/>
    <cellStyle name="Comma 2 10 3 9" xfId="6256" xr:uid="{E6F22E23-F5D0-481F-9E9E-2D32D4C331E1}"/>
    <cellStyle name="Comma 2 10 4" xfId="768" xr:uid="{9CBD4248-7237-4516-B2CB-44F2EBA7ED1C}"/>
    <cellStyle name="Comma 2 10 4 2" xfId="6259" xr:uid="{FD1DDA94-977D-4FCC-A78B-2C3DC7369CCF}"/>
    <cellStyle name="Comma 2 10 4 3" xfId="6263" xr:uid="{ABD664EA-E148-4483-9A91-F3D0B5D7F5C2}"/>
    <cellStyle name="Comma 2 10 4 4" xfId="6267" xr:uid="{330DB4FE-6281-4382-8CAC-1B7D7BEA091E}"/>
    <cellStyle name="Comma 2 10 4 5" xfId="1213" xr:uid="{4D9BD06C-F395-469C-BC07-DA5502E4FB13}"/>
    <cellStyle name="Comma 2 10 4 6" xfId="6272" xr:uid="{1CAF34CD-F3C1-41F9-BE67-7C0BAC59EBAA}"/>
    <cellStyle name="Comma 2 10 4 7" xfId="4917" xr:uid="{1FED696E-6067-4184-AABA-5ECA42206468}"/>
    <cellStyle name="Comma 2 10 4 8" xfId="945" xr:uid="{F6CA5645-1912-4B13-81D2-DA3CAE4C1E57}"/>
    <cellStyle name="Comma 2 10 4 9" xfId="1307" xr:uid="{050A78E7-FC21-4F4C-AE4A-CE752C1C88E2}"/>
    <cellStyle name="Comma 2 10 5" xfId="6277" xr:uid="{726A13EA-BDD9-4F74-8D5E-46327A954398}"/>
    <cellStyle name="Comma 2 10 5 2" xfId="6284" xr:uid="{66D568C1-CD57-4797-85D5-C4D5F99351B8}"/>
    <cellStyle name="Comma 2 10 5 3" xfId="6286" xr:uid="{C9BD157A-62BE-4809-B2BE-5C7CB9359A0B}"/>
    <cellStyle name="Comma 2 10 5 4" xfId="6288" xr:uid="{CD73097B-B8E7-49C5-A6B0-FBC70081E890}"/>
    <cellStyle name="Comma 2 10 5 5" xfId="597" xr:uid="{99BD009B-EA08-4B28-B3CE-5AC598AAE70E}"/>
    <cellStyle name="Comma 2 10 5 6" xfId="6292" xr:uid="{B75C14F4-7F97-42F6-855B-77A2F9CCA665}"/>
    <cellStyle name="Comma 2 10 5 7" xfId="900" xr:uid="{55E09FDB-0FF1-4CAE-BF49-B7F69392CCE5}"/>
    <cellStyle name="Comma 2 10 5 8" xfId="5006" xr:uid="{A4171EC6-B4AD-4D2C-AC59-9867A912623C}"/>
    <cellStyle name="Comma 2 10 5 9" xfId="1355" xr:uid="{5FAEF172-2F93-44B8-ADB0-F2DBD5E29131}"/>
    <cellStyle name="Comma 2 10 6" xfId="1405" xr:uid="{72C67417-2F84-4A51-8A3F-E67CC0207374}"/>
    <cellStyle name="Comma 2 10 6 2" xfId="207" xr:uid="{C5088F58-F297-47F7-B619-07914AE120F1}"/>
    <cellStyle name="Comma 2 10 6 3" xfId="1580" xr:uid="{C716D852-B66E-45EF-B708-F759E5F707D4}"/>
    <cellStyle name="Comma 2 10 6 4" xfId="1597" xr:uid="{8C0AA734-F4CC-4686-A3D1-0B46D49C81C6}"/>
    <cellStyle name="Comma 2 10 6 5" xfId="1234" xr:uid="{F39D9153-D5CF-478A-A154-8A2625C1FDF0}"/>
    <cellStyle name="Comma 2 10 6 6" xfId="1618" xr:uid="{C3382D03-750A-4CE0-8232-46B4D9B2C7F3}"/>
    <cellStyle name="Comma 2 10 6 7" xfId="1625" xr:uid="{757F6D6B-DD0A-4C51-8F2B-DBE0263E97A9}"/>
    <cellStyle name="Comma 2 10 6 8" xfId="1648" xr:uid="{FDB7B631-0DE4-4BD4-8121-5BCA1FBCFC10}"/>
    <cellStyle name="Comma 2 10 6 9" xfId="1683" xr:uid="{FC351625-91C5-425B-80B8-DB534B2B8E7D}"/>
    <cellStyle name="Comma 2 10 7" xfId="1723" xr:uid="{D0910D77-5FC3-4BFE-B7F6-93F00A5C070D}"/>
    <cellStyle name="Comma 2 10 7 2" xfId="6302" xr:uid="{4475734C-38EB-47D6-9A09-2A6420D21E48}"/>
    <cellStyle name="Comma 2 10 7 3" xfId="6308" xr:uid="{DC5E131F-6A2D-4458-9BA8-3F7DEB4EA9D0}"/>
    <cellStyle name="Comma 2 10 7 4" xfId="6313" xr:uid="{86205A1D-DF03-41BF-B350-BE1789EC4215}"/>
    <cellStyle name="Comma 2 10 7 5" xfId="1248" xr:uid="{81EDF540-23A7-41B6-B4A0-9F88C601B8F4}"/>
    <cellStyle name="Comma 2 10 7 6" xfId="6317" xr:uid="{62016373-1FDA-4DB4-A10A-7CC1EFE50E4E}"/>
    <cellStyle name="Comma 2 10 7 7" xfId="5505" xr:uid="{168EBBB0-F375-473C-A41D-6CBE4783AD23}"/>
    <cellStyle name="Comma 2 10 7 8" xfId="5527" xr:uid="{F8F033C3-7BE5-4343-A97F-6F03A8727BBB}"/>
    <cellStyle name="Comma 2 10 7 9" xfId="5706" xr:uid="{2376673A-6A11-412C-9C8C-A3E7BE5E4271}"/>
    <cellStyle name="Comma 2 10 8" xfId="1745" xr:uid="{59B212CC-9C6F-4E70-823C-089D04D096A8}"/>
    <cellStyle name="Comma 2 10 9" xfId="1771" xr:uid="{30D367AE-7D5D-47C5-BE73-6602254F4FE6}"/>
    <cellStyle name="Comma 2 11" xfId="6332" xr:uid="{6C257243-5856-438F-95BC-A8F7CA73A8FE}"/>
    <cellStyle name="Comma 2 12" xfId="6344" xr:uid="{6F7F9F54-49D8-474C-AF9A-B3597F50BC59}"/>
    <cellStyle name="Comma 2 13" xfId="6354" xr:uid="{4C8DBC90-26C5-4F44-AC3E-D827F468FC93}"/>
    <cellStyle name="Comma 2 14" xfId="6364" xr:uid="{D236F1F7-92CC-40DD-93F6-5A4916E236D0}"/>
    <cellStyle name="Comma 2 15" xfId="6370" xr:uid="{03597112-2460-4AA8-9622-A8D6BF925F2E}"/>
    <cellStyle name="Comma 2 16" xfId="6377" xr:uid="{3F9B8E55-7498-46ED-8F98-17799BEC1359}"/>
    <cellStyle name="Comma 2 17" xfId="6386" xr:uid="{654EF9BF-CA4F-4482-914B-C1696B6F437B}"/>
    <cellStyle name="Comma 2 18" xfId="6393" xr:uid="{1C4ED310-3119-4C5E-8284-B76D25210DBD}"/>
    <cellStyle name="Comma 2 19" xfId="6402" xr:uid="{663920B5-032B-4EC3-BF2C-ED2395BAF2E4}"/>
    <cellStyle name="Comma 2 2" xfId="6431" xr:uid="{EFE0A4D3-E28C-41D6-BA79-25004C8DF6CC}"/>
    <cellStyle name="Comma 2 2 10" xfId="5273" xr:uid="{674ADFA0-1EC4-4B01-818D-6D0F92C118F1}"/>
    <cellStyle name="Comma 2 2 11" xfId="5280" xr:uid="{07559E64-9EC3-4039-8532-E32E80C7AE81}"/>
    <cellStyle name="Comma 2 2 12" xfId="5288" xr:uid="{23D65F93-104E-4180-86F1-2750C0742F13}"/>
    <cellStyle name="Comma 2 2 13" xfId="5294" xr:uid="{A91C094C-AB9B-494C-8ED1-AEF88E511FA3}"/>
    <cellStyle name="Comma 2 2 14" xfId="5299" xr:uid="{3CEB9253-E620-49B8-8D33-520633B1912F}"/>
    <cellStyle name="Comma 2 2 15" xfId="5306" xr:uid="{0F4DFCC6-BE4D-4D6B-8CFB-920563DF6384}"/>
    <cellStyle name="Comma 2 2 16" xfId="5314" xr:uid="{F6581132-102C-4AB6-91A0-BD857CF39F18}"/>
    <cellStyle name="Comma 2 2 17" xfId="5320" xr:uid="{58A220D8-93C8-45BF-8552-DC9307B9F5D6}"/>
    <cellStyle name="Comma 2 2 18" xfId="6434" xr:uid="{1F98D5AA-0A40-4E4A-A453-07293954E8ED}"/>
    <cellStyle name="Comma 2 2 19" xfId="6444" xr:uid="{69349F0A-6464-41DA-95FF-E7801F145609}"/>
    <cellStyle name="Comma 2 2 2" xfId="6453" xr:uid="{055E7D42-EC1B-43AD-BBE7-C65861194AB8}"/>
    <cellStyle name="Comma 2 2 20" xfId="5307" xr:uid="{7162EEBE-C68F-4FBA-AEB4-A8DFC91FEB92}"/>
    <cellStyle name="Comma 2 2 21" xfId="5315" xr:uid="{546F8EF4-2595-4B69-A121-D422EA10568B}"/>
    <cellStyle name="Comma 2 2 22" xfId="5321" xr:uid="{205F73EA-2D2B-40D5-BB7E-3EA5BC5F67D1}"/>
    <cellStyle name="Comma 2 2 23" xfId="6435" xr:uid="{62439358-04EB-4738-8BB8-F231FC283895}"/>
    <cellStyle name="Comma 2 2 24" xfId="6445" xr:uid="{A7864794-F682-41F5-8F54-71B5C280BF48}"/>
    <cellStyle name="Comma 2 2 25" xfId="6460" xr:uid="{C97784F5-D86F-43C2-BC65-6A3F33E044BC}"/>
    <cellStyle name="Comma 2 2 26" xfId="6467" xr:uid="{F2EDF864-7BBE-48B5-B53F-A954EDADB072}"/>
    <cellStyle name="Comma 2 2 26 2" xfId="2678" xr:uid="{FE028655-A464-4F99-9653-F4303ACE37FC}"/>
    <cellStyle name="Comma 2 2 27" xfId="6472" xr:uid="{398A8541-8EB4-4854-8612-E553DC713633}"/>
    <cellStyle name="Comma 2 2 28" xfId="6480" xr:uid="{C068BBD1-049F-4311-8E9C-21F9953A9E6F}"/>
    <cellStyle name="Comma 2 2 29" xfId="6486" xr:uid="{E1F65D13-C23A-4817-AF52-4B52C2656A61}"/>
    <cellStyle name="Comma 2 2 3" xfId="6495" xr:uid="{21F43135-86FE-4ED6-8D38-E6864D4D204D}"/>
    <cellStyle name="Comma 2 2 30" xfId="6461" xr:uid="{24BD707A-158E-4CC6-844A-0D449FD32101}"/>
    <cellStyle name="Comma 2 2 31" xfId="6468" xr:uid="{999D2B0B-55C9-4EBD-83A2-D7BD3D2650EF}"/>
    <cellStyle name="Comma 2 2 32" xfId="6473" xr:uid="{AA86ECBE-9DCA-48CB-8CA3-067BD12F4E9E}"/>
    <cellStyle name="Comma 2 2 33" xfId="6481" xr:uid="{B04C6C5B-BA07-4A9C-ABC1-69515ADA3AE2}"/>
    <cellStyle name="Comma 2 2 34" xfId="6487" xr:uid="{BF1D85FF-0AF3-4E4A-B380-906468C07D0E}"/>
    <cellStyle name="Comma 2 2 34 2" xfId="6504" xr:uid="{D24C0ADE-3B8D-4084-833A-D0D5C7C222D5}"/>
    <cellStyle name="Comma 2 2 34 3" xfId="6506" xr:uid="{DCC746F6-283B-47A1-9F99-6DB011E49A70}"/>
    <cellStyle name="Comma 2 2 35" xfId="6508" xr:uid="{2FE4CE2B-4017-446A-B337-04209BB39792}"/>
    <cellStyle name="Comma 2 2 36" xfId="6515" xr:uid="{BC04BEEE-3A66-4033-A64B-5B6E54408DCB}"/>
    <cellStyle name="Comma 2 2 37" xfId="6522" xr:uid="{18503E02-4880-4F33-8CAD-ED2278494E0E}"/>
    <cellStyle name="Comma 2 2 38" xfId="2768" xr:uid="{7B3DACA1-7A1D-4135-8DD7-305CCC2DAE7F}"/>
    <cellStyle name="Comma 2 2 39" xfId="7" xr:uid="{43928F3F-4B8D-4A78-82C1-03D8FE73CE55}"/>
    <cellStyle name="Comma 2 2 39 2" xfId="6528" xr:uid="{B9280622-3222-4264-A65D-BF85DE7C49C5}"/>
    <cellStyle name="Comma 2 2 4" xfId="6537" xr:uid="{5FE226C5-CAF5-4608-B0E1-C243E8FF05A3}"/>
    <cellStyle name="Comma 2 2 40" xfId="6509" xr:uid="{35F4C2FF-532D-4E21-8A41-FE249C0F3DC9}"/>
    <cellStyle name="Comma 2 2 41" xfId="6516" xr:uid="{F8F02308-2725-4CDC-94A3-F8F6E81A9B84}"/>
    <cellStyle name="Comma 2 2 42" xfId="6523" xr:uid="{84CCC7BE-191E-4016-A257-ABC2E72A05C5}"/>
    <cellStyle name="Comma 2 2 43" xfId="2767" xr:uid="{F34D9DAA-D816-4BDC-8AE5-B0F750A2DF6C}"/>
    <cellStyle name="Comma 2 2 44" xfId="6529" xr:uid="{377BD9EB-B4EA-4FA3-A5CE-3DE51FB0F664}"/>
    <cellStyle name="Comma 2 2 45" xfId="6541" xr:uid="{C9405999-2548-4138-A137-2169DA13B0C7}"/>
    <cellStyle name="Comma 2 2 46" xfId="6545" xr:uid="{60813B6A-62BF-445A-ACB2-E048B594B825}"/>
    <cellStyle name="Comma 2 2 47" xfId="6552" xr:uid="{86289772-CF5C-4A6F-9C3E-735F5DCF30D4}"/>
    <cellStyle name="Comma 2 2 48" xfId="6558" xr:uid="{38F71D27-1CB1-4AAD-854E-2A230E7E004A}"/>
    <cellStyle name="Comma 2 2 49" xfId="6563" xr:uid="{8C8A0437-8BC6-4B9F-ADD8-0359B19EA82D}"/>
    <cellStyle name="Comma 2 2 5" xfId="6568" xr:uid="{CE39878C-8261-4BE5-8DFD-0F60C8C88BD1}"/>
    <cellStyle name="Comma 2 2 6" xfId="6572" xr:uid="{25E9887C-4055-4F8A-8BD3-1295F355E7A1}"/>
    <cellStyle name="Comma 2 2 7" xfId="6575" xr:uid="{38A939DE-64A0-4089-A1B1-3CB1E961EF69}"/>
    <cellStyle name="Comma 2 2 8" xfId="6579" xr:uid="{AB676D22-381A-497D-BEC2-5304F5089419}"/>
    <cellStyle name="Comma 2 2 9" xfId="1105" xr:uid="{2D659A48-DE52-4E5A-8472-FFE63D814CA9}"/>
    <cellStyle name="Comma 2 2_PPE 19-20" xfId="1407" xr:uid="{7605EFA7-27BD-48A3-8EC7-5F70B29C895B}"/>
    <cellStyle name="Comma 2 20" xfId="6371" xr:uid="{809893D9-E2F9-46C4-9A97-82EE3E49AB2B}"/>
    <cellStyle name="Comma 2 21" xfId="6378" xr:uid="{C1E90DE0-D1FB-41AE-A05A-4321650C56A2}"/>
    <cellStyle name="Comma 2 22" xfId="6387" xr:uid="{FEDFB8A7-6C92-492F-9F41-F5A9D08E1BFD}"/>
    <cellStyle name="Comma 2 23" xfId="6394" xr:uid="{081D7822-0133-4ECA-BC38-5B7953EF4B5F}"/>
    <cellStyle name="Comma 2 24" xfId="6403" xr:uid="{C8342F33-D3D2-4D49-A10F-18D46416896E}"/>
    <cellStyle name="Comma 2 25" xfId="6587" xr:uid="{8E14778E-7570-4DE8-A395-022DF6D8D070}"/>
    <cellStyle name="Comma 2 26" xfId="6601" xr:uid="{2803FBBF-8FD9-413A-A772-33A6A7BFFB5B}"/>
    <cellStyle name="Comma 2 27" xfId="6611" xr:uid="{CF4683F9-0303-452D-9124-61B8ECE2A28A}"/>
    <cellStyle name="Comma 2 28" xfId="6621" xr:uid="{E80341DA-ABDE-45DB-8B93-586B266ED13C}"/>
    <cellStyle name="Comma 2 28 10" xfId="1476" xr:uid="{00B16B46-C4CD-46B4-9173-3F44907050C5}"/>
    <cellStyle name="Comma 2 28 11" xfId="6623" xr:uid="{6DACE926-B3A9-4EDE-9EEB-8C3646324B78}"/>
    <cellStyle name="Comma 2 28 12" xfId="6624" xr:uid="{2C84CD75-D558-43B2-A35D-D630C84DBD47}"/>
    <cellStyle name="Comma 2 28 13" xfId="426" xr:uid="{72C52BB0-FD23-4E29-BACD-55F1BE3B3AC2}"/>
    <cellStyle name="Comma 2 28 14" xfId="6626" xr:uid="{D61F2080-B692-4B84-BABF-A6A2B6CF5E81}"/>
    <cellStyle name="Comma 2 28 2" xfId="6635" xr:uid="{11015DD2-F297-4A91-85B7-DA4A7AC3E267}"/>
    <cellStyle name="Comma 2 28 2 2" xfId="6638" xr:uid="{6AEE7FF1-A1D9-4A3B-AE1C-2867D4829831}"/>
    <cellStyle name="Comma 2 28 2 3" xfId="6642" xr:uid="{44CF22D4-BABE-4C98-B902-7194F4DF7169}"/>
    <cellStyle name="Comma 2 28 2 4" xfId="6646" xr:uid="{9A126340-4CEC-48F4-B53D-42A0FADC62DD}"/>
    <cellStyle name="Comma 2 28 2 5" xfId="6650" xr:uid="{11A744AB-2588-48BA-9FA1-9746B16EA582}"/>
    <cellStyle name="Comma 2 28 2 6" xfId="3097" xr:uid="{C6379BF5-3267-4A0E-A80F-C52B74287638}"/>
    <cellStyle name="Comma 2 28 2 7" xfId="3120" xr:uid="{819772D7-7FC1-4C81-A458-2C7FFC3B747B}"/>
    <cellStyle name="Comma 2 28 2 8" xfId="3137" xr:uid="{9B084259-62A5-4B58-A98A-090DC965D342}"/>
    <cellStyle name="Comma 2 28 2 9" xfId="6655" xr:uid="{722E9DAF-A0C6-42B7-82A0-5CB8DCBEBDBC}"/>
    <cellStyle name="Comma 2 28 3" xfId="6663" xr:uid="{D18ACC22-4EF0-425C-8E80-8FC5F3DDCF68}"/>
    <cellStyle name="Comma 2 28 3 2" xfId="6667" xr:uid="{79110CA8-34C9-472E-B236-8DE9E6E1DB9C}"/>
    <cellStyle name="Comma 2 28 3 3" xfId="6672" xr:uid="{FDDE3C67-E36A-4BC8-A043-249B6471E1C9}"/>
    <cellStyle name="Comma 2 28 3 4" xfId="6676" xr:uid="{3D593FF7-BB06-41EC-970D-09190CE679CB}"/>
    <cellStyle name="Comma 2 28 3 5" xfId="6681" xr:uid="{64215E4A-185A-47BE-90DA-9C2B65E73F2A}"/>
    <cellStyle name="Comma 2 28 3 6" xfId="6686" xr:uid="{95E2BD12-3D3B-4066-A4D9-BE7ECF93A223}"/>
    <cellStyle name="Comma 2 28 3 7" xfId="6690" xr:uid="{5E46BC39-A8D9-457A-BC70-614EFE3AB95D}"/>
    <cellStyle name="Comma 2 28 3 8" xfId="6693" xr:uid="{BC0DCCDF-74D0-4811-AB70-9F8B75BB4A0C}"/>
    <cellStyle name="Comma 2 28 3 9" xfId="246" xr:uid="{59545364-C7D2-413D-8EC0-739A2D3BC593}"/>
    <cellStyle name="Comma 2 28 4" xfId="6701" xr:uid="{2AD764D5-7A39-459E-9915-1C17831F9A11}"/>
    <cellStyle name="Comma 2 28 4 2" xfId="6707" xr:uid="{9FE21771-E729-4CBD-9F6F-48BD03B97343}"/>
    <cellStyle name="Comma 2 28 4 3" xfId="6711" xr:uid="{BCC9CFF8-3232-441A-8229-D185523231F3}"/>
    <cellStyle name="Comma 2 28 4 4" xfId="6715" xr:uid="{D0F512F4-0E69-4E4B-8005-32F966B68EBF}"/>
    <cellStyle name="Comma 2 28 4 5" xfId="6720" xr:uid="{26E56C5A-5111-4D0C-A112-2DD3F4C7CD5F}"/>
    <cellStyle name="Comma 2 28 4 6" xfId="6725" xr:uid="{0FC496D7-A869-4C65-891D-541BE4688A20}"/>
    <cellStyle name="Comma 2 28 4 7" xfId="6729" xr:uid="{05750BCA-7F61-4B42-962B-E04372C5D47A}"/>
    <cellStyle name="Comma 2 28 4 8" xfId="3303" xr:uid="{A089EA25-5E52-4A39-AA9F-DDED73ED66B2}"/>
    <cellStyle name="Comma 2 28 4 9" xfId="6735" xr:uid="{2E1C1C89-9ACA-4984-B6E1-0A7D4BF1F6F7}"/>
    <cellStyle name="Comma 2 28 5" xfId="6742" xr:uid="{92C4C454-A8EA-4EE6-9A9E-C82C239CF056}"/>
    <cellStyle name="Comma 2 28 5 2" xfId="6745" xr:uid="{1B64C101-9467-4519-A3A1-5F60A73357DA}"/>
    <cellStyle name="Comma 2 28 5 3" xfId="6746" xr:uid="{7E8B9206-4102-4DBF-82B6-799CE675CC4B}"/>
    <cellStyle name="Comma 2 28 5 4" xfId="6747" xr:uid="{264E3A4A-B43C-4CA3-B8F1-E73F47B88429}"/>
    <cellStyle name="Comma 2 28 5 5" xfId="1494" xr:uid="{A1C083CA-15C4-438B-B265-4F7C6CF1EA58}"/>
    <cellStyle name="Comma 2 28 5 6" xfId="1500" xr:uid="{A64E16D0-D2F4-49F2-AB8A-B034713BA6DC}"/>
    <cellStyle name="Comma 2 28 5 7" xfId="1506" xr:uid="{326E057E-5727-45E2-B7DB-D478B3A0728F}"/>
    <cellStyle name="Comma 2 28 5 8" xfId="1510" xr:uid="{8EF6C1B8-FA0C-4182-B364-E7B0C7D23B24}"/>
    <cellStyle name="Comma 2 28 5 9" xfId="1519" xr:uid="{49EB187C-5F9B-4657-ABDC-15B5A5A8CC4D}"/>
    <cellStyle name="Comma 2 28 6" xfId="6751" xr:uid="{A2E44446-3E69-4ACB-80AD-E8F4880D4D27}"/>
    <cellStyle name="Comma 2 28 6 2" xfId="6754" xr:uid="{728DAED4-DE4C-4F28-B575-BA99B1FEF890}"/>
    <cellStyle name="Comma 2 28 6 3" xfId="6755" xr:uid="{732955AD-CFAC-4782-B97F-E979EBB56E4A}"/>
    <cellStyle name="Comma 2 28 6 4" xfId="6756" xr:uid="{97076D66-1AB1-457A-BC35-504215893B30}"/>
    <cellStyle name="Comma 2 28 6 5" xfId="6757" xr:uid="{550649C6-133B-4819-8B8F-677A1377945E}"/>
    <cellStyle name="Comma 2 28 6 6" xfId="99" xr:uid="{34682B54-FFCE-45D0-B108-BBF98A09C170}"/>
    <cellStyle name="Comma 2 28 6 7" xfId="6759" xr:uid="{0A63DAA1-31C7-423A-88D5-67067E3B4402}"/>
    <cellStyle name="Comma 2 28 6 8" xfId="6761" xr:uid="{A892243D-EDEA-4D74-AC91-B1B918B330A9}"/>
    <cellStyle name="Comma 2 28 6 9" xfId="6763" xr:uid="{00DF6D58-7AC5-4B01-9BBD-563FC5955088}"/>
    <cellStyle name="Comma 2 28 7" xfId="1820" xr:uid="{D25DA834-903F-449D-BD01-7E30BA401353}"/>
    <cellStyle name="Comma 2 28 8" xfId="1931" xr:uid="{5880C689-E8F1-4C91-B8F8-706E1BD9B494}"/>
    <cellStyle name="Comma 2 28 9" xfId="1948" xr:uid="{986E795D-C396-4B96-B994-FD76B6131BC4}"/>
    <cellStyle name="Comma 2 29" xfId="6773" xr:uid="{04EA904B-92F7-4740-B50E-03E611042196}"/>
    <cellStyle name="Comma 2 29 10" xfId="6778" xr:uid="{9FCF130C-57B3-4F0E-9769-6B766D4F15A0}"/>
    <cellStyle name="Comma 2 29 11" xfId="6783" xr:uid="{80340EA0-ABD3-4D23-BC91-00CA37E22E9F}"/>
    <cellStyle name="Comma 2 29 12" xfId="6788" xr:uid="{B73A9CC0-8E51-4706-8374-D100FCB732F9}"/>
    <cellStyle name="Comma 2 29 13" xfId="2955" xr:uid="{6D81DB9C-501B-4DF4-A428-29EC3EB24E04}"/>
    <cellStyle name="Comma 2 29 14" xfId="4136" xr:uid="{C1308666-A7FB-460C-B39C-8D8C62FDBB59}"/>
    <cellStyle name="Comma 2 29 2" xfId="6795" xr:uid="{6E325A07-FB8C-4381-8F28-044AB8C4634B}"/>
    <cellStyle name="Comma 2 29 2 2" xfId="5589" xr:uid="{A8401C85-017B-4065-AF11-5A1CB2B4A50B}"/>
    <cellStyle name="Comma 2 29 2 3" xfId="5603" xr:uid="{E85E94EE-777B-40C8-93C6-4C2F9ECECAD7}"/>
    <cellStyle name="Comma 2 29 2 4" xfId="5618" xr:uid="{2CD775E5-9A86-414C-9C86-8BFF526F6880}"/>
    <cellStyle name="Comma 2 29 2 5" xfId="5629" xr:uid="{E1E52F51-8D75-4DF2-9597-717B975C872F}"/>
    <cellStyle name="Comma 2 29 2 6" xfId="3195" xr:uid="{2F0AB530-D61C-4966-A964-300A519C4696}"/>
    <cellStyle name="Comma 2 29 2 7" xfId="3209" xr:uid="{BC4E8EDC-C62F-46BF-860F-1E1859321A81}"/>
    <cellStyle name="Comma 2 29 2 8" xfId="3223" xr:uid="{A13DB6DE-D019-4A51-80AB-C1AA695A8737}"/>
    <cellStyle name="Comma 2 29 2 9" xfId="6799" xr:uid="{E7B14C82-5CB9-4860-99C1-3828AC7F11C3}"/>
    <cellStyle name="Comma 2 29 3" xfId="6805" xr:uid="{9560E064-C937-4C13-82F5-B24894787F35}"/>
    <cellStyle name="Comma 2 29 3 2" xfId="5904" xr:uid="{38698636-2849-46C4-AD14-8DB61C80DF74}"/>
    <cellStyle name="Comma 2 29 3 3" xfId="5918" xr:uid="{2810F02D-513E-475D-9D0D-84C8B24A65FB}"/>
    <cellStyle name="Comma 2 29 3 4" xfId="5933" xr:uid="{27093095-4C31-4A98-BE55-FB10EF0D71C4}"/>
    <cellStyle name="Comma 2 29 3 5" xfId="1070" xr:uid="{68D9AB17-C1E0-4384-9DD1-2B56130DC83D}"/>
    <cellStyle name="Comma 2 29 3 6" xfId="5943" xr:uid="{A906D951-2E09-4416-9DDD-617A01BDDB6D}"/>
    <cellStyle name="Comma 2 29 3 7" xfId="5957" xr:uid="{43DE806A-E5EB-40BD-A9B7-8B15C01AA2E7}"/>
    <cellStyle name="Comma 2 29 3 8" xfId="5964" xr:uid="{89C591D4-2953-41FB-8045-9F5EADFF9B00}"/>
    <cellStyle name="Comma 2 29 3 9" xfId="6809" xr:uid="{63F1B117-10E1-4194-A485-512BF38EFBB5}"/>
    <cellStyle name="Comma 2 29 4" xfId="6815" xr:uid="{3133B167-4623-4F4D-85D2-DE3191C519C0}"/>
    <cellStyle name="Comma 2 29 4 2" xfId="5982" xr:uid="{D7BE1976-0733-4647-BD26-8B70A381FEFE}"/>
    <cellStyle name="Comma 2 29 4 3" xfId="5993" xr:uid="{152B69F0-A1C0-4BC0-B805-73FDDE26124A}"/>
    <cellStyle name="Comma 2 29 4 4" xfId="6008" xr:uid="{CCF4DF1F-94D0-4459-B565-3574E74F5FF3}"/>
    <cellStyle name="Comma 2 29 4 5" xfId="6023" xr:uid="{7C852143-6941-4B66-805F-03C62DF37B15}"/>
    <cellStyle name="Comma 2 29 4 6" xfId="6031" xr:uid="{689D624C-5460-4286-892D-E1C5287799E5}"/>
    <cellStyle name="Comma 2 29 4 7" xfId="6041" xr:uid="{09AEF060-03B1-46AC-8382-CD892E3435CE}"/>
    <cellStyle name="Comma 2 29 4 8" xfId="6049" xr:uid="{32553FE2-BC8C-4E3F-B637-A86780A8AB0B}"/>
    <cellStyle name="Comma 2 29 4 9" xfId="6821" xr:uid="{3B00C33B-C8DE-42AF-BAC1-B4A99C73C660}"/>
    <cellStyle name="Comma 2 29 5" xfId="6824" xr:uid="{9097C716-A4DE-489C-AF79-5E92D7AA04F5}"/>
    <cellStyle name="Comma 2 29 5 2" xfId="6069" xr:uid="{B432120F-8833-4A48-BF78-F64260032B19}"/>
    <cellStyle name="Comma 2 29 5 3" xfId="6077" xr:uid="{BDFE6EAB-9953-4324-A652-A20692F6212D}"/>
    <cellStyle name="Comma 2 29 5 4" xfId="6089" xr:uid="{28396FB8-76C1-4807-8DE2-870483B07799}"/>
    <cellStyle name="Comma 2 29 5 5" xfId="6101" xr:uid="{5B8B72EF-196D-4391-A738-C16E651B38E4}"/>
    <cellStyle name="Comma 2 29 5 6" xfId="6112" xr:uid="{4C78F149-C9B4-4416-BF25-8EF9D9652B6D}"/>
    <cellStyle name="Comma 2 29 5 7" xfId="6128" xr:uid="{BC81FE40-8A5A-47F9-83F7-2ECE786FDAB5}"/>
    <cellStyle name="Comma 2 29 5 8" xfId="6139" xr:uid="{9343B59D-CA78-4F71-9387-E07FF5D198AC}"/>
    <cellStyle name="Comma 2 29 5 9" xfId="6827" xr:uid="{A588C6D7-8FD5-492E-9CEE-F9EE783F1BCC}"/>
    <cellStyle name="Comma 2 29 6" xfId="6832" xr:uid="{03FCF08F-85DB-4CFF-B5E3-39A657E0A687}"/>
    <cellStyle name="Comma 2 29 6 2" xfId="6839" xr:uid="{4EEF8007-4D44-4960-B1A9-98C97F4383D6}"/>
    <cellStyle name="Comma 2 29 6 3" xfId="6841" xr:uid="{BA3B3722-F38D-4674-8C06-81843A2889AC}"/>
    <cellStyle name="Comma 2 29 6 4" xfId="6846" xr:uid="{E0DA3D67-9B46-42ED-B9CF-9F74FA001521}"/>
    <cellStyle name="Comma 2 29 6 5" xfId="6854" xr:uid="{CA5A6D78-510D-41E9-9F93-8FA1D0C4936F}"/>
    <cellStyle name="Comma 2 29 6 6" xfId="6862" xr:uid="{CE74DD85-4BCF-498C-9F75-16876F71B877}"/>
    <cellStyle name="Comma 2 29 6 7" xfId="6868" xr:uid="{69528978-2489-4E0B-A975-FFEFA2FCDD86}"/>
    <cellStyle name="Comma 2 29 6 8" xfId="828" xr:uid="{246372CD-98B1-4504-920A-606DE5E47120}"/>
    <cellStyle name="Comma 2 29 6 9" xfId="6874" xr:uid="{83100708-771F-4A56-B94E-3EFC5CE262B0}"/>
    <cellStyle name="Comma 2 29 7" xfId="6875" xr:uid="{5E0965B2-3AAF-4DC1-81BB-3787ACDE267A}"/>
    <cellStyle name="Comma 2 29 8" xfId="6878" xr:uid="{9096CF5D-77F6-4C63-86AB-DA89E562C1B2}"/>
    <cellStyle name="Comma 2 29 9" xfId="6883" xr:uid="{B2EFC585-0073-4B92-96E1-159FFC42E4EA}"/>
    <cellStyle name="Comma 2 3" xfId="1889" xr:uid="{10FE1065-127B-41F1-8FD8-6BE3CFE5DC44}"/>
    <cellStyle name="Comma 2 30" xfId="6588" xr:uid="{BD58843A-CE84-410C-B763-3B186403322B}"/>
    <cellStyle name="Comma 2 31" xfId="6602" xr:uid="{DD9E6A9A-B164-4843-AE5C-6837AD51EA78}"/>
    <cellStyle name="Comma 2 32" xfId="6612" xr:uid="{C63180F6-4BE7-4102-8E7C-12001AE92CD0}"/>
    <cellStyle name="Comma 2 33" xfId="6622" xr:uid="{0CA1C61A-A731-4EF0-A28D-6650F52775C4}"/>
    <cellStyle name="Comma 2 34" xfId="6774" xr:uid="{11106D39-4105-40F7-A731-F28B370B5668}"/>
    <cellStyle name="Comma 2 35" xfId="6889" xr:uid="{D76DB685-0DD6-4141-B5C3-100F8ADF6367}"/>
    <cellStyle name="Comma 2 36" xfId="6895" xr:uid="{83E4AE71-A175-4EB6-A443-8CFF86B2474A}"/>
    <cellStyle name="Comma 2 37" xfId="2970" xr:uid="{AD66DC91-0C51-4FA3-A62B-EC468A3A422E}"/>
    <cellStyle name="Comma 2 4" xfId="6907" xr:uid="{1A389FE0-4AF5-4E1E-9AA4-3CAB2681DE1B}"/>
    <cellStyle name="Comma 2 5" xfId="6921" xr:uid="{0CA01C19-1493-4707-A077-E90CBB7A3FF2}"/>
    <cellStyle name="Comma 2 6" xfId="6935" xr:uid="{347D607E-B4E2-4BD9-9B27-3D3E1584348C}"/>
    <cellStyle name="Comma 2 7" xfId="6948" xr:uid="{096B9902-F00A-49C5-AEFB-20963CAE6C4B}"/>
    <cellStyle name="Comma 2 8" xfId="6955" xr:uid="{DF4B0CDF-6EB6-42AA-B900-3FE514A0A5AA}"/>
    <cellStyle name="Comma 2 9" xfId="6969" xr:uid="{00ABDA6D-4169-449C-9D6A-888CBA2053B0}"/>
    <cellStyle name="Comma 2_BS AT&amp;C" xfId="5467" xr:uid="{D1778A0F-0CC6-4010-A243-5F07BACE79FA}"/>
    <cellStyle name="Comma 20" xfId="5124" xr:uid="{CF40E30A-35A2-439E-BD38-3D12B4CFB6CF}"/>
    <cellStyle name="Comma 20 10" xfId="5129" xr:uid="{7BED5901-CAAF-4CBD-B4A6-EE5DBB5F25F6}"/>
    <cellStyle name="Comma 20 11" xfId="5134" xr:uid="{B18F2D97-59B1-4470-8AB3-D5FEFB4C94D7}"/>
    <cellStyle name="Comma 20 12" xfId="5141" xr:uid="{11273833-DFB7-46ED-8463-784027FBC488}"/>
    <cellStyle name="Comma 20 13" xfId="5145" xr:uid="{4F5BB1A2-A880-4B99-B08C-E9C18026B80F}"/>
    <cellStyle name="Comma 20 14" xfId="5155" xr:uid="{395C1FD6-37C4-4B46-B74C-90585BAFDC80}"/>
    <cellStyle name="Comma 20 2" xfId="5161" xr:uid="{6990EC32-BCC0-4023-A698-292CA9E23B99}"/>
    <cellStyle name="Comma 20 3" xfId="5180" xr:uid="{64945F79-2B5E-4632-9E61-664EBEC2DD31}"/>
    <cellStyle name="Comma 20 4" xfId="5195" xr:uid="{055261AF-6147-4273-8BE2-61DDE009C75E}"/>
    <cellStyle name="Comma 20 5" xfId="5262" xr:uid="{76435CEF-0648-4F04-AEBA-58057F49055E}"/>
    <cellStyle name="Comma 20 6" xfId="5332" xr:uid="{8416CA04-FD0F-4B4D-B547-84E61ECF80F2}"/>
    <cellStyle name="Comma 20 7" xfId="1280" xr:uid="{EEFCA598-96BA-4D06-9AB2-9E7B08F6FD9E}"/>
    <cellStyle name="Comma 20 8" xfId="5404" xr:uid="{C887A6CB-A935-44AE-8D48-072409A1125D}"/>
    <cellStyle name="Comma 20 9" xfId="5412" xr:uid="{6D84C9F2-F73A-4AA5-8522-4D982E6827FE}"/>
    <cellStyle name="Comma 21" xfId="4736" xr:uid="{41FD113B-28AA-496A-816E-4041CE5A9FCE}"/>
    <cellStyle name="Comma 21 10" xfId="1761" xr:uid="{6DF88141-A08E-4EF4-8D2C-BD313AA07258}"/>
    <cellStyle name="Comma 21 11" xfId="1789" xr:uid="{986F19AA-C323-4D29-B90A-551FC6CEDF62}"/>
    <cellStyle name="Comma 21 12" xfId="2026" xr:uid="{CF25C89A-0E59-47C0-BD6F-0FC8850E5FF0}"/>
    <cellStyle name="Comma 21 13" xfId="2044" xr:uid="{9B70A1C7-287B-41F2-9652-100E154EF0D6}"/>
    <cellStyle name="Comma 21 14" xfId="2067" xr:uid="{0E65BC6C-ACB4-4555-83C7-9241294DBF1C}"/>
    <cellStyle name="Comma 21 2" xfId="2330" xr:uid="{CEF16210-25AE-4992-9C38-C4B6689DD2EC}"/>
    <cellStyle name="Comma 21 3" xfId="1146" xr:uid="{1433C075-8090-434D-A661-738264C49B01}"/>
    <cellStyle name="Comma 21 4" xfId="2376" xr:uid="{0B743BD8-4EF9-4702-9455-1DA3516D4D29}"/>
    <cellStyle name="Comma 21 5" xfId="2411" xr:uid="{483FB415-E9FF-4288-A53B-1AED88D934CD}"/>
    <cellStyle name="Comma 21 6" xfId="2440" xr:uid="{A8290755-8742-4D39-8BC8-BF6E47720F17}"/>
    <cellStyle name="Comma 21 7" xfId="317" xr:uid="{DF063AC1-3F23-4EDF-A439-3AADAB21C638}"/>
    <cellStyle name="Comma 21 8" xfId="717" xr:uid="{D016A0A9-381B-450A-B1F1-CAD79009D6B2}"/>
    <cellStyle name="Comma 21 9" xfId="4747" xr:uid="{D4C924E7-C95D-4ECB-857D-113CD63086BF}"/>
    <cellStyle name="Comma 22" xfId="4764" xr:uid="{EC1A10B8-2B75-4922-BED1-FF6C6C696192}"/>
    <cellStyle name="Comma 22 10" xfId="2320" xr:uid="{45442669-4D8C-4075-AB5F-CB934AD9BAD5}"/>
    <cellStyle name="Comma 22 11" xfId="1154" xr:uid="{DF33CBAA-D904-4EB2-8ED2-E6CE38AF2069}"/>
    <cellStyle name="Comma 22 12" xfId="2362" xr:uid="{54682BC7-176B-4BFB-9B7D-EF39055EE0BB}"/>
    <cellStyle name="Comma 22 13" xfId="2405" xr:uid="{C2F7B9D4-1AE1-4B55-B5B5-69B54540D267}"/>
    <cellStyle name="Comma 22 14" xfId="2434" xr:uid="{791FB092-5E9B-4572-AC2A-ED118FCF52ED}"/>
    <cellStyle name="Comma 22 2" xfId="4777" xr:uid="{566926E0-4D5E-4485-AFC1-E83442D45522}"/>
    <cellStyle name="Comma 22 2 2" xfId="2230" xr:uid="{F118CEBC-D7D7-4D9B-A517-7612D34FE3BF}"/>
    <cellStyle name="Comma 22 2 3" xfId="2465" xr:uid="{EA7F3490-4754-4703-84D1-430035EBB90F}"/>
    <cellStyle name="Comma 22 2 4" xfId="266" xr:uid="{1389E159-1B94-46BE-82C8-B2B91BF8EB50}"/>
    <cellStyle name="Comma 22 2 5" xfId="373" xr:uid="{2713B5A7-8E43-4CA5-AC50-2138A280DE85}"/>
    <cellStyle name="Comma 22 2 6" xfId="443" xr:uid="{E40C14B1-7910-4307-8F01-817D96D637E0}"/>
    <cellStyle name="Comma 22 2 7" xfId="461" xr:uid="{CC94CC48-2098-4995-8A35-B12BE8BAE687}"/>
    <cellStyle name="Comma 22 2 8" xfId="341" xr:uid="{A1BC829C-10A1-415C-B278-1B04CEBDF059}"/>
    <cellStyle name="Comma 22 2 9" xfId="391" xr:uid="{5FB1A5C3-3C77-4454-ACDE-60623DCF32D2}"/>
    <cellStyle name="Comma 22 3" xfId="1186" xr:uid="{3D51C92F-F108-4CE9-BCFE-D9E09B42E50D}"/>
    <cellStyle name="Comma 22 3 2" xfId="3179" xr:uid="{08049BD8-95F7-4187-A121-268E84C29201}"/>
    <cellStyle name="Comma 22 3 3" xfId="4135" xr:uid="{817DABD9-FEF0-4C3E-B10A-D872C70D8AB8}"/>
    <cellStyle name="Comma 22 3 4" xfId="5480" xr:uid="{DF5C0F62-58B7-4796-8EBC-F9B1B7674A30}"/>
    <cellStyle name="Comma 22 3 5" xfId="742" xr:uid="{09ECBE06-3E23-46A3-B05F-CEE93C9D7A53}"/>
    <cellStyle name="Comma 22 3 6" xfId="1445" xr:uid="{8F27F39D-1DC1-49C4-B03B-7915246638AE}"/>
    <cellStyle name="Comma 22 3 7" xfId="3495" xr:uid="{30154CE7-5A23-487B-946A-6BE06E52B24B}"/>
    <cellStyle name="Comma 22 3 8" xfId="3509" xr:uid="{542863B3-20A0-49F3-A984-92E84C9C4D69}"/>
    <cellStyle name="Comma 22 3 9" xfId="3022" xr:uid="{D24C7EAA-0788-4606-BF34-CDFB9D1B3975}"/>
    <cellStyle name="Comma 22 4" xfId="4795" xr:uid="{F5F63B40-9182-4199-9879-9DBA40C9DAE3}"/>
    <cellStyle name="Comma 22 4 2" xfId="2032" xr:uid="{8E106F96-FE60-4C6E-B613-D9A5562675BC}"/>
    <cellStyle name="Comma 22 4 3" xfId="2048" xr:uid="{C4115E21-374A-4DFC-B56D-CCBA8142A28B}"/>
    <cellStyle name="Comma 22 4 4" xfId="2071" xr:uid="{53CA3357-F15D-4994-8AB2-15D89A4DE5BF}"/>
    <cellStyle name="Comma 22 4 5" xfId="4274" xr:uid="{EE64763F-C64C-4927-90B2-1A6BBD48676D}"/>
    <cellStyle name="Comma 22 4 6" xfId="2556" xr:uid="{EFF9EFF9-74C6-4E74-89CE-2E8360971296}"/>
    <cellStyle name="Comma 22 4 7" xfId="2581" xr:uid="{C23ACD04-6184-47A4-A11E-F20D8AB4E961}"/>
    <cellStyle name="Comma 22 4 8" xfId="3527" xr:uid="{81E49BD6-D3B2-4A89-8563-64E344F37120}"/>
    <cellStyle name="Comma 22 4 9" xfId="3055" xr:uid="{81111A63-7541-4CFC-8293-7F4797D0EDFD}"/>
    <cellStyle name="Comma 22 5" xfId="4811" xr:uid="{F06A13FC-B620-4BFC-A8F8-040B74137281}"/>
    <cellStyle name="Comma 22 5 2" xfId="2163" xr:uid="{121D87A0-CB62-4D96-AE9A-594923FF3F4D}"/>
    <cellStyle name="Comma 22 5 3" xfId="543" xr:uid="{C139C99B-CC5D-430F-BE04-07E7691C37D1}"/>
    <cellStyle name="Comma 22 5 4" xfId="2174" xr:uid="{AAA2CEE4-16E0-4CDC-A8A5-77EDB242493E}"/>
    <cellStyle name="Comma 22 5 5" xfId="5482" xr:uid="{FAFC615E-B9ED-4647-B5E3-FA096148F2A2}"/>
    <cellStyle name="Comma 22 5 6" xfId="3556" xr:uid="{4593F95B-1151-403C-8AC0-3B0843F27995}"/>
    <cellStyle name="Comma 22 5 7" xfId="3573" xr:uid="{AD576DA4-75F8-4680-B197-6B1217FA0D23}"/>
    <cellStyle name="Comma 22 5 8" xfId="706" xr:uid="{47B81D68-09C3-40D7-8782-6F155C55D3B7}"/>
    <cellStyle name="Comma 22 5 9" xfId="3590" xr:uid="{C7CF6303-444B-488B-A60B-2632C211FB30}"/>
    <cellStyle name="Comma 22 6" xfId="4828" xr:uid="{1D0169EC-246A-4199-AF62-F168F5DCD78B}"/>
    <cellStyle name="Comma 22 6 2" xfId="4481" xr:uid="{88FE000F-F85A-4060-8F48-E25F263D3D17}"/>
    <cellStyle name="Comma 22 6 3" xfId="4539" xr:uid="{D7C6216F-E7F0-4C5D-8575-50A261C1A0F3}"/>
    <cellStyle name="Comma 22 6 4" xfId="4581" xr:uid="{CB6B6986-843F-48F4-BBE1-AB2E370B1D70}"/>
    <cellStyle name="Comma 22 6 5" xfId="4662" xr:uid="{4BA17078-1E91-4357-80D4-76DFDAB23D9D}"/>
    <cellStyle name="Comma 22 6 6" xfId="3447" xr:uid="{2DB43EE9-E8B8-42C2-AD5C-171F80E332B1}"/>
    <cellStyle name="Comma 22 6 7" xfId="3657" xr:uid="{1A2E65A0-F566-4262-8368-67EAAA26BAEB}"/>
    <cellStyle name="Comma 22 6 8" xfId="3676" xr:uid="{1AD89487-DFFE-47E1-B444-B615B89450C4}"/>
    <cellStyle name="Comma 22 6 9" xfId="3691" xr:uid="{E46AECAF-DF1B-4864-9BC0-99142C000629}"/>
    <cellStyle name="Comma 22 7" xfId="1301" xr:uid="{0A35EDAF-822A-42F8-888F-39113D69C101}"/>
    <cellStyle name="Comma 22 8" xfId="4846" xr:uid="{0957DB37-8D77-4C30-8131-82D381ED23F3}"/>
    <cellStyle name="Comma 22 9" xfId="4858" xr:uid="{5C90F442-E011-4A32-9D8B-3DB3E1B3276C}"/>
    <cellStyle name="Comma 23" xfId="4874" xr:uid="{867643B2-7A91-46A9-97B1-1077B8A07B67}"/>
    <cellStyle name="Comma 23 10" xfId="5490" xr:uid="{7088659C-CE87-46C6-949C-0D46A551B475}"/>
    <cellStyle name="Comma 23 11" xfId="1239" xr:uid="{72F053D5-9E5B-4BEE-9CE6-DC5ECA8FFD1B}"/>
    <cellStyle name="Comma 23 12" xfId="5494" xr:uid="{5573FE26-6C28-4EA2-A741-F211ABBCB105}"/>
    <cellStyle name="Comma 23 13" xfId="5512" xr:uid="{76C539FA-BA81-400C-806B-2BF7C16250C8}"/>
    <cellStyle name="Comma 23 14" xfId="5534" xr:uid="{162DAC90-A9ED-4A9C-8545-A37A7473B651}"/>
    <cellStyle name="Comma 23 2" xfId="4887" xr:uid="{0CA53227-D5E7-44D5-A045-5DB6FE5D59C0}"/>
    <cellStyle name="Comma 23 2 2" xfId="4495" xr:uid="{E040C1CC-1D28-413D-A0CF-9B30187173E8}"/>
    <cellStyle name="Comma 23 2 3" xfId="4505" xr:uid="{D570412F-0277-40DD-BB25-6CA27D12E910}"/>
    <cellStyle name="Comma 23 2 4" xfId="4517" xr:uid="{71428F2D-18A7-47C8-8A8E-53F99AAED2BB}"/>
    <cellStyle name="Comma 23 2 5" xfId="4524" xr:uid="{405A1CD1-72B1-4014-81BF-57486D06E17E}"/>
    <cellStyle name="Comma 23 2 6" xfId="4529" xr:uid="{B114468D-4DC1-45E2-81A5-3C0BE702E5E8}"/>
    <cellStyle name="Comma 23 2 7" xfId="3347" xr:uid="{B0399CAA-6AE0-46F4-9559-FA9C2136F4D3}"/>
    <cellStyle name="Comma 23 2 8" xfId="2871" xr:uid="{9EB63A84-978C-4977-81E3-3CA980AAE800}"/>
    <cellStyle name="Comma 23 2 9" xfId="2886" xr:uid="{80A5CD21-2722-40B3-8C9A-40DA060176A4}"/>
    <cellStyle name="Comma 23 3" xfId="1209" xr:uid="{80A7D5C0-A54C-43E0-A102-05883EFD3C8C}"/>
    <cellStyle name="Comma 23 3 2" xfId="4554" xr:uid="{3ADBE9C5-8E88-4A5B-892F-CAE23C7D5B97}"/>
    <cellStyle name="Comma 23 3 3" xfId="4562" xr:uid="{CAD0F5BF-66E2-401E-8616-787616A3D7D4}"/>
    <cellStyle name="Comma 23 3 4" xfId="782" xr:uid="{F79B6362-D5E3-4AAF-9870-1B448B7DD6F6}"/>
    <cellStyle name="Comma 23 3 5" xfId="4568" xr:uid="{7E00CBA2-7676-47B3-ADA8-B1C0116B27CB}"/>
    <cellStyle name="Comma 23 3 6" xfId="4572" xr:uid="{6B372C8B-F60D-4367-AC1B-BA6F7F10A430}"/>
    <cellStyle name="Comma 23 3 7" xfId="958" xr:uid="{2033B954-0E9A-458F-A405-1140EE21DBD4}"/>
    <cellStyle name="Comma 23 3 8" xfId="3391" xr:uid="{6546CAD6-7564-463A-A938-FE973916A706}"/>
    <cellStyle name="Comma 23 3 9" xfId="3397" xr:uid="{DF2EBEB7-BBCC-4E04-B329-F87490316D03}"/>
    <cellStyle name="Comma 23 4" xfId="4900" xr:uid="{A6BD3CE5-ECE8-4D91-BE4A-D28192C6D24E}"/>
    <cellStyle name="Comma 23 4 2" xfId="4611" xr:uid="{BF6C20DF-F461-4636-BDFC-D6845D1FA08C}"/>
    <cellStyle name="Comma 23 4 3" xfId="4625" xr:uid="{5185F9AE-E097-48A0-A5E5-AD4A5CA6B871}"/>
    <cellStyle name="Comma 23 4 4" xfId="4637" xr:uid="{4C483203-FB06-415D-8AFD-E3E51D13F869}"/>
    <cellStyle name="Comma 23 4 5" xfId="4646" xr:uid="{1E3506BA-D837-46E5-A9DB-B2F5A49522C7}"/>
    <cellStyle name="Comma 23 4 6" xfId="4652" xr:uid="{082836D9-7313-4B35-8B69-C1127B62F512}"/>
    <cellStyle name="Comma 23 4 7" xfId="5541" xr:uid="{52230C58-1042-44C2-AB2E-193BE327AC06}"/>
    <cellStyle name="Comma 23 4 8" xfId="5543" xr:uid="{D3AF0E03-C401-406B-984D-22D87E4988F4}"/>
    <cellStyle name="Comma 23 4 9" xfId="5545" xr:uid="{8F852878-1A2E-4D9D-B04A-C725EAE4FCA5}"/>
    <cellStyle name="Comma 23 5" xfId="4925" xr:uid="{542EA952-8B7B-48E7-BFCF-112966CFFCC8}"/>
    <cellStyle name="Comma 23 5 2" xfId="4388" xr:uid="{CAC0F346-E6C0-4E40-BC98-1AC8DAFA8C74}"/>
    <cellStyle name="Comma 23 5 3" xfId="4409" xr:uid="{E895CE1A-64FE-4F63-A261-69DF397CAB12}"/>
    <cellStyle name="Comma 23 5 4" xfId="60" xr:uid="{C87A26EB-F27F-45D4-B035-F55AC2D12E59}"/>
    <cellStyle name="Comma 23 5 5" xfId="4677" xr:uid="{13FB21EF-02E1-42A7-AAB0-29DCED47045B}"/>
    <cellStyle name="Comma 23 5 6" xfId="4687" xr:uid="{CD528DC8-620B-43B4-AB12-EB5CE79193F3}"/>
    <cellStyle name="Comma 23 5 7" xfId="5554" xr:uid="{0968A238-FA65-4F5F-BD3F-22B58944F33A}"/>
    <cellStyle name="Comma 23 5 8" xfId="5560" xr:uid="{676CBB5E-41D2-4F68-82ED-42338A494766}"/>
    <cellStyle name="Comma 23 5 9" xfId="5565" xr:uid="{8774903C-CC2A-4947-B2F5-F39C871FCF66}"/>
    <cellStyle name="Comma 23 6" xfId="918" xr:uid="{0368FE07-26EE-4959-8411-43A3F111643B}"/>
    <cellStyle name="Comma 23 6 2" xfId="5567" xr:uid="{940791F1-46B3-46E2-8814-5EF17DE2F40F}"/>
    <cellStyle name="Comma 23 6 3" xfId="5570" xr:uid="{C7AA6885-B792-4EFE-91F4-5EE81DD6525C}"/>
    <cellStyle name="Comma 23 6 4" xfId="5573" xr:uid="{359FE6A7-E7D6-413F-AFEF-355C0BF0773D}"/>
    <cellStyle name="Comma 23 6 5" xfId="5581" xr:uid="{C074F067-D907-4F45-82DA-B6878C7E3385}"/>
    <cellStyle name="Comma 23 6 6" xfId="5594" xr:uid="{E8AD021E-F521-4722-9B7D-A63DC6C1B591}"/>
    <cellStyle name="Comma 23 6 7" xfId="5609" xr:uid="{51A0355B-8BCD-4B28-94F2-ACD2374C8878}"/>
    <cellStyle name="Comma 23 6 8" xfId="5621" xr:uid="{E31CD442-B09F-4A38-A344-534AE4225F1A}"/>
    <cellStyle name="Comma 23 6 9" xfId="5632" xr:uid="{82024E32-F9F7-4910-9DB1-98E24C625A9A}"/>
    <cellStyle name="Comma 23 7" xfId="1333" xr:uid="{9F902025-629F-414A-90C1-5CC905E8F097}"/>
    <cellStyle name="Comma 23 8" xfId="1844" xr:uid="{9A5314E2-7B3A-4D29-BE57-546C51FBA2DA}"/>
    <cellStyle name="Comma 23 9" xfId="1857" xr:uid="{174FA267-F568-44F4-87CA-D7F02BB9E3A7}"/>
    <cellStyle name="Comma 24" xfId="4949" xr:uid="{339C7AC6-01B5-4AE8-B795-5F90B06B1176}"/>
    <cellStyle name="Comma 24 10" xfId="2728" xr:uid="{D52EE8F9-6559-425B-A7FC-AE54B3F38516}"/>
    <cellStyle name="Comma 24 11" xfId="2739" xr:uid="{1E9675A7-CFC7-4A24-BBE6-FB1B252B6AD1}"/>
    <cellStyle name="Comma 24 12" xfId="2751" xr:uid="{288128A3-FDE3-457F-BF71-3204710BF4FB}"/>
    <cellStyle name="Comma 24 13" xfId="560" xr:uid="{AEA45142-BBDA-4539-AA39-FF9DF97E3BA8}"/>
    <cellStyle name="Comma 24 14" xfId="3288" xr:uid="{CA7EE07A-7643-4842-8332-DC1C26534258}"/>
    <cellStyle name="Comma 24 15" xfId="3335" xr:uid="{D082A855-7F0D-4984-83FA-1A5145EB7DE7}"/>
    <cellStyle name="Comma 24 2" xfId="4964" xr:uid="{0ADAC3FF-9602-484F-995E-6885410C86D0}"/>
    <cellStyle name="Comma 24 2 10" xfId="6987" xr:uid="{98937251-1ACC-41FB-A993-CB1E1CB33C00}"/>
    <cellStyle name="Comma 24 2 11" xfId="6997" xr:uid="{E124CF0C-07F2-4AB0-A14F-6795A04A3F21}"/>
    <cellStyle name="Comma 24 2 12" xfId="7005" xr:uid="{CC7A73D1-C4AB-46E5-BC4D-18B677D80298}"/>
    <cellStyle name="Comma 24 2 13" xfId="7011" xr:uid="{8525B381-E52F-4246-B2F1-C3EC44B20DA5}"/>
    <cellStyle name="Comma 24 2 14" xfId="7014" xr:uid="{F7D33C81-AFAD-42DB-983A-EEDEE40F02E8}"/>
    <cellStyle name="Comma 24 2 2" xfId="4915" xr:uid="{EE3DE55C-2CCC-4AA1-B233-AA935CCC5F95}"/>
    <cellStyle name="Comma 24 2 2 2" xfId="4392" xr:uid="{8EDF9F7A-77C9-450E-A788-7FA200BEAE13}"/>
    <cellStyle name="Comma 24 2 2 3" xfId="4411" xr:uid="{228ADD19-43DF-424F-A4A3-1B74D137C16A}"/>
    <cellStyle name="Comma 24 2 2 4" xfId="70" xr:uid="{67A29177-0B20-4C6C-9A79-04C33BE7523B}"/>
    <cellStyle name="Comma 24 2 2 5" xfId="4673" xr:uid="{98AD61EF-C53F-4AE4-8E82-121463F8E08E}"/>
    <cellStyle name="Comma 24 2 2 6" xfId="4683" xr:uid="{6D55F3FE-0D97-4208-AD05-29136A2DE418}"/>
    <cellStyle name="Comma 24 2 2 7" xfId="5550" xr:uid="{57389915-F95A-40E8-A745-0141711AC95F}"/>
    <cellStyle name="Comma 24 2 2 8" xfId="5557" xr:uid="{2D178EE3-A07B-4B88-AE80-875B53805B3D}"/>
    <cellStyle name="Comma 24 2 2 9" xfId="5563" xr:uid="{6506AC83-7F9C-4002-A537-4318255E465D}"/>
    <cellStyle name="Comma 24 2 3" xfId="938" xr:uid="{B06705BE-C8F7-448A-904A-F22EEFE0E448}"/>
    <cellStyle name="Comma 24 2 3 2" xfId="7016" xr:uid="{E1D1EDF5-543A-4385-842B-9C00BB0D6403}"/>
    <cellStyle name="Comma 24 2 3 3" xfId="7021" xr:uid="{382E65F0-C88C-49F7-8E2C-43F0AA951BF9}"/>
    <cellStyle name="Comma 24 2 3 4" xfId="7023" xr:uid="{21E59614-DD20-4A34-886C-814926F3CE2A}"/>
    <cellStyle name="Comma 24 2 3 5" xfId="5578" xr:uid="{E68DF744-B234-4ECB-BFFA-920B515061FE}"/>
    <cellStyle name="Comma 24 2 3 6" xfId="5584" xr:uid="{52D5FF58-F376-4261-8050-257F7BC6BE59}"/>
    <cellStyle name="Comma 24 2 3 7" xfId="5597" xr:uid="{05240D06-B134-482B-9F58-3E02E93E299B}"/>
    <cellStyle name="Comma 24 2 3 8" xfId="5612" xr:uid="{B87947F5-CC59-41F1-A2F2-28475055DA13}"/>
    <cellStyle name="Comma 24 2 3 9" xfId="5623" xr:uid="{EF77FA91-A32E-4F2E-A671-F0CCEA821C5D}"/>
    <cellStyle name="Comma 24 2 4" xfId="1313" xr:uid="{E1A02396-7974-4DE9-A404-206E12DEEB1B}"/>
    <cellStyle name="Comma 24 2 4 2" xfId="6965" xr:uid="{14CBD154-8546-4AA5-9361-5596B09C6D49}"/>
    <cellStyle name="Comma 24 2 4 3" xfId="6978" xr:uid="{ACD0D656-1934-4A1E-8D68-16CC5988A4AC}"/>
    <cellStyle name="Comma 24 2 4 4" xfId="7025" xr:uid="{7139D16B-CA42-4298-A974-1D23356D93C4}"/>
    <cellStyle name="Comma 24 2 4 5" xfId="975" xr:uid="{D48E6DD9-CB2D-4B6B-9FB2-1C22697EEA67}"/>
    <cellStyle name="Comma 24 2 4 6" xfId="5891" xr:uid="{57A3D980-FBF5-4686-BC70-668F557F692E}"/>
    <cellStyle name="Comma 24 2 4 7" xfId="5909" xr:uid="{12EEC3CF-8993-4759-B2F6-D1850DF5C0EE}"/>
    <cellStyle name="Comma 24 2 4 8" xfId="5923" xr:uid="{C98E45C0-18C4-4AD8-9DE4-8CAD52FE84F0}"/>
    <cellStyle name="Comma 24 2 4 9" xfId="1073" xr:uid="{66EDBBA4-31F4-445C-B79C-C7A67A10F98B}"/>
    <cellStyle name="Comma 24 2 5" xfId="1825" xr:uid="{3D772D30-66AF-433A-9146-FAB44DA67B36}"/>
    <cellStyle name="Comma 24 2 5 2" xfId="7030" xr:uid="{8F654CC6-57B8-48CC-891F-2977F7EF7054}"/>
    <cellStyle name="Comma 24 2 5 3" xfId="7036" xr:uid="{0154B425-2F9D-4268-97B0-E6157A97BE7B}"/>
    <cellStyle name="Comma 24 2 5 4" xfId="7039" xr:uid="{CC12782D-4168-4BEA-B663-15A77A823192}"/>
    <cellStyle name="Comma 24 2 5 5" xfId="1113" xr:uid="{25CB91BD-E204-4861-8836-DCAF9E914179}"/>
    <cellStyle name="Comma 24 2 5 6" xfId="5975" xr:uid="{16D65D8B-8758-4772-A645-3F9721BA9167}"/>
    <cellStyle name="Comma 24 2 5 7" xfId="5986" xr:uid="{9A3EC399-0B97-454B-9E1D-B273D263ECF4}"/>
    <cellStyle name="Comma 24 2 5 8" xfId="5997" xr:uid="{F034204A-BC02-456C-B22A-DE58BAA1DA0B}"/>
    <cellStyle name="Comma 24 2 5 9" xfId="6011" xr:uid="{7792F638-A7E8-497E-B959-F794213DA220}"/>
    <cellStyle name="Comma 24 2 6" xfId="1851" xr:uid="{BED4A619-37A0-4418-AFD9-C53CADF7FC75}"/>
    <cellStyle name="Comma 24 2 6 2" xfId="4107" xr:uid="{FBFECA18-1B88-40EB-A9B6-DB19C8D4E8B9}"/>
    <cellStyle name="Comma 24 2 6 3" xfId="4122" xr:uid="{1F0F6A9D-72B2-4C40-9C38-40FE116A6A72}"/>
    <cellStyle name="Comma 24 2 6 4" xfId="2095" xr:uid="{F0267B85-557E-41CC-BE8F-AEF608C45EC5}"/>
    <cellStyle name="Comma 24 2 6 5" xfId="6060" xr:uid="{002BF0E7-51B1-445F-95FA-2D613C708B87}"/>
    <cellStyle name="Comma 24 2 6 6" xfId="6064" xr:uid="{8352085E-506A-4A2E-B76B-7B0AAD371B8D}"/>
    <cellStyle name="Comma 24 2 6 7" xfId="6072" xr:uid="{A727DF40-0A65-4BE1-ABEB-BFF434E61F14}"/>
    <cellStyle name="Comma 24 2 6 8" xfId="6082" xr:uid="{CFB9E504-7A41-46B0-BF8D-A0F0106D9F6E}"/>
    <cellStyle name="Comma 24 2 6 9" xfId="6094" xr:uid="{A1C332C3-000A-4916-ADDF-FFAC0E5D258B}"/>
    <cellStyle name="Comma 24 2 7" xfId="1864" xr:uid="{A5343D27-509B-4BB8-B2BF-730E74801B7B}"/>
    <cellStyle name="Comma 24 2 8" xfId="1874" xr:uid="{FB974DE2-F66B-48BA-981B-56362E585BFA}"/>
    <cellStyle name="Comma 24 2 9" xfId="1908" xr:uid="{0F7D6E92-9549-4BC1-8E68-3957EFC2E08F}"/>
    <cellStyle name="Comma 24 3" xfId="602" xr:uid="{4F6D7161-25FA-44FF-B4DE-6D941173A902}"/>
    <cellStyle name="Comma 24 3 2" xfId="889" xr:uid="{29E46493-9F0F-4158-A020-BD64657103E1}"/>
    <cellStyle name="Comma 24 3 3" xfId="5001" xr:uid="{BB9FB5AB-AE58-4BD0-BF59-0B4191CAF48A}"/>
    <cellStyle name="Comma 24 3 4" xfId="1351" xr:uid="{4E3736C2-3066-434F-91E2-20BACEE307BE}"/>
    <cellStyle name="Comma 24 3 5" xfId="5034" xr:uid="{9553C397-F29E-4317-88F1-70E48B9362E4}"/>
    <cellStyle name="Comma 24 3 6" xfId="5056" xr:uid="{74E475BB-E2F3-44B9-87C7-E02582B0C758}"/>
    <cellStyle name="Comma 24 3 7" xfId="5642" xr:uid="{87188FA3-EB47-476B-80DA-E3195C8C8BF3}"/>
    <cellStyle name="Comma 24 3 8" xfId="5653" xr:uid="{9B02E3A3-7883-497B-B808-2C82D1D6BF33}"/>
    <cellStyle name="Comma 24 3 9" xfId="5664" xr:uid="{15AEEBD8-3E03-43BE-87AF-A8CD211B95FE}"/>
    <cellStyle name="Comma 24 4" xfId="4974" xr:uid="{788D41D4-8979-4E88-BE38-C6966CAA0AB1}"/>
    <cellStyle name="Comma 24 4 2" xfId="1634" xr:uid="{58155BEF-9A48-4D5C-9083-CE2113EA963C}"/>
    <cellStyle name="Comma 24 4 3" xfId="1659" xr:uid="{55273B14-C4ED-49E8-84A5-B8B5F4B55DCC}"/>
    <cellStyle name="Comma 24 4 4" xfId="1680" xr:uid="{FAC54C68-0BC1-4FA0-A27E-971FC0970D1D}"/>
    <cellStyle name="Comma 24 4 5" xfId="5095" xr:uid="{AFAF9FA3-0923-494F-9D44-8979F95AF4C9}"/>
    <cellStyle name="Comma 24 4 6" xfId="5117" xr:uid="{359CA7DD-0764-4052-BAF6-3E868D763D33}"/>
    <cellStyle name="Comma 24 4 7" xfId="5676" xr:uid="{77AD4027-4B12-45D7-A304-A1BD7EFE1FA8}"/>
    <cellStyle name="Comma 24 4 8" xfId="5690" xr:uid="{7850A264-ED4F-457F-84A8-2A6C233593DC}"/>
    <cellStyle name="Comma 24 4 9" xfId="5703" xr:uid="{F79AB404-663E-4019-8789-91D6E7E83329}"/>
    <cellStyle name="Comma 24 5" xfId="905" xr:uid="{32DC1485-C8A6-47EB-B859-6988D0853AE7}"/>
    <cellStyle name="Comma 24 5 2" xfId="5504" xr:uid="{55EA6F73-4F63-41CB-B05A-6B193B3B8524}"/>
    <cellStyle name="Comma 24 5 3" xfId="5525" xr:uid="{A0566D3F-E105-4EA6-B8A1-549DE03F465C}"/>
    <cellStyle name="Comma 24 5 4" xfId="5723" xr:uid="{6FABEF3A-7617-4640-B1F8-F8C251CEAF4B}"/>
    <cellStyle name="Comma 24 5 5" xfId="5739" xr:uid="{183C62F2-7EDD-44B9-936A-5BBFC059DE66}"/>
    <cellStyle name="Comma 24 5 6" xfId="5752" xr:uid="{043F2681-B54B-4F04-99F4-ABF674ED9786}"/>
    <cellStyle name="Comma 24 5 7" xfId="5765" xr:uid="{A655D41C-A10A-460D-87CB-28F0008F85D7}"/>
    <cellStyle name="Comma 24 5 8" xfId="5778" xr:uid="{3B1F04C8-EA8C-40BE-AAEA-EC9D45A80632}"/>
    <cellStyle name="Comma 24 5 9" xfId="5790" xr:uid="{50BD6A8F-7988-4536-A534-6DED229D6D9E}"/>
    <cellStyle name="Comma 24 6" xfId="4988" xr:uid="{2711AE28-5EAE-43B0-9023-39E2B8E846CA}"/>
    <cellStyle name="Comma 24 6 2" xfId="353" xr:uid="{C1619899-7C0B-4BAE-B775-253C46C402BA}"/>
    <cellStyle name="Comma 24 6 3" xfId="402" xr:uid="{149567B9-E6D1-427E-81DB-068B000CDD1A}"/>
    <cellStyle name="Comma 24 6 4" xfId="229" xr:uid="{3859EC94-3363-4854-B6DF-24AC4AB59C22}"/>
    <cellStyle name="Comma 24 6 5" xfId="118" xr:uid="{9B78CEB3-E4AC-4542-81A3-43E4ECE51F3C}"/>
    <cellStyle name="Comma 24 6 6" xfId="490" xr:uid="{ADFE7D80-4895-451D-9435-4A5AFDDB6C68}"/>
    <cellStyle name="Comma 24 6 7" xfId="532" xr:uid="{E41845BD-04F8-4AE0-88F3-DF869E066716}"/>
    <cellStyle name="Comma 24 6 8" xfId="5802" xr:uid="{84A6F4A9-DC07-40CD-84C6-3EF68BA1D96A}"/>
    <cellStyle name="Comma 24 6 9" xfId="5812" xr:uid="{BFE02A7F-88EB-44A9-9474-5A56E8169153}"/>
    <cellStyle name="Comma 24 7" xfId="1345" xr:uid="{C67906BA-131B-4FF1-AE9E-EC644BD7A2FC}"/>
    <cellStyle name="Comma 24 7 2" xfId="7046" xr:uid="{97C1D16F-31AD-4FE2-AB71-7E42E93DEFA1}"/>
    <cellStyle name="Comma 24 7 3" xfId="7052" xr:uid="{36AA4806-A00B-4DB0-838F-A2242D492DAF}"/>
    <cellStyle name="Comma 24 7 4" xfId="7063" xr:uid="{C921FE9C-64B9-4043-B617-1C83192EB6C8}"/>
    <cellStyle name="Comma 24 7 5" xfId="7074" xr:uid="{18D31884-7819-4786-BCB5-D8F9BF148649}"/>
    <cellStyle name="Comma 24 7 6" xfId="7086" xr:uid="{ECDD8C49-23ED-4FF8-9EC5-85BBB096FFA6}"/>
    <cellStyle name="Comma 24 7 7" xfId="7092" xr:uid="{771A1750-0265-445C-B6B8-1F7A1F04F085}"/>
    <cellStyle name="Comma 24 7 8" xfId="7100" xr:uid="{96FEC2FB-93E1-4967-8614-856E4F21EBAD}"/>
    <cellStyle name="Comma 24 7 9" xfId="7108" xr:uid="{C2F6C4DB-B936-40B4-92E9-0BF3EBDD44A7}"/>
    <cellStyle name="Comma 24 8" xfId="5015" xr:uid="{36F4EFB9-F136-4A19-BB88-7AEFEC4DD584}"/>
    <cellStyle name="Comma 24 9" xfId="5038" xr:uid="{427CCF54-E5C1-46F7-8C26-425A30C85F49}"/>
    <cellStyle name="Comma 25" xfId="5066" xr:uid="{C03489AD-2C75-45EB-813B-7FF76FF7AB2F}"/>
    <cellStyle name="Comma 25 10" xfId="7113" xr:uid="{FC411089-702F-4249-AE8E-681FEA1988D5}"/>
    <cellStyle name="Comma 25 11" xfId="7120" xr:uid="{E5D5C66B-E885-4C3E-813E-20437FE076A1}"/>
    <cellStyle name="Comma 25 12" xfId="7125" xr:uid="{67D81692-E09D-46EB-AB3B-21017B46BF2F}"/>
    <cellStyle name="Comma 25 13" xfId="7129" xr:uid="{1194EAE7-E285-4CFE-94BB-65F96A98C8D5}"/>
    <cellStyle name="Comma 25 14" xfId="7133" xr:uid="{094DFB80-31A4-42A0-8B73-8BEBDA33FC3C}"/>
    <cellStyle name="Comma 25 2" xfId="1589" xr:uid="{20583AC2-D712-4723-B558-E94276790652}"/>
    <cellStyle name="Comma 25 2 2" xfId="7140" xr:uid="{7B381E9A-3D0F-404D-8768-5B6F8125C99A}"/>
    <cellStyle name="Comma 25 2 3" xfId="7142" xr:uid="{B9FF76A1-6512-439A-96CB-22C0362C5A73}"/>
    <cellStyle name="Comma 25 2 4" xfId="7144" xr:uid="{1D422961-0E61-4C8A-A8B6-2272078DB75B}"/>
    <cellStyle name="Comma 25 2 5" xfId="7146" xr:uid="{5EC51EEA-878B-4F6B-A477-5246199DC2CB}"/>
    <cellStyle name="Comma 25 2 6" xfId="5245" xr:uid="{FB5ECF3E-9294-4E8B-B06F-FA65266E3A69}"/>
    <cellStyle name="Comma 25 2 7" xfId="6323" xr:uid="{3A2EDDA4-92D7-431B-9D9C-5234632E1326}"/>
    <cellStyle name="Comma 25 2 8" xfId="6334" xr:uid="{9E92C520-4869-4F8B-AD78-0C636ED6E2D6}"/>
    <cellStyle name="Comma 25 2 9" xfId="6346" xr:uid="{7A365FDD-9B93-4B0B-BF81-E16BE1A5D3A5}"/>
    <cellStyle name="Comma 25 3" xfId="1227" xr:uid="{0F4C122B-3E99-43BB-B355-93061CED74B8}"/>
    <cellStyle name="Comma 25 3 2" xfId="7148" xr:uid="{2E5720D2-035F-4ADF-A3C0-28688B23BE87}"/>
    <cellStyle name="Comma 25 3 3" xfId="7154" xr:uid="{6980520C-AE99-402B-96A4-182E3E7E9DF3}"/>
    <cellStyle name="Comma 25 3 4" xfId="7161" xr:uid="{ECCBA709-B3DD-4609-9461-BF4D3974B1A5}"/>
    <cellStyle name="Comma 25 3 5" xfId="7167" xr:uid="{5EA76C60-9A16-42B7-A0EF-DDC723A1CD06}"/>
    <cellStyle name="Comma 25 3 6" xfId="7174" xr:uid="{D3F40D30-1CBC-4FEF-9D56-CCD6B6D30A08}"/>
    <cellStyle name="Comma 25 3 7" xfId="7179" xr:uid="{FA73A11A-D695-45C7-8310-BB9CAD0DAD15}"/>
    <cellStyle name="Comma 25 3 8" xfId="7185" xr:uid="{6632EB00-9DD4-47C6-8086-42236F908FE1}"/>
    <cellStyle name="Comma 25 3 9" xfId="7193" xr:uid="{B7A73466-618A-497A-9BC2-B9C2A141F643}"/>
    <cellStyle name="Comma 25 4" xfId="1611" xr:uid="{90CF6AA0-CE52-4DD3-9195-A2E931E6AFD5}"/>
    <cellStyle name="Comma 25 4 2" xfId="7196" xr:uid="{3DF88F61-DB45-46FD-A1A0-304192A38913}"/>
    <cellStyle name="Comma 25 4 3" xfId="7199" xr:uid="{318047A2-6573-4D2D-9AAF-94A6FB02AACB}"/>
    <cellStyle name="Comma 25 4 4" xfId="7202" xr:uid="{62B36FC4-9482-4D0D-8F5F-1838C03BC160}"/>
    <cellStyle name="Comma 25 4 5" xfId="7205" xr:uid="{8D880B59-9851-4CEE-9B06-27003A30D6F0}"/>
    <cellStyle name="Comma 25 4 6" xfId="7208" xr:uid="{C9C1C850-1440-45E6-BF05-1CD9FC48E388}"/>
    <cellStyle name="Comma 25 4 7" xfId="870" xr:uid="{0569899A-823B-4508-97A1-205127A31D63}"/>
    <cellStyle name="Comma 25 4 8" xfId="2645" xr:uid="{CF573CCC-16DB-449C-869A-46E8A33C9BC9}"/>
    <cellStyle name="Comma 25 4 9" xfId="2652" xr:uid="{2F7FDD30-31CA-4596-8638-20AC04DFE072}"/>
    <cellStyle name="Comma 25 5" xfId="1644" xr:uid="{AC553126-0A9D-4537-9F54-8A0C9A90480C}"/>
    <cellStyle name="Comma 25 5 2" xfId="50" xr:uid="{5906ECE2-77DA-4ACB-821C-97817CBDEC92}"/>
    <cellStyle name="Comma 25 5 3" xfId="7215" xr:uid="{65105E63-76E3-41C8-A61B-D9D7AC13903D}"/>
    <cellStyle name="Comma 25 5 4" xfId="7223" xr:uid="{57F45AC6-0822-41F0-9F89-C67974F5985B}"/>
    <cellStyle name="Comma 25 5 5" xfId="7230" xr:uid="{40DC0CAC-7A5B-455E-8345-0006C7649F09}"/>
    <cellStyle name="Comma 25 5 6" xfId="7237" xr:uid="{D00E2A69-F4C3-44C7-B8E7-F8030A021F09}"/>
    <cellStyle name="Comma 25 5 7" xfId="2691" xr:uid="{95697F8E-32C5-46BD-A547-1B246E3CE040}"/>
    <cellStyle name="Comma 25 5 8" xfId="2712" xr:uid="{0DD57E13-E961-477A-8B46-93922C4676F9}"/>
    <cellStyle name="Comma 25 5 9" xfId="2721" xr:uid="{24C5B916-422B-4FE4-A24D-7DC0522853E0}"/>
    <cellStyle name="Comma 25 6" xfId="1662" xr:uid="{206E4EDD-456F-423C-AD72-CD39B2A7AF84}"/>
    <cellStyle name="Comma 25 6 2" xfId="5152" xr:uid="{EAD13880-5314-4E47-9504-B36E05F5B8F5}"/>
    <cellStyle name="Comma 25 6 3" xfId="7243" xr:uid="{B5197D2A-4FA0-43D6-BE7B-3EEB2C05E768}"/>
    <cellStyle name="Comma 25 6 4" xfId="7253" xr:uid="{557ED1CC-15D7-450B-AFA3-38A9F147A2BF}"/>
    <cellStyle name="Comma 25 6 5" xfId="7262" xr:uid="{24B1D5FD-D01A-42FF-AFFE-C93F985EE2D7}"/>
    <cellStyle name="Comma 25 6 6" xfId="7271" xr:uid="{05D7081A-8003-4A38-9314-77DCECE9D5E4}"/>
    <cellStyle name="Comma 25 6 7" xfId="2782" xr:uid="{2668C243-CF1D-43F9-B2B9-6352D68B0193}"/>
    <cellStyle name="Comma 25 6 8" xfId="2798" xr:uid="{D512489E-CDA4-4F84-8B88-D5E022EA0DE4}"/>
    <cellStyle name="Comma 25 6 9" xfId="2808" xr:uid="{C4063801-8F66-43F6-9CC4-31CDDAF9D2DE}"/>
    <cellStyle name="Comma 25 7" xfId="1697" xr:uid="{8D6F4AC5-5C21-49AF-A0CA-EDDCC657F538}"/>
    <cellStyle name="Comma 25 8" xfId="5102" xr:uid="{A8161281-DC4B-4401-8EA1-E2E365A9CB38}"/>
    <cellStyle name="Comma 25 9" xfId="5122" xr:uid="{08A2BF93-034F-406F-8E00-2FF1A6DB11E2}"/>
    <cellStyle name="Comma 26" xfId="1271" xr:uid="{6997A943-9F2B-444E-B980-E04EA0597BEE}"/>
    <cellStyle name="Comma 26 10" xfId="7276" xr:uid="{758C0913-B54D-4EEE-9E83-9754B34E3393}"/>
    <cellStyle name="Comma 26 11" xfId="7281" xr:uid="{0398607D-62F9-4FFE-8F6E-948EA6922A68}"/>
    <cellStyle name="Comma 26 12" xfId="4614" xr:uid="{7FC26D1D-22CD-44AD-816C-E4878A33B3C7}"/>
    <cellStyle name="Comma 26 13" xfId="4629" xr:uid="{1BA1687F-6813-4DF6-A83C-989796D91978}"/>
    <cellStyle name="Comma 26 14" xfId="4640" xr:uid="{56642B9A-3F98-42BD-AE30-C0F4C314D289}"/>
    <cellStyle name="Comma 26 2" xfId="5486" xr:uid="{77D21C39-FCD5-4534-B77E-C5321EA7EF96}"/>
    <cellStyle name="Comma 26 2 2" xfId="4190" xr:uid="{4DA71230-A50B-409D-8B6F-9E75FDE98327}"/>
    <cellStyle name="Comma 26 2 3" xfId="4204" xr:uid="{E7C5EC3C-618A-4192-9DA0-3AAE28D22E0B}"/>
    <cellStyle name="Comma 26 2 4" xfId="6189" xr:uid="{0874C405-B754-4DF7-AE8D-1828879DCE19}"/>
    <cellStyle name="Comma 26 2 5" xfId="6201" xr:uid="{BB1BF204-F5D7-4526-904E-867DABD94F05}"/>
    <cellStyle name="Comma 26 2 6" xfId="6208" xr:uid="{F972F5DF-BD1A-413A-A5FB-2211D94ACE58}"/>
    <cellStyle name="Comma 26 2 7" xfId="1374" xr:uid="{686613CF-6013-46C4-82B5-78EE48709EE3}"/>
    <cellStyle name="Comma 26 2 8" xfId="7288" xr:uid="{613A188C-8909-46C9-878A-8CBC7A33C7A5}"/>
    <cellStyle name="Comma 26 2 9" xfId="7293" xr:uid="{C3FD2FD7-4203-4277-ADEC-39B904ECA060}"/>
    <cellStyle name="Comma 26 3" xfId="1243" xr:uid="{F834BEE1-4362-4D2B-8EDE-0C30A8E07BC9}"/>
    <cellStyle name="Comma 26 3 2" xfId="4319" xr:uid="{6048E9CD-FB2D-4EA7-BD04-B18C4ED57BC6}"/>
    <cellStyle name="Comma 26 3 3" xfId="4333" xr:uid="{A2BCF3CA-80B1-45C4-B8B4-B9C0C7A25910}"/>
    <cellStyle name="Comma 26 3 4" xfId="6211" xr:uid="{14F3AB7B-6B86-4E8B-99E8-13A3D05249B3}"/>
    <cellStyle name="Comma 26 3 5" xfId="6219" xr:uid="{ED7A2E9F-EE69-4FE4-A6B3-1E437248FD39}"/>
    <cellStyle name="Comma 26 3 6" xfId="6222" xr:uid="{D62A080B-83F1-4191-80F8-B8360A427B65}"/>
    <cellStyle name="Comma 26 3 7" xfId="1378" xr:uid="{BAF0F325-A906-4ACD-BD10-7529EFF383A7}"/>
    <cellStyle name="Comma 26 3 8" xfId="7295" xr:uid="{D43B0072-4BED-4F69-AE36-B99926E359FB}"/>
    <cellStyle name="Comma 26 3 9" xfId="36" xr:uid="{37CD7720-7331-4658-8F76-35F1F2EE81F0}"/>
    <cellStyle name="Comma 26 4" xfId="5498" xr:uid="{4316765F-7D61-4803-A1A7-16D230C9F8A2}"/>
    <cellStyle name="Comma 26 4 2" xfId="7298" xr:uid="{64B9CF88-671C-49C6-BA33-19726539AA74}"/>
    <cellStyle name="Comma 26 4 3" xfId="7301" xr:uid="{CC09F994-336E-47C7-8276-1BF8B73CE487}"/>
    <cellStyle name="Comma 26 4 4" xfId="7307" xr:uid="{B6CDDD32-A138-4B5A-BC8B-89FC52A6EAC6}"/>
    <cellStyle name="Comma 26 4 5" xfId="7313" xr:uid="{5CBA359A-6D9E-4CAF-8B75-837116113FEB}"/>
    <cellStyle name="Comma 26 4 6" xfId="7316" xr:uid="{20184A13-68D8-4DE2-9826-F9B5B30429AF}"/>
    <cellStyle name="Comma 26 4 7" xfId="502" xr:uid="{7F756E2F-CB6C-4746-A7DB-58942B8B3955}"/>
    <cellStyle name="Comma 26 4 8" xfId="2110" xr:uid="{21926E7B-BDFA-43AA-B173-4C11CFDDB1EE}"/>
    <cellStyle name="Comma 26 4 9" xfId="2185" xr:uid="{FD5601F4-FBDD-4F7F-AB14-77D9F37C52D9}"/>
    <cellStyle name="Comma 26 5" xfId="5516" xr:uid="{DE05E95D-91A5-45EA-8878-07F4A24B5F47}"/>
    <cellStyle name="Comma 26 5 2" xfId="7320" xr:uid="{B45C3EB9-625B-4B46-BF0D-51FE0B171DC2}"/>
    <cellStyle name="Comma 26 5 3" xfId="7326" xr:uid="{B10208BB-5C6B-4922-8C32-671C08468305}"/>
    <cellStyle name="Comma 26 5 4" xfId="7332" xr:uid="{BB5BD13D-59EA-4B69-904A-1C9C6FEAD061}"/>
    <cellStyle name="Comma 26 5 5" xfId="7337" xr:uid="{09E00321-6D0A-442C-A8F7-E45E16D3AABA}"/>
    <cellStyle name="Comma 26 5 6" xfId="7339" xr:uid="{E542A869-7551-4594-A1B6-0A076DE70748}"/>
    <cellStyle name="Comma 26 5 7" xfId="1384" xr:uid="{C051EDF3-E6C7-4EF1-A1C2-222B9D7D4695}"/>
    <cellStyle name="Comma 26 5 8" xfId="7341" xr:uid="{12396EC1-F76F-4503-83EA-E13177842998}"/>
    <cellStyle name="Comma 26 5 9" xfId="7344" xr:uid="{0548D428-69C9-451F-8681-BCC0ABF436B5}"/>
    <cellStyle name="Comma 26 6" xfId="5538" xr:uid="{853A1F77-AA6D-4896-8E7F-0A1EB99C7BB6}"/>
    <cellStyle name="Comma 26 6 2" xfId="7131" xr:uid="{F657BC1E-C996-4376-BE88-67F8469DAEEF}"/>
    <cellStyle name="Comma 26 6 3" xfId="7347" xr:uid="{A92F99A1-BEE2-47DB-8B38-12FBCB49B563}"/>
    <cellStyle name="Comma 26 6 4" xfId="7349" xr:uid="{85FB7874-5425-4399-AE3C-D37D3C74D374}"/>
    <cellStyle name="Comma 26 6 5" xfId="7352" xr:uid="{371F1BDE-F404-4D6C-93A1-DD27F9B6A813}"/>
    <cellStyle name="Comma 26 6 6" xfId="7355" xr:uid="{8EE37D9D-8159-44EF-AB7E-BE705E83D863}"/>
    <cellStyle name="Comma 26 6 7" xfId="1396" xr:uid="{E32544EA-E8D2-4CC1-8C44-BBD5A1184D64}"/>
    <cellStyle name="Comma 26 6 8" xfId="1713" xr:uid="{01A8713C-531D-4884-83E3-5CC850C76375}"/>
    <cellStyle name="Comma 26 6 9" xfId="1735" xr:uid="{91F6CB84-E3CD-4AFC-A113-7FCA50A63428}"/>
    <cellStyle name="Comma 26 7" xfId="7363" xr:uid="{439DE479-5793-408A-9461-940AB54136A4}"/>
    <cellStyle name="Comma 26 8" xfId="7366" xr:uid="{6FB40BAC-56EB-468B-B5C2-DD217FE3A7A5}"/>
    <cellStyle name="Comma 26 9" xfId="7368" xr:uid="{CCD2D435-81D7-477D-9C17-58E4447FBCB1}"/>
    <cellStyle name="Comma 26_PPE 19-20" xfId="7369" xr:uid="{E12EC53B-A082-4349-9A0A-B6C080C815E6}"/>
    <cellStyle name="Comma 27" xfId="2619" xr:uid="{4CEA966E-12DB-4ED3-969E-8571236F48FB}"/>
    <cellStyle name="Comma 27 2" xfId="7377" xr:uid="{0311CB40-45FD-4556-B8F6-6411944EC16E}"/>
    <cellStyle name="Comma 27 3" xfId="2271" xr:uid="{3A534C49-34C9-458A-AC22-3EAEED84FB05}"/>
    <cellStyle name="Comma 27 4" xfId="2281" xr:uid="{9B905C81-D97B-42D2-B03C-5A8C3EC48476}"/>
    <cellStyle name="Comma 27 5" xfId="362" xr:uid="{E09A15C5-2C06-4F74-84EE-116ADF3046D4}"/>
    <cellStyle name="Comma 27 6" xfId="410" xr:uid="{A3E59F32-1FC7-417E-AACA-13C6F0496E3F}"/>
    <cellStyle name="Comma 27 7" xfId="235" xr:uid="{EDED8944-5545-4665-BBD1-6EDE9965374D}"/>
    <cellStyle name="Comma 27 8" xfId="124" xr:uid="{7C6AFCA1-3042-414D-9019-FF0826833918}"/>
    <cellStyle name="Comma 27 9" xfId="480" xr:uid="{0ADEF9C2-880B-43B6-8B05-CBC61FDBE9EF}"/>
    <cellStyle name="Comma 28" xfId="3711" xr:uid="{12C129DA-C899-40FB-9A5C-9AAA789F5D4A}"/>
    <cellStyle name="Comma 28 2" xfId="24" xr:uid="{401E426A-B308-4E30-AF7C-EBAB7042091F}"/>
    <cellStyle name="Comma 28 2 2" xfId="7385" xr:uid="{A458E431-2577-4967-9CD2-1C391052B144}"/>
    <cellStyle name="Comma 28 3" xfId="5873" xr:uid="{EBDFA5E7-A876-4D75-9C4F-ED0D7632F467}"/>
    <cellStyle name="Comma 28 4" xfId="5884" xr:uid="{324C7B99-CB78-4CE1-A8CA-E3CFA8A2353A}"/>
    <cellStyle name="Comma 28 5" xfId="5887" xr:uid="{0750FC4E-D36A-45C8-BD6B-4638185BFF26}"/>
    <cellStyle name="Comma 28 6" xfId="5969" xr:uid="{452645D6-42F4-41BC-AAEB-43DDE856BF85}"/>
    <cellStyle name="Comma 28 7" xfId="6054" xr:uid="{3559FBEF-70F1-4E67-8E88-BE0444FD78F7}"/>
    <cellStyle name="Comma 28 8" xfId="6152" xr:uid="{C097CB34-1360-41F3-A050-97CDA3484C98}"/>
    <cellStyle name="Comma 28 9" xfId="6156" xr:uid="{F6BAD25A-D5D7-45C3-849E-67BD6587C250}"/>
    <cellStyle name="Comma 29" xfId="845" xr:uid="{C16B423A-A68B-46A7-8CC1-CCB2C7D556B6}"/>
    <cellStyle name="Comma 3" xfId="7390" xr:uid="{4DDCD34F-7A6B-44E9-9EDE-475E23564820}"/>
    <cellStyle name="Comma 3 2" xfId="7414" xr:uid="{89C04512-0CE6-4113-900D-74C88A50554F}"/>
    <cellStyle name="Comma 3 2 2" xfId="7417" xr:uid="{8AA0CB9B-33E6-4D82-8436-2DB5BC9DE508}"/>
    <cellStyle name="Comma 3 2 3" xfId="7422" xr:uid="{C0659A89-12FB-472F-9F7E-BE122D29D947}"/>
    <cellStyle name="Comma 3 2 4" xfId="622" xr:uid="{E0D3AD62-D408-44DA-A4B0-BA8C2914F38D}"/>
    <cellStyle name="Comma 3 3" xfId="7443" xr:uid="{DBDC489A-B8B0-4154-9549-4EBB027ACE10}"/>
    <cellStyle name="Comma 3 4" xfId="7457" xr:uid="{CB818C40-0240-4244-81DF-1DF028EDE6C0}"/>
    <cellStyle name="Comma 3 5" xfId="7470" xr:uid="{A8FD8AE3-96B8-4A08-A9F7-1FE64CF0666E}"/>
    <cellStyle name="Comma 3 5 10" xfId="1671" xr:uid="{FA779609-570A-4751-B1C9-330D4DDAA78C}"/>
    <cellStyle name="Comma 3 5 11" xfId="1705" xr:uid="{B9642AE5-8557-4B34-BA37-16C8F4EB0195}"/>
    <cellStyle name="Comma 3 5 12" xfId="5101" xr:uid="{BAF44765-0CBC-4999-8819-021C943B779F}"/>
    <cellStyle name="Comma 3 5 13" xfId="5121" xr:uid="{80A8CA29-EACF-4390-A982-38F27278416E}"/>
    <cellStyle name="Comma 3 5 14" xfId="7476" xr:uid="{5C6D561C-A368-4D75-A91C-0E9E138130D0}"/>
    <cellStyle name="Comma 3 5 2" xfId="7477" xr:uid="{3BAB50B6-DA9E-41A0-B050-93FB2FB1D772}"/>
    <cellStyle name="Comma 3 5 2 2" xfId="7479" xr:uid="{DD1E3F6B-6B95-4FC0-A654-C8E04B8E9236}"/>
    <cellStyle name="Comma 3 5 2 3" xfId="7481" xr:uid="{B215AE68-2052-407B-80AB-B2F05C3E9700}"/>
    <cellStyle name="Comma 3 5 2 4" xfId="7483" xr:uid="{703C0AC8-C92B-4F2B-AAEF-3175BE0C7A89}"/>
    <cellStyle name="Comma 3 5 2 5" xfId="7484" xr:uid="{F0C1A6AC-3D80-44D6-8B3A-83389A87BDD4}"/>
    <cellStyle name="Comma 3 5 2 6" xfId="7485" xr:uid="{E91A222E-ED77-4539-82E7-C84D5E58B328}"/>
    <cellStyle name="Comma 3 5 2 7" xfId="7486" xr:uid="{3C05AE69-7D5D-4AA8-AD9A-AC288814CC55}"/>
    <cellStyle name="Comma 3 5 2 8" xfId="7487" xr:uid="{A4302490-7AD0-45B5-ACEB-12E4E4CD9646}"/>
    <cellStyle name="Comma 3 5 2 9" xfId="7324" xr:uid="{57DE5F10-5AB3-4100-90CD-89E7A18A73D2}"/>
    <cellStyle name="Comma 3 5 3" xfId="7488" xr:uid="{E3D99DA3-C76F-4725-876C-CCA3347EA1E6}"/>
    <cellStyle name="Comma 3 5 3 2" xfId="7490" xr:uid="{B436834E-4C59-4AAA-A0C8-569A777CE134}"/>
    <cellStyle name="Comma 3 5 3 3" xfId="7492" xr:uid="{E5A6CA25-747C-470B-93AC-783D35548299}"/>
    <cellStyle name="Comma 3 5 3 4" xfId="7494" xr:uid="{07D31410-AB60-4225-9C8B-9287021B7B6F}"/>
    <cellStyle name="Comma 3 5 3 5" xfId="7111" xr:uid="{2C94ABB1-9CFD-4CFC-9AE4-A0E2B29B94DB}"/>
    <cellStyle name="Comma 3 5 3 6" xfId="7118" xr:uid="{91EB842C-5EA4-4D7C-A093-0B13CA7700AF}"/>
    <cellStyle name="Comma 3 5 3 7" xfId="7124" xr:uid="{A91A7BC1-D3E1-4225-9DB1-6F355AFB75A7}"/>
    <cellStyle name="Comma 3 5 3 8" xfId="7128" xr:uid="{8FB7F331-86C7-42A0-B9A7-B626F6A3318C}"/>
    <cellStyle name="Comma 3 5 3 9" xfId="7132" xr:uid="{8A49FF91-0070-476C-9E05-FA48F533EEC1}"/>
    <cellStyle name="Comma 3 5 4" xfId="7495" xr:uid="{05C4BC8F-C629-4F87-87A3-7A53D17A25AE}"/>
    <cellStyle name="Comma 3 5 4 2" xfId="7497" xr:uid="{E686D848-83FB-4682-92EA-1486F6B748D9}"/>
    <cellStyle name="Comma 3 5 4 3" xfId="7500" xr:uid="{0474112C-EEED-4366-8A89-D975A08D54F4}"/>
    <cellStyle name="Comma 3 5 4 4" xfId="7504" xr:uid="{4722A60E-E5BA-48D7-9709-92CF50FDB2CD}"/>
    <cellStyle name="Comma 3 5 4 5" xfId="7505" xr:uid="{2B18A39C-B57B-4E66-8F14-A71E4C16A004}"/>
    <cellStyle name="Comma 3 5 4 6" xfId="7507" xr:uid="{416837A7-A7CC-42C9-9E04-56E433536BBE}"/>
    <cellStyle name="Comma 3 5 4 7" xfId="7509" xr:uid="{7B236A52-CCB8-4A9C-AA54-FFBA05F61F81}"/>
    <cellStyle name="Comma 3 5 4 8" xfId="7511" xr:uid="{0E7DFC0D-44BE-41F8-9E46-C978904233CC}"/>
    <cellStyle name="Comma 3 5 4 9" xfId="7513" xr:uid="{0A55AF7B-EC64-40F2-BFDB-8C6A2BC187FF}"/>
    <cellStyle name="Comma 3 5 5" xfId="7514" xr:uid="{691BF97E-1B64-4579-B53A-F2680DDDFC0C}"/>
    <cellStyle name="Comma 3 5 5 2" xfId="7520" xr:uid="{02D3DEEA-1A45-4AF1-BF6D-96C1E31ABE9C}"/>
    <cellStyle name="Comma 3 5 5 3" xfId="7524" xr:uid="{D6F692AF-67E4-4244-A444-F4A7668A7BEB}"/>
    <cellStyle name="Comma 3 5 5 4" xfId="7528" xr:uid="{0762321B-E330-4148-85B5-1028401A7D95}"/>
    <cellStyle name="Comma 3 5 5 5" xfId="7534" xr:uid="{1C65719D-94B9-45A0-9D19-D3436F3948BC}"/>
    <cellStyle name="Comma 3 5 5 6" xfId="7537" xr:uid="{8AFA4EE2-6BE3-4296-8148-B569D20E2C52}"/>
    <cellStyle name="Comma 3 5 5 7" xfId="7540" xr:uid="{49B6505D-174F-4350-BF86-7997238BA6E1}"/>
    <cellStyle name="Comma 3 5 5 8" xfId="7544" xr:uid="{38DD39E0-3ECE-4621-8E07-9EDCB09FD440}"/>
    <cellStyle name="Comma 3 5 5 9" xfId="7548" xr:uid="{80D14668-8EAF-40B5-88D5-EE8ADEDCB270}"/>
    <cellStyle name="Comma 3 5 6" xfId="7549" xr:uid="{CC83F1F5-6857-467D-8106-7C837588999F}"/>
    <cellStyle name="Comma 3 5 6 2" xfId="7551" xr:uid="{A21674BB-C84B-4EE2-9510-77E71472F860}"/>
    <cellStyle name="Comma 3 5 6 3" xfId="7552" xr:uid="{407F5EA7-5DF1-4682-A2CA-BDF294BC5FB6}"/>
    <cellStyle name="Comma 3 5 6 4" xfId="7553" xr:uid="{75D3B6BB-A635-4D70-8A40-D6CAA7A503CA}"/>
    <cellStyle name="Comma 3 5 6 5" xfId="7554" xr:uid="{AF690988-5071-41FE-820B-166568391CE1}"/>
    <cellStyle name="Comma 3 5 6 6" xfId="7555" xr:uid="{F100781C-F837-48BA-A441-AB45421AD0B8}"/>
    <cellStyle name="Comma 3 5 6 7" xfId="4493" xr:uid="{990D3E2D-5FCF-438A-8E6F-4E5D773D93CE}"/>
    <cellStyle name="Comma 3 5 6 8" xfId="4503" xr:uid="{51F8B893-6095-4DDE-B71F-F5BE3788F432}"/>
    <cellStyle name="Comma 3 5 6 9" xfId="4513" xr:uid="{1AC6234F-3301-4D75-87D3-FEEC6ABF305E}"/>
    <cellStyle name="Comma 3 5 7" xfId="7556" xr:uid="{67F0C9A7-0283-481E-B60C-CE0AD4A3F18C}"/>
    <cellStyle name="Comma 3 5 8" xfId="7558" xr:uid="{A0097386-97A7-4DE3-91A1-FFB661C86C6B}"/>
    <cellStyle name="Comma 3 5 9" xfId="7560" xr:uid="{C00996C8-023D-4FFC-B36C-9ACF75CA6241}"/>
    <cellStyle name="Comma 3 6" xfId="637" xr:uid="{059520B5-B439-4314-891E-151424FEF9CE}"/>
    <cellStyle name="Comma 30" xfId="5067" xr:uid="{4D65D592-460B-479B-9450-D383C56A3446}"/>
    <cellStyle name="Comma 31" xfId="34" xr:uid="{7A061654-8E8D-41F6-9C77-676B2E9A3377}"/>
    <cellStyle name="Comma 32" xfId="47550" xr:uid="{68A524DC-44CA-47B4-ACA6-132E0D87EEDB}"/>
    <cellStyle name="Comma 4" xfId="7566" xr:uid="{E5C0C7EA-3B12-4CDC-8669-4AC25D105AAF}"/>
    <cellStyle name="Comma 4 10" xfId="702" xr:uid="{3595034E-A3C5-47E1-81EF-488D5E1A2DC5}"/>
    <cellStyle name="Comma 4 11" xfId="3587" xr:uid="{A6861E7D-D081-47A8-9F02-6E9A9CD35D57}"/>
    <cellStyle name="Comma 4 12" xfId="3601" xr:uid="{9690405A-89F1-4107-A230-AB2353F86621}"/>
    <cellStyle name="Comma 4 13" xfId="3614" xr:uid="{740E0D0E-50D8-4E54-A8E7-511E1A10BAA4}"/>
    <cellStyle name="Comma 4 14" xfId="3624" xr:uid="{C133175D-4365-43C6-A064-07802C791A00}"/>
    <cellStyle name="Comma 4 15" xfId="3629" xr:uid="{AC1A9503-5917-430A-AA38-CB55BE56F69B}"/>
    <cellStyle name="Comma 4 16" xfId="3766" xr:uid="{51033D9B-1C38-46F2-A9BF-079128AA2B96}"/>
    <cellStyle name="Comma 4 2" xfId="7586" xr:uid="{D0D36D95-6E43-46E8-92DB-752DA50D16FE}"/>
    <cellStyle name="Comma 4 3" xfId="3795" xr:uid="{602DC25F-54A2-4BA0-BD34-E2AE5103DC4A}"/>
    <cellStyle name="Comma 4 4" xfId="3814" xr:uid="{EB82D097-5CCD-4E7E-B8A6-F01538208C7A}"/>
    <cellStyle name="Comma 4 4 2" xfId="3825" xr:uid="{32168687-6CE4-4CF6-B0D5-BC7032984941}"/>
    <cellStyle name="Comma 4 4 3" xfId="3834" xr:uid="{6C3A0EEA-D3ED-40EA-9E6D-778DC161F9D9}"/>
    <cellStyle name="Comma 4 4 4" xfId="3432" xr:uid="{68C411D0-2F99-4435-BC30-83FF087729E4}"/>
    <cellStyle name="Comma 4 4 5" xfId="3641" xr:uid="{18B36CBF-A58B-45BC-82C0-4A4FAFE5B771}"/>
    <cellStyle name="Comma 4 4 6" xfId="3664" xr:uid="{E97F6347-032C-4F53-BFC1-4D951DDD632C}"/>
    <cellStyle name="Comma 4 4 7" xfId="3680" xr:uid="{19F8247E-D515-435D-B8B1-915532F3BDA1}"/>
    <cellStyle name="Comma 4 4 8" xfId="3086" xr:uid="{24339CD1-F479-4994-A01D-2C564ABACD2C}"/>
    <cellStyle name="Comma 4 4 9" xfId="3110" xr:uid="{A0FAB48A-241E-44F4-BC65-57FC85EADE3B}"/>
    <cellStyle name="Comma 4 5" xfId="3849" xr:uid="{B64AD879-3933-4C50-8482-DEA6599440C9}"/>
    <cellStyle name="Comma 4 5 2" xfId="3859" xr:uid="{9A68E267-1760-4463-981E-E4FBB1010FB2}"/>
    <cellStyle name="Comma 4 5 3" xfId="1252" xr:uid="{1CCD6393-3C9F-4C84-990A-5E9A9594E47B}"/>
    <cellStyle name="Comma 4 5 4" xfId="2610" xr:uid="{DEBF151D-2130-46E3-B521-C08549727FE7}"/>
    <cellStyle name="Comma 4 5 5" xfId="3702" xr:uid="{223198F6-91A0-45D6-BCD1-AD7E4A979248}"/>
    <cellStyle name="Comma 4 5 6" xfId="860" xr:uid="{4370CACE-0E69-4ED0-AF8E-00D8B055E033}"/>
    <cellStyle name="Comma 4 5 7" xfId="3863" xr:uid="{4C6B077B-4C6F-4657-8496-AA71694053AB}"/>
    <cellStyle name="Comma 4 5 8" xfId="3869" xr:uid="{0039C272-37E0-40C8-AD87-D7210AB9C777}"/>
    <cellStyle name="Comma 4 5 9" xfId="3878" xr:uid="{DCF4DA96-1440-488B-949A-F3F890977CCF}"/>
    <cellStyle name="Comma 4 6" xfId="3894" xr:uid="{2CC818F1-E7FB-4868-82F2-B08EBAC8B797}"/>
    <cellStyle name="Comma 4 6 2" xfId="3906" xr:uid="{10C0D365-3AA4-4C3E-8591-87A3404501E2}"/>
    <cellStyle name="Comma 4 6 3" xfId="3911" xr:uid="{7329D9B7-A868-4100-BF09-CC10986BFC17}"/>
    <cellStyle name="Comma 4 6 4" xfId="3916" xr:uid="{5199A12B-B235-419D-823C-AD8DEB68B7BE}"/>
    <cellStyle name="Comma 4 6 5" xfId="3925" xr:uid="{AAC8A030-D13E-4111-80D1-9C59358E21B2}"/>
    <cellStyle name="Comma 4 6 6" xfId="3935" xr:uid="{3BF5AB90-CBBF-4DD3-9981-5FBD463FAA4C}"/>
    <cellStyle name="Comma 4 6 7" xfId="3943" xr:uid="{3F47828B-D866-401E-8F31-103FC3A8071A}"/>
    <cellStyle name="Comma 4 6 8" xfId="3954" xr:uid="{A05B2E26-0D5E-471F-A228-DC3B81249CF9}"/>
    <cellStyle name="Comma 4 6 9" xfId="3973" xr:uid="{03E880F1-38C4-4B01-B621-1618D4D0CE4E}"/>
    <cellStyle name="Comma 4 7" xfId="3995" xr:uid="{B4EBCA12-CFD6-4614-BD26-0029A8FE16A2}"/>
    <cellStyle name="Comma 4 7 2" xfId="4005" xr:uid="{2A594E9A-7FA7-46C2-B715-6113954CD732}"/>
    <cellStyle name="Comma 4 7 3" xfId="4013" xr:uid="{4152FD61-868E-4015-8D23-A52F03431B4F}"/>
    <cellStyle name="Comma 4 7 4" xfId="4024" xr:uid="{ABF67767-B404-40BD-B705-3B015D230300}"/>
    <cellStyle name="Comma 4 7 5" xfId="1009" xr:uid="{10B3E54B-0108-4E81-BC54-28B8CAEF141D}"/>
    <cellStyle name="Comma 4 7 6" xfId="4039" xr:uid="{9B74D63C-B174-470A-B0BE-EAD073F7E754}"/>
    <cellStyle name="Comma 4 7 7" xfId="4054" xr:uid="{42BD4296-9368-412D-AAC5-DAFA1CFD53B2}"/>
    <cellStyle name="Comma 4 7 8" xfId="4076" xr:uid="{15234766-F065-4745-AF18-32C8B924C851}"/>
    <cellStyle name="Comma 4 7 9" xfId="4091" xr:uid="{2FD06AFB-87B8-4BF2-B6FA-67959E1ACC42}"/>
    <cellStyle name="Comma 4 8" xfId="4111" xr:uid="{BE253508-9A04-44D5-B9E9-DB78B2B27CC2}"/>
    <cellStyle name="Comma 4 8 2" xfId="7589" xr:uid="{85214B6C-4840-444E-BBC9-9857D8BE0710}"/>
    <cellStyle name="Comma 4 8 3" xfId="7596" xr:uid="{3D9FCC4F-41B2-49D4-8EA2-7B264056CD2F}"/>
    <cellStyle name="Comma 4 8 4" xfId="7604" xr:uid="{43C01C2C-D8F0-47DD-A5BA-C81EC3F0104D}"/>
    <cellStyle name="Comma 4 8 5" xfId="7611" xr:uid="{D2FEB0A9-4C8A-4BFE-93D9-7EA33C792FEB}"/>
    <cellStyle name="Comma 4 8 6" xfId="7618" xr:uid="{EA4107DA-60C3-4272-87BD-0D6EA40BED60}"/>
    <cellStyle name="Comma 4 8 7" xfId="7625" xr:uid="{706E9257-7DFC-466A-820D-6F334B130155}"/>
    <cellStyle name="Comma 4 8 8" xfId="7633" xr:uid="{70E33389-5350-4DA3-921D-D1B994D1B409}"/>
    <cellStyle name="Comma 4 8 9" xfId="7640" xr:uid="{FCB83B33-7B76-4CC0-B344-E6A97A2630F9}"/>
    <cellStyle name="Comma 4 9" xfId="4125" xr:uid="{73956C82-A382-4102-90B2-8DC6E9B50AF9}"/>
    <cellStyle name="Comma 5" xfId="7648" xr:uid="{CED2B715-CCC2-4A95-A69D-F84A83187FC7}"/>
    <cellStyle name="Comma 5 2" xfId="7659" xr:uid="{F9044A09-1FE8-444F-8408-9E3FE467C092}"/>
    <cellStyle name="Comma 5 3" xfId="7667" xr:uid="{DB44DD35-41B0-40C8-8A7B-27743C5DE6A4}"/>
    <cellStyle name="Comma 6" xfId="7673" xr:uid="{A818FFF1-DDD1-4242-ACFA-F665DD2D91C7}"/>
    <cellStyle name="Comma 6 10" xfId="520" xr:uid="{7573C1C7-BF0E-4CA7-8798-55D63F4537F2}"/>
    <cellStyle name="Comma 6 10 2" xfId="1360" xr:uid="{30E89114-810A-4074-B6C3-7C647451BB9A}"/>
    <cellStyle name="Comma 6 10 3" xfId="5027" xr:uid="{676FA67B-DC9C-4111-82E3-000C85479570}"/>
    <cellStyle name="Comma 6 10 4" xfId="5049" xr:uid="{9C41B9FC-7DB4-440F-A375-93BC17A8EB72}"/>
    <cellStyle name="Comma 6 10 5" xfId="5634" xr:uid="{7214DD46-AE6F-490A-85C2-267C276BF5A4}"/>
    <cellStyle name="Comma 6 10 6" xfId="5645" xr:uid="{830A4D63-BD27-4CFB-AA3B-6E4CF018672B}"/>
    <cellStyle name="Comma 6 10 7" xfId="5656" xr:uid="{9302B77A-7263-4164-9C69-5B7B4AD21EC7}"/>
    <cellStyle name="Comma 6 10 8" xfId="7677" xr:uid="{4124B7CE-3874-4FBA-8AA9-2D4ADB155590}"/>
    <cellStyle name="Comma 6 10 9" xfId="7680" xr:uid="{E6C18873-4568-4685-B9F9-3FE2E06235C4}"/>
    <cellStyle name="Comma 6 11" xfId="7689" xr:uid="{5A7AE54E-F1C1-4542-BC00-7F7B7B7B7D48}"/>
    <cellStyle name="Comma 6 11 2" xfId="1688" xr:uid="{F9C47830-9DBB-4D64-9F2D-C5E18F4DD387}"/>
    <cellStyle name="Comma 6 11 3" xfId="5085" xr:uid="{10038EEC-AE5D-428F-B8E8-C682C6987167}"/>
    <cellStyle name="Comma 6 11 4" xfId="5107" xr:uid="{37B82F9B-53F4-483F-B487-3590384A7D1F}"/>
    <cellStyle name="Comma 6 11 5" xfId="5667" xr:uid="{D644964F-F57B-4720-9C53-04EEFB5E3F6C}"/>
    <cellStyle name="Comma 6 11 6" xfId="5680" xr:uid="{C8F6F875-82FA-4BCA-B7A1-1B831A8F6585}"/>
    <cellStyle name="Comma 6 11 7" xfId="5694" xr:uid="{64E9ADE9-861F-4578-8E30-D6E3DEFDFC77}"/>
    <cellStyle name="Comma 6 11 8" xfId="7692" xr:uid="{CC4D519C-4A28-48A3-92C8-4EB5322EB0FB}"/>
    <cellStyle name="Comma 6 11 9" xfId="7697" xr:uid="{C98948BE-D037-4B29-8F56-57DC31ED021B}"/>
    <cellStyle name="Comma 6 12" xfId="7705" xr:uid="{B1AD08CB-B3B8-42D9-89E9-A9B2712F9C4E}"/>
    <cellStyle name="Comma 6 12 2" xfId="5710" xr:uid="{715131E2-8ED5-4880-A979-0E6F7CECAA81}"/>
    <cellStyle name="Comma 6 12 3" xfId="5726" xr:uid="{076C4B0A-51EC-4F75-8036-31880EC4DD9C}"/>
    <cellStyle name="Comma 6 12 4" xfId="5742" xr:uid="{1B679026-DE1C-45AF-AB3D-DBC01ABF20F4}"/>
    <cellStyle name="Comma 6 12 5" xfId="5755" xr:uid="{AAC75F00-2BAD-45E0-B0C3-57AE0D046340}"/>
    <cellStyle name="Comma 6 12 6" xfId="5768" xr:uid="{2D1A39AB-F20B-4EAD-99C5-6A0714CF9972}"/>
    <cellStyle name="Comma 6 12 7" xfId="5782" xr:uid="{2ED5D613-C5C2-498F-82BA-19F6A81858A4}"/>
    <cellStyle name="Comma 6 12 8" xfId="7708" xr:uid="{DD824788-B363-4488-B87C-1670EB5478B3}"/>
    <cellStyle name="Comma 6 12 9" xfId="7713" xr:uid="{087F697C-D8F0-42C4-B9CA-1C20E8AF24D1}"/>
    <cellStyle name="Comma 6 13" xfId="3249" xr:uid="{089C71C1-F397-4A41-8069-3210D310970B}"/>
    <cellStyle name="Comma 6 14" xfId="3262" xr:uid="{8F467710-F796-4A25-B417-B9E808E12962}"/>
    <cellStyle name="Comma 6 15" xfId="3274" xr:uid="{27B44695-F422-4097-A3D9-0CB4E7804333}"/>
    <cellStyle name="Comma 6 16" xfId="7718" xr:uid="{2510A633-3D4D-4A31-A3E4-3002A8042E57}"/>
    <cellStyle name="Comma 6 17" xfId="6450" xr:uid="{4F2D957F-3865-4610-AB12-0F44D5E8FAE7}"/>
    <cellStyle name="Comma 6 18" xfId="6492" xr:uid="{CEFCCE4F-3078-4386-ABF8-49D6DE4636E6}"/>
    <cellStyle name="Comma 6 19" xfId="6534" xr:uid="{8F3D0BF6-436A-41EF-815F-F6F363941029}"/>
    <cellStyle name="Comma 6 2" xfId="7724" xr:uid="{50158B04-F4AB-481C-96EF-8F31B5C083F7}"/>
    <cellStyle name="Comma 6 2 10" xfId="7732" xr:uid="{90F744D6-BD04-42A9-8B21-F5EAB4B9EB02}"/>
    <cellStyle name="Comma 6 2 11" xfId="7749" xr:uid="{BFF9FA40-D925-4356-BE82-BF852B1DB7A0}"/>
    <cellStyle name="Comma 6 2 12" xfId="7755" xr:uid="{44F05BCA-A620-4A1E-AB42-A325333C37A4}"/>
    <cellStyle name="Comma 6 2 13" xfId="7760" xr:uid="{4C1D2F99-A168-4CED-8E9B-55FAA9908563}"/>
    <cellStyle name="Comma 6 2 14" xfId="7767" xr:uid="{A353BDEB-776E-43E1-87D2-6B9B69668224}"/>
    <cellStyle name="Comma 6 2 2" xfId="7778" xr:uid="{75348485-2962-4E6C-A06F-2E97B0CEF0A7}"/>
    <cellStyle name="Comma 6 2 2 2" xfId="7784" xr:uid="{ED99DFF5-D3C2-41D8-BC49-67CA61D90A6A}"/>
    <cellStyle name="Comma 6 2 2 3" xfId="7788" xr:uid="{3AFB9C8D-3F30-429A-BBA8-B7820A0E9710}"/>
    <cellStyle name="Comma 6 2 2 4" xfId="7792" xr:uid="{A8C2B118-BE7C-4551-86AB-45CF07337684}"/>
    <cellStyle name="Comma 6 2 2 5" xfId="7795" xr:uid="{19EDD3FF-B496-4865-B74C-E38F919CADDC}"/>
    <cellStyle name="Comma 6 2 2 6" xfId="7798" xr:uid="{05D24A61-C73B-4C03-BC16-572EB6AB74DA}"/>
    <cellStyle name="Comma 6 2 2 7" xfId="7801" xr:uid="{83301308-158B-4B77-982C-76B87070EE62}"/>
    <cellStyle name="Comma 6 2 2 8" xfId="7802" xr:uid="{3017D58E-46EB-4354-BC4F-A5A45CD1312C}"/>
    <cellStyle name="Comma 6 2 2 9" xfId="4278" xr:uid="{F3C8DE05-39E2-4B50-ADB5-1065247757D4}"/>
    <cellStyle name="Comma 6 2 3" xfId="7806" xr:uid="{B522296F-7061-4E82-A272-91C7756202A0}"/>
    <cellStyle name="Comma 6 2 3 2" xfId="7812" xr:uid="{2F0C20A5-321F-46AF-8450-9606EB08EE72}"/>
    <cellStyle name="Comma 6 2 3 3" xfId="7816" xr:uid="{E5312207-954D-49DE-A071-8540657EAE55}"/>
    <cellStyle name="Comma 6 2 3 4" xfId="7820" xr:uid="{9450CC4A-D015-44A4-8961-E364F2946D46}"/>
    <cellStyle name="Comma 6 2 3 5" xfId="7823" xr:uid="{7D75F185-B2A4-4B87-929D-830A3BACE911}"/>
    <cellStyle name="Comma 6 2 3 6" xfId="7826" xr:uid="{456B9216-1CA9-4040-9284-A50BD264DE9D}"/>
    <cellStyle name="Comma 6 2 3 7" xfId="7829" xr:uid="{038CB376-4AF0-402C-A687-4B479AADEB75}"/>
    <cellStyle name="Comma 6 2 3 8" xfId="7830" xr:uid="{DA289745-12CB-409E-8540-24188F39384B}"/>
    <cellStyle name="Comma 6 2 3 9" xfId="7832" xr:uid="{806CB403-9011-423E-B59C-989278D0A081}"/>
    <cellStyle name="Comma 6 2 4" xfId="7835" xr:uid="{E433AB80-5C6B-47FD-A6C2-D91359BB53A8}"/>
    <cellStyle name="Comma 6 2 4 2" xfId="7843" xr:uid="{5D2AD5A1-234E-4C73-A69B-FCED92549023}"/>
    <cellStyle name="Comma 6 2 4 3" xfId="7847" xr:uid="{499B6B41-0C00-47AB-98CC-9BC26001E76A}"/>
    <cellStyle name="Comma 6 2 4 4" xfId="7851" xr:uid="{01AAA93B-FD7F-426A-AA97-C7E27364139A}"/>
    <cellStyle name="Comma 6 2 4 5" xfId="7855" xr:uid="{2C843E72-04BD-4E79-A419-FB549B9AF03F}"/>
    <cellStyle name="Comma 6 2 4 6" xfId="7858" xr:uid="{C679E2F0-27E8-42F0-B9BE-4AAD3D192926}"/>
    <cellStyle name="Comma 6 2 4 7" xfId="7862" xr:uid="{C510578C-F0C4-4386-96CB-DDF677C81B69}"/>
    <cellStyle name="Comma 6 2 4 8" xfId="7480" xr:uid="{3A15896F-1357-483D-A8C4-09CDBE1902CE}"/>
    <cellStyle name="Comma 6 2 4 9" xfId="7482" xr:uid="{02AE4D10-E277-4D75-8A7C-2EAAA8BFF91A}"/>
    <cellStyle name="Comma 6 2 5" xfId="7865" xr:uid="{A06CEE78-5824-45A5-A998-B1D761184E70}"/>
    <cellStyle name="Comma 6 2 5 2" xfId="7874" xr:uid="{9B21AC8B-CB4A-4B96-8182-FF9CAB68346B}"/>
    <cellStyle name="Comma 6 2 5 3" xfId="7879" xr:uid="{2F87572E-198C-4FDA-B451-145459A48B6F}"/>
    <cellStyle name="Comma 6 2 5 4" xfId="7885" xr:uid="{67F36098-41EF-4267-9E6D-93C40B0FC5D0}"/>
    <cellStyle name="Comma 6 2 5 5" xfId="7890" xr:uid="{AACD464E-78DE-4F44-BA26-E7EC9F072F7F}"/>
    <cellStyle name="Comma 6 2 5 6" xfId="7895" xr:uid="{71C65F6A-6790-4155-8D96-22A1C93DFF87}"/>
    <cellStyle name="Comma 6 2 5 7" xfId="7899" xr:uid="{3EE33096-15E7-4079-95FB-AB77F21178A1}"/>
    <cellStyle name="Comma 6 2 5 8" xfId="7491" xr:uid="{ABD31169-E97F-47F6-BE7E-A9D0E64D0133}"/>
    <cellStyle name="Comma 6 2 5 9" xfId="7493" xr:uid="{4F7CBEE2-2D53-42D6-A248-E0626315DC98}"/>
    <cellStyle name="Comma 6 2 6" xfId="7902" xr:uid="{241F4921-4EE2-4A5B-A947-E74CE97A3A07}"/>
    <cellStyle name="Comma 6 2 6 2" xfId="2059" xr:uid="{A232394E-FDEA-444A-B6E6-AE5ED8319AA5}"/>
    <cellStyle name="Comma 6 2 6 3" xfId="2542" xr:uid="{41099D8D-D362-4B23-8DED-465962EA49BF}"/>
    <cellStyle name="Comma 6 2 6 4" xfId="2564" xr:uid="{5D448969-85D0-4A9F-8C34-5A94B5CEF719}"/>
    <cellStyle name="Comma 6 2 6 5" xfId="2590" xr:uid="{DAF6C156-C3E7-46B3-A667-DA0D26B3B4F3}"/>
    <cellStyle name="Comma 6 2 6 6" xfId="7911" xr:uid="{823103ED-2129-4D60-9E68-5F85883F8CB3}"/>
    <cellStyle name="Comma 6 2 6 7" xfId="7913" xr:uid="{695BB9E8-C26E-4572-9A24-361A23FD7016}"/>
    <cellStyle name="Comma 6 2 6 8" xfId="7499" xr:uid="{FC4422A9-A9E5-4854-9D81-A6F548888979}"/>
    <cellStyle name="Comma 6 2 6 9" xfId="7503" xr:uid="{8710F00B-97F5-44A6-AC37-F236A630A10C}"/>
    <cellStyle name="Comma 6 2 7" xfId="7918" xr:uid="{A0EF9DC0-7822-4005-BB58-A0A4BAE8EEE1}"/>
    <cellStyle name="Comma 6 2 8" xfId="7923" xr:uid="{C74F21C5-1D70-4C63-A522-465FF9B0D7E9}"/>
    <cellStyle name="Comma 6 2 9" xfId="7927" xr:uid="{E1CFE828-4F85-46E9-A921-D26685F365C5}"/>
    <cellStyle name="Comma 6 20" xfId="3273" xr:uid="{65CB2B07-8210-4244-B5F0-57D1F3F29361}"/>
    <cellStyle name="Comma 6 3" xfId="7934" xr:uid="{54B49B0A-4D32-4284-B7FA-341FB34A2024}"/>
    <cellStyle name="Comma 6 3 10" xfId="1517" xr:uid="{216D58FB-C27C-42E8-A9DF-07FA178BC088}"/>
    <cellStyle name="Comma 6 3 11" xfId="653" xr:uid="{0977A0ED-965E-4B9E-A484-4DB8521B0E08}"/>
    <cellStyle name="Comma 6 3 12" xfId="1534" xr:uid="{7C6743A1-2835-43D7-81AA-29BFAB235BEC}"/>
    <cellStyle name="Comma 6 3 13" xfId="1547" xr:uid="{882E277C-9EED-413E-95CF-FA23EC5F4E99}"/>
    <cellStyle name="Comma 6 3 14" xfId="94" xr:uid="{A8462A88-8F06-4817-AD43-669C098A99C2}"/>
    <cellStyle name="Comma 6 3 2" xfId="7941" xr:uid="{AF5FF092-3FA4-41E5-A68A-7484FC0B680B}"/>
    <cellStyle name="Comma 6 3 2 2" xfId="7772" xr:uid="{CB1A8E12-0343-48F3-BAB6-67C6E0CB86C7}"/>
    <cellStyle name="Comma 6 3 2 3" xfId="7949" xr:uid="{873BDD94-9B16-4659-AE07-58F1A1A7A57E}"/>
    <cellStyle name="Comma 6 3 2 4" xfId="7956" xr:uid="{0B0BEF0E-9BAD-4649-A60C-7C407F37DE6B}"/>
    <cellStyle name="Comma 6 3 2 5" xfId="7961" xr:uid="{98DF1ED8-086A-48E2-B9DF-4E7F08B81E1A}"/>
    <cellStyle name="Comma 6 3 2 6" xfId="7966" xr:uid="{54464952-9CF6-4572-BF82-DE92208C52A8}"/>
    <cellStyle name="Comma 6 3 2 7" xfId="2120" xr:uid="{AC4E42B3-D81F-4F0E-AE88-91010D61E296}"/>
    <cellStyle name="Comma 6 3 2 8" xfId="2128" xr:uid="{E126EF56-44FE-45CB-9447-2A921BBE75F7}"/>
    <cellStyle name="Comma 6 3 2 9" xfId="2134" xr:uid="{8D13F077-E0CF-4F47-8B8E-56C1B8AC080F}"/>
    <cellStyle name="Comma 6 3 3" xfId="7970" xr:uid="{05850A75-2A0F-4A9B-8583-72332E43C277}"/>
    <cellStyle name="Comma 6 3 3 2" xfId="7981" xr:uid="{A6FF35C4-1E5E-4DDF-9A93-DAAD87F546DA}"/>
    <cellStyle name="Comma 6 3 3 3" xfId="813" xr:uid="{16881216-C784-4EC4-81E0-B284C47ED783}"/>
    <cellStyle name="Comma 6 3 3 4" xfId="791" xr:uid="{6B2B86DD-1744-4804-80BA-550457A206C2}"/>
    <cellStyle name="Comma 6 3 3 5" xfId="7988" xr:uid="{9480FDFA-2EA5-46B5-9AFE-AD82AC00A6B8}"/>
    <cellStyle name="Comma 6 3 3 6" xfId="7996" xr:uid="{848BF7F4-380F-46D7-83D0-CC2155CE915A}"/>
    <cellStyle name="Comma 6 3 3 7" xfId="8003" xr:uid="{65B5390F-A0FB-407F-8C63-5FEDF88CAE92}"/>
    <cellStyle name="Comma 6 3 3 8" xfId="8006" xr:uid="{5A0383DA-69E9-4D02-B9A1-8B80EA1E497A}"/>
    <cellStyle name="Comma 6 3 3 9" xfId="8008" xr:uid="{81EB5EB6-48BD-444B-B126-8A8A0A15A326}"/>
    <cellStyle name="Comma 6 3 4" xfId="8010" xr:uid="{8CD7F25A-CAEA-4C5D-9A02-5F5344B3C039}"/>
    <cellStyle name="Comma 6 3 4 2" xfId="8018" xr:uid="{FFB2B78A-DE4B-48AB-A846-98785739822B}"/>
    <cellStyle name="Comma 6 3 4 3" xfId="2479" xr:uid="{6D077319-A7E2-4BFE-AF34-CF7CA7981E92}"/>
    <cellStyle name="Comma 6 3 4 4" xfId="2942" xr:uid="{70A6A805-8E64-4D86-94E2-992AD122CA3C}"/>
    <cellStyle name="Comma 6 3 4 5" xfId="8023" xr:uid="{5701ED93-D220-4640-B289-7367FBF3A440}"/>
    <cellStyle name="Comma 6 3 4 6" xfId="8028" xr:uid="{9E86B5C3-5A16-4A3C-A883-978BE504AE1D}"/>
    <cellStyle name="Comma 6 3 4 7" xfId="8034" xr:uid="{880E9B03-5C45-45A1-8D62-159604827A4D}"/>
    <cellStyle name="Comma 6 3 4 8" xfId="8035" xr:uid="{AD116532-4998-4027-A0F6-2024F6908943}"/>
    <cellStyle name="Comma 6 3 4 9" xfId="8036" xr:uid="{1FCFD1E2-9536-4C2C-ADCC-488DF6560C1F}"/>
    <cellStyle name="Comma 6 3 5" xfId="8037" xr:uid="{0A422F52-A70E-472F-8E27-4B5A2853753B}"/>
    <cellStyle name="Comma 6 3 5 2" xfId="8048" xr:uid="{3805F7E1-476D-44F4-A783-C439513A05A6}"/>
    <cellStyle name="Comma 6 3 5 3" xfId="136" xr:uid="{7EB8FB35-4176-40AA-93E1-8E2450D8E8B1}"/>
    <cellStyle name="Comma 6 3 5 4" xfId="8057" xr:uid="{FB73C594-EB7D-4E82-9CBF-6315F3F31654}"/>
    <cellStyle name="Comma 6 3 5 5" xfId="8065" xr:uid="{83D99280-1E6F-474D-AB6D-5ABF835D3463}"/>
    <cellStyle name="Comma 6 3 5 6" xfId="8072" xr:uid="{E02ABD6B-B5D9-47AE-B333-742D6CE05390}"/>
    <cellStyle name="Comma 6 3 5 7" xfId="8078" xr:uid="{22326474-567F-480A-ABD6-94C996D8D23D}"/>
    <cellStyle name="Comma 6 3 5 8" xfId="8080" xr:uid="{8BF3A21E-29AD-4A35-B1DD-670CD3BA3B92}"/>
    <cellStyle name="Comma 6 3 5 9" xfId="8082" xr:uid="{7AB557E3-F6A1-460B-AEFD-94C9D84C1131}"/>
    <cellStyle name="Comma 6 3 6" xfId="8084" xr:uid="{B0A6C972-A6F5-41A8-ACBD-A4B7DF3AE49D}"/>
    <cellStyle name="Comma 6 3 6 2" xfId="8093" xr:uid="{B91B6719-0C42-42BD-AC30-21289BA52C0C}"/>
    <cellStyle name="Comma 6 3 6 3" xfId="8103" xr:uid="{5A4B25C4-A595-477A-B72E-DFF59602F413}"/>
    <cellStyle name="Comma 6 3 6 4" xfId="8113" xr:uid="{88DA81C6-90F0-4AAC-AED8-C5BD84C8292C}"/>
    <cellStyle name="Comma 6 3 6 5" xfId="8123" xr:uid="{3FCA26F3-2719-4247-BD08-16265F7179D1}"/>
    <cellStyle name="Comma 6 3 6 6" xfId="512" xr:uid="{94D43BA1-5CD4-45E2-9320-E0816E30DEC1}"/>
    <cellStyle name="Comma 6 3 6 7" xfId="2261" xr:uid="{725DDAFA-F788-410D-BCDB-AB033F52272A}"/>
    <cellStyle name="Comma 6 3 6 8" xfId="2291" xr:uid="{3CC8E4F3-BE9B-4252-A690-EF7BC11A8CD7}"/>
    <cellStyle name="Comma 6 3 6 9" xfId="2305" xr:uid="{E995A7A7-363A-4EEC-8A0F-E735CEED3FB3}"/>
    <cellStyle name="Comma 6 3 7" xfId="8125" xr:uid="{A1E4625B-5867-4916-90DC-83FA38570398}"/>
    <cellStyle name="Comma 6 3 8" xfId="8126" xr:uid="{32D518B7-22BC-449B-BBCF-11ADFF16D569}"/>
    <cellStyle name="Comma 6 3 9" xfId="8130" xr:uid="{0D875A90-B4CF-4C76-943E-D4C21F011474}"/>
    <cellStyle name="Comma 6 4" xfId="8134" xr:uid="{B5D6998D-B0D9-4CB5-92F9-EB6A231795DC}"/>
    <cellStyle name="Comma 6 4 10" xfId="8140" xr:uid="{F1264B62-4E02-4F17-AC3E-0AF2044DDE03}"/>
    <cellStyle name="Comma 6 4 11" xfId="8145" xr:uid="{10A68612-B2CD-4817-977B-360AFF7A6FA2}"/>
    <cellStyle name="Comma 6 4 12" xfId="6983" xr:uid="{9BAAE6AF-C445-4B1A-91D8-021E0A023F7E}"/>
    <cellStyle name="Comma 6 4 13" xfId="6993" xr:uid="{43E55475-A635-4D9A-8551-D06C84C33F8A}"/>
    <cellStyle name="Comma 6 4 14" xfId="7000" xr:uid="{3A875B33-BDCE-43E2-AF75-5CD15B1F671C}"/>
    <cellStyle name="Comma 6 4 2" xfId="8151" xr:uid="{30963B2A-A1D2-4F42-A564-995970715D3A}"/>
    <cellStyle name="Comma 6 4 2 2" xfId="4015" xr:uid="{7747FA74-DAAD-4EDA-AEB1-637AD7DBC6AD}"/>
    <cellStyle name="Comma 6 4 2 3" xfId="4026" xr:uid="{9A6A7CB4-4A53-4591-8A0B-B0E081AC6CA0}"/>
    <cellStyle name="Comma 6 4 2 4" xfId="1002" xr:uid="{EF42393B-2A16-4D0F-9902-80F144FBD627}"/>
    <cellStyle name="Comma 6 4 2 5" xfId="4041" xr:uid="{8CD500DB-A05E-4DE3-970C-225CEA6214AE}"/>
    <cellStyle name="Comma 6 4 2 6" xfId="4056" xr:uid="{87C7E963-8D5D-4278-BAC5-766275A9A38F}"/>
    <cellStyle name="Comma 6 4 2 7" xfId="4071" xr:uid="{543531EA-D7CE-49A6-8560-0F7649529C70}"/>
    <cellStyle name="Comma 6 4 2 8" xfId="4093" xr:uid="{2F331F0A-D657-41E7-BDEE-8E288C6D9B24}"/>
    <cellStyle name="Comma 6 4 2 9" xfId="4345" xr:uid="{07503922-839F-4B7B-AC92-26E309204C3A}"/>
    <cellStyle name="Comma 6 4 3" xfId="6503" xr:uid="{82D43E51-7D19-45A8-B4A6-E89A7B65298D}"/>
    <cellStyle name="Comma 6 4 3 2" xfId="7595" xr:uid="{6B20A7E5-EB07-467D-93F9-47605348A04B}"/>
    <cellStyle name="Comma 6 4 3 3" xfId="7603" xr:uid="{1C9F3DCA-DA5E-44C2-B89B-66680BFC9E1E}"/>
    <cellStyle name="Comma 6 4 3 4" xfId="7610" xr:uid="{345D6167-06DE-4C84-8930-4CB7BB4F70B0}"/>
    <cellStyle name="Comma 6 4 3 5" xfId="7617" xr:uid="{EF630EEC-3BDB-4FC8-B124-72B7AACB7359}"/>
    <cellStyle name="Comma 6 4 3 6" xfId="7624" xr:uid="{CFFE3905-0405-4EE9-BFEC-6CF53C72E1DC}"/>
    <cellStyle name="Comma 6 4 3 7" xfId="7631" xr:uid="{4D3848B7-E4F2-4935-9BB1-1D9114C955C9}"/>
    <cellStyle name="Comma 6 4 3 8" xfId="7637" xr:uid="{A5CB6863-003D-4FA5-9EC8-97BB91C38CE1}"/>
    <cellStyle name="Comma 6 4 3 9" xfId="8153" xr:uid="{DFA52181-31DD-4851-A16C-67F102CA3906}"/>
    <cellStyle name="Comma 6 4 4" xfId="6505" xr:uid="{A749C462-6DC1-4BE9-9DE4-6BC941FBEBCB}"/>
    <cellStyle name="Comma 6 4 4 2" xfId="8157" xr:uid="{DEFE8951-4C1F-48DF-8C1F-8AFBA64A563C}"/>
    <cellStyle name="Comma 6 4 4 3" xfId="8165" xr:uid="{B5B93210-B060-4CF3-8CFC-1B8F83C6B523}"/>
    <cellStyle name="Comma 6 4 4 4" xfId="8176" xr:uid="{069B2473-B087-4E98-9EA3-EB519990BD47}"/>
    <cellStyle name="Comma 6 4 4 5" xfId="8184" xr:uid="{68D11914-A7A7-4550-9C2C-3A0F11F14B8B}"/>
    <cellStyle name="Comma 6 4 4 6" xfId="6412" xr:uid="{5B959A48-EDEA-467C-9F1E-379A01782268}"/>
    <cellStyle name="Comma 6 4 4 7" xfId="1899" xr:uid="{1155A282-C0F2-43CF-98D9-1DC6FC1CF536}"/>
    <cellStyle name="Comma 6 4 4 8" xfId="6898" xr:uid="{B916E241-22A1-4899-974C-9C6A7D3293FF}"/>
    <cellStyle name="Comma 6 4 4 9" xfId="6913" xr:uid="{90D85CE7-9D45-4FCB-AB06-45A5C4D0F938}"/>
    <cellStyle name="Comma 6 4 5" xfId="8187" xr:uid="{D3A95B80-C82D-4767-9D23-B693FEB7D631}"/>
    <cellStyle name="Comma 6 4 5 2" xfId="8196" xr:uid="{BFC1DC21-2A90-466E-9823-B5B35DC0B19B}"/>
    <cellStyle name="Comma 6 4 5 3" xfId="8205" xr:uid="{86D700E9-53F7-409D-A32B-928B54EF5E3A}"/>
    <cellStyle name="Comma 6 4 5 4" xfId="8214" xr:uid="{2F4075FA-8F0A-4F75-8659-B2766DF8DCF5}"/>
    <cellStyle name="Comma 6 4 5 5" xfId="2501" xr:uid="{5BF9E86D-228B-4646-8FBA-5597E91B503D}"/>
    <cellStyle name="Comma 6 4 5 6" xfId="7397" xr:uid="{AEB65CB6-D00F-4199-8D45-55C8B8B0DDB8}"/>
    <cellStyle name="Comma 6 4 5 7" xfId="7431" xr:uid="{0536446D-7B88-4870-946D-BC3871B5A314}"/>
    <cellStyle name="Comma 6 4 5 8" xfId="7448" xr:uid="{BCB5F2E7-3F26-4AEE-989B-4C337E91D9DC}"/>
    <cellStyle name="Comma 6 4 5 9" xfId="7462" xr:uid="{09D6F647-60ED-405C-B456-3F3BF1061B09}"/>
    <cellStyle name="Comma 6 4 6" xfId="8216" xr:uid="{79311A70-4EB1-4A63-ADCA-DDB928EA3E34}"/>
    <cellStyle name="Comma 6 4 6 2" xfId="8224" xr:uid="{80A06303-FF0A-4A95-801E-45E5F633871A}"/>
    <cellStyle name="Comma 6 4 6 3" xfId="8233" xr:uid="{B723250F-0C85-4FE5-8C17-B1FB494D2883}"/>
    <cellStyle name="Comma 6 4 6 4" xfId="8242" xr:uid="{227E4D86-C397-42CC-83A3-A4A2EE827540}"/>
    <cellStyle name="Comma 6 4 6 5" xfId="8252" xr:uid="{64B6CC85-08E7-40E9-BBE5-D6D9E737B1E3}"/>
    <cellStyle name="Comma 6 4 6 6" xfId="7575" xr:uid="{58326C1A-FEC2-43DB-B8D4-28DEF97705F3}"/>
    <cellStyle name="Comma 6 4 6 7" xfId="3791" xr:uid="{4332559D-2BE3-44DE-B5B8-C4DFC135E458}"/>
    <cellStyle name="Comma 6 4 6 8" xfId="3807" xr:uid="{6914F6FB-E4E7-4E01-8153-8FDC5AEFCA15}"/>
    <cellStyle name="Comma 6 4 6 9" xfId="3841" xr:uid="{5274C83C-CD5E-4975-B741-DCAC808C2847}"/>
    <cellStyle name="Comma 6 4 7" xfId="8253" xr:uid="{26E3C3F8-E53F-4DD3-AEAE-556B9213E405}"/>
    <cellStyle name="Comma 6 4 8" xfId="8254" xr:uid="{319BA0F5-8682-446E-92E1-5D64784118A1}"/>
    <cellStyle name="Comma 6 4 9" xfId="8255" xr:uid="{4E636821-AC5F-44E3-A6A1-251E45722358}"/>
    <cellStyle name="Comma 6 5" xfId="8261" xr:uid="{D75B98CA-8AC9-4B56-986F-503C718C13C1}"/>
    <cellStyle name="Comma 6 5 10" xfId="8270" xr:uid="{B824EB0B-9663-4D3C-A89B-E3C18598D1D5}"/>
    <cellStyle name="Comma 6 5 11" xfId="8277" xr:uid="{49406DAC-5B98-4536-81F9-E1150497F523}"/>
    <cellStyle name="Comma 6 5 12" xfId="8284" xr:uid="{66F797D2-143E-4935-B1E0-6BEBF2C06C6F}"/>
    <cellStyle name="Comma 6 5 13" xfId="8290" xr:uid="{8655636E-852C-477D-B1AE-FAEE4632A9C5}"/>
    <cellStyle name="Comma 6 5 14" xfId="8296" xr:uid="{91CAAA73-47EC-44AA-AE87-B137774C069F}"/>
    <cellStyle name="Comma 6 5 2" xfId="8301" xr:uid="{FC351D23-4B16-4C91-AC94-F8E2083751AF}"/>
    <cellStyle name="Comma 6 5 2 2" xfId="8308" xr:uid="{1865DED2-59B5-406B-BC53-BDA8E7688EF8}"/>
    <cellStyle name="Comma 6 5 2 3" xfId="989" xr:uid="{58EB7239-6310-4E2F-B081-F94B0AEDF0BF}"/>
    <cellStyle name="Comma 6 5 2 4" xfId="193" xr:uid="{BB3387FD-6288-4726-80FA-3F594422F4DA}"/>
    <cellStyle name="Comma 6 5 2 5" xfId="2635" xr:uid="{F6E793CE-B920-4404-8900-6A1723F31937}"/>
    <cellStyle name="Comma 6 5 2 6" xfId="1085" xr:uid="{1EFA0049-4692-49C9-8E29-57619757FB97}"/>
    <cellStyle name="Comma 6 5 2 7" xfId="8314" xr:uid="{FB62AB56-D7C8-4E4F-8701-283A62D11D71}"/>
    <cellStyle name="Comma 6 5 2 8" xfId="8318" xr:uid="{CDDC75C4-4319-44EC-B1E7-DFC30F580E12}"/>
    <cellStyle name="Comma 6 5 2 9" xfId="5487" xr:uid="{7735725B-1467-4C67-95F8-1A1DC27E0613}"/>
    <cellStyle name="Comma 6 5 3" xfId="8319" xr:uid="{D9B8A46B-9DDE-4F2E-AFE3-EBC66EB7E17B}"/>
    <cellStyle name="Comma 6 5 3 2" xfId="8327" xr:uid="{41DF2DE8-E536-4799-BBEA-47C211582E1A}"/>
    <cellStyle name="Comma 6 5 3 3" xfId="8330" xr:uid="{E6AC4EF6-B217-46E0-8F2F-4C8C9CE60C7C}"/>
    <cellStyle name="Comma 6 5 3 4" xfId="8333" xr:uid="{DC79F16E-3F12-434F-BA90-76854BB26BB5}"/>
    <cellStyle name="Comma 6 5 3 5" xfId="8335" xr:uid="{147C8A8A-DB51-4EF7-A059-861BFAAC28DC}"/>
    <cellStyle name="Comma 6 5 3 6" xfId="1092" xr:uid="{0B1BF5B9-C80E-4362-9B58-9CAAED47EEA4}"/>
    <cellStyle name="Comma 6 5 3 7" xfId="8337" xr:uid="{65380920-EC49-4393-B6AF-CF64E41C17DB}"/>
    <cellStyle name="Comma 6 5 3 8" xfId="8341" xr:uid="{30690FAA-9DA8-418A-B6F0-47C32261691C}"/>
    <cellStyle name="Comma 6 5 3 9" xfId="7370" xr:uid="{502AD440-C4A4-4694-902E-471D1C886D84}"/>
    <cellStyle name="Comma 6 5 4" xfId="8348" xr:uid="{66F3C6CB-41E4-4CE3-ACCD-244040BBB3DF}"/>
    <cellStyle name="Comma 6 5 4 2" xfId="8351" xr:uid="{16ECA14E-68CD-432C-B74E-854B1DA0078D}"/>
    <cellStyle name="Comma 6 5 4 3" xfId="8355" xr:uid="{8C3B8F7E-F793-4F76-9ACC-2CF7BBF9BAC5}"/>
    <cellStyle name="Comma 6 5 4 4" xfId="8359" xr:uid="{E46DE2EB-957A-4C21-A5D5-E3CBE92EBBBC}"/>
    <cellStyle name="Comma 6 5 4 5" xfId="8363" xr:uid="{AA7B20B0-D7B6-4091-AB49-1C50A1BDD6BA}"/>
    <cellStyle name="Comma 6 5 4 6" xfId="8366" xr:uid="{45F8FA08-49AD-4273-B934-EA8E848E6671}"/>
    <cellStyle name="Comma 6 5 4 7" xfId="8370" xr:uid="{D33CD88E-0281-4C33-A2FA-402F2D57371E}"/>
    <cellStyle name="Comma 6 5 4 8" xfId="8373" xr:uid="{568DA542-0B66-4E22-921F-7AF43DF35D45}"/>
    <cellStyle name="Comma 6 5 4 9" xfId="7381" xr:uid="{8DA6ECBA-58DF-46E6-8FC4-67326C4C316A}"/>
    <cellStyle name="Comma 6 5 5" xfId="8378" xr:uid="{821C31CE-841E-45D0-847E-91CB4C8FF1D7}"/>
    <cellStyle name="Comma 6 5 5 2" xfId="3425" xr:uid="{9BFC2B40-B293-49CC-8A95-131BE4059EC2}"/>
    <cellStyle name="Comma 6 5 5 3" xfId="3699" xr:uid="{7968FD2F-2F71-4E60-AD39-D90810A2CCD8}"/>
    <cellStyle name="Comma 6 5 5 4" xfId="3744" xr:uid="{8A5A71EB-8C72-409A-B330-C000264D2045}"/>
    <cellStyle name="Comma 6 5 5 5" xfId="3753" xr:uid="{76C7F97A-CAD8-4713-87B7-3D74B279056F}"/>
    <cellStyle name="Comma 6 5 5 6" xfId="3762" xr:uid="{DEB03952-3451-4AFD-B013-745BE957C6F5}"/>
    <cellStyle name="Comma 6 5 5 7" xfId="1800" xr:uid="{763BB09A-0766-4B38-A3B9-34264486548A}"/>
    <cellStyle name="Comma 6 5 5 8" xfId="1917" xr:uid="{3966C26E-CE1C-4F13-98D9-740AE7C545DC}"/>
    <cellStyle name="Comma 6 5 5 9" xfId="1936" xr:uid="{C4EB6AAB-3C9E-4711-9D61-E7BDA9706B5E}"/>
    <cellStyle name="Comma 6 5 6" xfId="8380" xr:uid="{FFDBE1FC-CB76-45EE-A140-6D36B3805FCB}"/>
    <cellStyle name="Comma 6 5 6 2" xfId="8383" xr:uid="{361EED75-720D-463D-B0AD-7AA4FA05AB1E}"/>
    <cellStyle name="Comma 6 5 6 3" xfId="8386" xr:uid="{E0DC16BE-C3D5-4FAA-9615-5CB05199E710}"/>
    <cellStyle name="Comma 6 5 6 4" xfId="8389" xr:uid="{178EABB7-DA23-468B-A20B-53F8DBEDFAFE}"/>
    <cellStyle name="Comma 6 5 6 5" xfId="883" xr:uid="{52398951-37A3-45EA-8854-5B6586BF31F3}"/>
    <cellStyle name="Comma 6 5 6 6" xfId="8391" xr:uid="{3BF5146B-EC3C-4E16-B6C4-8D377F78148C}"/>
    <cellStyle name="Comma 6 5 6 7" xfId="4213" xr:uid="{EEB70E38-59D1-4854-A7BF-F5D4AB0AC5FD}"/>
    <cellStyle name="Comma 6 5 6 8" xfId="4217" xr:uid="{434276C5-D9BF-4C46-9EFF-3625E3AA82B8}"/>
    <cellStyle name="Comma 6 5 6 9" xfId="4221" xr:uid="{CAB319D0-5B58-4553-AAB0-B793573E37F0}"/>
    <cellStyle name="Comma 6 5 7" xfId="8393" xr:uid="{41CFC5A5-1EFB-4694-9B30-A7AC09A467B4}"/>
    <cellStyle name="Comma 6 5 8" xfId="8396" xr:uid="{FC68124B-4E30-430A-A861-47D7DADCA906}"/>
    <cellStyle name="Comma 6 5 9" xfId="8400" xr:uid="{DFDF8D47-5C40-4669-A700-ECCDF0BB714B}"/>
    <cellStyle name="Comma 6 6" xfId="8404" xr:uid="{C6D1D145-B15F-4C41-A42E-7FAEA6A22003}"/>
    <cellStyle name="Comma 6 6 10" xfId="1784" xr:uid="{04CE3C0F-E07E-40AB-9F12-61007BA5B676}"/>
    <cellStyle name="Comma 6 6 11" xfId="2021" xr:uid="{8AF9FA78-D6F6-4210-B552-E5120FECDA0A}"/>
    <cellStyle name="Comma 6 6 12" xfId="8411" xr:uid="{9A0BAF42-DD0E-4CE2-9ED9-64B260DA510E}"/>
    <cellStyle name="Comma 6 6 13" xfId="8418" xr:uid="{06A6E84C-4327-4390-AD5F-8420A528F576}"/>
    <cellStyle name="Comma 6 6 14" xfId="8427" xr:uid="{ED19F3F3-CC53-44A6-80E7-AC07E50F5FBF}"/>
    <cellStyle name="Comma 6 6 2" xfId="8429" xr:uid="{4B0EEC9E-8245-4A17-AEE3-62DF4836A085}"/>
    <cellStyle name="Comma 6 6 2 2" xfId="2488" xr:uid="{FCC75039-20C5-48BD-98FA-DDB17A88D8E1}"/>
    <cellStyle name="Comma 6 6 2 3" xfId="8441" xr:uid="{677CD88D-A84B-48B2-80A2-1C012CB57996}"/>
    <cellStyle name="Comma 6 6 2 4" xfId="8447" xr:uid="{4B2CB7C7-AFDB-421F-B32B-C2AC3D02DC53}"/>
    <cellStyle name="Comma 6 6 2 5" xfId="8456" xr:uid="{410E0494-BACE-4F80-B7C5-1DE06D1EDA79}"/>
    <cellStyle name="Comma 6 6 2 6" xfId="8461" xr:uid="{47173912-CDB1-473A-8266-4FDCA8E6C880}"/>
    <cellStyle name="Comma 6 6 2 7" xfId="8467" xr:uid="{BCF8FFE2-C1C5-425D-AA11-8D217D8E79BA}"/>
    <cellStyle name="Comma 6 6 2 8" xfId="8471" xr:uid="{F663A156-74B0-4546-A753-7625517405AA}"/>
    <cellStyle name="Comma 6 6 2 9" xfId="8476" xr:uid="{AF10C35C-B4CA-4323-9E9C-97ECAE6D5734}"/>
    <cellStyle name="Comma 6 6 3" xfId="2774" xr:uid="{08C543F5-565B-4E85-8C71-9D9726B7FE83}"/>
    <cellStyle name="Comma 6 6 3 2" xfId="8479" xr:uid="{6FC5E789-E490-4A9D-B460-159DFFA8478C}"/>
    <cellStyle name="Comma 6 6 3 3" xfId="730" xr:uid="{CA5D165F-F183-49B7-97A1-B77DC7C82133}"/>
    <cellStyle name="Comma 6 6 3 4" xfId="8488" xr:uid="{3BD87FC7-5307-4127-9AD2-7FEC96AB1562}"/>
    <cellStyle name="Comma 6 6 3 5" xfId="8495" xr:uid="{5E2B4F2E-09FE-4093-B164-68BD1E994A19}"/>
    <cellStyle name="Comma 6 6 3 6" xfId="8497" xr:uid="{411774A3-36B5-4412-8D07-A61EE613BF74}"/>
    <cellStyle name="Comma 6 6 3 7" xfId="8499" xr:uid="{B2B22592-59E1-4EA1-B0F7-9B930BE3A2BA}"/>
    <cellStyle name="Comma 6 6 3 8" xfId="8506" xr:uid="{E548A899-2CC3-42AF-AFB9-19E33C90B09D}"/>
    <cellStyle name="Comma 6 6 3 9" xfId="8515" xr:uid="{EE1DABA2-8BA3-4490-A5DE-FE99EE1FC299}"/>
    <cellStyle name="Comma 6 6 4" xfId="8519" xr:uid="{1C79A2A4-4931-4DD8-82D2-9C01FCED8DEE}"/>
    <cellStyle name="Comma 6 6 4 2" xfId="8524" xr:uid="{CE63E3A7-3780-41D6-B54F-060E604608CC}"/>
    <cellStyle name="Comma 6 6 4 3" xfId="8534" xr:uid="{402A6A3F-C794-4E75-90D8-CCFD8D5C88F7}"/>
    <cellStyle name="Comma 6 6 4 4" xfId="8539" xr:uid="{00489291-1ADC-4F74-98FD-D3F210A434D5}"/>
    <cellStyle name="Comma 6 6 4 5" xfId="8545" xr:uid="{9063984B-4F46-4CFD-A726-E761AEC8A656}"/>
    <cellStyle name="Comma 6 6 4 6" xfId="8553" xr:uid="{6A7B0DAD-A628-4619-840A-BFC43221BCDE}"/>
    <cellStyle name="Comma 6 6 4 7" xfId="8559" xr:uid="{95F0BAC1-B5CC-4723-8ECF-96904195BE95}"/>
    <cellStyle name="Comma 6 6 4 8" xfId="8565" xr:uid="{F91D8722-2613-49A4-BD95-6D4BF2D6B587}"/>
    <cellStyle name="Comma 6 6 4 9" xfId="8577" xr:uid="{5FF3A256-E0A8-4EB8-A333-5EB67FBC7D2C}"/>
    <cellStyle name="Comma 6 6 5" xfId="8582" xr:uid="{4997D5DF-8535-4CB6-8E17-A731F8F5CB89}"/>
    <cellStyle name="Comma 6 6 5 2" xfId="8584" xr:uid="{A2042C81-BB34-4794-AD20-401800AC85C2}"/>
    <cellStyle name="Comma 6 6 5 3" xfId="8587" xr:uid="{BFD941EF-FBA9-41AC-8955-40CF210DCB17}"/>
    <cellStyle name="Comma 6 6 5 4" xfId="8588" xr:uid="{1C401348-E711-48CA-BE60-0555E34DDF74}"/>
    <cellStyle name="Comma 6 6 5 5" xfId="8589" xr:uid="{FB1BEF15-502D-4596-9717-01D388A39835}"/>
    <cellStyle name="Comma 6 6 5 6" xfId="8590" xr:uid="{0FBE89DE-034F-421E-B968-D4997DF64001}"/>
    <cellStyle name="Comma 6 6 5 7" xfId="8591" xr:uid="{C1FF9542-1B83-44F3-BDE3-1019287321C7}"/>
    <cellStyle name="Comma 6 6 5 8" xfId="8592" xr:uid="{4243F759-AE67-420E-A815-CFFEA1647DA1}"/>
    <cellStyle name="Comma 6 6 5 9" xfId="3002" xr:uid="{CD27F651-B554-46DF-8B1A-EB38A2752F04}"/>
    <cellStyle name="Comma 6 6 6" xfId="8597" xr:uid="{52DD7947-FC3E-4165-872C-07F3845D5407}"/>
    <cellStyle name="Comma 6 6 6 2" xfId="430" xr:uid="{35FCA8B0-B3FA-4B3D-AEAA-29935CA1A454}"/>
    <cellStyle name="Comma 6 6 6 3" xfId="8598" xr:uid="{98376091-7D76-4959-A5BF-52812ECF957A}"/>
    <cellStyle name="Comma 6 6 6 4" xfId="8600" xr:uid="{D82B312C-0675-4B8F-B613-EF77B8732CA8}"/>
    <cellStyle name="Comma 6 6 6 5" xfId="8602" xr:uid="{D20C40B1-6041-48C5-AB97-5155DD8C16B5}"/>
    <cellStyle name="Comma 6 6 6 6" xfId="8603" xr:uid="{A4B68B61-E85C-4D2B-8BCF-133CABD58989}"/>
    <cellStyle name="Comma 6 6 6 7" xfId="8604" xr:uid="{51887491-49DD-4205-9819-DA070EEDB194}"/>
    <cellStyle name="Comma 6 6 6 8" xfId="8605" xr:uid="{9A42BD08-556D-47A6-83E7-3DED4E54162C}"/>
    <cellStyle name="Comma 6 6 6 9" xfId="8609" xr:uid="{D934D930-74A6-4BAD-AD91-32DCCB02D88A}"/>
    <cellStyle name="Comma 6 6 7" xfId="8612" xr:uid="{4463791E-B3EC-495B-B15B-4B4EB1DAE236}"/>
    <cellStyle name="Comma 6 6 8" xfId="8613" xr:uid="{B281D156-62CF-40B8-A300-121AF661871F}"/>
    <cellStyle name="Comma 6 6 9" xfId="8618" xr:uid="{21B79407-F3E8-46C9-9373-057B6D3FE79B}"/>
    <cellStyle name="Comma 6 7" xfId="8622" xr:uid="{60244F55-941D-450F-BAE8-E010B20E8585}"/>
    <cellStyle name="Comma 6 8" xfId="8629" xr:uid="{6A192964-8A35-4AFB-86C7-8FA3DD45F004}"/>
    <cellStyle name="Comma 6 8 2" xfId="8635" xr:uid="{4E89C409-BE63-46A5-9010-BEB7B0E63C3F}"/>
    <cellStyle name="Comma 6 8 3" xfId="8486" xr:uid="{65CD410F-58DA-486B-8525-6C84050164D6}"/>
    <cellStyle name="Comma 6 8 4" xfId="736" xr:uid="{2F2224E4-ED9D-4494-ABF9-8C36DCFFCA19}"/>
    <cellStyle name="Comma 6 8 5" xfId="8493" xr:uid="{CB0D4D13-B048-4C3F-A022-032D1ACF7718}"/>
    <cellStyle name="Comma 6 8 6" xfId="8496" xr:uid="{CFC5DC18-884A-43EC-8E42-502E6BD89D64}"/>
    <cellStyle name="Comma 6 8 7" xfId="8498" xr:uid="{12D1ECBA-826C-4E09-8DFE-42183779018D}"/>
    <cellStyle name="Comma 6 8 8" xfId="8500" xr:uid="{6F45AFFD-78CD-49E2-8735-AE65B43C94E4}"/>
    <cellStyle name="Comma 6 8 9" xfId="8507" xr:uid="{0E4ABE0A-508F-41CF-ACE4-236C0C71427F}"/>
    <cellStyle name="Comma 6 9" xfId="7138" xr:uid="{213A3A7B-C6FE-4438-B129-287CBB92EB95}"/>
    <cellStyle name="Comma 6 9 2" xfId="626" xr:uid="{4692426A-41C7-4ADC-9820-3E06F19058FC}"/>
    <cellStyle name="Comma 6 9 3" xfId="8527" xr:uid="{5462123F-6486-4536-8F60-317B3717D600}"/>
    <cellStyle name="Comma 6 9 4" xfId="8535" xr:uid="{2840A001-9311-4C99-A8B6-BE3C649A9614}"/>
    <cellStyle name="Comma 6 9 5" xfId="8542" xr:uid="{75049C3F-15E4-42C4-A9F3-DE17AD90416E}"/>
    <cellStyle name="Comma 6 9 6" xfId="8548" xr:uid="{F0D21486-D42E-43D2-98F8-B25BF0B1F333}"/>
    <cellStyle name="Comma 6 9 7" xfId="8556" xr:uid="{D50D2426-4366-47FB-88F2-BCD3B7E538A3}"/>
    <cellStyle name="Comma 6 9 8" xfId="8562" xr:uid="{D6E57DA2-23ED-4BF0-AF1B-652DA734D296}"/>
    <cellStyle name="Comma 6 9 9" xfId="8574" xr:uid="{9149DABD-981E-4E5C-B2A2-602CDB94813F}"/>
    <cellStyle name="Comma 6_Notes" xfId="8639" xr:uid="{6CA503C4-6727-4DF3-AC16-E926CEEA20FC}"/>
    <cellStyle name="Comma 7" xfId="8642" xr:uid="{70150F71-8FD9-491B-8240-42D4F0C05A8C}"/>
    <cellStyle name="Comma 7 2" xfId="8646" xr:uid="{F7E17A2E-46BE-4868-9BD7-C044B90395FE}"/>
    <cellStyle name="Comma 7 2 10" xfId="8654" xr:uid="{996EB50F-344A-4CB7-856E-007DBCEA41AB}"/>
    <cellStyle name="Comma 7 2 11" xfId="8661" xr:uid="{0BFB603E-520D-4D48-8782-36E20D16D93D}"/>
    <cellStyle name="Comma 7 2 12" xfId="8671" xr:uid="{D0EB00B2-5E94-4CB8-8E56-FB1937875D5B}"/>
    <cellStyle name="Comma 7 2 13" xfId="2964" xr:uid="{CDAF6C05-85B9-44E4-8252-28994703670C}"/>
    <cellStyle name="Comma 7 2 14" xfId="4140" xr:uid="{C6180A59-05D4-4ED7-8E3A-975A2E676ABD}"/>
    <cellStyle name="Comma 7 2 2" xfId="8673" xr:uid="{CF89E6F0-781D-4770-A635-3FBAF89F9F6E}"/>
    <cellStyle name="Comma 7 2 2 2" xfId="5583" xr:uid="{14A7237D-3BDC-4C03-A5C8-5851D7160944}"/>
    <cellStyle name="Comma 7 2 2 3" xfId="5596" xr:uid="{F9F6E052-9FB0-4F2D-8745-BF47AB79D96A}"/>
    <cellStyle name="Comma 7 2 2 4" xfId="5611" xr:uid="{E0A84740-72F0-4157-8DF5-EF9572106D33}"/>
    <cellStyle name="Comma 7 2 2 5" xfId="5622" xr:uid="{E2A2A72D-A453-45E3-8212-6DE1374D1F47}"/>
    <cellStyle name="Comma 7 2 2 6" xfId="3204" xr:uid="{C55ECEB2-4FEA-4D50-849D-0DD5A4C1677C}"/>
    <cellStyle name="Comma 7 2 2 7" xfId="3218" xr:uid="{64620BB4-5F8D-4171-983D-958C5D80C306}"/>
    <cellStyle name="Comma 7 2 2 8" xfId="3230" xr:uid="{F845F225-85F6-496E-B14F-71EEA83EC5C7}"/>
    <cellStyle name="Comma 7 2 2 9" xfId="8678" xr:uid="{E6445B30-D78C-45F9-A2C7-52A5B92EA4E5}"/>
    <cellStyle name="Comma 7 2 3" xfId="8680" xr:uid="{01B0CDF3-7D53-4801-9AA1-7C775BF3784C}"/>
    <cellStyle name="Comma 7 2 3 2" xfId="5890" xr:uid="{A859CB04-1E3D-4FA7-A110-875AF21E4569}"/>
    <cellStyle name="Comma 7 2 3 3" xfId="5908" xr:uid="{BAD870A5-41EE-4D51-9775-67F8D7DF4931}"/>
    <cellStyle name="Comma 7 2 3 4" xfId="5922" xr:uid="{37358EFF-4518-4C1D-BAB5-9A7E245ACF8A}"/>
    <cellStyle name="Comma 7 2 3 5" xfId="1072" xr:uid="{9AC944F7-681C-4A68-A688-27D272EEA874}"/>
    <cellStyle name="Comma 7 2 3 6" xfId="5944" xr:uid="{6959F938-BAEE-4230-B401-E99C2A0A0B91}"/>
    <cellStyle name="Comma 7 2 3 7" xfId="5959" xr:uid="{45851849-B22A-4B82-B8FD-D833113DF993}"/>
    <cellStyle name="Comma 7 2 3 8" xfId="5966" xr:uid="{41D665EC-4E54-431E-9A03-F4F39638FE9B}"/>
    <cellStyle name="Comma 7 2 3 9" xfId="8684" xr:uid="{FB5FC593-6CEC-4F59-B6EC-7DB45D7777A9}"/>
    <cellStyle name="Comma 7 2 4" xfId="8687" xr:uid="{AE8ACC2E-D230-4335-9EF7-D940583C4D2A}"/>
    <cellStyle name="Comma 7 2 4 2" xfId="5974" xr:uid="{10C9C9C4-922E-4692-B6C2-A63C10E0576C}"/>
    <cellStyle name="Comma 7 2 4 3" xfId="5985" xr:uid="{40467350-3CB6-420A-BF2C-64E9DFF12A40}"/>
    <cellStyle name="Comma 7 2 4 4" xfId="5996" xr:uid="{11364F28-F4AF-4E07-B9B6-6B6358C44851}"/>
    <cellStyle name="Comma 7 2 4 5" xfId="6010" xr:uid="{64EFDE3D-CDCC-4071-BE1D-953DAFD56D83}"/>
    <cellStyle name="Comma 7 2 4 6" xfId="6032" xr:uid="{24414D2C-E21F-44DD-9CB9-4702B8892D64}"/>
    <cellStyle name="Comma 7 2 4 7" xfId="6043" xr:uid="{94D22499-18CA-4772-A891-EA9D89214555}"/>
    <cellStyle name="Comma 7 2 4 8" xfId="6051" xr:uid="{D4AAAFA0-084A-475C-8FAE-3EFE1193F942}"/>
    <cellStyle name="Comma 7 2 4 9" xfId="8690" xr:uid="{4AC26378-C777-4216-8FD4-6E8F23E2D229}"/>
    <cellStyle name="Comma 7 2 5" xfId="8693" xr:uid="{5C91DB5A-B209-4987-816C-31498FC918A6}"/>
    <cellStyle name="Comma 7 2 5 2" xfId="6063" xr:uid="{279BA200-E07B-4C2E-8339-36B616B65EEC}"/>
    <cellStyle name="Comma 7 2 5 3" xfId="6071" xr:uid="{AE9F25F3-7608-4102-A0BA-87FE4AB72641}"/>
    <cellStyle name="Comma 7 2 5 4" xfId="6080" xr:uid="{03BB6A0C-0955-4062-87E8-54A15FFE362E}"/>
    <cellStyle name="Comma 7 2 5 5" xfId="6092" xr:uid="{10AAEAB1-60FF-4E82-B1EB-57E01B4C7C4E}"/>
    <cellStyle name="Comma 7 2 5 6" xfId="6118" xr:uid="{08EE908E-B5A8-4266-841D-1FD0229D04CF}"/>
    <cellStyle name="Comma 7 2 5 7" xfId="6135" xr:uid="{54DA6DF4-AB6B-4203-9D92-28DD31EEA4D6}"/>
    <cellStyle name="Comma 7 2 5 8" xfId="6145" xr:uid="{C102600B-6538-4181-8725-8D677FE61151}"/>
    <cellStyle name="Comma 7 2 5 9" xfId="8695" xr:uid="{71657E93-4F8E-451A-9992-FA9555EE1639}"/>
    <cellStyle name="Comma 7 2 6" xfId="8698" xr:uid="{91325A4A-3246-4CE6-9998-8C1DDC4E9400}"/>
    <cellStyle name="Comma 7 2 6 2" xfId="8700" xr:uid="{899D02DD-5A3F-4183-97C8-FE05F6B3EFC5}"/>
    <cellStyle name="Comma 7 2 6 3" xfId="8703" xr:uid="{73992AB0-87A7-4A0A-B535-D2B4468F8C6D}"/>
    <cellStyle name="Comma 7 2 6 4" xfId="8708" xr:uid="{23BC940E-D397-44AF-943A-5473BD15849C}"/>
    <cellStyle name="Comma 7 2 6 5" xfId="8712" xr:uid="{85471B9D-69D9-42CD-8C96-83DBF754868F}"/>
    <cellStyle name="Comma 7 2 6 6" xfId="8716" xr:uid="{D513FBB2-18FF-4B41-B7E9-26B6BC60B989}"/>
    <cellStyle name="Comma 7 2 6 7" xfId="8723" xr:uid="{9B9AB896-5F06-4FCD-BA8C-A3C74A0EED2A}"/>
    <cellStyle name="Comma 7 2 6 8" xfId="8725" xr:uid="{256AF6BE-0EB9-454B-8582-7960A9B071E4}"/>
    <cellStyle name="Comma 7 2 6 9" xfId="8727" xr:uid="{F69AD471-3BEE-4865-9B83-C4B19217F8C7}"/>
    <cellStyle name="Comma 7 2 7" xfId="8731" xr:uid="{4C9E7C43-E531-474A-A43E-5ED1E093A89A}"/>
    <cellStyle name="Comma 7 2 8" xfId="8740" xr:uid="{74FC5424-83E4-44FF-BAF7-418A84980482}"/>
    <cellStyle name="Comma 7 2 9" xfId="8748" xr:uid="{F4FE89A9-C099-4AB2-8617-5215A0BCF077}"/>
    <cellStyle name="Comma 7 3" xfId="8751" xr:uid="{B4D6DBCE-2093-4ADA-B61E-23D1C4C81F32}"/>
    <cellStyle name="Comma 7 4" xfId="8756" xr:uid="{8A44F418-7C54-4CAB-9EF4-1CA39D066820}"/>
    <cellStyle name="Comma 7 4 10" xfId="8760" xr:uid="{6DE6259A-795E-4430-8879-9B7961569E53}"/>
    <cellStyle name="Comma 7 4 11" xfId="1420" xr:uid="{72EBB52C-A0A0-4F14-B81D-5F4929D35DAB}"/>
    <cellStyle name="Comma 7 4 12" xfId="3429" xr:uid="{5CBEEB8D-427D-4995-BC40-C78C6AF2391E}"/>
    <cellStyle name="Comma 7 4 13" xfId="8763" xr:uid="{5DDB3767-2C5E-4B35-BA64-5DE131CD31D2}"/>
    <cellStyle name="Comma 7 4 14" xfId="8770" xr:uid="{15099082-3B98-40F2-B8CD-FAC9D42BC05E}"/>
    <cellStyle name="Comma 7 4 2" xfId="8771" xr:uid="{FF4703C0-2D3B-4A16-A2FE-AC343469CFAC}"/>
    <cellStyle name="Comma 7 4 2 2" xfId="8774" xr:uid="{00D0B78D-57F2-445B-94A7-2C2366A9728D}"/>
    <cellStyle name="Comma 7 4 2 3" xfId="8777" xr:uid="{E74E915F-1135-4493-BBC5-A5685442B7B7}"/>
    <cellStyle name="Comma 7 4 2 4" xfId="8779" xr:uid="{FCBB9896-DBF7-45E0-844C-EC00F281133E}"/>
    <cellStyle name="Comma 7 4 2 5" xfId="8781" xr:uid="{626E516D-90DD-4B5D-BB15-D5F77FE031FE}"/>
    <cellStyle name="Comma 7 4 2 6" xfId="8783" xr:uid="{6ED99B18-1020-434C-9983-0FB84A2C0214}"/>
    <cellStyle name="Comma 7 4 2 7" xfId="8785" xr:uid="{68E555B9-7C5E-47DF-B0DA-E08CF23B0A18}"/>
    <cellStyle name="Comma 7 4 2 8" xfId="8786" xr:uid="{29C0D975-BF89-4641-8FCA-0CEEF7425A37}"/>
    <cellStyle name="Comma 7 4 2 9" xfId="8789" xr:uid="{60CB5938-ABEE-4CB7-9A52-6A2D2CD8ACE4}"/>
    <cellStyle name="Comma 7 4 3" xfId="8790" xr:uid="{98AC0AEB-E9B2-43E8-8455-C6031A1803E6}"/>
    <cellStyle name="Comma 7 4 3 2" xfId="8793" xr:uid="{AA594E5D-8A86-47AF-B30E-6E7EC3484607}"/>
    <cellStyle name="Comma 7 4 3 3" xfId="8795" xr:uid="{295DA010-0785-4051-97DB-E11F0521942F}"/>
    <cellStyle name="Comma 7 4 3 4" xfId="8796" xr:uid="{86D8F481-1BC5-44CA-9084-F558A6B2533D}"/>
    <cellStyle name="Comma 7 4 3 5" xfId="8797" xr:uid="{C6211B7A-1AB8-4D71-A7A2-1A472BB0183B}"/>
    <cellStyle name="Comma 7 4 3 6" xfId="8798" xr:uid="{9B59A163-DCD0-47BF-AA9E-32AFBD5AB6AD}"/>
    <cellStyle name="Comma 7 4 3 7" xfId="8799" xr:uid="{BD09ED10-40DB-4228-85CF-9ED29834259E}"/>
    <cellStyle name="Comma 7 4 3 8" xfId="8803" xr:uid="{5C3B00F3-C5E5-4C26-98C5-5F5F278DCECE}"/>
    <cellStyle name="Comma 7 4 3 9" xfId="8805" xr:uid="{9A9DB3B8-3768-4912-AEC1-9FCAA3182FFA}"/>
    <cellStyle name="Comma 7 4 4" xfId="8806" xr:uid="{A86169C1-AC60-439F-A18B-485302BF85FF}"/>
    <cellStyle name="Comma 7 4 4 2" xfId="8809" xr:uid="{D15F176F-AEA2-4854-A8A7-09A4E898EEA8}"/>
    <cellStyle name="Comma 7 4 4 3" xfId="2972" xr:uid="{9D0D869F-1EC7-40A2-BD60-5223895FD47A}"/>
    <cellStyle name="Comma 7 4 4 4" xfId="7388" xr:uid="{A6066B66-7990-4AA9-8807-238287441455}"/>
    <cellStyle name="Comma 7 4 4 5" xfId="7564" xr:uid="{E9B1DD74-E9CF-4C40-9CBC-079C1E8A0A04}"/>
    <cellStyle name="Comma 7 4 4 6" xfId="7646" xr:uid="{22CD3A6C-2457-43D6-B281-715C42433184}"/>
    <cellStyle name="Comma 7 4 4 7" xfId="7672" xr:uid="{60FCB033-1452-4D16-BDEF-21169BC30689}"/>
    <cellStyle name="Comma 7 4 4 8" xfId="8643" xr:uid="{7446F593-B076-45D8-B228-5E066555CCF2}"/>
    <cellStyle name="Comma 7 4 4 9" xfId="8811" xr:uid="{3CDED1B3-55DC-4DB0-8E8E-03FF6C9A4986}"/>
    <cellStyle name="Comma 7 4 5" xfId="8814" xr:uid="{A64F06F4-ADB9-4351-B71F-11F14465F3BB}"/>
    <cellStyle name="Comma 7 4 5 2" xfId="334" xr:uid="{1E99D173-6E64-43D8-A0F0-970D6720552A}"/>
    <cellStyle name="Comma 7 4 5 3" xfId="381" xr:uid="{3D998BE7-B64A-4ECD-B529-452522FD0C27}"/>
    <cellStyle name="Comma 7 4 5 4" xfId="8816" xr:uid="{84B9323A-8F0A-421D-8824-B48E10407950}"/>
    <cellStyle name="Comma 7 4 5 5" xfId="8818" xr:uid="{B5EC531D-3A9C-407D-846E-70021A7A6B57}"/>
    <cellStyle name="Comma 7 4 5 6" xfId="8820" xr:uid="{4E941312-A91C-4439-8072-7155A2FE0A36}"/>
    <cellStyle name="Comma 7 4 5 7" xfId="8822" xr:uid="{B1086FF8-2C96-4417-8C5F-03EE222AEE4B}"/>
    <cellStyle name="Comma 7 4 5 8" xfId="8824" xr:uid="{A0510545-2170-41AF-97BD-E6F8B29EF934}"/>
    <cellStyle name="Comma 7 4 5 9" xfId="8826" xr:uid="{17D08BC3-B015-46C2-8818-46F94C6010D4}"/>
    <cellStyle name="Comma 7 4 6" xfId="8827" xr:uid="{5B6DCC4F-88E1-4F83-AFC2-0BE841E2B4EB}"/>
    <cellStyle name="Comma 7 4 6 2" xfId="8831" xr:uid="{E1744093-EB41-4304-A6D4-7080E6611DFA}"/>
    <cellStyle name="Comma 7 4 6 3" xfId="8835" xr:uid="{866EB923-A6F4-499F-9593-9707517F9AD7}"/>
    <cellStyle name="Comma 7 4 6 4" xfId="8841" xr:uid="{15F200AE-DF1D-4F2F-BD6A-12C3E58E64B5}"/>
    <cellStyle name="Comma 7 4 6 5" xfId="8847" xr:uid="{44A6B7DD-594A-416D-811C-521B28804B1D}"/>
    <cellStyle name="Comma 7 4 6 6" xfId="8853" xr:uid="{301D6937-2A2F-4FCD-BE49-AC4AC5146D36}"/>
    <cellStyle name="Comma 7 4 6 7" xfId="8859" xr:uid="{29D632B5-BF15-4F1A-9B81-AF94A1054619}"/>
    <cellStyle name="Comma 7 4 6 8" xfId="8861" xr:uid="{7F98E513-965F-4AEE-9991-056C2E63B5A2}"/>
    <cellStyle name="Comma 7 4 6 9" xfId="5836" xr:uid="{0C33A68B-2920-4618-B562-0472EA02E76C}"/>
    <cellStyle name="Comma 7 4 7" xfId="8862" xr:uid="{6D10CC8F-7003-41E8-A337-472DD854BF61}"/>
    <cellStyle name="Comma 7 4 8" xfId="8863" xr:uid="{59716FDF-D50B-46B7-807B-CCFB2ECFA085}"/>
    <cellStyle name="Comma 7 4 9" xfId="8864" xr:uid="{DD292372-2697-4B6D-9F10-083EE1358141}"/>
    <cellStyle name="Comma 7_Notes" xfId="5042" xr:uid="{DE662380-5AEB-4D5A-8D12-958883252584}"/>
    <cellStyle name="Comma 8" xfId="8813" xr:uid="{7A58A8D7-1C36-4EE5-A33F-4E8936048643}"/>
    <cellStyle name="Comma 8 2" xfId="8866" xr:uid="{7B0C0622-BC8E-46FE-A55B-59D6EE23925B}"/>
    <cellStyle name="Comma 8 3" xfId="8868" xr:uid="{C076DAA1-E618-4DFA-9DF5-EB46964909CD}"/>
    <cellStyle name="Comma 8 3 10" xfId="8869" xr:uid="{FB2BE6EB-87EC-41C1-A80E-56915C1B2CE4}"/>
    <cellStyle name="Comma 8 3 11" xfId="8870" xr:uid="{87B2DD2F-E5F0-4475-A48B-4489BEC3082F}"/>
    <cellStyle name="Comma 8 3 12" xfId="8871" xr:uid="{3D9EF85A-B801-4A51-8D58-5DA86577D8AA}"/>
    <cellStyle name="Comma 8 3 13" xfId="8873" xr:uid="{8AED7EF9-7194-4A9A-8F08-1495C4D16F50}"/>
    <cellStyle name="Comma 8 3 14" xfId="8876" xr:uid="{FEF98A2F-CA36-4A99-806E-E829631693DA}"/>
    <cellStyle name="Comma 8 3 2" xfId="8880" xr:uid="{0164A995-B28A-4491-9666-C6BCE0587B49}"/>
    <cellStyle name="Comma 8 3 2 2" xfId="3596" xr:uid="{6657D7C3-C84C-4227-B652-2A049BA09460}"/>
    <cellStyle name="Comma 8 3 2 3" xfId="3612" xr:uid="{F3008F7D-7E6B-48E9-AE1F-36E624E4B2C6}"/>
    <cellStyle name="Comma 8 3 2 4" xfId="4443" xr:uid="{C24B92ED-DB88-4345-83AD-C4DEA3E73D16}"/>
    <cellStyle name="Comma 8 3 2 5" xfId="4446" xr:uid="{483CBFFA-AEB3-4557-AB97-F4DEDE2767F4}"/>
    <cellStyle name="Comma 8 3 2 6" xfId="4450" xr:uid="{4DBC4D72-897F-4F4A-89EC-7B9DACBEC2B3}"/>
    <cellStyle name="Comma 8 3 2 7" xfId="4454" xr:uid="{FA737420-5030-463B-A6F3-CC6B459BA58F}"/>
    <cellStyle name="Comma 8 3 2 8" xfId="4459" xr:uid="{D9995871-A738-4A56-A4C3-F19E83D37CD1}"/>
    <cellStyle name="Comma 8 3 2 9" xfId="4464" xr:uid="{71A4D026-0B79-477D-9DBD-B0DDE8C89FB3}"/>
    <cellStyle name="Comma 8 3 3" xfId="8885" xr:uid="{A85CD8D5-0EBD-4FC8-9416-2BE296487695}"/>
    <cellStyle name="Comma 8 3 3 2" xfId="3091" xr:uid="{774B4BF3-2859-4543-B8B4-854D1291D88F}"/>
    <cellStyle name="Comma 8 3 3 3" xfId="3114" xr:uid="{21FFAF5E-F3F8-4A39-B582-403319BA8E3D}"/>
    <cellStyle name="Comma 8 3 3 4" xfId="4482" xr:uid="{279C94FA-6B02-498E-A2C3-B7398DB1F0BB}"/>
    <cellStyle name="Comma 8 3 3 5" xfId="3418" xr:uid="{AE337EDB-740B-4E20-92E2-8A7CEAB0B9E6}"/>
    <cellStyle name="Comma 8 3 3 6" xfId="4487" xr:uid="{FBC652AB-4C78-4626-A845-6DB2290DAA92}"/>
    <cellStyle name="Comma 8 3 3 7" xfId="4496" xr:uid="{467566A3-7974-4403-BE0F-FC741B30C233}"/>
    <cellStyle name="Comma 8 3 3 8" xfId="4506" xr:uid="{A0DA7904-A177-4AFC-B84F-7B544E4D0D67}"/>
    <cellStyle name="Comma 8 3 3 9" xfId="4518" xr:uid="{BBF07019-4C3B-442D-BCDF-70686C316D99}"/>
    <cellStyle name="Comma 8 3 4" xfId="8893" xr:uid="{482481C2-3749-44D8-BD04-7F22E2243D1C}"/>
    <cellStyle name="Comma 8 3 4 2" xfId="3875" xr:uid="{34CD22F8-69CC-4674-97DF-E44DE07BEE1C}"/>
    <cellStyle name="Comma 8 3 4 3" xfId="3884" xr:uid="{83DE7E07-3DC4-4FC0-ACDA-4366DD72B2B2}"/>
    <cellStyle name="Comma 8 3 4 4" xfId="4541" xr:uid="{70B875D6-AE96-41AD-9C64-D70692A2EC61}"/>
    <cellStyle name="Comma 8 3 4 5" xfId="4544" xr:uid="{47621E66-B7CC-4B99-A79E-A7FF6DB94259}"/>
    <cellStyle name="Comma 8 3 4 6" xfId="4548" xr:uid="{D8852686-54CF-4905-8F2B-19D8DEF24DBE}"/>
    <cellStyle name="Comma 8 3 4 7" xfId="4555" xr:uid="{BD912356-0204-412A-82EE-FD207C7321BC}"/>
    <cellStyle name="Comma 8 3 4 8" xfId="4563" xr:uid="{EE6D02D5-E8B6-4133-A1D1-1D0FCBA3F058}"/>
    <cellStyle name="Comma 8 3 4 9" xfId="781" xr:uid="{45578A78-2456-43D7-B43C-9D1894F520F5}"/>
    <cellStyle name="Comma 8 3 5" xfId="8895" xr:uid="{D889B0D9-9DF7-4EF7-BD95-239E2BD47251}"/>
    <cellStyle name="Comma 8 3 5 2" xfId="3970" xr:uid="{83B7F940-1E5E-416C-B812-E62BB861EBE4}"/>
    <cellStyle name="Comma 8 3 5 3" xfId="3983" xr:uid="{D9050A9F-9C57-4DF5-9C83-EC66590517A5}"/>
    <cellStyle name="Comma 8 3 5 4" xfId="4589" xr:uid="{765D2BCB-9056-4BDB-BD76-F1891AF0D5BC}"/>
    <cellStyle name="Comma 8 3 5 5" xfId="4600" xr:uid="{1A48019E-0FDE-4F3C-A42E-0FD8821A00F5}"/>
    <cellStyle name="Comma 8 3 5 6" xfId="4606" xr:uid="{82A21CFA-3FB3-4475-8F79-0C83CC2D8DE9}"/>
    <cellStyle name="Comma 8 3 5 7" xfId="4620" xr:uid="{8A5B2A32-7346-4EA4-BDD6-C70E63F1598B}"/>
    <cellStyle name="Comma 8 3 5 8" xfId="4633" xr:uid="{F98AB963-820B-4E0F-877F-932AC7A2DD64}"/>
    <cellStyle name="Comma 8 3 5 9" xfId="4641" xr:uid="{17B86922-2A03-4238-8D07-CE9722DA5BA0}"/>
    <cellStyle name="Comma 8 3 6" xfId="8896" xr:uid="{50B0E322-109E-40E2-8CAE-6828B39002DD}"/>
    <cellStyle name="Comma 8 3 6 2" xfId="4082" xr:uid="{E84AD268-1666-49C3-BD06-1F0B484CD32A}"/>
    <cellStyle name="Comma 8 3 6 3" xfId="4096" xr:uid="{5855A8D4-F4A8-4D3B-A3EF-3F7C3FA9E9E2}"/>
    <cellStyle name="Comma 8 3 6 4" xfId="4355" xr:uid="{EEDDAC92-BC06-44E3-AA35-42A6D95DAC79}"/>
    <cellStyle name="Comma 8 3 6 5" xfId="4376" xr:uid="{EF2FA4D6-EC0E-495D-8B20-67DE0F511424}"/>
    <cellStyle name="Comma 8 3 6 6" xfId="676" xr:uid="{CA9DD95F-63F7-40FC-82D1-363BA6C42EDE}"/>
    <cellStyle name="Comma 8 3 6 7" xfId="4390" xr:uid="{A7FC7DA8-E526-4B93-B617-923CCE90B70C}"/>
    <cellStyle name="Comma 8 3 6 8" xfId="4412" xr:uid="{B418C820-D6A5-4ED2-8F01-999BA4EF820E}"/>
    <cellStyle name="Comma 8 3 6 9" xfId="71" xr:uid="{2A272118-715B-434B-94CB-2012FBEA91CE}"/>
    <cellStyle name="Comma 8 3 7" xfId="8898" xr:uid="{73E05C98-3324-445B-995D-52725760FF8C}"/>
    <cellStyle name="Comma 8 3 8" xfId="8899" xr:uid="{747168F7-7129-4FED-A506-42229964AE32}"/>
    <cellStyle name="Comma 8 3 9" xfId="8900" xr:uid="{3A064A10-FC41-4ABC-8A35-0370121CF1B8}"/>
    <cellStyle name="Comma 8 4" xfId="8902" xr:uid="{C3C8A42D-7FDE-4CEA-814C-8A43B4386FF5}"/>
    <cellStyle name="Comma 9" xfId="8906" xr:uid="{9589D566-98A0-4AA3-ABA3-2FAA0324B773}"/>
    <cellStyle name="Comma 9 2" xfId="8908" xr:uid="{D977B9A9-8B78-4D92-B1A0-8611D2356048}"/>
    <cellStyle name="Comma 9 3" xfId="8911" xr:uid="{DF2F9FF2-4FBA-4598-A5C2-283428354BC3}"/>
    <cellStyle name="Comma 9 3 10" xfId="8367" xr:uid="{488EE43E-29D2-49FD-AD52-0F12115B0F3B}"/>
    <cellStyle name="Comma 9 3 11" xfId="8372" xr:uid="{439B4E43-3FEF-4B4C-A877-4B1026EC0865}"/>
    <cellStyle name="Comma 9 3 12" xfId="8376" xr:uid="{34AFCFA8-165B-42F8-B019-B4AB6DCDE54D}"/>
    <cellStyle name="Comma 9 3 13" xfId="7378" xr:uid="{C35DD2F0-A599-4983-959B-97BE4C5BC4B2}"/>
    <cellStyle name="Comma 9 3 14" xfId="5866" xr:uid="{26123406-75D0-450B-8C5E-51BC4430A57E}"/>
    <cellStyle name="Comma 9 3 2" xfId="8913" xr:uid="{975640C5-F1D6-427E-9385-696A25A16B37}"/>
    <cellStyle name="Comma 9 3 2 2" xfId="8922" xr:uid="{7A44D1F4-2271-45E6-AAB8-7F1C35F4C732}"/>
    <cellStyle name="Comma 9 3 2 3" xfId="8928" xr:uid="{5E35C681-A13D-4182-97EF-B21B6BC9BDCE}"/>
    <cellStyle name="Comma 9 3 2 4" xfId="8935" xr:uid="{C0EE01A3-1D77-4C3D-8103-4ECF5109E2CB}"/>
    <cellStyle name="Comma 9 3 2 5" xfId="8940" xr:uid="{3776CC75-DD75-46C8-AF68-2DCB3E8151F9}"/>
    <cellStyle name="Comma 9 3 2 6" xfId="8944" xr:uid="{6D1AA462-8199-493D-98D9-64FEF5D24539}"/>
    <cellStyle name="Comma 9 3 2 7" xfId="8306" xr:uid="{B65516E7-A8C0-4B3B-8EF1-D7BEBBD36F8D}"/>
    <cellStyle name="Comma 9 3 2 8" xfId="8324" xr:uid="{CEACE5A2-FFC3-4975-B0C3-C702D2057FB9}"/>
    <cellStyle name="Comma 9 3 2 9" xfId="8343" xr:uid="{25E92051-F130-489A-A852-FC7BC63B8753}"/>
    <cellStyle name="Comma 9 3 3" xfId="8945" xr:uid="{7E45390E-4035-4CA7-B3FF-C83B2AF9169F}"/>
    <cellStyle name="Comma 9 3 3 2" xfId="8952" xr:uid="{83CABBC9-8F63-4E31-8927-46C646ED377F}"/>
    <cellStyle name="Comma 9 3 3 3" xfId="8959" xr:uid="{260CA731-1D4C-4733-8516-F3F8381791C5}"/>
    <cellStyle name="Comma 9 3 3 4" xfId="8968" xr:uid="{BBCB8489-A4A9-476B-86EF-FE5501FD943F}"/>
    <cellStyle name="Comma 9 3 3 5" xfId="8975" xr:uid="{B0FECE94-A512-4733-AE04-427D68D7BEB8}"/>
    <cellStyle name="Comma 9 3 3 6" xfId="8981" xr:uid="{F3294635-07F2-4A29-B4FF-010793E5CF0B}"/>
    <cellStyle name="Comma 9 3 3 7" xfId="8436" xr:uid="{4714491A-0C7C-4861-84D6-315C3368830C}"/>
    <cellStyle name="Comma 9 3 3 8" xfId="2772" xr:uid="{CE0C4174-4471-4B0F-AFEE-F3599D3C296C}"/>
    <cellStyle name="Comma 9 3 3 9" xfId="8518" xr:uid="{6635800B-81B9-4D4F-A0C4-3A21186B59D5}"/>
    <cellStyle name="Comma 9 3 4" xfId="8983" xr:uid="{C93B50E5-53B5-4167-B0F3-8332AC47E45E}"/>
    <cellStyle name="Comma 9 3 4 2" xfId="8985" xr:uid="{6DF9D2F9-9864-4053-A4BF-AEAFD2489F9B}"/>
    <cellStyle name="Comma 9 3 4 3" xfId="8987" xr:uid="{1A540D5E-6CA2-4C50-8D20-D243E3BD414F}"/>
    <cellStyle name="Comma 9 3 4 4" xfId="8989" xr:uid="{6E950B87-E019-4F96-BAB5-EF9187C38292}"/>
    <cellStyle name="Comma 9 3 4 5" xfId="2666" xr:uid="{2E2E60DA-FB17-4DEB-862A-CB59EDB1CC7B}"/>
    <cellStyle name="Comma 9 3 4 6" xfId="8990" xr:uid="{4C679046-FA60-425C-8DDA-E7376533BE5B}"/>
    <cellStyle name="Comma 9 3 4 7" xfId="1431" xr:uid="{7E08E16C-2391-4A28-85B0-DFD6D5B8E61A}"/>
    <cellStyle name="Comma 9 3 4 8" xfId="2496" xr:uid="{4107D304-41A0-4459-AAD4-869E09A7FFD9}"/>
    <cellStyle name="Comma 9 3 4 9" xfId="8439" xr:uid="{018F16CB-EA4F-4155-8DBF-C088C2D4E740}"/>
    <cellStyle name="Comma 9 3 5" xfId="8992" xr:uid="{6F74E55C-2801-4CD3-A7BC-FEEC08533431}"/>
    <cellStyle name="Comma 9 3 5 2" xfId="8993" xr:uid="{851D286A-F0DB-4322-9FEA-0F97FF27151B}"/>
    <cellStyle name="Comma 9 3 5 3" xfId="8994" xr:uid="{A9919627-FE76-45DF-8C6C-29A499734442}"/>
    <cellStyle name="Comma 9 3 5 4" xfId="8995" xr:uid="{AFBF1BE2-1ED5-4A10-9446-CE722AEDE4FF}"/>
    <cellStyle name="Comma 9 3 5 5" xfId="8996" xr:uid="{6F348C12-3FDA-4D7F-A7F5-F22120B17B1E}"/>
    <cellStyle name="Comma 9 3 5 6" xfId="8998" xr:uid="{DCB0E253-9360-41FB-836F-BFD17894F313}"/>
    <cellStyle name="Comma 9 3 5 7" xfId="8634" xr:uid="{12AFC91C-EED7-4E60-A470-E72591026160}"/>
    <cellStyle name="Comma 9 3 5 8" xfId="8478" xr:uid="{F6DFE511-CDC8-4F70-ABD7-DCF918DFB937}"/>
    <cellStyle name="Comma 9 3 5 9" xfId="739" xr:uid="{39F92BD1-D04F-4816-95A6-2A774DD4454F}"/>
    <cellStyle name="Comma 9 3 6" xfId="9000" xr:uid="{5984ABEE-1A47-4A17-A2E5-3C822A27C9A0}"/>
    <cellStyle name="Comma 9 3 6 2" xfId="2832" xr:uid="{1F7B727D-D4CA-4518-BE19-1775CA7012C8}"/>
    <cellStyle name="Comma 9 3 6 3" xfId="2841" xr:uid="{0EF89327-84D5-4D3E-B38E-DAC0D63262EC}"/>
    <cellStyle name="Comma 9 3 6 4" xfId="9001" xr:uid="{C7783266-763A-4029-9D1F-BA74F749BA43}"/>
    <cellStyle name="Comma 9 3 6 5" xfId="9002" xr:uid="{E6C85F6E-E073-4242-A5AA-9742C56F2C67}"/>
    <cellStyle name="Comma 9 3 6 6" xfId="9004" xr:uid="{D1FDCCBA-5C50-4FA9-9594-3DA0C98BDA74}"/>
    <cellStyle name="Comma 9 3 6 7" xfId="628" xr:uid="{0A4AB49B-4AFA-4E1F-8CCD-546E9A004091}"/>
    <cellStyle name="Comma 9 3 6 8" xfId="8521" xr:uid="{56CB5FF2-06DD-4AA0-89D1-F0CE60425171}"/>
    <cellStyle name="Comma 9 3 6 9" xfId="8529" xr:uid="{6DDB7FF1-9FA5-4D56-BE0F-5F638BABA4DF}"/>
    <cellStyle name="Comma 9 3 7" xfId="9007" xr:uid="{24E439C0-67AC-489E-91F0-DA617E231869}"/>
    <cellStyle name="Comma 9 3 8" xfId="9009" xr:uid="{816418D9-2324-436C-B156-C3A5B98CAE53}"/>
    <cellStyle name="Comma 9 3 9" xfId="9011" xr:uid="{B2A923AA-DF62-4E43-A368-E97708432501}"/>
    <cellStyle name="Comma 9 4" xfId="9013" xr:uid="{9A85BD40-DFF0-49FC-848D-0F789C93A7FE}"/>
    <cellStyle name="Comma ã0î" xfId="9017" xr:uid="{0261B7DC-E968-4F46-9210-DE2DA457F6DF}"/>
    <cellStyle name="comma zerodec" xfId="9019" xr:uid="{3D4F82B2-F86B-455F-9E8B-840C2A8853F1}"/>
    <cellStyle name="Comma0" xfId="9020" xr:uid="{90696218-24F3-4828-9CCA-9BE033522A0F}"/>
    <cellStyle name="COMPS" xfId="9029" xr:uid="{D9E46671-4FB0-441D-A621-E7AA317F9D45}"/>
    <cellStyle name="COMPS 10" xfId="9031" xr:uid="{F3BA122C-C7A9-464C-AB6A-D24DCE8AEEA7}"/>
    <cellStyle name="COMPS 10 2" xfId="9033" xr:uid="{1903E13D-FC6F-44A1-8BD0-11CE21DFC26F}"/>
    <cellStyle name="COMPS 10 3" xfId="9036" xr:uid="{927E2631-1B90-47BA-94EC-C04AF4D15FD9}"/>
    <cellStyle name="COMPS 10 4" xfId="9039" xr:uid="{F0216EE3-D621-4850-A78E-226C7AF591FF}"/>
    <cellStyle name="COMPS 10 5" xfId="2530" xr:uid="{8C5664BA-7B8A-4C1D-9CE0-906B6AA11E33}"/>
    <cellStyle name="COMPS 10 6" xfId="2534" xr:uid="{FC00DCD5-69ED-42AE-971F-AF4E6D646DB6}"/>
    <cellStyle name="COMPS 11" xfId="9042" xr:uid="{6AE3E84D-45A7-409E-989A-A94FAFCDC025}"/>
    <cellStyle name="COMPS 12" xfId="9045" xr:uid="{CE153783-6BC6-4445-AA4A-CE26AB02DA8C}"/>
    <cellStyle name="COMPS 13" xfId="9050" xr:uid="{B33C985E-55D1-41FC-8EF3-649903DC9373}"/>
    <cellStyle name="COMPS 14" xfId="9056" xr:uid="{BC085C34-E182-4068-8340-E640674BB5AA}"/>
    <cellStyle name="COMPS 15" xfId="9061" xr:uid="{B503D492-83EC-45B2-AD05-AE30F18CED34}"/>
    <cellStyle name="COMPS 16" xfId="9067" xr:uid="{DA0EDE2F-53E9-4779-93DB-B7B0C8070E7A}"/>
    <cellStyle name="COMPS 17" xfId="9073" xr:uid="{F11AC166-79FB-4875-81EB-5E6FE200EACF}"/>
    <cellStyle name="COMPS 18" xfId="9078" xr:uid="{421DE433-F90B-4336-8B28-4078B557E22F}"/>
    <cellStyle name="COMPS 2" xfId="6104" xr:uid="{6BE19633-DAB6-4CAB-8A52-423CE78DB50F}"/>
    <cellStyle name="COMPS 2 2" xfId="9083" xr:uid="{C52D62B9-A61F-4F12-82C4-E5436841D51C}"/>
    <cellStyle name="COMPS 2 3" xfId="9087" xr:uid="{91E44571-BC53-4BE2-9B8C-2AF62952DF75}"/>
    <cellStyle name="COMPS 2 4" xfId="9091" xr:uid="{860E161F-85E0-42CF-AC88-58C999B8D1B1}"/>
    <cellStyle name="COMPS 2 5" xfId="9094" xr:uid="{C174C466-6E9D-4112-8D03-04AB3EF74CBD}"/>
    <cellStyle name="COMPS 2 6" xfId="9097" xr:uid="{8A73F9DD-CCC5-4AEE-9EF5-8D48FB3832B8}"/>
    <cellStyle name="COMPS 3" xfId="6115" xr:uid="{A6FB9CFD-05F2-4DA1-94D0-7805677E53D3}"/>
    <cellStyle name="COMPS 3 2" xfId="9100" xr:uid="{0EB71A6F-F816-4CED-879A-DCC47A6EB2B6}"/>
    <cellStyle name="COMPS 3 3" xfId="9103" xr:uid="{E0050AB4-DDE7-40DD-B718-E890A72723C0}"/>
    <cellStyle name="COMPS 3 4" xfId="9106" xr:uid="{D0F0AFCE-A0FA-4ECC-91F6-DC1E9EF18806}"/>
    <cellStyle name="COMPS 3 5" xfId="9109" xr:uid="{1D007F45-3186-4282-8A84-678F418C0824}"/>
    <cellStyle name="COMPS 3 6" xfId="9112" xr:uid="{48468802-E0A5-4B3D-B8E4-594F5031D5E7}"/>
    <cellStyle name="COMPS 4" xfId="6131" xr:uid="{DDBE4982-605D-42E5-9685-EDC69760B35A}"/>
    <cellStyle name="COMPS 4 2" xfId="9119" xr:uid="{4F5EA75F-0E3A-4EA9-A732-88970E6BD438}"/>
    <cellStyle name="COMPS 4 3" xfId="9124" xr:uid="{65EB5781-BFCB-47B8-A7F2-D120B0FDE766}"/>
    <cellStyle name="COMPS 4 4" xfId="9129" xr:uid="{22BEC114-4690-42B4-8B6F-818AA5F4149C}"/>
    <cellStyle name="COMPS 4 5" xfId="9134" xr:uid="{3AFAE910-4B47-445F-A191-C5EF188AD6DD}"/>
    <cellStyle name="COMPS 4 6" xfId="9138" xr:uid="{3FC09382-7A48-497E-AF8C-408AFC30F5A9}"/>
    <cellStyle name="COMPS 5" xfId="6142" xr:uid="{A436BE47-6F77-4ABC-95D2-546330AD3297}"/>
    <cellStyle name="COMPS 5 2" xfId="9143" xr:uid="{FBD0DB1D-F255-4D9F-B1F3-6052F330B5C9}"/>
    <cellStyle name="COMPS 5 3" xfId="9146" xr:uid="{542E8F05-CC3D-4BBC-8042-6BFE8C40383F}"/>
    <cellStyle name="COMPS 5 4" xfId="9150" xr:uid="{D9A94644-1658-4710-BB6F-079AEE9F89B7}"/>
    <cellStyle name="COMPS 5 5" xfId="9153" xr:uid="{4179B055-2909-4063-BF9B-5B30DD539536}"/>
    <cellStyle name="COMPS 5 6" xfId="9154" xr:uid="{8ADB208C-6643-44AF-BDD2-AB93DF660257}"/>
    <cellStyle name="COMPS 6" xfId="6830" xr:uid="{43864754-1773-41F3-A413-878004050C49}"/>
    <cellStyle name="COMPS 6 2" xfId="9158" xr:uid="{D7B8E39F-40FB-4254-8073-20A05AA40F08}"/>
    <cellStyle name="COMPS 6 3" xfId="9159" xr:uid="{DE52107D-6C8C-4EBB-9F6E-930F0D9FFB5F}"/>
    <cellStyle name="COMPS 6 4" xfId="9167" xr:uid="{A8A4416C-8DB8-486E-8F8E-FB2C1BF31631}"/>
    <cellStyle name="COMPS 6 5" xfId="9170" xr:uid="{632C2517-9712-4750-BCC8-46C4EA17FEC0}"/>
    <cellStyle name="COMPS 6 6" xfId="9174" xr:uid="{8FCB698D-6572-4537-9FE2-7FEBF52B9ECD}"/>
    <cellStyle name="COMPS 7" xfId="9177" xr:uid="{7E251D43-7218-46D9-B826-F2D0F705118F}"/>
    <cellStyle name="COMPS 7 2" xfId="9186" xr:uid="{541DF189-6F0E-46DD-B86B-FC73A8366D69}"/>
    <cellStyle name="COMPS 7 3" xfId="9191" xr:uid="{85E10C6A-2072-4BA5-B527-8207D0EE111F}"/>
    <cellStyle name="COMPS 7 4" xfId="9194" xr:uid="{A2D0196A-FA93-4448-AE20-704BEAD497C2}"/>
    <cellStyle name="COMPS 7 5" xfId="9198" xr:uid="{2CDD8E21-B054-48BA-AC7C-1D0D3EDE082F}"/>
    <cellStyle name="COMPS 7 6" xfId="9202" xr:uid="{08666CD5-04FA-4267-AC1D-21BFBD61D708}"/>
    <cellStyle name="COMPS 8" xfId="9206" xr:uid="{7A57072A-4A2C-449C-B2B7-078866DD77E2}"/>
    <cellStyle name="COMPS 8 2" xfId="9217" xr:uid="{405DEBBA-5628-4143-B547-144C64D31F99}"/>
    <cellStyle name="COMPS 8 3" xfId="9221" xr:uid="{0ADCC3DC-6FAE-4AA6-8817-BB504AB3C29E}"/>
    <cellStyle name="COMPS 8 4" xfId="8882" xr:uid="{56DD5C27-D111-472D-9BF6-09AD3FE14043}"/>
    <cellStyle name="COMPS 8 5" xfId="8887" xr:uid="{1AAA4570-8E84-4024-B757-0B442E2C0326}"/>
    <cellStyle name="COMPS 8 6" xfId="8892" xr:uid="{C6880393-0165-440A-9DBD-3E975DC5C5CE}"/>
    <cellStyle name="COMPS 9" xfId="9225" xr:uid="{DF840675-BBB6-4D8C-909D-3525E74BE641}"/>
    <cellStyle name="COMPS 9 2" xfId="9235" xr:uid="{C91CD49E-D2E3-45A3-92C4-500687AD947D}"/>
    <cellStyle name="COMPS 9 3" xfId="9238" xr:uid="{D31D14EA-73FA-4ADC-8006-2270ACBB6A5D}"/>
    <cellStyle name="COMPS 9 4" xfId="9241" xr:uid="{EB6D0817-DC9C-4B66-8920-C063922259CC}"/>
    <cellStyle name="COMPS 9 5" xfId="759" xr:uid="{5B3621E4-C95A-4E54-B0EC-063AF553691A}"/>
    <cellStyle name="COMPS 9 6" xfId="9245" xr:uid="{748DC82A-7DFA-411D-A13A-D7EDAD9DA1EC}"/>
    <cellStyle name="Copied" xfId="2692" xr:uid="{C9840923-423D-4CFD-89E4-93E289D0B409}"/>
    <cellStyle name="Currency [00]" xfId="2568" xr:uid="{1E314711-8611-4BC8-A520-164AAAFCF689}"/>
    <cellStyle name="Currency 2" xfId="9247" xr:uid="{C30111A5-6E28-42F1-BA8F-F6C340FF8666}"/>
    <cellStyle name="Currency0" xfId="4552" xr:uid="{EEFBC458-C330-4B06-9D86-EE3E96F6F8BF}"/>
    <cellStyle name="Currency1" xfId="4560" xr:uid="{2FEA94F1-91A2-49C0-AA54-8D12BA470E5D}"/>
    <cellStyle name="DATA_ENT" xfId="854" xr:uid="{CCB9B2C4-09E2-4510-8CE6-C3E4707A93B1}"/>
    <cellStyle name="Date" xfId="9251" xr:uid="{3932DDD2-306E-4F49-86D4-D0EFE724632F}"/>
    <cellStyle name="Date Short" xfId="9212" xr:uid="{5046681E-76C6-438E-88F0-C7F571EE9CB4}"/>
    <cellStyle name="Date_Book2 (5)" xfId="8229" xr:uid="{D155F9C1-A2C3-446D-AA0E-0DC64C3EF3E2}"/>
    <cellStyle name="DELTA" xfId="9262" xr:uid="{6E965604-9F17-40E2-8438-1E67A28C5DC3}"/>
    <cellStyle name="Dezimal_Europe CIS   Africa Global P Ls" xfId="1938" xr:uid="{0059A320-1B5B-4D45-A524-D2B2D165FE16}"/>
    <cellStyle name="Dollar (zero dec)" xfId="9263" xr:uid="{1E5249D6-2B7B-4A4E-978F-25808253977A}"/>
    <cellStyle name="DOWNFOOT" xfId="9269" xr:uid="{9146F765-C691-4F46-8FEC-F61901420470}"/>
    <cellStyle name="DOWNFOOT 10" xfId="9274" xr:uid="{B716F672-302F-49F2-8FC5-C1552BD6F524}"/>
    <cellStyle name="DOWNFOOT 11" xfId="9278" xr:uid="{041EB879-C4DB-4154-8319-704BA2C39205}"/>
    <cellStyle name="DOWNFOOT 12" xfId="9282" xr:uid="{CB6442CC-4FB0-4081-9B3C-A7057CFA5FCC}"/>
    <cellStyle name="DOWNFOOT 13" xfId="9286" xr:uid="{D50E636F-7EDD-4F6C-A0BE-CDA66604DD32}"/>
    <cellStyle name="DOWNFOOT 14" xfId="9290" xr:uid="{50561182-BEDE-4FB3-AA95-AA2E695B965E}"/>
    <cellStyle name="DOWNFOOT 15" xfId="9293" xr:uid="{4F46D10C-F856-4646-89D8-91E63057B479}"/>
    <cellStyle name="DOWNFOOT 16" xfId="9295" xr:uid="{792E8379-2AC0-4894-A6BA-958227A7625C}"/>
    <cellStyle name="DOWNFOOT 17" xfId="7516" xr:uid="{08382187-6E36-4134-9B6F-1871E1BC4246}"/>
    <cellStyle name="DOWNFOOT 18" xfId="7521" xr:uid="{F68C523E-BB46-4929-ADBD-882C55D842A1}"/>
    <cellStyle name="DOWNFOOT 19" xfId="7525" xr:uid="{22D6B68D-3686-450E-AE37-621DE185A442}"/>
    <cellStyle name="DOWNFOOT 2" xfId="7474" xr:uid="{6EBCF738-7E43-4303-90A3-8AB35B1BEABE}"/>
    <cellStyle name="DOWNFOOT 2 10" xfId="9298" xr:uid="{6B330192-FAEC-4BEA-9081-C73F28DDC96F}"/>
    <cellStyle name="DOWNFOOT 2 11" xfId="9302" xr:uid="{6D8D3E2E-FCB7-48A5-90F2-30FF7C77D130}"/>
    <cellStyle name="DOWNFOOT 2 12" xfId="9306" xr:uid="{F5AA3A28-C6F9-4D4A-826B-88AE664C88FB}"/>
    <cellStyle name="DOWNFOOT 2 13" xfId="9310" xr:uid="{97C8E110-3E8B-472A-8427-C9D3FD7BF468}"/>
    <cellStyle name="DOWNFOOT 2 14" xfId="9312" xr:uid="{0004C657-9902-4617-ACCD-1D2A4BC7E2AC}"/>
    <cellStyle name="DOWNFOOT 2 15" xfId="9316" xr:uid="{2E3A6A01-950D-4250-A4BD-378A61B10CBE}"/>
    <cellStyle name="DOWNFOOT 2 16" xfId="9321" xr:uid="{634A062A-E4E3-4185-B954-09435A259751}"/>
    <cellStyle name="DOWNFOOT 2 17" xfId="9323" xr:uid="{A1739B5D-5CE2-45DD-9D85-14E305628695}"/>
    <cellStyle name="DOWNFOOT 2 18" xfId="9328" xr:uid="{048BDBA1-1521-42B0-806F-091DB6B7741E}"/>
    <cellStyle name="DOWNFOOT 2 2" xfId="5477" xr:uid="{EF01E9DA-3F1C-432B-9E88-6644D785C73E}"/>
    <cellStyle name="DOWNFOOT 2 2 10" xfId="9336" xr:uid="{58D99998-C905-4F19-B135-D0DDFA7CF15F}"/>
    <cellStyle name="DOWNFOOT 2 2 11" xfId="9339" xr:uid="{D088DA8D-BF76-4BBF-B5FC-1C45F4223A23}"/>
    <cellStyle name="DOWNFOOT 2 2 2" xfId="9346" xr:uid="{B7D4A3D5-27E7-4D07-AD61-D7B3E5DE0F0A}"/>
    <cellStyle name="DOWNFOOT 2 2 3" xfId="9357" xr:uid="{3F291AC6-CBCF-4FE4-8EE3-EB4C0200F77E}"/>
    <cellStyle name="DOWNFOOT 2 2 4" xfId="9367" xr:uid="{A1818FBE-75C1-4894-A9EF-3B3C5DC89CF9}"/>
    <cellStyle name="DOWNFOOT 2 2 5" xfId="9376" xr:uid="{5132EB79-49EA-4ED5-AA9A-76BF0787D172}"/>
    <cellStyle name="DOWNFOOT 2 2 6" xfId="9385" xr:uid="{4E954AB1-86FD-4689-BDF9-B396EE5089F7}"/>
    <cellStyle name="DOWNFOOT 2 2 7" xfId="9393" xr:uid="{43B6FBF2-88E2-457E-B43F-845B2E692741}"/>
    <cellStyle name="DOWNFOOT 2 2 8" xfId="9401" xr:uid="{A8C390DB-62D5-4838-8D77-99F2192F1C60}"/>
    <cellStyle name="DOWNFOOT 2 2 9" xfId="9410" xr:uid="{E6F3B622-23EF-4437-80BD-CE65483E3A6E}"/>
    <cellStyle name="DOWNFOOT 2 3" xfId="746" xr:uid="{C279E3D9-FC76-4FF1-A599-E7D60770F3D6}"/>
    <cellStyle name="DOWNFOOT 2 4" xfId="1441" xr:uid="{78DAB0A8-C86D-4893-8E58-164A1AF302D8}"/>
    <cellStyle name="DOWNFOOT 2 5" xfId="3500" xr:uid="{0526EDE0-CE93-40C1-BF8C-85D2029526CD}"/>
    <cellStyle name="DOWNFOOT 2 6" xfId="3514" xr:uid="{26708FAB-1D7E-4F75-B411-02F96948AFD0}"/>
    <cellStyle name="DOWNFOOT 2 6 10" xfId="9415" xr:uid="{7C4AEE6B-EA7F-4F4E-9DA4-50710F1764C8}"/>
    <cellStyle name="DOWNFOOT 2 6 2" xfId="9419" xr:uid="{031C1F2C-C48B-4047-A456-0B40B284C996}"/>
    <cellStyle name="DOWNFOOT 2 6 2 2" xfId="9427" xr:uid="{A1F3F7A6-1091-447B-8698-01E56471DCD3}"/>
    <cellStyle name="DOWNFOOT 2 6 2 3" xfId="9439" xr:uid="{B905A28B-8F85-458C-80BF-BBE14D86B421}"/>
    <cellStyle name="DOWNFOOT 2 6 2 4" xfId="9451" xr:uid="{9C21A004-46DC-4100-A518-3F618DCAC3F6}"/>
    <cellStyle name="DOWNFOOT 2 6 2 5" xfId="9458" xr:uid="{732F6B1E-2634-48CC-8817-657FCA5A1737}"/>
    <cellStyle name="DOWNFOOT 2 6 2 6" xfId="9465" xr:uid="{2B482A55-EC39-4C2F-82A9-D0EE7B22F864}"/>
    <cellStyle name="DOWNFOOT 2 6 2 7" xfId="9472" xr:uid="{D594B8DC-58DE-4088-B500-076A94618BB2}"/>
    <cellStyle name="DOWNFOOT 2 6 2 8" xfId="9481" xr:uid="{A72031E4-2343-4AF2-909A-14E8ADCD0788}"/>
    <cellStyle name="DOWNFOOT 2 6 2 9" xfId="9492" xr:uid="{D280AC23-F049-4386-B35F-9F4E26B56C56}"/>
    <cellStyle name="DOWNFOOT 2 6 3" xfId="9495" xr:uid="{8ED58595-7A54-4B49-832E-7C5223D12371}"/>
    <cellStyle name="DOWNFOOT 2 6 4" xfId="5127" xr:uid="{A4BD2FF1-1254-4591-8652-E529E4BE473D}"/>
    <cellStyle name="DOWNFOOT 2 6 5" xfId="5132" xr:uid="{83688580-72AF-4EEA-91D8-296631572FBF}"/>
    <cellStyle name="DOWNFOOT 2 6 6" xfId="5139" xr:uid="{B9D39DDD-B99F-4524-A40E-001BB05536DD}"/>
    <cellStyle name="DOWNFOOT 2 6 7" xfId="5143" xr:uid="{CBBF713A-1324-4E40-95B0-0E3419DFB210}"/>
    <cellStyle name="DOWNFOOT 2 6 8" xfId="5153" xr:uid="{77D61530-695F-4397-82BA-26CE99596F66}"/>
    <cellStyle name="DOWNFOOT 2 6 9" xfId="9498" xr:uid="{5F86E1AA-75F3-40C4-BFC6-3BFFDBC52F94}"/>
    <cellStyle name="DOWNFOOT 2 7" xfId="3025" xr:uid="{B4EFF102-FC30-41E8-A3DD-81121B18A43E}"/>
    <cellStyle name="DOWNFOOT 2 8" xfId="2254" xr:uid="{B97E55CD-ECA1-4CB8-BE15-84DB02EEC03E}"/>
    <cellStyle name="DOWNFOOT 2 9" xfId="3038" xr:uid="{80A8CF53-1E98-48B3-93F2-3370421A3F53}"/>
    <cellStyle name="DOWNFOOT 2_New TB 18-19" xfId="8462" xr:uid="{65BB40C2-848D-409A-A4FE-9A6AD950EADC}"/>
    <cellStyle name="DOWNFOOT 3" xfId="9499" xr:uid="{E57B9946-B5A7-4564-94F7-B8E4D2758A51}"/>
    <cellStyle name="DOWNFOOT 3 10" xfId="9502" xr:uid="{67C0C470-5ECA-4633-BC61-D011B7FEEA62}"/>
    <cellStyle name="DOWNFOOT 3 11" xfId="9506" xr:uid="{5227FA4D-ADE3-4F32-BC13-24A9B482CED6}"/>
    <cellStyle name="DOWNFOOT 3 2" xfId="2078" xr:uid="{E7BA08B5-A3CE-4FAB-8F2B-24195960006E}"/>
    <cellStyle name="DOWNFOOT 3 3" xfId="4267" xr:uid="{BC24AB9C-092B-47D7-B033-D17192597DF0}"/>
    <cellStyle name="DOWNFOOT 3 4" xfId="2561" xr:uid="{D845F6E5-C5E3-4FE8-BD66-FCF64E6DFC87}"/>
    <cellStyle name="DOWNFOOT 3 5" xfId="2587" xr:uid="{B4B85B8F-D8E0-4DAD-91BF-AF60914435FF}"/>
    <cellStyle name="DOWNFOOT 3 6" xfId="3531" xr:uid="{B26B1B6D-D620-4D67-A307-B0F7B13C2CDD}"/>
    <cellStyle name="DOWNFOOT 3 7" xfId="3057" xr:uid="{0D512951-FD25-46F1-B82D-CC97484ABCC6}"/>
    <cellStyle name="DOWNFOOT 3 8" xfId="3065" xr:uid="{F03D22D9-9122-4FE7-ACB9-CDDFE24DAE94}"/>
    <cellStyle name="DOWNFOOT 3 9" xfId="3072" xr:uid="{BD746BFA-263B-4FF2-BAB6-DAC204D79D5F}"/>
    <cellStyle name="DOWNFOOT 4" xfId="9507" xr:uid="{45A50949-9EED-425A-83F7-7DA962326FA1}"/>
    <cellStyle name="DOWNFOOT 5" xfId="9508" xr:uid="{715E7E1C-A9B6-4D34-9CF5-FFE6B4B54049}"/>
    <cellStyle name="DOWNFOOT 6" xfId="9510" xr:uid="{E5C91E37-5889-4F9B-A1CE-8BA2CDD25F17}"/>
    <cellStyle name="DOWNFOOT 7" xfId="9512" xr:uid="{202FC23F-A930-4221-9430-DFDC7118A964}"/>
    <cellStyle name="DOWNFOOT 7 10" xfId="9517" xr:uid="{F45C30C3-F539-44A2-8AA8-429D3CDFF5BC}"/>
    <cellStyle name="DOWNFOOT 7 2" xfId="5337" xr:uid="{D42F45AE-53A8-4783-AD85-88AE945D7949}"/>
    <cellStyle name="DOWNFOOT 7 2 2" xfId="273" xr:uid="{B5E877B4-6339-4668-8A32-866E9C963FF1}"/>
    <cellStyle name="DOWNFOOT 7 2 3" xfId="5343" xr:uid="{0916FC2A-58E5-4D80-9DEB-790A5FABB3A1}"/>
    <cellStyle name="DOWNFOOT 7 2 4" xfId="581" xr:uid="{8D1D946F-76BA-4D59-9C52-E2B67AF996BE}"/>
    <cellStyle name="DOWNFOOT 7 2 5" xfId="5353" xr:uid="{0A349028-20AC-4DDA-9BAD-47665E5FBA44}"/>
    <cellStyle name="DOWNFOOT 7 2 6" xfId="5364" xr:uid="{25234015-6E45-47FD-BFFE-D57D3A5B3C7F}"/>
    <cellStyle name="DOWNFOOT 7 2 7" xfId="5376" xr:uid="{8159EDCC-09B6-4F8B-8147-F0E5AADC110E}"/>
    <cellStyle name="DOWNFOOT 7 2 8" xfId="5386" xr:uid="{66D8BF42-8DE5-4852-8869-7B99609A7007}"/>
    <cellStyle name="DOWNFOOT 7 2 9" xfId="5395" xr:uid="{39A52245-98CC-461A-89C3-4D8CFEF6023F}"/>
    <cellStyle name="DOWNFOOT 7 3" xfId="1285" xr:uid="{F991CDCD-5BF9-4E76-B52B-EDDA20D570B9}"/>
    <cellStyle name="DOWNFOOT 7 4" xfId="5407" xr:uid="{8614288F-9E84-4EE5-B719-632DFDF04033}"/>
    <cellStyle name="DOWNFOOT 7 5" xfId="5409" xr:uid="{B165936E-6A8E-424C-8E7A-CFF0AB4CDE76}"/>
    <cellStyle name="DOWNFOOT 7 6" xfId="9519" xr:uid="{C9AE4D9E-09B3-437D-9D5A-B58AE7DDB69E}"/>
    <cellStyle name="DOWNFOOT 7 7" xfId="9521" xr:uid="{9F3B297A-4205-4165-8394-69B109E2FA73}"/>
    <cellStyle name="DOWNFOOT 7 8" xfId="9523" xr:uid="{EA13B490-7406-4686-94DD-9B2226020707}"/>
    <cellStyle name="DOWNFOOT 7 9" xfId="9529" xr:uid="{734610FA-2B12-4AEC-8F5C-929E880DF07B}"/>
    <cellStyle name="DOWNFOOT 8" xfId="9532" xr:uid="{AEA99240-88CF-4005-9BE0-D47293C390CB}"/>
    <cellStyle name="DOWNFOOT 9" xfId="9535" xr:uid="{7DB82BA3-A133-49C2-B04F-52EB38BE574C}"/>
    <cellStyle name="DOWNFOOT_New TB 18-19" xfId="9540" xr:uid="{082D255C-F952-4B8E-AE8B-119B6006BA9D}"/>
    <cellStyle name="Dziesiętny_P Ls_Poland_August 2007" xfId="9543" xr:uid="{E2227BE1-904E-4F05-97E6-E5D3786E67B6}"/>
    <cellStyle name="Enter Currency (0)" xfId="9546" xr:uid="{AE784D2E-F6B8-4BBE-A802-5F6E27F22793}"/>
    <cellStyle name="Enter Currency (2)" xfId="9560" xr:uid="{8D218D01-E081-49DA-B401-5DAF513B8795}"/>
    <cellStyle name="Enter Units (0)" xfId="2960" xr:uid="{4470E4C1-E1FB-4602-8CE7-3C5B9A456F44}"/>
    <cellStyle name="Enter Units (1)" xfId="9570" xr:uid="{52BF6906-8A5D-442A-9210-2F726AEFD036}"/>
    <cellStyle name="Enter Units (2)" xfId="5078" xr:uid="{7930A4AC-CA05-48C0-A69C-9030BCA2E42F}"/>
    <cellStyle name="Entered" xfId="1712" xr:uid="{9C6111A2-4C9F-4112-8948-9826A083502B}"/>
    <cellStyle name="Euro" xfId="7747" xr:uid="{40FE53BB-5CE4-4E52-BD61-410DA606CB4B}"/>
    <cellStyle name="Excel Built-in Normal" xfId="13" xr:uid="{69BCD238-42AB-40CC-9FD9-BFB96DB70CE6}"/>
    <cellStyle name="Explanatory Text 2" xfId="9577" xr:uid="{60A46DB2-D4DC-4D2F-891E-07C6DAF0962D}"/>
    <cellStyle name="EYtext" xfId="9591" xr:uid="{8C3AFF82-3A5F-4A8E-9284-33306997E435}"/>
    <cellStyle name="Fixed" xfId="9603" xr:uid="{70A0B232-B2C5-4E30-8E28-14949D3BC649}"/>
    <cellStyle name="Followed Hyperlink 4" xfId="9609" xr:uid="{B4422B0D-BCA0-4BFA-9F06-99C95843D5D5}"/>
    <cellStyle name="Good 2" xfId="9612" xr:uid="{CBCAAC62-C430-4DD9-A106-961DFE1E35C6}"/>
    <cellStyle name="Grey" xfId="1492" xr:uid="{D3B63025-07A9-4B06-AB0F-1802CF543C88}"/>
    <cellStyle name="ha" xfId="6855" xr:uid="{0443258A-F962-41E7-A60A-AFCF254CD3A0}"/>
    <cellStyle name="HEADER" xfId="9613" xr:uid="{740C5936-C0A1-4DED-BA5F-A6F54280C8DC}"/>
    <cellStyle name="Header1" xfId="9615" xr:uid="{52235D5B-C1F7-4986-8E31-4AFE62C65402}"/>
    <cellStyle name="Header2" xfId="9617" xr:uid="{6E168180-CC0A-47B0-AD4C-7FB885A5B21A}"/>
    <cellStyle name="Header2 10" xfId="9624" xr:uid="{38E82C9A-164C-476F-B46D-1D4732565D15}"/>
    <cellStyle name="Header2 10 2" xfId="2457" xr:uid="{0C56152A-8E25-422B-8313-04225F92F97A}"/>
    <cellStyle name="Header2 10 3" xfId="9628" xr:uid="{E821881A-0044-4E14-99AE-4915E7AA94DC}"/>
    <cellStyle name="Header2 10 4" xfId="9631" xr:uid="{86FFFA17-2A7D-44D1-8BFF-33943DC61FC2}"/>
    <cellStyle name="Header2 10 5" xfId="9634" xr:uid="{E62CB971-07B4-484E-AE4A-8410EAE376DA}"/>
    <cellStyle name="Header2 10 6" xfId="9636" xr:uid="{76B8BC8F-C41B-4FDC-82EB-E72B197067FE}"/>
    <cellStyle name="Header2 10 7" xfId="1489" xr:uid="{E92E77CB-010D-4A38-B0E1-3D8C3104E2B0}"/>
    <cellStyle name="Header2 10 8" xfId="1498" xr:uid="{155D9F58-3594-4E93-A541-AC790B214224}"/>
    <cellStyle name="Header2 10 9" xfId="1504" xr:uid="{40FF563C-6F88-457F-952A-34D7DFE0F267}"/>
    <cellStyle name="Header2 11" xfId="9642" xr:uid="{2EDA2286-1458-4DAD-B1A8-EE8A72AE805E}"/>
    <cellStyle name="Header2 11 2" xfId="9645" xr:uid="{878C4DEA-1CDA-4BF1-B379-909FE3F42705}"/>
    <cellStyle name="Header2 11 3" xfId="9647" xr:uid="{C38804C9-9BC4-4A0A-84E5-D4EE02729274}"/>
    <cellStyle name="Header2 11 4" xfId="9649" xr:uid="{E63F53D8-972A-452C-B6BC-D8D84FB7FA02}"/>
    <cellStyle name="Header2 11 5" xfId="9651" xr:uid="{38550C89-E57A-4547-A9C9-DF0DCA6D9A5E}"/>
    <cellStyle name="Header2 11 6" xfId="9652" xr:uid="{54E4A5C3-59BA-46A6-BA28-6C80A27CF592}"/>
    <cellStyle name="Header2 11 7" xfId="9653" xr:uid="{C48B8BBB-ABCE-490A-AA0C-1FA28AE81A6F}"/>
    <cellStyle name="Header2 11 8" xfId="98" xr:uid="{F29C6360-8F45-4ED1-AD55-A52349424B99}"/>
    <cellStyle name="Header2 11 9" xfId="9654" xr:uid="{D9D631D2-E7F4-4ED4-A9D0-8BE96F419A5D}"/>
    <cellStyle name="Header2 12" xfId="9661" xr:uid="{978F6B31-D5C5-4646-B4AE-096E287587D2}"/>
    <cellStyle name="Header2 12 2" xfId="932" xr:uid="{4377D446-4415-4B4B-9A79-563688B54C2A}"/>
    <cellStyle name="Header2 12 3" xfId="1320" xr:uid="{806550B3-DBC1-471E-8CD8-9D1732910804}"/>
    <cellStyle name="Header2 12 4" xfId="1833" xr:uid="{1250F0CF-165C-4DAD-AA87-6018E968E481}"/>
    <cellStyle name="Header2 12 5" xfId="1847" xr:uid="{751F9588-97CC-4E30-B0B7-0FA799C73619}"/>
    <cellStyle name="Header2 12 6" xfId="1860" xr:uid="{3F5ACF41-0300-4A73-AA03-E70D76D6EE3D}"/>
    <cellStyle name="Header2 12 7" xfId="1870" xr:uid="{2E29603D-CAC6-4472-9890-EF0ACA4F56F9}"/>
    <cellStyle name="Header2 12 8" xfId="1905" xr:uid="{C4B5CE8E-5BC7-4A62-ADAB-6ED0B632E3F5}"/>
    <cellStyle name="Header2 12 9" xfId="281" xr:uid="{0E037ACF-1A3F-4447-883F-820C5B786FFA}"/>
    <cellStyle name="Header2 13" xfId="9667" xr:uid="{98E89765-EFB2-4C13-BFBC-9D8BB6777B92}"/>
    <cellStyle name="Header2 13 2" xfId="5003" xr:uid="{6DDFC9B1-F396-44C8-B3CE-AF1C66408740}"/>
    <cellStyle name="Header2 13 3" xfId="1352" xr:uid="{B76A5FF5-0886-4B3B-BDA6-0C41F9B88B8C}"/>
    <cellStyle name="Header2 13 4" xfId="5035" xr:uid="{8FA34368-F573-48FE-A23D-693AF473E42F}"/>
    <cellStyle name="Header2 13 5" xfId="5053" xr:uid="{031C8E0F-5417-4574-B842-AD6D9457634A}"/>
    <cellStyle name="Header2 13 6" xfId="5638" xr:uid="{D97B0347-769C-4021-8DB9-67899260E45B}"/>
    <cellStyle name="Header2 13 7" xfId="5649" xr:uid="{5417725E-5852-4981-9550-39D61804EB8A}"/>
    <cellStyle name="Header2 13 8" xfId="5659" xr:uid="{FA4A1A1A-1913-4E64-8324-D6FD9A5A51CF}"/>
    <cellStyle name="Header2 13 9" xfId="9671" xr:uid="{661B253D-768B-4324-B595-4E2B65AC65AE}"/>
    <cellStyle name="Header2 14" xfId="9674" xr:uid="{81F79C6C-1CDC-4E20-A362-22C3984B3746}"/>
    <cellStyle name="Header2 14 2" xfId="1654" xr:uid="{1F092C7E-116D-4AA8-B0E2-7DE7DCEC63EF}"/>
    <cellStyle name="Header2 14 3" xfId="1674" xr:uid="{C1D54AD8-6044-4304-AC8B-0E6BDE801FDA}"/>
    <cellStyle name="Header2 14 4" xfId="5090" xr:uid="{CB1FA4E9-5AA7-417A-B359-973DA7ED134D}"/>
    <cellStyle name="Header2 14 5" xfId="5115" xr:uid="{FD6FF905-3E19-46C7-8D2B-C5D36110F42C}"/>
    <cellStyle name="Header2 14 6" xfId="5674" xr:uid="{75D9A610-4355-42E6-B9EB-A9162760A80E}"/>
    <cellStyle name="Header2 14 7" xfId="5688" xr:uid="{56CAEA7F-CFF3-4BA7-AF77-0E2A134DCB2A}"/>
    <cellStyle name="Header2 14 8" xfId="5701" xr:uid="{001756EA-0B30-4551-9318-A717CA77E5F8}"/>
    <cellStyle name="Header2 14 9" xfId="9679" xr:uid="{DA0334D4-2DA3-4B75-8019-C87DE32E0F87}"/>
    <cellStyle name="Header2 15" xfId="9685" xr:uid="{963D0D1A-2325-42F6-AD60-DD2F853404D2}"/>
    <cellStyle name="Header2 15 2" xfId="5520" xr:uid="{98D7AC53-B853-4C52-9855-D7137853A548}"/>
    <cellStyle name="Header2 15 3" xfId="5717" xr:uid="{99687803-AD3E-4B1E-A22A-E503A8752ED4}"/>
    <cellStyle name="Header2 15 4" xfId="5733" xr:uid="{A2FA9F00-D63E-434A-93E3-6CDB3DBF86AD}"/>
    <cellStyle name="Header2 15 5" xfId="5750" xr:uid="{779620B4-A754-46AD-9820-6556BA1935CF}"/>
    <cellStyle name="Header2 15 6" xfId="5763" xr:uid="{6875658B-03E6-418C-A2B5-26F309BCC94F}"/>
    <cellStyle name="Header2 15 7" xfId="5776" xr:uid="{9BFBCC29-B029-45C5-A1FA-92B3BB19F871}"/>
    <cellStyle name="Header2 15 8" xfId="5788" xr:uid="{5303BAC4-0598-4CC8-8C7B-FB4E412D0FA1}"/>
    <cellStyle name="Header2 15 9" xfId="9689" xr:uid="{F509ADB9-D066-45B5-8EB3-5A2CE2D75621}"/>
    <cellStyle name="Header2 16" xfId="9695" xr:uid="{E0DC513B-4778-4435-88D7-12134454EC9D}"/>
    <cellStyle name="Header2 16 2" xfId="397" xr:uid="{BA8FB486-26E8-4DEA-BDAB-AF776032D8EA}"/>
    <cellStyle name="Header2 16 3" xfId="221" xr:uid="{78D58180-1359-4646-8289-911331CE7909}"/>
    <cellStyle name="Header2 16 4" xfId="110" xr:uid="{05DE879D-DADA-49F2-8AD3-EA79CA7CE18A}"/>
    <cellStyle name="Header2 16 5" xfId="492" xr:uid="{EF75BAA4-5F83-49E7-BE6D-8796A51E7E16}"/>
    <cellStyle name="Header2 16 6" xfId="534" xr:uid="{99D19C16-79CB-4F76-8598-10E34E616E96}"/>
    <cellStyle name="Header2 16 7" xfId="5800" xr:uid="{8039A4B7-94F9-4B50-96C3-502595EA66C8}"/>
    <cellStyle name="Header2 16 8" xfId="5810" xr:uid="{0346F821-5C16-4EE7-8EBE-0B597B2507D0}"/>
    <cellStyle name="Header2 16 9" xfId="9699" xr:uid="{54A25F67-D683-4182-9212-7F89ED8D5D98}"/>
    <cellStyle name="Header2 17" xfId="9708" xr:uid="{FC0AC5C4-22F6-41AA-9EF6-A6AD7AB90070}"/>
    <cellStyle name="Header2 17 2" xfId="7053" xr:uid="{6B761759-A3F3-4612-91A4-52C5C0BB89B6}"/>
    <cellStyle name="Header2 17 3" xfId="7065" xr:uid="{78B90E3B-C4C5-4C28-BAC2-D0CF05834888}"/>
    <cellStyle name="Header2 17 4" xfId="7076" xr:uid="{089C0F10-2184-43A0-9362-50C9A84B1B7F}"/>
    <cellStyle name="Header2 17 5" xfId="7082" xr:uid="{622138B3-195C-4901-BF10-11ACFB8BBAA3}"/>
    <cellStyle name="Header2 17 6" xfId="7088" xr:uid="{6C2EA04B-A6E0-4DF5-864C-C8FC8CF2FADC}"/>
    <cellStyle name="Header2 17 7" xfId="7096" xr:uid="{C2E66C98-38A7-43D3-A98B-3C8CCB32991E}"/>
    <cellStyle name="Header2 17 8" xfId="7104" xr:uid="{6DCE163B-02CF-4D04-BB0B-0045C2836468}"/>
    <cellStyle name="Header2 17 9" xfId="9716" xr:uid="{575CBE06-71DF-4D6C-9D0B-39CE81ED818B}"/>
    <cellStyle name="Header2 18" xfId="9721" xr:uid="{41EAE3B0-1A84-491F-AD57-298F01E446D8}"/>
    <cellStyle name="Header2 19" xfId="6300" xr:uid="{640B1846-1988-4065-91E2-4D531981464D}"/>
    <cellStyle name="Header2 2" xfId="9724" xr:uid="{252DF090-A8C0-4B1B-BB3A-7F6F1211D546}"/>
    <cellStyle name="Header2 2 10" xfId="9728" xr:uid="{705C2C1A-77B1-45E9-B7CB-963C17D364D6}"/>
    <cellStyle name="Header2 2 10 2" xfId="9739" xr:uid="{D14CED08-4B8B-41C7-A9B1-4BB750069724}"/>
    <cellStyle name="Header2 2 10 3" xfId="9745" xr:uid="{3BBD8BC6-8756-42D7-B9D4-5AAE192AA1F3}"/>
    <cellStyle name="Header2 2 10 4" xfId="9746" xr:uid="{0952B8AE-F846-4334-A2BF-DFC58C27D116}"/>
    <cellStyle name="Header2 2 10 5" xfId="4688" xr:uid="{5A07D9C4-8EFA-481C-925E-CF8C09B85C37}"/>
    <cellStyle name="Header2 2 10 6" xfId="4695" xr:uid="{BFEC8DBC-F2A4-458E-90FA-4715AF907CCA}"/>
    <cellStyle name="Header2 2 10 7" xfId="4706" xr:uid="{1E3A7B86-9876-448B-A7E1-99365799CD7D}"/>
    <cellStyle name="Header2 2 10 8" xfId="4717" xr:uid="{2B6DD581-25D1-4307-A880-F25451229031}"/>
    <cellStyle name="Header2 2 10 9" xfId="4725" xr:uid="{9563B26A-EFCF-4F9B-AF7D-3F9BF5A5DF80}"/>
    <cellStyle name="Header2 2 11" xfId="9747" xr:uid="{7C8E8FE4-3201-4D0C-A302-F30CC9DAFE9B}"/>
    <cellStyle name="Header2 2 11 2" xfId="9750" xr:uid="{6ED0096A-07B8-4263-A7E0-EB878A9EBCEC}"/>
    <cellStyle name="Header2 2 11 3" xfId="9345" xr:uid="{66D26D70-14CC-4246-8793-1936AB07218D}"/>
    <cellStyle name="Header2 2 11 4" xfId="9356" xr:uid="{BF095D81-A847-457A-A43A-367D9C43AE1A}"/>
    <cellStyle name="Header2 2 11 5" xfId="9366" xr:uid="{AA413BE3-E74F-4F4E-AE85-BB7CF61D72BD}"/>
    <cellStyle name="Header2 2 11 6" xfId="9375" xr:uid="{B2DB614E-2451-4210-8C44-4A02B1184E89}"/>
    <cellStyle name="Header2 2 11 7" xfId="9384" xr:uid="{F00E626F-0DF2-486C-B8B1-0C4BAA4118D7}"/>
    <cellStyle name="Header2 2 11 8" xfId="9390" xr:uid="{2AC39A0C-180B-4472-8A4F-CA9038B260CE}"/>
    <cellStyle name="Header2 2 11 9" xfId="9398" xr:uid="{5C0F2E79-90B5-40C7-9607-21DACB97070F}"/>
    <cellStyle name="Header2 2 12" xfId="9752" xr:uid="{D2D97FCB-CFF9-4CF1-B1C3-4BD58C995D62}"/>
    <cellStyle name="Header2 2 13" xfId="9755" xr:uid="{3821614F-1520-48D1-9F7A-3CB4EF12A076}"/>
    <cellStyle name="Header2 2 14" xfId="9758" xr:uid="{92BA3D4F-95D5-46A9-9996-6F26B4860D49}"/>
    <cellStyle name="Header2 2 15" xfId="9761" xr:uid="{8BA485EC-4393-4166-8935-5AFC35775390}"/>
    <cellStyle name="Header2 2 16" xfId="9764" xr:uid="{D6D93874-25AA-42C1-A296-D6862FBEB963}"/>
    <cellStyle name="Header2 2 17" xfId="431" xr:uid="{5D8E9E65-B124-402E-93DE-2C73148A2680}"/>
    <cellStyle name="Header2 2 18" xfId="8599" xr:uid="{0623A282-EDE7-4BF7-98D8-29B3B399CE71}"/>
    <cellStyle name="Header2 2 19" xfId="8601" xr:uid="{C9584236-7C8C-46C8-BE63-A74C18E2A6C4}"/>
    <cellStyle name="Header2 2 2" xfId="9772" xr:uid="{37384F9B-FA70-4405-B69F-2143527C2A41}"/>
    <cellStyle name="Header2 2 2 10" xfId="9781" xr:uid="{9B94F930-5EB8-442B-82C3-263FC15411C3}"/>
    <cellStyle name="Header2 2 2 10 2" xfId="9791" xr:uid="{FEF777EF-F7E3-4420-9252-32A541D6881A}"/>
    <cellStyle name="Header2 2 2 10 3" xfId="9800" xr:uid="{D4E346ED-C014-4570-9335-0EBC4DE63DF3}"/>
    <cellStyle name="Header2 2 2 10 4" xfId="9809" xr:uid="{F17F446F-4241-4D08-B5E7-0F5E5163BEC9}"/>
    <cellStyle name="Header2 2 2 10 5" xfId="9818" xr:uid="{2998E2EF-6624-4EDC-A8A1-9E6AD6D6B77D}"/>
    <cellStyle name="Header2 2 2 10 6" xfId="9825" xr:uid="{1F09E883-9540-4B70-836B-480A41D2F7B2}"/>
    <cellStyle name="Header2 2 2 10 7" xfId="9831" xr:uid="{17DAEFE4-C6D7-4D21-B9BC-DF348B7C2054}"/>
    <cellStyle name="Header2 2 2 10 8" xfId="9839" xr:uid="{41845A18-A44F-4DD6-B16D-0C8E3F5BFF55}"/>
    <cellStyle name="Header2 2 2 10 9" xfId="9848" xr:uid="{ED2639A9-5614-4F59-81C4-6B3936AD1186}"/>
    <cellStyle name="Header2 2 2 11" xfId="9852" xr:uid="{6DB582E1-18C9-46C9-ADEE-D20456C09016}"/>
    <cellStyle name="Header2 2 2 12" xfId="9855" xr:uid="{31111982-E024-4651-B4F6-3395400E390E}"/>
    <cellStyle name="Header2 2 2 13" xfId="3355" xr:uid="{43C9292A-0176-4278-A471-D3E49E24DA51}"/>
    <cellStyle name="Header2 2 2 14" xfId="2880" xr:uid="{B5DD9F96-5939-420D-AC72-79BC89A12585}"/>
    <cellStyle name="Header2 2 2 15" xfId="2893" xr:uid="{9624F982-C7E3-4103-BCE4-4767FCFD2899}"/>
    <cellStyle name="Header2 2 2 16" xfId="2907" xr:uid="{AF562456-CAF9-4CC2-979B-3095C9543D01}"/>
    <cellStyle name="Header2 2 2 17" xfId="3362" xr:uid="{0D8CA198-02A6-446D-BC5E-53C85D990550}"/>
    <cellStyle name="Header2 2 2 18" xfId="3367" xr:uid="{729518E9-9B08-4E46-B272-2C4A22D193F1}"/>
    <cellStyle name="Header2 2 2 2" xfId="3621" xr:uid="{F23B0945-5685-48D2-B324-DA1F210F37AE}"/>
    <cellStyle name="Header2 2 2 2 2" xfId="9857" xr:uid="{18DAFD80-1F83-4A48-B454-019D06706BC3}"/>
    <cellStyle name="Header2 2 2 2 3" xfId="9861" xr:uid="{2D037D83-4F8C-425B-BA7E-DFA4E3D5B36A}"/>
    <cellStyle name="Header2 2 2 2 4" xfId="9863" xr:uid="{EE754A5E-42D9-4199-9981-7A801A674F45}"/>
    <cellStyle name="Header2 2 2 2 5" xfId="9866" xr:uid="{89C41300-D7F5-4E6C-900C-832B903A5D66}"/>
    <cellStyle name="Header2 2 2 2 6" xfId="4911" xr:uid="{0DD11BAF-048A-44EE-80FE-D3A5F75D7F89}"/>
    <cellStyle name="Header2 2 2 2 7" xfId="936" xr:uid="{E8F63783-69CB-41DF-BD7D-5115E1D29C8E}"/>
    <cellStyle name="Header2 2 2 2 8" xfId="1315" xr:uid="{4E86D9FF-2BC0-4C6B-9E83-81372B0E7C42}"/>
    <cellStyle name="Header2 2 2 2 9" xfId="1827" xr:uid="{6F384E40-C93A-46ED-B2DA-F4CEDCAF4EC5}"/>
    <cellStyle name="Header2 2 2 3" xfId="3627" xr:uid="{0BC8A0D4-8EDC-4C68-9489-94A118A408BB}"/>
    <cellStyle name="Header2 2 2 3 2" xfId="9459" xr:uid="{4171F66B-0214-45FB-844B-923EE018753F}"/>
    <cellStyle name="Header2 2 2 3 3" xfId="9466" xr:uid="{871C3CC6-2027-4215-AF08-B4520F4AB7B1}"/>
    <cellStyle name="Header2 2 2 3 4" xfId="9473" xr:uid="{AD9EFF84-DC06-42DA-ACDE-BC27B8D9D035}"/>
    <cellStyle name="Header2 2 2 3 5" xfId="9483" xr:uid="{6BA39A21-FD1C-4ACD-A094-844E2DA4DABF}"/>
    <cellStyle name="Header2 2 2 3 6" xfId="892" xr:uid="{382509BD-EACA-47EB-BA86-277C9F279914}"/>
    <cellStyle name="Header2 2 2 3 7" xfId="4998" xr:uid="{EA60E250-A71A-4409-AA7C-FA2771798DD6}"/>
    <cellStyle name="Header2 2 2 3 8" xfId="1347" xr:uid="{4219BAD0-7966-4867-80EE-B879688B9AC7}"/>
    <cellStyle name="Header2 2 2 3 9" xfId="5030" xr:uid="{90C92539-15E7-4513-8F58-1309CE38F3AA}"/>
    <cellStyle name="Header2 2 2 4" xfId="3631" xr:uid="{5396BC03-DF2A-4BFE-8B85-6CDB84DE2BAA}"/>
    <cellStyle name="Header2 2 2 4 2" xfId="1573" xr:uid="{3181F49B-999A-4B8A-B6BB-F42323D33111}"/>
    <cellStyle name="Header2 2 2 4 3" xfId="1590" xr:uid="{225B5B37-4278-4CF7-8AAB-EF68789589D9}"/>
    <cellStyle name="Header2 2 2 4 4" xfId="1228" xr:uid="{AE46F83E-9595-4EE6-AF26-A03B4AD19B32}"/>
    <cellStyle name="Header2 2 2 4 5" xfId="1613" xr:uid="{F5BDEEDD-AB1A-4134-98D1-2B3BF08BE1EE}"/>
    <cellStyle name="Header2 2 2 4 6" xfId="1630" xr:uid="{22AEA22B-D23C-4E2D-B7BE-6BFD33C6A8FD}"/>
    <cellStyle name="Header2 2 2 4 7" xfId="1655" xr:uid="{34DB777E-5436-472E-AA9E-C8245FBC08FE}"/>
    <cellStyle name="Header2 2 2 4 8" xfId="1675" xr:uid="{05444230-9621-4081-AB32-F1C61467084F}"/>
    <cellStyle name="Header2 2 2 4 9" xfId="5091" xr:uid="{4B7ED7A9-A50A-4CB0-94EE-9F388F2AFFB0}"/>
    <cellStyle name="Header2 2 2 5" xfId="3767" xr:uid="{FE141D11-F956-44F9-8BF6-450235A0CE00}"/>
    <cellStyle name="Header2 2 2 5 2" xfId="9867" xr:uid="{4B028A4D-79D2-4B88-A54F-0EF50B1AA516}"/>
    <cellStyle name="Header2 2 2 5 3" xfId="9868" xr:uid="{8377C355-0197-4D6C-AD04-E553C9559C28}"/>
    <cellStyle name="Header2 2 2 5 4" xfId="9869" xr:uid="{5D64E752-5B9F-4768-8C7B-7F5C27A15CFB}"/>
    <cellStyle name="Header2 2 2 5 5" xfId="9872" xr:uid="{DF878D98-18A9-4866-A3D7-0EE59C917EB4}"/>
    <cellStyle name="Header2 2 2 5 6" xfId="5500" xr:uid="{B0502CFA-E61F-4EEC-86D5-D28409905780}"/>
    <cellStyle name="Header2 2 2 5 7" xfId="5521" xr:uid="{E48D64C6-734A-4DE9-9640-6BFCF0C67057}"/>
    <cellStyle name="Header2 2 2 5 8" xfId="5718" xr:uid="{F0B0FC65-B5C8-4AA6-A9A5-70DA4A35D592}"/>
    <cellStyle name="Header2 2 2 5 9" xfId="5734" xr:uid="{766CB1B2-1D2F-40A6-8D53-9CD7D04E3FC8}"/>
    <cellStyle name="Header2 2 2 6" xfId="9873" xr:uid="{DA5D9C46-68F6-4C7C-8B8E-14C3C4C4A6DA}"/>
    <cellStyle name="Header2 2 2 6 2" xfId="9874" xr:uid="{987E2E63-6DA0-491A-B4B4-F34A3C6C6E95}"/>
    <cellStyle name="Header2 2 2 6 3" xfId="9877" xr:uid="{52550842-31F1-4257-A410-59BD11D07ADC}"/>
    <cellStyle name="Header2 2 2 6 4" xfId="9878" xr:uid="{55888E9E-7E27-4636-A4B3-C692387C7815}"/>
    <cellStyle name="Header2 2 2 6 5" xfId="9880" xr:uid="{16E56937-5EF3-4AF0-95F3-F3783C1775B1}"/>
    <cellStyle name="Header2 2 2 6 6" xfId="350" xr:uid="{EF0681B0-843A-4BAD-842C-933FE420F577}"/>
    <cellStyle name="Header2 2 2 6 7" xfId="399" xr:uid="{D81A115A-7C8E-4545-9739-A0040478031E}"/>
    <cellStyle name="Header2 2 2 6 8" xfId="225" xr:uid="{85BBB527-256E-41FB-A5E2-464FB2A65472}"/>
    <cellStyle name="Header2 2 2 6 9" xfId="114" xr:uid="{6EBF94D1-6421-45A9-88E9-5293451A85DC}"/>
    <cellStyle name="Header2 2 2 7" xfId="9882" xr:uid="{5998A15D-20DB-4FDA-86F5-612BB48E37D9}"/>
    <cellStyle name="Header2 2 2 7 2" xfId="9885" xr:uid="{A9B73DF6-E83E-44C5-8C0F-28F2CFDDE1BD}"/>
    <cellStyle name="Header2 2 2 7 3" xfId="9888" xr:uid="{05B00E29-630F-4EF0-BA56-BC58EB01EB77}"/>
    <cellStyle name="Header2 2 2 7 4" xfId="9891" xr:uid="{792AB7C5-9BA7-479A-9E4D-4699114ECD21}"/>
    <cellStyle name="Header2 2 2 7 5" xfId="9895" xr:uid="{C4746F00-1007-499E-A97B-50AE2C39C00F}"/>
    <cellStyle name="Header2 2 2 7 6" xfId="7042" xr:uid="{8CBBB756-FFA1-4C77-B5EA-91DED978A905}"/>
    <cellStyle name="Header2 2 2 7 7" xfId="7048" xr:uid="{B6D2AC68-C0F9-4384-9361-61C37098AA2E}"/>
    <cellStyle name="Header2 2 2 7 8" xfId="7058" xr:uid="{B593D37F-C02C-4276-AC3D-54AFFFEEE11F}"/>
    <cellStyle name="Header2 2 2 7 9" xfId="7071" xr:uid="{9738A5D4-57F3-4F60-BC06-3C3A67A8719E}"/>
    <cellStyle name="Header2 2 2 8" xfId="9897" xr:uid="{7E897594-6365-4BEF-9701-84EC0565B391}"/>
    <cellStyle name="Header2 2 2 8 2" xfId="1921" xr:uid="{81DB9E9C-5ED2-46E9-B9D3-D9D5C4CE6B0B}"/>
    <cellStyle name="Header2 2 2 8 3" xfId="1942" xr:uid="{453A56CE-1EB0-4EBB-BBD6-827C4C384CE1}"/>
    <cellStyle name="Header2 2 2 8 4" xfId="1955" xr:uid="{9D288B4A-C7D5-44D0-8FFC-2FD664A87ED1}"/>
    <cellStyle name="Header2 2 2 8 5" xfId="1967" xr:uid="{E1CD7B94-AF63-4834-A6EC-63BECDF5347D}"/>
    <cellStyle name="Header2 2 2 8 6" xfId="1982" xr:uid="{682A9991-C829-4430-9BE8-B1ED11730CAA}"/>
    <cellStyle name="Header2 2 2 8 7" xfId="1996" xr:uid="{D1F9068D-4DD7-44F7-B4E3-43EEEA86D62E}"/>
    <cellStyle name="Header2 2 2 8 8" xfId="2013" xr:uid="{56DAE752-CB7A-4F71-A0AE-8E21EC8AB42E}"/>
    <cellStyle name="Header2 2 2 8 9" xfId="9904" xr:uid="{A358230B-E12E-4189-8172-429172AA244B}"/>
    <cellStyle name="Header2 2 2 9" xfId="9910" xr:uid="{F1F491BD-0C47-49CD-AA9B-CF2A66381DAF}"/>
    <cellStyle name="Header2 2 2 9 2" xfId="8736" xr:uid="{F16D6498-042A-46D3-9580-B35254AB91A6}"/>
    <cellStyle name="Header2 2 2 9 3" xfId="8745" xr:uid="{A5C0F1E7-FCC3-4E61-9439-CBE4544C87D9}"/>
    <cellStyle name="Header2 2 2 9 4" xfId="9921" xr:uid="{0CA6E735-3E45-4673-98CC-6481E106C28B}"/>
    <cellStyle name="Header2 2 2 9 5" xfId="9933" xr:uid="{DB398AE3-DC0E-48AC-AF5A-1B2191769CF5}"/>
    <cellStyle name="Header2 2 2 9 6" xfId="9585" xr:uid="{E45BCCD4-E9AA-4E1E-944C-BF258030D8FF}"/>
    <cellStyle name="Header2 2 2 9 7" xfId="9938" xr:uid="{1F7384AB-9900-410C-9BB3-E6042100AE17}"/>
    <cellStyle name="Header2 2 2 9 8" xfId="9943" xr:uid="{DB283E4D-A685-49BB-9827-0C385B4BC165}"/>
    <cellStyle name="Header2 2 2 9 9" xfId="9945" xr:uid="{2469822E-02A9-4ECF-8FD2-334A14629038}"/>
    <cellStyle name="Header2 2 2_New TB 18-19" xfId="9948" xr:uid="{2571EC38-375A-474A-B465-36449E6E61AB}"/>
    <cellStyle name="Header2 2 3" xfId="9953" xr:uid="{6D95FA97-D1A8-4F0D-9FC6-1C11FC943CE2}"/>
    <cellStyle name="Header2 2 3 2" xfId="3136" xr:uid="{E2EF36AC-14D3-473D-8893-DE0322A89A5E}"/>
    <cellStyle name="Header2 2 3 3" xfId="3149" xr:uid="{B0628321-DE58-452E-AB9D-029239D4B72E}"/>
    <cellStyle name="Header2 2 3 4" xfId="3408" xr:uid="{0E792FEA-12C7-44A1-8B3B-6C85711B95FB}"/>
    <cellStyle name="Header2 2 3 5" xfId="9954" xr:uid="{FCEC4AFC-49DC-4AC0-93B5-30F076AD3073}"/>
    <cellStyle name="Header2 2 3 6" xfId="9955" xr:uid="{BE83773F-BC43-439A-8D4E-6D85C4C908A9}"/>
    <cellStyle name="Header2 2 3 7" xfId="6775" xr:uid="{932BF89C-2F6E-4C29-BA09-398ADA14F56D}"/>
    <cellStyle name="Header2 2 3 8" xfId="6779" xr:uid="{EB59E123-9E82-4518-8064-BABFC1FAADD1}"/>
    <cellStyle name="Header2 2 3 9" xfId="6784" xr:uid="{BEA0E04A-6A38-436A-8D9E-0EA9D6DF3FBF}"/>
    <cellStyle name="Header2 2 4" xfId="9957" xr:uid="{639E0C56-22CA-49A7-9307-E8EE7FB4EB42}"/>
    <cellStyle name="Header2 2 4 2" xfId="3733" xr:uid="{FE07D610-D403-45D4-B077-59C83DED3F33}"/>
    <cellStyle name="Header2 2 4 3" xfId="3736" xr:uid="{87E7F6E4-1B45-4B3E-9E9D-29CC3F5AEAA8}"/>
    <cellStyle name="Header2 2 4 4" xfId="247" xr:uid="{48EA4E34-DE98-454C-85F9-08A3B048F671}"/>
    <cellStyle name="Header2 2 4 5" xfId="9958" xr:uid="{1DD27587-08A2-4B63-B5DB-E189D2E54D7D}"/>
    <cellStyle name="Header2 2 4 6" xfId="9960" xr:uid="{254CBFF0-2CE8-4F7A-A692-F49C1A195C9C}"/>
    <cellStyle name="Header2 2 4 7" xfId="9963" xr:uid="{BCD8A089-A7F5-4693-8AEA-237645DBAC83}"/>
    <cellStyle name="Header2 2 4 8" xfId="9966" xr:uid="{F296A68E-1F7F-4185-84DC-1D13C60B824A}"/>
    <cellStyle name="Header2 2 4 9" xfId="9969" xr:uid="{99BB055A-41CB-4ACB-97CE-33CDE75C0459}"/>
    <cellStyle name="Header2 2 5" xfId="9972" xr:uid="{6EB9D14D-18A6-42E8-B65A-944F591D2A74}"/>
    <cellStyle name="Header2 2 5 2" xfId="9526" xr:uid="{61AB48B0-28C9-4B95-A508-8B05AC422C71}"/>
    <cellStyle name="Header2 2 5 3" xfId="9974" xr:uid="{99B9676E-E6E2-41BB-B895-FCA351DDC68A}"/>
    <cellStyle name="Header2 2 5 4" xfId="9976" xr:uid="{62B454E7-9D3A-44BE-AB39-71CC49247118}"/>
    <cellStyle name="Header2 2 5 5" xfId="9977" xr:uid="{D3100C22-9C7E-4F18-9333-1A139FCE1DE7}"/>
    <cellStyle name="Header2 2 5 6" xfId="9979" xr:uid="{0A1396B1-365A-4C36-84BE-D88F74C8828A}"/>
    <cellStyle name="Header2 2 5 7" xfId="38" xr:uid="{DB5650B7-E17F-4725-9877-2A3BD4709153}"/>
    <cellStyle name="Header2 2 5 8" xfId="185" xr:uid="{A5229E01-644D-4FE8-9D1B-9CA8BD4EEB74}"/>
    <cellStyle name="Header2 2 5 9" xfId="159" xr:uid="{61C1BD73-1E91-4697-BD71-6660AC1A7519}"/>
    <cellStyle name="Header2 2 6" xfId="9983" xr:uid="{EA5ECB7A-848D-43C6-9F6D-62AD60E84FB5}"/>
    <cellStyle name="Header2 2 6 2" xfId="9985" xr:uid="{11742F2E-0DE1-40B7-958F-52C143BB1C3C}"/>
    <cellStyle name="Header2 2 6 3" xfId="9987" xr:uid="{F4221507-9252-4C60-92D1-26B35A02FAE3}"/>
    <cellStyle name="Header2 2 6 4" xfId="9989" xr:uid="{1F778815-B88D-4810-8214-3C36B95E40A1}"/>
    <cellStyle name="Header2 2 6 5" xfId="9990" xr:uid="{F5A388B7-63FE-43F1-8B8A-32EF4C3C0A24}"/>
    <cellStyle name="Header2 2 6 6" xfId="9992" xr:uid="{82E7B30A-34A0-4CC1-AF75-AB3CFDB65338}"/>
    <cellStyle name="Header2 2 6 7" xfId="9995" xr:uid="{64AAC578-CE3C-4CDD-BE2F-9B559DBA234C}"/>
    <cellStyle name="Header2 2 6 8" xfId="9998" xr:uid="{F92005D6-D914-4246-9C43-2785E85FEE12}"/>
    <cellStyle name="Header2 2 6 9" xfId="10001" xr:uid="{E734DC67-CE69-4A98-BB00-9D532853818D}"/>
    <cellStyle name="Header2 2 7" xfId="10017" xr:uid="{17AB5835-A1F4-4BB2-BCEB-35CE441557F9}"/>
    <cellStyle name="Header2 2 7 2" xfId="10019" xr:uid="{AA318AAE-C1C1-4A0C-9D5F-5F86187B2759}"/>
    <cellStyle name="Header2 2 7 3" xfId="10025" xr:uid="{F8584DFF-1F5D-475B-80AE-58B27B96A222}"/>
    <cellStyle name="Header2 2 7 4" xfId="10030" xr:uid="{0A2BA7EA-AA90-4BCA-8B70-5D2E17A5F7D8}"/>
    <cellStyle name="Header2 2 7 5" xfId="10034" xr:uid="{59E91020-82C2-460F-BE17-75AE6C038885}"/>
    <cellStyle name="Header2 2 7 6" xfId="10038" xr:uid="{F7083F5B-E2FF-49E0-B0C4-F744A9C8A4A7}"/>
    <cellStyle name="Header2 2 7 7" xfId="10041" xr:uid="{A639B170-13BF-4CF7-AD54-076ED342A8D5}"/>
    <cellStyle name="Header2 2 7 8" xfId="10044" xr:uid="{C25A45EB-69F8-4609-8F94-26FC06BF944A}"/>
    <cellStyle name="Header2 2 7 9" xfId="10048" xr:uid="{323E06EE-4D19-4C15-BC4A-F43BD5C64C26}"/>
    <cellStyle name="Header2 2 8" xfId="10051" xr:uid="{9F571459-AA70-48F1-AC37-E2F676D50F17}"/>
    <cellStyle name="Header2 2 8 2" xfId="10053" xr:uid="{5FF86EBD-7E4B-4A7E-BD1E-4C813936A52D}"/>
    <cellStyle name="Header2 2 8 3" xfId="10057" xr:uid="{5F1B3237-2766-495C-8F62-3AEBF5B5428E}"/>
    <cellStyle name="Header2 2 8 4" xfId="10061" xr:uid="{60EAA2D3-6B39-44C8-A2DF-293939ABC181}"/>
    <cellStyle name="Header2 2 8 5" xfId="10066" xr:uid="{9D718E47-69F8-4F68-A465-2D550254557E}"/>
    <cellStyle name="Header2 2 8 6" xfId="10071" xr:uid="{FE61BF43-90D8-42CF-9D7E-A20CA3BDF505}"/>
    <cellStyle name="Header2 2 8 7" xfId="10074" xr:uid="{55D3CA66-3B90-4A36-BE06-5295A5FD81A0}"/>
    <cellStyle name="Header2 2 8 8" xfId="10077" xr:uid="{5DB30AE4-14A0-42FB-89B0-EEE72294A732}"/>
    <cellStyle name="Header2 2 8 9" xfId="10080" xr:uid="{CA1A38C2-F1CF-421E-BF04-E40E4F1D01B9}"/>
    <cellStyle name="Header2 2 9" xfId="10083" xr:uid="{F544219A-A5F7-46D2-BB2A-C5F46A776D29}"/>
    <cellStyle name="Header2 2 9 2" xfId="10084" xr:uid="{C41D61AB-886B-4B52-BBE9-6506441BCE34}"/>
    <cellStyle name="Header2 2 9 3" xfId="10087" xr:uid="{2EC3EF10-69EA-4865-96FA-C1FBCC26942C}"/>
    <cellStyle name="Header2 2 9 4" xfId="10090" xr:uid="{A00A0119-7202-4568-B591-6EA0C89DCB26}"/>
    <cellStyle name="Header2 2 9 5" xfId="10095" xr:uid="{AB1A397D-AAB2-413F-9F38-262BA4DB0870}"/>
    <cellStyle name="Header2 2 9 6" xfId="10101" xr:uid="{E5F29874-C9AF-41EA-8F8C-B9B933F02D3C}"/>
    <cellStyle name="Header2 2 9 7" xfId="10105" xr:uid="{E4445710-A26F-4CD6-BD08-5337455ED926}"/>
    <cellStyle name="Header2 2 9 8" xfId="10109" xr:uid="{A2CDC79B-3C36-4B61-BC7A-8FDB89927B31}"/>
    <cellStyle name="Header2 2 9 9" xfId="10112" xr:uid="{D17DBEEE-B144-496B-AB36-D1D2BF96CD28}"/>
    <cellStyle name="Header2 2_New TB 18-19" xfId="4470" xr:uid="{B6B1EEC1-F548-42C4-A4EA-D955D54B4BCB}"/>
    <cellStyle name="Header2 20" xfId="9686" xr:uid="{D6B63601-F50B-43CE-978E-2399A9088B1A}"/>
    <cellStyle name="Header2 21" xfId="9696" xr:uid="{8E4422FB-AED1-4276-A624-078155BA4BE9}"/>
    <cellStyle name="Header2 22" xfId="9709" xr:uid="{3B820987-6A51-433D-8ED4-91FCC45C2705}"/>
    <cellStyle name="Header2 23" xfId="9722" xr:uid="{77CEA212-6E96-43BB-A3E6-4B81354D0110}"/>
    <cellStyle name="Header2 24" xfId="6299" xr:uid="{BBF0DF04-22C1-4E9B-B3FC-CED551139DAA}"/>
    <cellStyle name="Header2 25" xfId="6306" xr:uid="{42AB9224-A03D-40CA-95C2-66DD080ACE44}"/>
    <cellStyle name="Header2 3" xfId="10114" xr:uid="{FFF28276-DD8A-4A08-80BF-75CC51DB73FE}"/>
    <cellStyle name="Header2 3 10" xfId="10118" xr:uid="{D37DC179-7630-4871-94EA-62E711C8BDC9}"/>
    <cellStyle name="Header2 3 10 2" xfId="10119" xr:uid="{7D5E4667-7741-4569-9984-93FCCAF899E5}"/>
    <cellStyle name="Header2 3 10 3" xfId="5269" xr:uid="{86322D8D-F54C-4865-A435-3ED8DFBC7B3A}"/>
    <cellStyle name="Header2 3 10 4" xfId="5276" xr:uid="{DB939662-F791-4045-B3B7-3A7BE6EC7A5E}"/>
    <cellStyle name="Header2 3 10 5" xfId="5284" xr:uid="{6A85FD38-53CB-4EDE-9C4C-1569E18367ED}"/>
    <cellStyle name="Header2 3 10 6" xfId="5291" xr:uid="{A93839D7-699A-4A76-BC6D-9A93006F6E03}"/>
    <cellStyle name="Header2 3 10 7" xfId="5296" xr:uid="{7B085F0E-1B07-473E-8AA7-91CFD3A09833}"/>
    <cellStyle name="Header2 3 10 8" xfId="5302" xr:uid="{44F37558-489C-43C5-AC51-C70352CA6BFB}"/>
    <cellStyle name="Header2 3 10 9" xfId="5310" xr:uid="{FFE06880-41C7-4DBA-A8C4-30E54086A1F3}"/>
    <cellStyle name="Header2 3 11" xfId="10121" xr:uid="{68E7FCA4-030B-4F21-848B-B114929714D6}"/>
    <cellStyle name="Header2 3 11 2" xfId="6561" xr:uid="{77DFCA01-1D12-4D3B-A49E-4735B79EEADB}"/>
    <cellStyle name="Header2 3 11 3" xfId="271" xr:uid="{7F74421A-2F98-4815-B9A5-FE6B2DBD6049}"/>
    <cellStyle name="Header2 3 11 4" xfId="5341" xr:uid="{2CED9153-A3BD-42EB-8F82-8A7BB244A564}"/>
    <cellStyle name="Header2 3 11 5" xfId="579" xr:uid="{E9B2AAFB-FE2D-41EC-9A69-DBE38D57831F}"/>
    <cellStyle name="Header2 3 11 6" xfId="5351" xr:uid="{7785AC71-1FCC-4057-8FD2-F95D62650501}"/>
    <cellStyle name="Header2 3 11 7" xfId="5362" xr:uid="{69EF1EEF-2139-4BC1-AD4F-3CE8ABFB374F}"/>
    <cellStyle name="Header2 3 11 8" xfId="5374" xr:uid="{21949E18-B71F-4727-B47F-1F3B5458A5BC}"/>
    <cellStyle name="Header2 3 11 9" xfId="5384" xr:uid="{A5A41865-EEF6-42BB-AB53-B133BFD2F5D4}"/>
    <cellStyle name="Header2 3 12" xfId="10122" xr:uid="{D7C2D550-D0C1-4505-972D-637762CAF07D}"/>
    <cellStyle name="Header2 3 13" xfId="10123" xr:uid="{30D509C7-942E-4F91-89F6-B24E8CE88F80}"/>
    <cellStyle name="Header2 3 14" xfId="10124" xr:uid="{F754D4B3-79DA-4702-856F-5D2B4E06F353}"/>
    <cellStyle name="Header2 3 15" xfId="10125" xr:uid="{F2C860EF-A9CE-4111-AEBF-B3444839AAB1}"/>
    <cellStyle name="Header2 3 16" xfId="2486" xr:uid="{9CA07005-C048-4760-9ABC-33E08B7CFFAE}"/>
    <cellStyle name="Header2 3 17" xfId="2953" xr:uid="{4AEA28C7-3F65-41AA-A3BF-C89B5F4A597C}"/>
    <cellStyle name="Header2 3 18" xfId="10129" xr:uid="{B4893933-4D82-4402-9DB1-B8374F014E24}"/>
    <cellStyle name="Header2 3 19" xfId="10135" xr:uid="{E3A45278-BE42-4FCD-820E-F3C0A41B7D62}"/>
    <cellStyle name="Header2 3 2" xfId="10139" xr:uid="{4F57448A-5BA0-4533-930F-BF55BED7113E}"/>
    <cellStyle name="Header2 3 2 10" xfId="10143" xr:uid="{65AE95F2-103C-4D5A-AC75-27CEC118EC90}"/>
    <cellStyle name="Header2 3 2 10 2" xfId="8689" xr:uid="{E50443FB-D7EA-4815-A92A-B777DBE16090}"/>
    <cellStyle name="Header2 3 2 10 3" xfId="10145" xr:uid="{36115126-F392-4A61-B717-D2FBA4AA9282}"/>
    <cellStyle name="Header2 3 2 10 4" xfId="10147" xr:uid="{2B264228-B964-446F-99A5-B441164E74E3}"/>
    <cellStyle name="Header2 3 2 10 5" xfId="10152" xr:uid="{D9D031EE-29A9-4279-B407-BC2F942378B6}"/>
    <cellStyle name="Header2 3 2 10 6" xfId="10155" xr:uid="{1894B1A8-9716-4ED0-8357-C48445662C08}"/>
    <cellStyle name="Header2 3 2 10 7" xfId="10158" xr:uid="{EF7E7D77-4A16-4D22-B144-09670A7DFF86}"/>
    <cellStyle name="Header2 3 2 10 8" xfId="10164" xr:uid="{6B63FF93-98A4-494B-9230-FBEA965B7210}"/>
    <cellStyle name="Header2 3 2 10 9" xfId="10172" xr:uid="{37584427-D3AD-414A-A626-023EC749C171}"/>
    <cellStyle name="Header2 3 2 11" xfId="10176" xr:uid="{7505FCC8-AC95-4728-A518-9516F5340ED9}"/>
    <cellStyle name="Header2 3 2 12" xfId="10183" xr:uid="{DF512B34-6C8B-4706-9843-8B10BF960986}"/>
    <cellStyle name="Header2 3 2 13" xfId="10187" xr:uid="{8AC440B3-DA3D-4160-AD76-CD5C720961AE}"/>
    <cellStyle name="Header2 3 2 14" xfId="10192" xr:uid="{F04071CC-25E9-447B-BAEB-3C172C8C0B4F}"/>
    <cellStyle name="Header2 3 2 15" xfId="10196" xr:uid="{3A43F693-A45F-4868-92DC-7C25DB7A5401}"/>
    <cellStyle name="Header2 3 2 16" xfId="10201" xr:uid="{59CB8BE0-1E0C-40A5-8AAA-618191287AC9}"/>
    <cellStyle name="Header2 3 2 17" xfId="10206" xr:uid="{BB1EE105-CC08-4A8C-A60C-FCFDF1115C29}"/>
    <cellStyle name="Header2 3 2 18" xfId="10211" xr:uid="{540B720F-8A7E-4E2C-837F-B3918615DA79}"/>
    <cellStyle name="Header2 3 2 2" xfId="10213" xr:uid="{417D5518-3BEA-4C3E-98BF-C10504DEE514}"/>
    <cellStyle name="Header2 3 2 2 2" xfId="10214" xr:uid="{46A21F9B-77A8-46E6-ACE1-1BDDCB5361C6}"/>
    <cellStyle name="Header2 3 2 2 3" xfId="10215" xr:uid="{48C79CDD-0F5A-40BB-B763-C2A4012A9E9D}"/>
    <cellStyle name="Header2 3 2 2 4" xfId="10217" xr:uid="{60360460-E1C8-4E5B-9D72-B4866934F33B}"/>
    <cellStyle name="Header2 3 2 2 5" xfId="10219" xr:uid="{E025C652-0A32-40C8-A644-702FB4BB2E48}"/>
    <cellStyle name="Header2 3 2 2 6" xfId="10222" xr:uid="{D400B74A-79D3-4D4A-9188-C1BFCFD47AC2}"/>
    <cellStyle name="Header2 3 2 2 7" xfId="10224" xr:uid="{87F05693-4EF1-41E4-A2F5-281D6A192423}"/>
    <cellStyle name="Header2 3 2 2 8" xfId="10228" xr:uid="{74D79F59-B9D2-4A51-90F1-A28195671187}"/>
    <cellStyle name="Header2 3 2 2 9" xfId="10232" xr:uid="{82701892-89FF-43CC-A55E-E79525B29B39}"/>
    <cellStyle name="Header2 3 2 3" xfId="10235" xr:uid="{D0A4EF96-56C0-4AEB-99EE-C6FED7301536}"/>
    <cellStyle name="Header2 3 2 3 2" xfId="10236" xr:uid="{2B816444-BD9F-4037-BC70-B9E9BC481F19}"/>
    <cellStyle name="Header2 3 2 3 3" xfId="10239" xr:uid="{DA207DEF-F914-4CF3-9519-019E65CE1FCC}"/>
    <cellStyle name="Header2 3 2 3 4" xfId="10240" xr:uid="{C8E7F4EF-ECF6-4CA5-8BAD-8267E2C9E9C7}"/>
    <cellStyle name="Header2 3 2 3 5" xfId="10242" xr:uid="{B66DF604-5516-4984-A042-0B0DC3C2CA70}"/>
    <cellStyle name="Header2 3 2 3 6" xfId="10244" xr:uid="{23741772-1190-4402-AAEB-07AB4DD458E9}"/>
    <cellStyle name="Header2 3 2 3 7" xfId="9023" xr:uid="{BAD7BB29-4441-422E-978B-C7BEF20F19AD}"/>
    <cellStyle name="Header2 3 2 3 8" xfId="10247" xr:uid="{E74BD75D-809F-40C6-B9DA-124D28B714F0}"/>
    <cellStyle name="Header2 3 2 3 9" xfId="10250" xr:uid="{AD22D2BE-871C-454B-AB8F-6DEBEFA07F1E}"/>
    <cellStyle name="Header2 3 2 4" xfId="10251" xr:uid="{AD103617-0425-4F02-8BD3-961BF5E356ED}"/>
    <cellStyle name="Header2 3 2 4 2" xfId="10252" xr:uid="{73442787-DC80-49BA-B4F6-3BD5ECDC57C8}"/>
    <cellStyle name="Header2 3 2 4 3" xfId="10253" xr:uid="{5B4DC8F2-26C4-4C4F-8B24-3A741E5170AC}"/>
    <cellStyle name="Header2 3 2 4 4" xfId="10255" xr:uid="{4A2036B0-C465-491F-A866-B061D7A240DD}"/>
    <cellStyle name="Header2 3 2 4 5" xfId="10258" xr:uid="{0F9E282F-96F2-4E54-B3D4-CB6E348A1ED0}"/>
    <cellStyle name="Header2 3 2 4 6" xfId="10261" xr:uid="{3B3045EA-D5CE-4E11-BCA7-56555FDA81D4}"/>
    <cellStyle name="Header2 3 2 4 7" xfId="10264" xr:uid="{9D85811C-8E90-4201-896B-E9D0D83348B6}"/>
    <cellStyle name="Header2 3 2 4 8" xfId="10267" xr:uid="{E9069AF9-EE18-417E-A102-A03366833AEA}"/>
    <cellStyle name="Header2 3 2 4 9" xfId="10270" xr:uid="{EC6C806B-EA4E-4B35-B443-530416D394CA}"/>
    <cellStyle name="Header2 3 2 5" xfId="10272" xr:uid="{0BBE58BF-3BBD-4D24-9313-042004EEA063}"/>
    <cellStyle name="Header2 3 2 5 2" xfId="2016" xr:uid="{4A3722FE-EE24-4204-9BC0-1176A40850D6}"/>
    <cellStyle name="Header2 3 2 5 3" xfId="2041" xr:uid="{2455E1CA-447D-41FF-A814-3C90A99622A5}"/>
    <cellStyle name="Header2 3 2 5 4" xfId="2064" xr:uid="{1A00E38A-00F4-4B85-86E0-E99C796B4B13}"/>
    <cellStyle name="Header2 3 2 5 5" xfId="2550" xr:uid="{321477C3-B1B3-43A6-A838-F05F968D5D9F}"/>
    <cellStyle name="Header2 3 2 5 6" xfId="2573" xr:uid="{6EF98F2F-D93F-4629-811C-E845B252E1EA}"/>
    <cellStyle name="Header2 3 2 5 7" xfId="2597" xr:uid="{B6E3949D-C4B7-4463-A6A3-D51C43A529E3}"/>
    <cellStyle name="Header2 3 2 5 8" xfId="10276" xr:uid="{592F9F3D-8FD0-4953-968F-39A3C0531261}"/>
    <cellStyle name="Header2 3 2 5 9" xfId="10280" xr:uid="{70B5D620-8DF1-4199-9EF5-EBE698C25642}"/>
    <cellStyle name="Header2 3 2 6" xfId="10281" xr:uid="{45EB0C39-98C8-44CF-9239-9017A5B91659}"/>
    <cellStyle name="Header2 3 2 6 2" xfId="10282" xr:uid="{347B7CF3-1316-418E-9AB2-F0DA512F1DB3}"/>
    <cellStyle name="Header2 3 2 6 3" xfId="10285" xr:uid="{9384E03A-A69C-43BF-AF76-323C94495123}"/>
    <cellStyle name="Header2 3 2 6 4" xfId="10286" xr:uid="{710E11C1-E098-4FD0-B252-4E81D1C41F7F}"/>
    <cellStyle name="Header2 3 2 6 5" xfId="10288" xr:uid="{9314984F-F5F5-4BA1-9BB6-027F16ED0C99}"/>
    <cellStyle name="Header2 3 2 6 6" xfId="10290" xr:uid="{AE9158B0-0DCB-44A3-B6BF-55621D29C22F}"/>
    <cellStyle name="Header2 3 2 6 7" xfId="10293" xr:uid="{E16DF732-3B95-432A-A01B-3186521264C1}"/>
    <cellStyle name="Header2 3 2 6 8" xfId="10296" xr:uid="{5E2E3C45-8BF5-4073-B866-72F7E2E3E8E0}"/>
    <cellStyle name="Header2 3 2 6 9" xfId="10299" xr:uid="{9B5168C2-FF59-40C2-8E30-29CB9A4D858E}"/>
    <cellStyle name="Header2 3 2 7" xfId="10301" xr:uid="{A65F8268-5DFD-4999-BA31-841B0766A7BE}"/>
    <cellStyle name="Header2 3 2 7 2" xfId="10302" xr:uid="{2B884120-C51C-416D-9B49-E53778E8BF36}"/>
    <cellStyle name="Header2 3 2 7 3" xfId="10303" xr:uid="{D0FABA24-8F20-4C46-80ED-ED7CDBF4FB5C}"/>
    <cellStyle name="Header2 3 2 7 4" xfId="10304" xr:uid="{D2129D1C-85AE-419C-B720-0EEE2088AEC1}"/>
    <cellStyle name="Header2 3 2 7 5" xfId="10306" xr:uid="{807346CE-33E0-4F94-BB6C-F3F4066ED01E}"/>
    <cellStyle name="Header2 3 2 7 6" xfId="10308" xr:uid="{63AE5B1E-0067-48A2-BA26-8CFF4AB7A38D}"/>
    <cellStyle name="Header2 3 2 7 7" xfId="10312" xr:uid="{B2B1F909-FAD8-407D-9FCE-E2EAB5D23F36}"/>
    <cellStyle name="Header2 3 2 7 8" xfId="10318" xr:uid="{6BFA701B-AE9E-4B8A-B328-409B10091CF9}"/>
    <cellStyle name="Header2 3 2 7 9" xfId="9552" xr:uid="{F90B8416-A207-480E-8536-BC69606C6721}"/>
    <cellStyle name="Header2 3 2 8" xfId="10324" xr:uid="{43FF6D98-1E56-4F0D-8165-C0CE74BD35C6}"/>
    <cellStyle name="Header2 3 2 8 2" xfId="10325" xr:uid="{124A8587-210C-4750-8926-5C07F1E0C92F}"/>
    <cellStyle name="Header2 3 2 8 3" xfId="10326" xr:uid="{BFCF17AE-DD66-45A1-9B21-755696F1CB8A}"/>
    <cellStyle name="Header2 3 2 8 4" xfId="10327" xr:uid="{4364F290-EA5F-44CC-A06D-35AFE5BD9911}"/>
    <cellStyle name="Header2 3 2 8 5" xfId="10329" xr:uid="{073ED99E-6FB8-4220-B299-EBD507D3817F}"/>
    <cellStyle name="Header2 3 2 8 6" xfId="2607" xr:uid="{FAA60798-C70E-4AB5-B239-7A6335317F85}"/>
    <cellStyle name="Header2 3 2 8 7" xfId="10331" xr:uid="{63A0C6E4-872C-48A2-8496-0D642D329BEE}"/>
    <cellStyle name="Header2 3 2 8 8" xfId="856" xr:uid="{97DE0AD6-5A60-434A-B7AD-8F8CE59F44AB}"/>
    <cellStyle name="Header2 3 2 8 9" xfId="10335" xr:uid="{58D0B901-9BB9-4A41-BDEF-6DFEC1E1D3BC}"/>
    <cellStyle name="Header2 3 2 9" xfId="10340" xr:uid="{F0A0C4DD-B1C8-401B-A6D8-A445C533FE7F}"/>
    <cellStyle name="Header2 3 2 9 2" xfId="10342" xr:uid="{BBB70231-4521-49B4-B716-05FAC6298204}"/>
    <cellStyle name="Header2 3 2 9 3" xfId="10343" xr:uid="{755CB418-F648-4C4E-A789-13CD83BA9C35}"/>
    <cellStyle name="Header2 3 2 9 4" xfId="10345" xr:uid="{498F57DA-4CAF-43E9-8A98-175822A22B22}"/>
    <cellStyle name="Header2 3 2 9 5" xfId="10348" xr:uid="{C44B726B-A8B3-415C-B88F-6E2BBE8AD5C4}"/>
    <cellStyle name="Header2 3 2 9 6" xfId="10352" xr:uid="{05B12FBF-AB41-481E-B10A-18A77A68D9CF}"/>
    <cellStyle name="Header2 3 2 9 7" xfId="10356" xr:uid="{9FA82D29-7AEC-4447-B653-2DCF38872652}"/>
    <cellStyle name="Header2 3 2 9 8" xfId="10361" xr:uid="{2177C7A0-BE22-42D6-B3D8-C8365F411F02}"/>
    <cellStyle name="Header2 3 2 9 9" xfId="10366" xr:uid="{757B47E8-037E-494F-BB52-EA2543FCDDAB}"/>
    <cellStyle name="Header2 3 2_New TB 18-19" xfId="7972" xr:uid="{CD1A8EFE-4C91-4B7B-96FC-C81116D3BD8D}"/>
    <cellStyle name="Header2 3 3" xfId="10373" xr:uid="{F03022B9-11EA-46CA-9007-B14474D5DD9A}"/>
    <cellStyle name="Header2 3 3 2" xfId="10378" xr:uid="{BD16B187-F5B2-4200-8074-F8E00F75BDB2}"/>
    <cellStyle name="Header2 3 3 3" xfId="10380" xr:uid="{5D784374-D1DC-4755-8CF5-B57FA7000AD5}"/>
    <cellStyle name="Header2 3 3 4" xfId="10382" xr:uid="{2BC7E077-0F11-4A08-85B9-08AA001B86D1}"/>
    <cellStyle name="Header2 3 3 5" xfId="10384" xr:uid="{9B6AB5C5-F388-4ECD-9726-5BC484D0FF38}"/>
    <cellStyle name="Header2 3 3 6" xfId="10386" xr:uid="{787CED0E-EF79-4B63-9CD1-A1E524978097}"/>
    <cellStyle name="Header2 3 3 7" xfId="10388" xr:uid="{59095D23-A66F-4CBD-94C8-701A9DD41855}"/>
    <cellStyle name="Header2 3 3 8" xfId="10391" xr:uid="{5A5472CC-94A1-4974-94D6-6770647BFD4B}"/>
    <cellStyle name="Header2 3 3 9" xfId="10394" xr:uid="{D0F2E443-A64B-43A0-B5F8-74FF0E360AC9}"/>
    <cellStyle name="Header2 3 4" xfId="10400" xr:uid="{BE2C861F-5154-4891-B2E0-2D62116A1EA4}"/>
    <cellStyle name="Header2 3 4 2" xfId="10404" xr:uid="{82165B0D-91B0-4176-BE8E-5503F7D5E41C}"/>
    <cellStyle name="Header2 3 4 3" xfId="10407" xr:uid="{9894A5B1-5806-4283-9476-7ED26D7EB10A}"/>
    <cellStyle name="Header2 3 4 4" xfId="10410" xr:uid="{550167FB-A55C-43D4-AF02-384EC98C4549}"/>
    <cellStyle name="Header2 3 4 5" xfId="10413" xr:uid="{2E3ED01A-1226-47EE-9DDD-77E244E6D99B}"/>
    <cellStyle name="Header2 3 4 6" xfId="10417" xr:uid="{4824C756-9AEF-4A02-B07B-852F0C59BF66}"/>
    <cellStyle name="Header2 3 4 7" xfId="10421" xr:uid="{225EC760-DBFC-437E-B9D6-563F149C7578}"/>
    <cellStyle name="Header2 3 4 8" xfId="10425" xr:uid="{4B6CF4A9-15DA-4018-8D42-041A97976CDC}"/>
    <cellStyle name="Header2 3 4 9" xfId="2682" xr:uid="{57A74658-61CF-488B-80F2-446AFA1B95D8}"/>
    <cellStyle name="Header2 3 5" xfId="10431" xr:uid="{166578C0-23D3-4FB9-BAB3-2A6B07784CE8}"/>
    <cellStyle name="Header2 3 5 2" xfId="10435" xr:uid="{E757FC63-0234-4095-9166-CA2C2B67757A}"/>
    <cellStyle name="Header2 3 5 3" xfId="10439" xr:uid="{D2BC2292-1B19-4666-9074-F5884B66E885}"/>
    <cellStyle name="Header2 3 5 4" xfId="10443" xr:uid="{3A3C0347-A62D-4ADE-82DC-76EE95C40457}"/>
    <cellStyle name="Header2 3 5 5" xfId="10447" xr:uid="{AC160E7D-9F39-41C8-9456-97DDFB0E55EC}"/>
    <cellStyle name="Header2 3 5 6" xfId="10453" xr:uid="{94C32FA4-41D1-4E36-8094-9476CE376FEA}"/>
    <cellStyle name="Header2 3 5 7" xfId="10460" xr:uid="{D4401F99-2787-4356-9AC9-CEBFA9834C56}"/>
    <cellStyle name="Header2 3 5 8" xfId="7774" xr:uid="{2EE38580-777C-4DB3-A12F-E7169E570DA8}"/>
    <cellStyle name="Header2 3 5 9" xfId="7804" xr:uid="{F3BFB95F-7745-4982-AB79-D568A3E78735}"/>
    <cellStyle name="Header2 3 6" xfId="10466" xr:uid="{B767F70B-D92C-4CAB-81A0-EFB2538B8087}"/>
    <cellStyle name="Header2 3 6 2" xfId="3080" xr:uid="{CEECA8D7-D5D1-40FC-AF90-3BCD31159162}"/>
    <cellStyle name="Header2 3 6 3" xfId="10468" xr:uid="{16F25354-62B1-459D-B60D-690852D5FEE8}"/>
    <cellStyle name="Header2 3 6 4" xfId="10471" xr:uid="{990D5BB2-7D1C-47B2-9D68-25F3A6A1037B}"/>
    <cellStyle name="Header2 3 6 5" xfId="10474" xr:uid="{272AB326-F1BD-472D-9F1C-829444A24F03}"/>
    <cellStyle name="Header2 3 6 6" xfId="969" xr:uid="{518D641B-D1CC-497C-BC5C-98AA2FA812F8}"/>
    <cellStyle name="Header2 3 6 7" xfId="10478" xr:uid="{0784B43D-D47D-4EED-83C5-D7F2A0F0E491}"/>
    <cellStyle name="Header2 3 6 8" xfId="7939" xr:uid="{4185011A-61A8-41D6-93DD-FE2FB421B7D1}"/>
    <cellStyle name="Header2 3 6 9" xfId="7969" xr:uid="{B4228A47-6454-4A8B-A59C-876FB93C9F72}"/>
    <cellStyle name="Header2 3 7" xfId="10484" xr:uid="{7CB0C581-E948-4760-B351-4D95FDF19094}"/>
    <cellStyle name="Header2 3 7 2" xfId="2538" xr:uid="{DD56DD41-628F-4F6A-80D6-00FE3496AAC2}"/>
    <cellStyle name="Header2 3 7 3" xfId="822" xr:uid="{25CA865B-ACB9-40E7-B5FB-A8755D0B36AD}"/>
    <cellStyle name="Header2 3 7 4" xfId="10486" xr:uid="{0773402A-0B1F-4042-A2CC-2C5D0CF8CCC6}"/>
    <cellStyle name="Header2 3 7 5" xfId="10491" xr:uid="{35EFC64B-E1AB-4217-ACA6-61925097B0D8}"/>
    <cellStyle name="Header2 3 7 6" xfId="10497" xr:uid="{8ACBBD71-EC8D-4F1F-9642-D4409AA40B00}"/>
    <cellStyle name="Header2 3 7 7" xfId="10501" xr:uid="{6396355F-D89B-4A95-AECB-C750BBCFCC5E}"/>
    <cellStyle name="Header2 3 7 8" xfId="8148" xr:uid="{66C2E7D3-10D1-4724-AE92-F4A3C451DD53}"/>
    <cellStyle name="Header2 3 7 9" xfId="6501" xr:uid="{47B631F4-6710-4086-B2B4-12F604B2EF61}"/>
    <cellStyle name="Header2 3 8" xfId="10508" xr:uid="{FBCE34F9-A634-459E-A043-E9A7CFED263D}"/>
    <cellStyle name="Header2 3 8 2" xfId="10510" xr:uid="{09238F58-115C-4CEC-92E6-33F2E5490776}"/>
    <cellStyle name="Header2 3 8 3" xfId="8917" xr:uid="{4532AD15-3971-4F14-85C6-37E4510D467F}"/>
    <cellStyle name="Header2 3 8 4" xfId="8924" xr:uid="{530B4FC4-835A-4D0D-B145-D05CF2337973}"/>
    <cellStyle name="Header2 3 8 5" xfId="8930" xr:uid="{EBF3623B-73F8-4D71-A07E-0EFBD406B0BC}"/>
    <cellStyle name="Header2 3 8 6" xfId="8937" xr:uid="{815F0C90-2DBB-4ED8-83D4-3211F5B3D778}"/>
    <cellStyle name="Header2 3 8 7" xfId="8942" xr:uid="{2B345977-0742-481B-AE18-02AB9D790790}"/>
    <cellStyle name="Header2 3 8 8" xfId="8303" xr:uid="{DC7754CA-44E1-4C52-9778-3D8761A7BD9B}"/>
    <cellStyle name="Header2 3 8 9" xfId="8320" xr:uid="{9430B9BD-791A-4EF7-86FF-155A5B504E1C}"/>
    <cellStyle name="Header2 3 9" xfId="10520" xr:uid="{5694BA7F-4020-4346-BDE2-1364B0A314C6}"/>
    <cellStyle name="Header2 3 9 2" xfId="10523" xr:uid="{E22010D2-7D8D-43A2-BD37-A76496F8ACA2}"/>
    <cellStyle name="Header2 3 9 3" xfId="8949" xr:uid="{2B6AABA2-174F-4D55-BB22-499DCB763B4C}"/>
    <cellStyle name="Header2 3 9 4" xfId="8955" xr:uid="{AB9761A3-1C23-4851-939A-DEFA1399E4D2}"/>
    <cellStyle name="Header2 3 9 5" xfId="8962" xr:uid="{CA9DDFB2-C58E-41EB-997D-655DFC4441C2}"/>
    <cellStyle name="Header2 3 9 6" xfId="8971" xr:uid="{D1FF8922-B28E-4D88-8110-64FCC1D619C0}"/>
    <cellStyle name="Header2 3 9 7" xfId="8977" xr:uid="{D3A46A48-6725-4E41-AE32-289767DAB450}"/>
    <cellStyle name="Header2 3 9 8" xfId="8432" xr:uid="{6C52B864-FD19-4D94-81EA-520072ED3605}"/>
    <cellStyle name="Header2 3 9 9" xfId="2776" xr:uid="{47C45DD2-B653-47F6-81F0-C1AB9FE4324F}"/>
    <cellStyle name="Header2 3_New TB 18-19" xfId="7831" xr:uid="{A8E13C05-67F7-495C-B228-3ABC5E29EE22}"/>
    <cellStyle name="Header2 4" xfId="10529" xr:uid="{36E58DFB-888D-40A1-A407-0CD2D0526DE3}"/>
    <cellStyle name="Header2 4 10" xfId="1910" xr:uid="{69A546E5-E735-4193-8A76-842C7C752EEF}"/>
    <cellStyle name="Header2 4 10 2" xfId="10534" xr:uid="{69FAC86B-14F5-4EB1-96FD-20B777ABB559}"/>
    <cellStyle name="Header2 4 10 3" xfId="52" xr:uid="{32162AB2-16BF-4108-93C3-823F8FC48741}"/>
    <cellStyle name="Header2 4 10 4" xfId="7211" xr:uid="{DB3D96C2-63CD-4334-96C7-5C4A302E2096}"/>
    <cellStyle name="Header2 4 10 5" xfId="7218" xr:uid="{354F4D04-2B53-4EEC-8F5A-ECDB15512C58}"/>
    <cellStyle name="Header2 4 10 6" xfId="7226" xr:uid="{96C768A1-A84C-47BE-848F-AF664BB63AEA}"/>
    <cellStyle name="Header2 4 10 7" xfId="7233" xr:uid="{6433B3FF-0537-40EE-8B5B-A3AE569B1D74}"/>
    <cellStyle name="Header2 4 10 8" xfId="2699" xr:uid="{57CF6774-0B21-4E73-A6E3-E6301C16CAA6}"/>
    <cellStyle name="Header2 4 10 9" xfId="2717" xr:uid="{C31DD8D1-6649-4625-8749-5CF2C1D82B5C}"/>
    <cellStyle name="Header2 4 11" xfId="713" xr:uid="{0BC91169-5617-4308-BA1A-833F2CBF2F17}"/>
    <cellStyle name="Header2 4 11 2" xfId="10538" xr:uid="{2F8E1745-E0D6-4D46-8A58-1B1082A80A03}"/>
    <cellStyle name="Header2 4 11 3" xfId="5147" xr:uid="{9A2D0C39-663D-4C83-8533-B579874ADF8B}"/>
    <cellStyle name="Header2 4 11 4" xfId="7239" xr:uid="{04F3B202-797C-4A47-8179-29D37BBD3136}"/>
    <cellStyle name="Header2 4 11 5" xfId="7247" xr:uid="{7176B99D-DFD2-4A52-9CA4-B79827D474D8}"/>
    <cellStyle name="Header2 4 11 6" xfId="7258" xr:uid="{7C83E467-4596-4BD0-81F2-51A0DF126D8E}"/>
    <cellStyle name="Header2 4 11 7" xfId="7267" xr:uid="{16C45D3A-8FE2-4FF6-B37C-F43191426898}"/>
    <cellStyle name="Header2 4 11 8" xfId="2787" xr:uid="{82701165-0FA8-4DA0-B5CB-7F38B06C45A6}"/>
    <cellStyle name="Header2 4 11 9" xfId="2803" xr:uid="{82E7C4D6-C65E-452C-8910-12A49CAAB789}"/>
    <cellStyle name="Header2 4 12" xfId="10543" xr:uid="{D0FEF094-B151-4A32-BA6C-81A6D46C79F6}"/>
    <cellStyle name="Header2 4 13" xfId="10547" xr:uid="{68FDDF58-1BC4-4F05-B02A-5D5CBB649D94}"/>
    <cellStyle name="Header2 4 14" xfId="10554" xr:uid="{A013547C-661A-46A7-8391-6DA393DBA3A2}"/>
    <cellStyle name="Header2 4 15" xfId="10561" xr:uid="{57042328-1CDD-46C6-9194-244B815B1633}"/>
    <cellStyle name="Header2 4 16" xfId="10570" xr:uid="{465A9483-53A3-45DC-A300-B4B9535508FA}"/>
    <cellStyle name="Header2 4 17" xfId="10580" xr:uid="{9257DBA1-3223-4C46-9F45-ED6F7212130A}"/>
    <cellStyle name="Header2 4 18" xfId="9432" xr:uid="{A8BF39E7-AA82-4943-A327-8D5308334B78}"/>
    <cellStyle name="Header2 4 19" xfId="9444" xr:uid="{6D2DB1C3-1657-4F39-8463-67363C68109E}"/>
    <cellStyle name="Header2 4 2" xfId="3088" xr:uid="{B77707D4-848A-409A-B707-A74E5570DD37}"/>
    <cellStyle name="Header2 4 2 10" xfId="3208" xr:uid="{8EF88E88-15AB-4E0D-A159-299088CBF0C6}"/>
    <cellStyle name="Header2 4 2 10 2" xfId="10585" xr:uid="{D392ADCE-9544-44FA-88A8-4D50F268CB38}"/>
    <cellStyle name="Header2 4 2 10 3" xfId="10591" xr:uid="{CC5A65A8-6480-4E49-BA62-1FEAC15353DC}"/>
    <cellStyle name="Header2 4 2 10 4" xfId="10596" xr:uid="{03F251F4-1804-4093-90F0-E6BF266211D9}"/>
    <cellStyle name="Header2 4 2 10 5" xfId="10601" xr:uid="{DA40E21E-D0DA-48F1-8673-BCC5E27CD93D}"/>
    <cellStyle name="Header2 4 2 10 6" xfId="10607" xr:uid="{79D8D438-0613-478D-956A-5D8FAD07345B}"/>
    <cellStyle name="Header2 4 2 10 7" xfId="10615" xr:uid="{4EB3E9AB-C06A-4C25-BC35-AF2B2D2328DE}"/>
    <cellStyle name="Header2 4 2 10 8" xfId="10620" xr:uid="{FE4FCED1-7F5B-4AC4-A15D-A57943D2BFE9}"/>
    <cellStyle name="Header2 4 2 10 9" xfId="10624" xr:uid="{2833CA20-F0F0-4185-B73C-E282D8BA7906}"/>
    <cellStyle name="Header2 4 2 11" xfId="3222" xr:uid="{40696013-A1F9-4CA3-B247-4F3F5CB01A98}"/>
    <cellStyle name="Header2 4 2 12" xfId="3235" xr:uid="{B922D74C-5F83-4B68-91E2-027BF7D63886}"/>
    <cellStyle name="Header2 4 2 13" xfId="8676" xr:uid="{8FAD3AC1-180C-44F9-90D4-3EF70C19FB0A}"/>
    <cellStyle name="Header2 4 2 14" xfId="10625" xr:uid="{11223D59-E270-4824-A1E1-5F5AA1C393B1}"/>
    <cellStyle name="Header2 4 2 15" xfId="10627" xr:uid="{213394E3-6B39-4CFC-AB94-CCFA7FED3C7D}"/>
    <cellStyle name="Header2 4 2 16" xfId="10632" xr:uid="{37146FFF-4618-4496-9BAA-5C9A5C535DC6}"/>
    <cellStyle name="Header2 4 2 17" xfId="10634" xr:uid="{2E08EC90-3147-4DE4-9833-F7AD665CBEDC}"/>
    <cellStyle name="Header2 4 2 18" xfId="10636" xr:uid="{985B635C-1C4A-4DDB-8824-A9CC74D545EA}"/>
    <cellStyle name="Header2 4 2 2" xfId="10641" xr:uid="{BC773C37-3C4A-486F-8C00-3878E6FDE133}"/>
    <cellStyle name="Header2 4 2 2 2" xfId="10646" xr:uid="{FFC2C818-4F20-448F-9523-4C2BF023E271}"/>
    <cellStyle name="Header2 4 2 2 3" xfId="10649" xr:uid="{822BA9EA-6E86-4005-A075-5BACBC7B3504}"/>
    <cellStyle name="Header2 4 2 2 4" xfId="5896" xr:uid="{B5E56A9F-473A-4BB0-BDCE-0BE91D0F91C2}"/>
    <cellStyle name="Header2 4 2 2 5" xfId="5913" xr:uid="{EE29BC33-EA7D-4661-B768-1241CCB86406}"/>
    <cellStyle name="Header2 4 2 2 6" xfId="5927" xr:uid="{8A4EA47D-242A-4DB8-9396-C2A0D75D556A}"/>
    <cellStyle name="Header2 4 2 2 7" xfId="1061" xr:uid="{39E04E36-FB94-4237-A333-26D5FB6D0AF9}"/>
    <cellStyle name="Header2 4 2 2 8" xfId="5934" xr:uid="{091E96D3-16D5-4D34-BA12-596E30A4CE8A}"/>
    <cellStyle name="Header2 4 2 2 9" xfId="5948" xr:uid="{562A59CB-3089-4F99-ACBA-B956283649FF}"/>
    <cellStyle name="Header2 4 2 3" xfId="10651" xr:uid="{C2CBEA6D-F98B-4C1C-8649-B6FBCFFD36F6}"/>
    <cellStyle name="Header2 4 2 3 2" xfId="10652" xr:uid="{C9A6B672-845A-4E4F-BA63-77DABA368AC9}"/>
    <cellStyle name="Header2 4 2 3 3" xfId="1109" xr:uid="{E65B8D69-5F10-49C6-A651-E2D969AC5489}"/>
    <cellStyle name="Header2 4 2 3 4" xfId="5978" xr:uid="{F44D66C2-FCB5-4F1C-81DB-479F3AED6DC7}"/>
    <cellStyle name="Header2 4 2 3 5" xfId="5989" xr:uid="{916C7AF9-3493-4854-8293-6E0D18489740}"/>
    <cellStyle name="Header2 4 2 3 6" xfId="6001" xr:uid="{062CED63-98D0-4595-8477-5BAAECE11DD2}"/>
    <cellStyle name="Header2 4 2 3 7" xfId="6015" xr:uid="{AEAC0350-D13F-47C5-8A19-83E08E51BEF7}"/>
    <cellStyle name="Header2 4 2 3 8" xfId="6024" xr:uid="{3B7ACD76-184B-4845-9DF2-24B32780E75F}"/>
    <cellStyle name="Header2 4 2 3 9" xfId="6035" xr:uid="{993214EE-2ABC-4471-89E3-2C45141FF2A6}"/>
    <cellStyle name="Header2 4 2 4" xfId="10654" xr:uid="{3B37FDC3-78BB-41E0-857A-CA6213EA6583}"/>
    <cellStyle name="Header2 4 2 4 2" xfId="2098" xr:uid="{BA0D4279-9392-4138-B20B-E37A294012FB}"/>
    <cellStyle name="Header2 4 2 4 3" xfId="10655" xr:uid="{F063BBCC-C24C-492D-A7FE-1070D1AE7B4F}"/>
    <cellStyle name="Header2 4 2 4 4" xfId="6067" xr:uid="{8D71D859-0335-4670-BBA7-7CB25211316F}"/>
    <cellStyle name="Header2 4 2 4 5" xfId="6075" xr:uid="{0F43D18C-A81C-4546-90C7-A5DFF480246E}"/>
    <cellStyle name="Header2 4 2 4 6" xfId="6086" xr:uid="{FA51BEFD-B704-4D59-B32B-78FA1A1D151D}"/>
    <cellStyle name="Header2 4 2 4 7" xfId="6098" xr:uid="{213AB471-89A0-41CD-B3CF-808A77382AAF}"/>
    <cellStyle name="Header2 4 2 4 8" xfId="6106" xr:uid="{3B5E2257-0168-4DCE-8B07-EE78D1D8D1DA}"/>
    <cellStyle name="Header2 4 2 4 9" xfId="6122" xr:uid="{6DDEE37F-8111-4A74-88E7-9FB7D28F6B15}"/>
    <cellStyle name="Header2 4 2 5" xfId="6985" xr:uid="{5C21F295-85F4-4078-A2CC-1EA4B39758D4}"/>
    <cellStyle name="Header2 4 2 5 2" xfId="10657" xr:uid="{9FA9A6F9-B532-4C63-AF61-A344065CD3BD}"/>
    <cellStyle name="Header2 4 2 5 3" xfId="41" xr:uid="{7C9885C2-02CC-443F-A1FF-70A264E35CE1}"/>
    <cellStyle name="Header2 4 2 5 4" xfId="6835" xr:uid="{DFA0C08D-C727-4847-A0A3-442320DD1C23}"/>
    <cellStyle name="Header2 4 2 5 5" xfId="6842" xr:uid="{3EB3402F-61ED-4327-ABF1-56DC092D785A}"/>
    <cellStyle name="Header2 4 2 5 6" xfId="6847" xr:uid="{FB9C8049-707D-43E9-A7A5-14418AAAEFE4}"/>
    <cellStyle name="Header2 4 2 5 7" xfId="6857" xr:uid="{0C24C5E5-628D-4873-AB30-9E81AB19C55D}"/>
    <cellStyle name="Header2 4 2 5 8" xfId="6863" xr:uid="{7BA57353-9FC6-43E6-9C50-D6719C792BB2}"/>
    <cellStyle name="Header2 4 2 5 9" xfId="6869" xr:uid="{85D8EFE1-2023-43BB-94CA-DB39132C2D0D}"/>
    <cellStyle name="Header2 4 2 6" xfId="6995" xr:uid="{F58D6545-DDB9-4313-8F6C-66E700E20A71}"/>
    <cellStyle name="Header2 4 2 6 2" xfId="9407" xr:uid="{2DD03364-55ED-4E3E-B3A7-51CF2E0FCCFF}"/>
    <cellStyle name="Header2 4 2 6 3" xfId="10659" xr:uid="{32C476EB-BD4D-4C67-BCC5-1B677A6DBA17}"/>
    <cellStyle name="Header2 4 2 6 4" xfId="10661" xr:uid="{D3B95A30-DC7A-4C7A-B69A-47898FAE6234}"/>
    <cellStyle name="Header2 4 2 6 5" xfId="5250" xr:uid="{BF4F54AC-955D-4FB9-B917-376600570F6B}"/>
    <cellStyle name="Header2 4 2 6 6" xfId="6329" xr:uid="{4B5A0FC0-201C-4EF4-9263-B36324EA89CF}"/>
    <cellStyle name="Header2 4 2 6 7" xfId="6341" xr:uid="{ACB277E9-4177-4641-B4DA-35E6F7F58A4E}"/>
    <cellStyle name="Header2 4 2 6 8" xfId="6352" xr:uid="{65E597C4-8DF8-42D5-A709-4F9B5F42FD4C}"/>
    <cellStyle name="Header2 4 2 6 9" xfId="6362" xr:uid="{75EF9C14-7D6E-4FB1-BB55-2BEC0BBD681A}"/>
    <cellStyle name="Header2 4 2 7" xfId="7002" xr:uid="{A0A30395-E9CE-433C-B920-C5424C6A90AB}"/>
    <cellStyle name="Header2 4 2 7 2" xfId="10662" xr:uid="{8280E79F-258D-41F1-BD00-84D5AFEE4373}"/>
    <cellStyle name="Header2 4 2 7 3" xfId="10664" xr:uid="{2432D5D1-E128-4C6A-B591-928DD97AC789}"/>
    <cellStyle name="Header2 4 2 7 4" xfId="10666" xr:uid="{8F553C6B-DC6E-4FCD-BF5C-5C0CC1748B61}"/>
    <cellStyle name="Header2 4 2 7 5" xfId="10667" xr:uid="{72BF2654-EB57-4B05-BD31-5FC19D274CBA}"/>
    <cellStyle name="Header2 4 2 7 6" xfId="10670" xr:uid="{F11B0BFF-AE12-488C-B615-0CCE969DA964}"/>
    <cellStyle name="Header2 4 2 7 7" xfId="10673" xr:uid="{ADBB93CE-8204-489D-9438-2A2E62E44F68}"/>
    <cellStyle name="Header2 4 2 7 8" xfId="10676" xr:uid="{0E2891F1-CF85-4144-BD17-98471AB255F8}"/>
    <cellStyle name="Header2 4 2 7 9" xfId="10679" xr:uid="{F492B15A-7D81-4DCF-A24D-B7ECF2C57379}"/>
    <cellStyle name="Header2 4 2 8" xfId="7008" xr:uid="{009FCD63-8E57-46EF-85FC-4A598CE14A6F}"/>
    <cellStyle name="Header2 4 2 8 2" xfId="10680" xr:uid="{A813FE6F-03FF-4552-AFAB-11040E63736F}"/>
    <cellStyle name="Header2 4 2 8 3" xfId="10681" xr:uid="{1C26F686-21A6-4FC5-9026-798037CD6A7C}"/>
    <cellStyle name="Header2 4 2 8 4" xfId="10682" xr:uid="{7D549662-9EDD-4D25-9A11-ADA775BF7C41}"/>
    <cellStyle name="Header2 4 2 8 5" xfId="10683" xr:uid="{E113292F-1605-4C3E-9F32-493F59B6774C}"/>
    <cellStyle name="Header2 4 2 8 6" xfId="10685" xr:uid="{2BD7397C-01D5-4488-AC93-84CA67A64E6F}"/>
    <cellStyle name="Header2 4 2 8 7" xfId="10687" xr:uid="{152457D5-8A1A-4E38-9D00-D59D87E65E0F}"/>
    <cellStyle name="Header2 4 2 8 8" xfId="10690" xr:uid="{592381B1-2BF0-4127-8188-C931A7491F2D}"/>
    <cellStyle name="Header2 4 2 8 9" xfId="10692" xr:uid="{83BF387C-D04B-4269-B39F-AF70287E0A19}"/>
    <cellStyle name="Header2 4 2 9" xfId="7012" xr:uid="{0EC252D6-EFA6-4885-8364-F82343B40921}"/>
    <cellStyle name="Header2 4 2 9 2" xfId="10693" xr:uid="{3DC96883-897A-4D62-9C02-34DCC8AE0226}"/>
    <cellStyle name="Header2 4 2 9 3" xfId="10694" xr:uid="{B5624BE9-4BE4-4A2B-94AD-3C2AD4DD54CF}"/>
    <cellStyle name="Header2 4 2 9 4" xfId="10695" xr:uid="{0DBFE2C8-84C2-47DE-8401-71B6BAF06057}"/>
    <cellStyle name="Header2 4 2 9 5" xfId="10696" xr:uid="{6ECAF472-6C0D-43B5-B0EF-665BF6226E8C}"/>
    <cellStyle name="Header2 4 2 9 6" xfId="10698" xr:uid="{236CCD2F-B743-4255-B64E-5C142A03E295}"/>
    <cellStyle name="Header2 4 2 9 7" xfId="10700" xr:uid="{93D9E2A8-DC64-40E6-8865-BA4F02EB6D61}"/>
    <cellStyle name="Header2 4 2 9 8" xfId="10707" xr:uid="{13F5C2D6-45E8-4B9D-A8A1-5EDB1B51D528}"/>
    <cellStyle name="Header2 4 2 9 9" xfId="10714" xr:uid="{239F7725-D9E6-46EC-9B4C-508518F12049}"/>
    <cellStyle name="Header2 4 2_New TB 18-19" xfId="9810" xr:uid="{56BB434D-003D-4B69-B0A6-418A4DE327AD}"/>
    <cellStyle name="Header2 4 3" xfId="3111" xr:uid="{F4FB8A87-E86D-4D1A-B3BF-97B112CF1641}"/>
    <cellStyle name="Header2 4 3 2" xfId="10718" xr:uid="{6BF09ABA-A8ED-4340-A2B7-212E5791D3E2}"/>
    <cellStyle name="Header2 4 3 3" xfId="10719" xr:uid="{B98D4C5C-A762-4829-894B-A7C4B9D4B165}"/>
    <cellStyle name="Header2 4 3 4" xfId="10720" xr:uid="{595D3181-27AC-4D3A-BB16-10877310DAA8}"/>
    <cellStyle name="Header2 4 3 5" xfId="10721" xr:uid="{A67D696A-D69B-4DD7-BF03-F9B480D7DF5B}"/>
    <cellStyle name="Header2 4 3 6" xfId="10724" xr:uid="{C8D40D13-FCB7-466F-9E83-76AA673C1312}"/>
    <cellStyle name="Header2 4 3 7" xfId="10726" xr:uid="{1EE0A2DD-790C-401B-8764-B0ED95CDE639}"/>
    <cellStyle name="Header2 4 3 8" xfId="10728" xr:uid="{007BD5B8-1147-498B-B27D-2EF5551A8D42}"/>
    <cellStyle name="Header2 4 3 9" xfId="10730" xr:uid="{EDDCCBD2-58A8-4C5C-A355-16D158BF6373}"/>
    <cellStyle name="Header2 4 4" xfId="10732" xr:uid="{55BBE6A2-E849-46C5-81DA-41150C8BCBC6}"/>
    <cellStyle name="Header2 4 4 2" xfId="10734" xr:uid="{5D4C56C7-EF4E-452E-B505-3C95DA6A4CFA}"/>
    <cellStyle name="Header2 4 4 3" xfId="10740" xr:uid="{6A111047-BC31-405C-8DB4-93CC0D3DF4F5}"/>
    <cellStyle name="Header2 4 4 4" xfId="10745" xr:uid="{6502BE6D-0608-473A-8839-2B06B779265D}"/>
    <cellStyle name="Header2 4 4 5" xfId="10750" xr:uid="{B9EB9F7A-C214-4494-BC20-B1F5E452CF48}"/>
    <cellStyle name="Header2 4 4 6" xfId="10756" xr:uid="{4C776D61-15B4-4DA8-BC4C-C7308FBEAAD5}"/>
    <cellStyle name="Header2 4 4 7" xfId="10762" xr:uid="{6C5E4CDB-011A-431F-B7C7-EDE47A902B2C}"/>
    <cellStyle name="Header2 4 4 8" xfId="10767" xr:uid="{E89A69CB-7F98-477A-A205-F4EFEDADEAB3}"/>
    <cellStyle name="Header2 4 4 9" xfId="10772" xr:uid="{6C62FB0B-4B6F-43A3-AD2D-67FE079258EC}"/>
    <cellStyle name="Header2 4 5" xfId="3411" xr:uid="{AA5C2E73-EB5B-40B3-8A26-6558C6B3FBE4}"/>
    <cellStyle name="Header2 4 5 2" xfId="10776" xr:uid="{B8C612B1-AAE3-4776-970A-C3A0CFC9E1B4}"/>
    <cellStyle name="Header2 4 5 3" xfId="10786" xr:uid="{CE892A82-8787-4FBB-9523-DE62F68BC3A1}"/>
    <cellStyle name="Header2 4 5 4" xfId="10788" xr:uid="{FD7596AD-B777-4948-A248-4D1758A1806B}"/>
    <cellStyle name="Header2 4 5 5" xfId="10790" xr:uid="{137A4081-8CB2-4124-9129-A9DA7B6644E2}"/>
    <cellStyle name="Header2 4 5 6" xfId="10792" xr:uid="{76C12FDB-E89C-4145-A53B-98AC4E01AC75}"/>
    <cellStyle name="Header2 4 5 7" xfId="10795" xr:uid="{E5852D98-CA8F-4C4B-83F0-FD52BD3B79C7}"/>
    <cellStyle name="Header2 4 5 8" xfId="8675" xr:uid="{BF296A10-83E9-489B-9E53-414CE9A2536C}"/>
    <cellStyle name="Header2 4 5 9" xfId="8682" xr:uid="{5598EA6D-1F38-4205-9DE6-F84E25ECEA72}"/>
    <cellStyle name="Header2 4 6" xfId="10797" xr:uid="{ECFADA9E-AB12-4977-9B51-4BD37F022F01}"/>
    <cellStyle name="Header2 4 6 2" xfId="10799" xr:uid="{05C3CA1D-4968-448F-AAAB-45A0DD97E440}"/>
    <cellStyle name="Header2 4 6 3" xfId="10802" xr:uid="{B8DBB8DF-4B4C-4AD3-B663-7DF815661C86}"/>
    <cellStyle name="Header2 4 6 4" xfId="10804" xr:uid="{2FA5E7EB-F666-4CE1-82F8-21A4EAA6A9BE}"/>
    <cellStyle name="Header2 4 6 5" xfId="10806" xr:uid="{0EA4F278-5EA5-4C25-95D6-4C4CE5F5D468}"/>
    <cellStyle name="Header2 4 6 6" xfId="10808" xr:uid="{4BA77794-EC76-49BA-91AA-A2DBF55B875B}"/>
    <cellStyle name="Header2 4 6 7" xfId="10811" xr:uid="{A99D12DC-78AC-4D06-9592-22AFDBD75271}"/>
    <cellStyle name="Header2 4 6 8" xfId="10814" xr:uid="{C1CAC901-2EE3-4719-9668-DFDEFA610EA3}"/>
    <cellStyle name="Header2 4 6 9" xfId="10816" xr:uid="{50A5817F-AFD9-48FD-8526-4DF650365703}"/>
    <cellStyle name="Header2 4 7" xfId="10818" xr:uid="{F649EE6F-4063-4B84-ACE9-E2CE4492D5E8}"/>
    <cellStyle name="Header2 4 7 2" xfId="10819" xr:uid="{FFB2FF6E-8F43-4DC9-95BB-306F776AC5F0}"/>
    <cellStyle name="Header2 4 7 3" xfId="10822" xr:uid="{23B1DF07-AF8B-4715-9821-794E742C81EF}"/>
    <cellStyle name="Header2 4 7 4" xfId="10825" xr:uid="{30F00CA8-86E9-497F-A510-7F94FB0564C3}"/>
    <cellStyle name="Header2 4 7 5" xfId="10828" xr:uid="{6D6BF51D-0CE1-483C-908D-536F6421EE86}"/>
    <cellStyle name="Header2 4 7 6" xfId="10831" xr:uid="{1CDB3628-6306-4EF1-ABF9-D73B500F9092}"/>
    <cellStyle name="Header2 4 7 7" xfId="10834" xr:uid="{BE8D7A9A-349C-4447-A791-1D08475674FB}"/>
    <cellStyle name="Header2 4 7 8" xfId="8773" xr:uid="{ECF91E1A-DC41-408C-9CA0-740A52D9FE60}"/>
    <cellStyle name="Header2 4 7 9" xfId="8792" xr:uid="{46377D86-A38E-4FA5-A0CF-D5ADF42B0A54}"/>
    <cellStyle name="Header2 4 8" xfId="10836" xr:uid="{8DC2B339-2522-4763-AD05-426EFDD61729}"/>
    <cellStyle name="Header2 4 8 2" xfId="10837" xr:uid="{C8ECE68D-6653-42DD-8BFE-E607B3339F3C}"/>
    <cellStyle name="Header2 4 8 3" xfId="10840" xr:uid="{BB1FBA46-7589-46BC-90FA-D81DF175534D}"/>
    <cellStyle name="Header2 4 8 4" xfId="10843" xr:uid="{761D131D-E6F9-4D35-96CC-C0FCEF5DC5D1}"/>
    <cellStyle name="Header2 4 8 5" xfId="10846" xr:uid="{446CF15E-13E4-451A-A050-046C2AAB1B87}"/>
    <cellStyle name="Header2 4 8 6" xfId="10849" xr:uid="{1FE19F2F-4F00-4E4A-94B1-1B6D398FE84C}"/>
    <cellStyle name="Header2 4 8 7" xfId="10851" xr:uid="{7CE44B88-55DD-4CA0-92A0-034A63968892}"/>
    <cellStyle name="Header2 4 8 8" xfId="10852" xr:uid="{5C196D94-3B59-460A-9A63-74DDE329C8D7}"/>
    <cellStyle name="Header2 4 8 9" xfId="10853" xr:uid="{040642FD-8529-4828-B9B3-B06CAAE1D3E8}"/>
    <cellStyle name="Header2 4 9" xfId="9774" xr:uid="{3F372906-7E09-46D7-9276-FC36867E7138}"/>
    <cellStyle name="Header2 4 9 2" xfId="9782" xr:uid="{A25A3CDD-CE6F-4C4F-A83F-FEED9853BE69}"/>
    <cellStyle name="Header2 4 9 3" xfId="9792" xr:uid="{DF246145-B929-4F11-81F0-8FF11E04A73C}"/>
    <cellStyle name="Header2 4 9 4" xfId="9801" xr:uid="{896DF009-28FD-4B19-8B04-5F9386B00934}"/>
    <cellStyle name="Header2 4 9 5" xfId="9811" xr:uid="{E8D0ACA3-7C2B-42A2-9302-D3584A940FA9}"/>
    <cellStyle name="Header2 4 9 6" xfId="9819" xr:uid="{119B1131-BBC0-401A-A484-449E2C47DC39}"/>
    <cellStyle name="Header2 4 9 7" xfId="9826" xr:uid="{385531C7-FDAB-4E2B-924F-F29CC7B1F250}"/>
    <cellStyle name="Header2 4 9 8" xfId="9832" xr:uid="{4475009F-3EAC-408E-92FD-85F837252BE8}"/>
    <cellStyle name="Header2 4 9 9" xfId="9840" xr:uid="{00432850-20B4-480C-AC6D-0C33BBBC14EB}"/>
    <cellStyle name="Header2 4_New TB 18-19" xfId="10860" xr:uid="{5EA1433E-2F95-4A1E-BF4A-AC7BF2065F29}"/>
    <cellStyle name="Header2 5" xfId="10862" xr:uid="{05F15F1E-184C-4774-A68C-3846F976038E}"/>
    <cellStyle name="Header2 5 10" xfId="10737" xr:uid="{7BB237F3-5E73-4EE0-B5ED-C044FF97E432}"/>
    <cellStyle name="Header2 5 10 2" xfId="10865" xr:uid="{C3CFE8F4-4D9D-4422-9538-FB55E12FB687}"/>
    <cellStyle name="Header2 5 10 3" xfId="10867" xr:uid="{264C3CE8-3A71-4B1C-B320-427CA4E5482B}"/>
    <cellStyle name="Header2 5 10 4" xfId="10869" xr:uid="{D50A6DC4-9A42-4C0F-BD3E-0B6E5C97ADF0}"/>
    <cellStyle name="Header2 5 10 5" xfId="10871" xr:uid="{210FDD01-55C0-41CE-A9B5-99613512148B}"/>
    <cellStyle name="Header2 5 10 6" xfId="10873" xr:uid="{9BFA9DC4-7C38-405C-9B45-1862211F8B6F}"/>
    <cellStyle name="Header2 5 10 7" xfId="10875" xr:uid="{37B18086-7114-4E1A-9A06-F422C422E46A}"/>
    <cellStyle name="Header2 5 10 8" xfId="10878" xr:uid="{C721A9E4-BC5D-4267-9FEE-8833EF692A6F}"/>
    <cellStyle name="Header2 5 10 9" xfId="10881" xr:uid="{68834AC3-51AC-4B87-AE84-A67DBA65E5AA}"/>
    <cellStyle name="Header2 5 11" xfId="10743" xr:uid="{E01EC94E-DE0B-4D62-BD8F-7A9F8170CCC2}"/>
    <cellStyle name="Header2 5 12" xfId="10748" xr:uid="{D04F5459-46B1-403E-A4BD-98B8C87C1820}"/>
    <cellStyle name="Header2 5 13" xfId="10754" xr:uid="{3F28CE15-85B2-4948-96EC-FDC8D39552B6}"/>
    <cellStyle name="Header2 5 14" xfId="10760" xr:uid="{973473A3-B5ED-47B4-A8BB-C743F7FDEC14}"/>
    <cellStyle name="Header2 5 15" xfId="10765" xr:uid="{88C47D65-D16D-4B70-8C8A-808C64CE05CF}"/>
    <cellStyle name="Header2 5 16" xfId="10770" xr:uid="{8DC33EA7-2FF5-4236-B30F-3D0A07666AD0}"/>
    <cellStyle name="Header2 5 17" xfId="10773" xr:uid="{4BEF0CCB-170E-45F9-90D5-69F8CE5E189A}"/>
    <cellStyle name="Header2 5 18" xfId="10883" xr:uid="{9FE1EFA3-82BB-48CE-9CC8-F81BE422ABC7}"/>
    <cellStyle name="Header2 5 2" xfId="3870" xr:uid="{4FE7B2F8-4ACE-418E-AAA7-A4EA8D307685}"/>
    <cellStyle name="Header2 5 2 2" xfId="2736" xr:uid="{3DD5E875-B152-48B3-ADC9-D1315F4E8E58}"/>
    <cellStyle name="Header2 5 2 3" xfId="2748" xr:uid="{6E96B7B3-C0B8-434A-BA64-C792BCA5216A}"/>
    <cellStyle name="Header2 5 2 4" xfId="2764" xr:uid="{11EEE037-2B8C-43C3-8E2E-E08AF87863BD}"/>
    <cellStyle name="Header2 5 2 5" xfId="549" xr:uid="{57BDC316-6395-43C5-8E78-9C7849DDE8C3}"/>
    <cellStyle name="Header2 5 2 6" xfId="9116" xr:uid="{5F0DFE93-3C7B-4385-B17C-F2EA2DC5CA70}"/>
    <cellStyle name="Header2 5 2 7" xfId="9121" xr:uid="{9532B814-A27B-4F22-8258-317F403862DF}"/>
    <cellStyle name="Header2 5 2 8" xfId="9126" xr:uid="{ACF1B5EF-C9C8-4ECC-8B14-22D43A86813C}"/>
    <cellStyle name="Header2 5 2 9" xfId="9131" xr:uid="{C9AB7208-6A65-48DA-BEC9-A1620A5446E8}"/>
    <cellStyle name="Header2 5 3" xfId="3879" xr:uid="{B8E00B7C-64B6-4B49-A316-8EB6D1360336}"/>
    <cellStyle name="Header2 5 3 2" xfId="2824" xr:uid="{0C55588B-7952-4EA8-AD95-D202314D71F2}"/>
    <cellStyle name="Header2 5 3 3" xfId="2835" xr:uid="{608E1DCB-DECB-4957-98AD-7226B6D9B02B}"/>
    <cellStyle name="Header2 5 3 4" xfId="2844" xr:uid="{9AE4FECE-6948-450D-8950-4C7BAD804061}"/>
    <cellStyle name="Header2 5 3 5" xfId="2868" xr:uid="{97C169DE-D386-4E9C-989C-F410CC6ACE52}"/>
    <cellStyle name="Header2 5 3 6" xfId="9142" xr:uid="{3CC9C4C0-8187-4BA2-944A-FF7645A85FA4}"/>
    <cellStyle name="Header2 5 3 7" xfId="9145" xr:uid="{19C183AE-40AD-45C6-940D-C46D2F480EA3}"/>
    <cellStyle name="Header2 5 3 8" xfId="9149" xr:uid="{3334128E-E869-460F-A3C9-1E851A160AF1}"/>
    <cellStyle name="Header2 5 3 9" xfId="9152" xr:uid="{DB9E153E-6BA5-46C5-8659-F0AB4D3BAA02}"/>
    <cellStyle name="Header2 5 4" xfId="10889" xr:uid="{DC77464D-2DD9-4E42-AC6E-48022E582C0A}"/>
    <cellStyle name="Header2 5 4 2" xfId="2925" xr:uid="{BC528B04-F382-402A-89BA-91CFDAA4FC8C}"/>
    <cellStyle name="Header2 5 4 3" xfId="2931" xr:uid="{B3551177-C34A-43A7-8F70-E4AD4C712BBC}"/>
    <cellStyle name="Header2 5 4 4" xfId="2935" xr:uid="{FEB1E267-40A4-4813-9A59-E39E261A5141}"/>
    <cellStyle name="Header2 5 4 5" xfId="2939" xr:uid="{1C399F65-FB68-438C-970F-211203CCECEE}"/>
    <cellStyle name="Header2 5 4 6" xfId="9155" xr:uid="{10C05F06-E6BA-4DC1-9037-189584D9AF94}"/>
    <cellStyle name="Header2 5 4 7" xfId="9162" xr:uid="{4F708D17-97C7-4489-AF04-314FA107A55B}"/>
    <cellStyle name="Header2 5 4 8" xfId="9165" xr:uid="{4576B7D5-6D8D-433F-A823-E0FB695FC404}"/>
    <cellStyle name="Header2 5 4 9" xfId="9168" xr:uid="{0CA9DC29-6DE3-4748-A043-8C0CB7F0EEC6}"/>
    <cellStyle name="Header2 5 5" xfId="10893" xr:uid="{599EE6CC-CA95-4F91-811C-442AFA89493A}"/>
    <cellStyle name="Header2 5 5 2" xfId="2984" xr:uid="{03FEFFAB-18D5-4EF7-B708-9DB489A537BF}"/>
    <cellStyle name="Header2 5 5 3" xfId="2988" xr:uid="{4BD887DF-934C-46BE-86A8-D58B86ED004C}"/>
    <cellStyle name="Header2 5 5 4" xfId="2991" xr:uid="{7DDE76AB-4591-4240-9214-2BEE162FE6DD}"/>
    <cellStyle name="Header2 5 5 5" xfId="1474" xr:uid="{6F6F4A14-0D65-43BD-803E-C8FB18A995F1}"/>
    <cellStyle name="Header2 5 5 6" xfId="9188" xr:uid="{26B1E748-1131-4C13-87BD-88800028DE56}"/>
    <cellStyle name="Header2 5 5 7" xfId="9193" xr:uid="{543C5256-6377-46C0-B860-96C78B3528E8}"/>
    <cellStyle name="Header2 5 5 8" xfId="9196" xr:uid="{B82D003C-F727-42DD-9D9A-80BBAAEE0CFE}"/>
    <cellStyle name="Header2 5 5 9" xfId="9197" xr:uid="{A8D24EF9-CB04-4CBE-8615-E7A204998CFB}"/>
    <cellStyle name="Header2 5 6" xfId="10897" xr:uid="{3DB9560E-B860-4831-B51B-205502EEB18F}"/>
    <cellStyle name="Header2 5 6 2" xfId="3000" xr:uid="{0C1996DA-D97D-45B0-9AD1-A74F686738C9}"/>
    <cellStyle name="Header2 5 6 3" xfId="1470" xr:uid="{0AA51765-3744-424C-88EB-7F2528EA664F}"/>
    <cellStyle name="Header2 5 6 4" xfId="153" xr:uid="{0626A7F1-79FC-4E07-B17D-4A7FB5C2FBC1}"/>
    <cellStyle name="Header2 5 6 5" xfId="1458" xr:uid="{51BD04A0-BC09-41F5-97DE-E2A00BF782F4}"/>
    <cellStyle name="Header2 5 6 6" xfId="9214" xr:uid="{DC8EBD85-6FF5-42EE-BE26-B3119CA8CFA5}"/>
    <cellStyle name="Header2 5 6 7" xfId="9219" xr:uid="{831E34C2-5B1C-4E47-A2F5-5430E73E149E}"/>
    <cellStyle name="Header2 5 6 8" xfId="8879" xr:uid="{28C8F032-7518-4361-8821-8A93E2C0FDDE}"/>
    <cellStyle name="Header2 5 6 9" xfId="8884" xr:uid="{CA11A86A-1411-49C4-912E-A1EEA8D91A17}"/>
    <cellStyle name="Header2 5 7" xfId="10901" xr:uid="{441DF34D-B407-4E22-BEFE-0F5454A20B9B}"/>
    <cellStyle name="Header2 5 7 2" xfId="10902" xr:uid="{96104947-A099-4E66-B90D-4A10FDE49F00}"/>
    <cellStyle name="Header2 5 7 3" xfId="10905" xr:uid="{BEA40606-0408-4411-9354-753F3A5D204A}"/>
    <cellStyle name="Header2 5 7 4" xfId="10908" xr:uid="{DADBA298-54AC-45C4-A79E-560E2A9372A7}"/>
    <cellStyle name="Header2 5 7 5" xfId="10911" xr:uid="{BB0C34E7-5AD6-4B70-9695-A4CE2A95E7CC}"/>
    <cellStyle name="Header2 5 7 6" xfId="9233" xr:uid="{BA0D3881-CF26-4B88-8ABF-6FB2348FAE4F}"/>
    <cellStyle name="Header2 5 7 7" xfId="9237" xr:uid="{CA3FEC86-3362-476B-BB72-E5B8C5C0A55B}"/>
    <cellStyle name="Header2 5 7 8" xfId="9240" xr:uid="{779C66D9-913F-437C-BEAD-4DBEAA683375}"/>
    <cellStyle name="Header2 5 7 9" xfId="761" xr:uid="{E8D8473A-813F-4BA5-BF6D-FB361E368B96}"/>
    <cellStyle name="Header2 5 8" xfId="10917" xr:uid="{090C63EC-2EF2-4C04-8DAD-30589FA98660}"/>
    <cellStyle name="Header2 5 8 2" xfId="10919" xr:uid="{F956BC5D-F062-43D5-A1AB-1FB310715A32}"/>
    <cellStyle name="Header2 5 8 3" xfId="10923" xr:uid="{97AAF8CE-6E19-4387-AD12-976ABC45B426}"/>
    <cellStyle name="Header2 5 8 4" xfId="10582" xr:uid="{AD5359A1-363F-4FF7-94C8-D0AC33C2D0BF}"/>
    <cellStyle name="Header2 5 8 5" xfId="10588" xr:uid="{898E4317-6A2E-4CD5-8A6B-43D3AAF84661}"/>
    <cellStyle name="Header2 5 8 6" xfId="10594" xr:uid="{D0EA2F2A-40FE-4922-93C7-03FF9C5AA99E}"/>
    <cellStyle name="Header2 5 8 7" xfId="10600" xr:uid="{A3EC1CDA-5D85-4490-8B78-D06F5402B63A}"/>
    <cellStyle name="Header2 5 8 8" xfId="10606" xr:uid="{477C750A-E663-44B5-B349-782B13974008}"/>
    <cellStyle name="Header2 5 8 9" xfId="10611" xr:uid="{05987E5F-0851-4DB3-A06F-8490DF6AF3E3}"/>
    <cellStyle name="Header2 5 9" xfId="10930" xr:uid="{C0250192-C5F1-44BC-B318-A5A1F43CE9A3}"/>
    <cellStyle name="Header2 5 9 2" xfId="3632" xr:uid="{CFBAAA51-24C0-4227-A865-82C66CD3515B}"/>
    <cellStyle name="Header2 5 9 3" xfId="3768" xr:uid="{3C2A6391-3621-4D82-A39D-26E8BA2BA11E}"/>
    <cellStyle name="Header2 5 9 4" xfId="3773" xr:uid="{8602A8FD-F287-4AC8-B1A1-25A25DD2B6F5}"/>
    <cellStyle name="Header2 5 9 5" xfId="3778" xr:uid="{1F6F785E-CD28-4BD9-8301-F583BECF508C}"/>
    <cellStyle name="Header2 5 9 6" xfId="3784" xr:uid="{99C7B90A-15CF-4D45-A095-C32730BD59F4}"/>
    <cellStyle name="Header2 5 9 7" xfId="10932" xr:uid="{C18FED09-CB2E-453C-B161-E639A9A10D23}"/>
    <cellStyle name="Header2 5 9 8" xfId="10935" xr:uid="{63051284-16B2-4E8E-B513-E169F2DA5682}"/>
    <cellStyle name="Header2 5 9 9" xfId="10937" xr:uid="{91949313-3FDB-4412-A43E-E448AB284C9C}"/>
    <cellStyle name="Header2 5_New TB 18-19" xfId="10938" xr:uid="{4A70CE71-1563-4664-B06A-ABE963EB1116}"/>
    <cellStyle name="Header2 6" xfId="10947" xr:uid="{04F7AF25-A4A1-407C-92ED-B44E58AEACF6}"/>
    <cellStyle name="Header2 6 10" xfId="9787" xr:uid="{18089080-AAE9-4FDF-96E1-7B91D53296CE}"/>
    <cellStyle name="Header2 6 10 2" xfId="385" xr:uid="{C6CB3910-612D-4FEB-BC82-95728B81BB01}"/>
    <cellStyle name="Header2 6 10 3" xfId="10952" xr:uid="{022042F8-0C7F-4C80-B211-0DD12C61CB61}"/>
    <cellStyle name="Header2 6 10 4" xfId="10956" xr:uid="{BF31BD98-D360-470F-96B7-4036DC856335}"/>
    <cellStyle name="Header2 6 10 5" xfId="10961" xr:uid="{24E899BB-2439-4C26-B354-C87C3CE4EF0B}"/>
    <cellStyle name="Header2 6 10 6" xfId="10964" xr:uid="{32C33F1D-69F1-4CD9-92FD-9A8BB4DD981D}"/>
    <cellStyle name="Header2 6 10 7" xfId="10967" xr:uid="{68863E50-3607-4F90-8F96-D1544BD3EA11}"/>
    <cellStyle name="Header2 6 10 8" xfId="149" xr:uid="{D0A26E4B-53A1-4040-8E78-7D7CD74A0E5A}"/>
    <cellStyle name="Header2 6 10 9" xfId="10970" xr:uid="{BFAEF914-68C7-46B1-ABCC-D4BF6191342B}"/>
    <cellStyle name="Header2 6 11" xfId="9796" xr:uid="{FFBEEB90-0090-48FC-B8AF-E752A91B5170}"/>
    <cellStyle name="Header2 6 12" xfId="9806" xr:uid="{B233A789-8620-47C0-B459-D0C4B4E708CD}"/>
    <cellStyle name="Header2 6 13" xfId="9815" xr:uid="{0BA6B429-09C2-4478-9F73-136491E47182}"/>
    <cellStyle name="Header2 6 14" xfId="9822" xr:uid="{B224024C-EA37-4C9C-93CE-651D99BFEDF6}"/>
    <cellStyle name="Header2 6 15" xfId="9829" xr:uid="{6CF69FA4-2EA4-44EB-8DFA-D9850F0C6CC4}"/>
    <cellStyle name="Header2 6 16" xfId="9837" xr:uid="{5A1ABCFB-4900-4FE7-B42A-B051C0F73F74}"/>
    <cellStyle name="Header2 6 17" xfId="9845" xr:uid="{FD22CF33-7DAD-4E6B-A83E-F9B0B019374E}"/>
    <cellStyle name="Header2 6 18" xfId="10974" xr:uid="{6EF8D019-F387-4521-8C46-0D472D71140F}"/>
    <cellStyle name="Header2 6 2" xfId="3959" xr:uid="{5D703D58-1F0A-41A6-B8CD-10D7AD54D59F}"/>
    <cellStyle name="Header2 6 2 2" xfId="10977" xr:uid="{32781E5E-D7D5-4C82-B08A-F16F92D6D7F5}"/>
    <cellStyle name="Header2 6 2 3" xfId="10981" xr:uid="{F8374514-7889-4472-AA27-4B9C64284733}"/>
    <cellStyle name="Header2 6 2 4" xfId="10983" xr:uid="{5C3F8F1F-FCB0-4393-BA7C-45F434420C57}"/>
    <cellStyle name="Header2 6 2 5" xfId="7869" xr:uid="{C8908D41-95CF-4404-A020-0EC069FE2A0E}"/>
    <cellStyle name="Header2 6 2 6" xfId="7875" xr:uid="{DB84B4EE-3805-47F2-BFA4-38A16B39F06F}"/>
    <cellStyle name="Header2 6 2 7" xfId="7880" xr:uid="{CE4DE162-2A1B-4AE5-A8B3-FDAE95BEA51A}"/>
    <cellStyle name="Header2 6 2 8" xfId="7886" xr:uid="{915C0C2C-CA76-412D-8121-A2D10298CCDE}"/>
    <cellStyle name="Header2 6 2 9" xfId="7891" xr:uid="{C1518B6A-6FB9-452F-BC21-CF97AA58342C}"/>
    <cellStyle name="Header2 6 3" xfId="3975" xr:uid="{13005AF9-4D6B-4D62-8981-32185661A883}"/>
    <cellStyle name="Header2 6 3 2" xfId="10986" xr:uid="{3FDFBCD4-ED01-48DA-BBCA-E7D35950F115}"/>
    <cellStyle name="Header2 6 3 3" xfId="10989" xr:uid="{53D2D470-AFF4-4BC8-ADC1-B45DBE181855}"/>
    <cellStyle name="Header2 6 3 4" xfId="10991" xr:uid="{0ECAA9DB-606B-4D35-9E8A-850EE7681A81}"/>
    <cellStyle name="Header2 6 3 5" xfId="2062" xr:uid="{C15102E4-B86F-4567-A453-DCA04CAC724B}"/>
    <cellStyle name="Header2 6 3 6" xfId="2545" xr:uid="{02124530-0E88-4054-8CF2-ABC28BFBD387}"/>
    <cellStyle name="Header2 6 3 7" xfId="2567" xr:uid="{9168236C-F8FC-4169-8339-79232B1BEA1B}"/>
    <cellStyle name="Header2 6 3 8" xfId="2592" xr:uid="{EC8EA558-DEDE-4FFE-A9CF-FDBE149681EA}"/>
    <cellStyle name="Header2 6 3 9" xfId="7907" xr:uid="{46D999F5-1FFA-4D6C-A6E5-9BECA6AB3FEF}"/>
    <cellStyle name="Header2 6 4" xfId="10994" xr:uid="{ABF9F2E1-5CA2-42AE-80C3-220E4B94B0B0}"/>
    <cellStyle name="Header2 6 4 2" xfId="10998" xr:uid="{70248CB7-59E3-44CB-ABD4-41DB0B47D6F5}"/>
    <cellStyle name="Header2 6 4 3" xfId="11000" xr:uid="{5C8D6672-4622-434A-9738-97CBD6D62A10}"/>
    <cellStyle name="Header2 6 4 4" xfId="9270" xr:uid="{5CB42C37-0027-41D6-8EA5-48E697E9826A}"/>
    <cellStyle name="Header2 6 4 5" xfId="9275" xr:uid="{BEA0F830-F302-495C-81CC-006C27974247}"/>
    <cellStyle name="Header2 6 4 6" xfId="9279" xr:uid="{489C7A08-179A-45B6-BE58-2D04F804072F}"/>
    <cellStyle name="Header2 6 4 7" xfId="9283" xr:uid="{95412207-11B7-4EA0-8989-CA8737381332}"/>
    <cellStyle name="Header2 6 4 8" xfId="9287" xr:uid="{51C4B260-3805-4750-933A-8AEC3020975E}"/>
    <cellStyle name="Header2 6 4 9" xfId="9291" xr:uid="{2FD7E93E-9469-418A-B0F6-1277A27BF609}"/>
    <cellStyle name="Header2 6 5" xfId="11005" xr:uid="{2878D3A2-34D4-4036-ABA4-FCD31188D040}"/>
    <cellStyle name="Header2 6 5 2" xfId="11009" xr:uid="{05D1449A-C3F1-47BD-B6CC-873E1DF334E0}"/>
    <cellStyle name="Header2 6 5 3" xfId="11010" xr:uid="{1E747621-BDB7-4617-8054-0507E53BDF3C}"/>
    <cellStyle name="Header2 6 5 4" xfId="11011" xr:uid="{85402D86-46C7-4873-B533-92A2DEF4398E}"/>
    <cellStyle name="Header2 6 5 5" xfId="11012" xr:uid="{CF3A04A8-66F8-4EC3-A59B-4DE16F0063D4}"/>
    <cellStyle name="Header2 6 5 6" xfId="11013" xr:uid="{E673C41A-0430-4526-8B48-12AD9EED15AF}"/>
    <cellStyle name="Header2 6 5 7" xfId="11014" xr:uid="{85471BCC-87AE-478B-A6B6-F39EAC630051}"/>
    <cellStyle name="Header2 6 5 8" xfId="11015" xr:uid="{F9F45A6E-04B7-4DEF-B87D-ED601F1A4F7A}"/>
    <cellStyle name="Header2 6 5 9" xfId="11016" xr:uid="{A8286AAE-A454-4536-A665-8BF8B39E269A}"/>
    <cellStyle name="Header2 6 6" xfId="11021" xr:uid="{E04CB6AA-4E33-4034-AFD4-CBB88E580067}"/>
    <cellStyle name="Header2 6 6 2" xfId="11025" xr:uid="{F5435EBB-D2E0-4829-AEDA-F8C795004AFB}"/>
    <cellStyle name="Header2 6 6 3" xfId="11026" xr:uid="{6E16E79F-6B5C-46A0-A4F5-357F45BCB921}"/>
    <cellStyle name="Header2 6 6 4" xfId="11027" xr:uid="{D5334277-4E26-4117-8053-EFFD42CB98FA}"/>
    <cellStyle name="Header2 6 6 5" xfId="11028" xr:uid="{144E97C2-0F10-4E7C-A4BC-89E4E37D9F72}"/>
    <cellStyle name="Header2 6 6 6" xfId="11029" xr:uid="{D53C6967-067A-4980-8931-9C99CDACB7B4}"/>
    <cellStyle name="Header2 6 6 7" xfId="11032" xr:uid="{555C780B-9E24-4528-9B13-DEF9EA5E55E5}"/>
    <cellStyle name="Header2 6 6 8" xfId="8915" xr:uid="{1E7FE903-4E64-47FB-A33A-59A9B5F36A74}"/>
    <cellStyle name="Header2 6 6 9" xfId="8947" xr:uid="{3C535FF7-DE1A-4925-ABAD-99E366189653}"/>
    <cellStyle name="Header2 6 7" xfId="11037" xr:uid="{4987E7A4-3319-4D98-A703-163DF0E950DF}"/>
    <cellStyle name="Header2 6 7 2" xfId="11040" xr:uid="{AF6DFFBD-C374-4255-8BA7-EEA52A8DE868}"/>
    <cellStyle name="Header2 6 7 3" xfId="11043" xr:uid="{3DCF6976-67F9-461A-A60C-5242BFC0D7E5}"/>
    <cellStyle name="Header2 6 7 4" xfId="3405" xr:uid="{327E7A1F-36E5-44BC-9FDB-C430944F9779}"/>
    <cellStyle name="Header2 6 7 5" xfId="11045" xr:uid="{F427E407-F824-4ADD-9738-77816FE4E47E}"/>
    <cellStyle name="Header2 6 7 6" xfId="11047" xr:uid="{A4655CA2-97BF-4B4A-9FFF-DEA9156744E9}"/>
    <cellStyle name="Header2 6 7 7" xfId="11049" xr:uid="{A2FA3288-8E49-4951-8741-AFE22DE3A4A0}"/>
    <cellStyle name="Header2 6 7 8" xfId="11051" xr:uid="{DA34A368-2DA1-40CC-AAB8-812F71A965F9}"/>
    <cellStyle name="Header2 6 7 9" xfId="11053" xr:uid="{2D91FB5E-96A5-47FC-82C0-468E282044B3}"/>
    <cellStyle name="Header2 6 8" xfId="11058" xr:uid="{861D45A3-20F5-4D03-B157-D2297DE0581A}"/>
    <cellStyle name="Header2 6 8 2" xfId="10198" xr:uid="{6D5170E4-B266-4D05-B5FF-EE75843334C1}"/>
    <cellStyle name="Header2 6 8 3" xfId="10203" xr:uid="{675D8C8B-C2F4-418A-AAAF-22E8001091CD}"/>
    <cellStyle name="Header2 6 8 4" xfId="10208" xr:uid="{3C043672-8AB6-4B38-862E-0229250BA5C5}"/>
    <cellStyle name="Header2 6 8 5" xfId="11062" xr:uid="{8B3D798A-04BD-4D19-8E0F-D33BB8CD3E05}"/>
    <cellStyle name="Header2 6 8 6" xfId="11065" xr:uid="{30A32F84-58DD-4EAF-98BF-67C81105DA64}"/>
    <cellStyle name="Header2 6 8 7" xfId="11068" xr:uid="{F2ACDC7A-637C-4017-BD78-3D95B430D5EB}"/>
    <cellStyle name="Header2 6 8 8" xfId="1018" xr:uid="{56A0DA4E-1A16-4D59-960B-5A94DA6FD57D}"/>
    <cellStyle name="Header2 6 8 9" xfId="11072" xr:uid="{FCB01FEE-B4B3-4F5E-A8ED-2479F9D3F175}"/>
    <cellStyle name="Header2 6 9" xfId="11078" xr:uid="{4844A906-A033-4E3D-A30B-610609BBD13A}"/>
    <cellStyle name="Header2 6 9 2" xfId="11080" xr:uid="{7D1FFB96-1BBE-4B44-83E1-AC8F5218F0A8}"/>
    <cellStyle name="Header2 6 9 3" xfId="11083" xr:uid="{6841567A-A55E-453B-A6A4-1E627BBBB818}"/>
    <cellStyle name="Header2 6 9 4" xfId="11085" xr:uid="{23076728-4CBA-4FF3-96FA-9CE5919E3FED}"/>
    <cellStyle name="Header2 6 9 5" xfId="11087" xr:uid="{4486D252-6BCA-4326-8CE2-CE5E83D436E4}"/>
    <cellStyle name="Header2 6 9 6" xfId="11089" xr:uid="{9EAA4D44-EF22-4094-BB9B-6511CFCA04B7}"/>
    <cellStyle name="Header2 6 9 7" xfId="11091" xr:uid="{13C1CC9C-0C4C-4DC0-B078-83D8F01457FA}"/>
    <cellStyle name="Header2 6 9 8" xfId="11093" xr:uid="{602A0D75-B8F9-497C-B0CE-EC81716AA9D7}"/>
    <cellStyle name="Header2 6 9 9" xfId="11096" xr:uid="{A701D9DB-D35B-4BE3-AAC1-8EF5C527468C}"/>
    <cellStyle name="Header2 6_New TB 18-19" xfId="2399" xr:uid="{16788C6F-1E7B-42E2-B623-EA0206BB6DCC}"/>
    <cellStyle name="Header2 7" xfId="3154" xr:uid="{51238357-CAE5-47C8-9994-257C9A4D6713}"/>
    <cellStyle name="Header2 7 10" xfId="11097" xr:uid="{D80423B6-DFE6-4886-BA6B-2BFB2A9921DD}"/>
    <cellStyle name="Header2 7 10 2" xfId="11101" xr:uid="{902BC9AF-20DD-4101-B455-57DC40492FB8}"/>
    <cellStyle name="Header2 7 10 3" xfId="7729" xr:uid="{9A9A108E-FC68-4CFC-B4C0-F5086266A18E}"/>
    <cellStyle name="Header2 7 10 4" xfId="7740" xr:uid="{8647B812-9BDE-4BED-88C7-C0A8038E7E48}"/>
    <cellStyle name="Header2 7 10 5" xfId="7751" xr:uid="{AE628074-20FE-4C7C-8225-A18D532EE374}"/>
    <cellStyle name="Header2 7 10 6" xfId="7757" xr:uid="{2766D1C6-0E43-45F3-B5BB-E1F5C982EF47}"/>
    <cellStyle name="Header2 7 10 7" xfId="7764" xr:uid="{E4133DD8-83E5-40B8-8176-E40E41ADE388}"/>
    <cellStyle name="Header2 7 10 8" xfId="7943" xr:uid="{71BF9B05-0610-460D-A362-E5A7719C4D42}"/>
    <cellStyle name="Header2 7 10 9" xfId="7950" xr:uid="{0BCA1B92-2A62-41ED-A2EA-90DE9B007770}"/>
    <cellStyle name="Header2 7 11" xfId="11104" xr:uid="{DBBDFB27-1288-45EA-ABE4-0A4D640991D3}"/>
    <cellStyle name="Header2 7 12" xfId="11107" xr:uid="{B2E07A0E-D342-4AAE-A356-6E515BC2FD5E}"/>
    <cellStyle name="Header2 7 13" xfId="11110" xr:uid="{6764AF89-8B8F-467D-9FAB-05E5FEFEC180}"/>
    <cellStyle name="Header2 7 14" xfId="3829" xr:uid="{FE15CFE8-BD86-4355-87AB-3454B11015A1}"/>
    <cellStyle name="Header2 7 15" xfId="3838" xr:uid="{31A52A78-B492-4E88-BC65-F8A3B7DC75DF}"/>
    <cellStyle name="Header2 7 16" xfId="3438" xr:uid="{8DCB0E6F-0DF3-42BE-AB26-5B3B2B87C307}"/>
    <cellStyle name="Header2 7 17" xfId="3647" xr:uid="{BD91B6C3-0964-426B-9E5B-7191164CE8E9}"/>
    <cellStyle name="Header2 7 18" xfId="3670" xr:uid="{C2873B50-584C-4A12-9124-07CCB48D14AA}"/>
    <cellStyle name="Header2 7 2" xfId="4070" xr:uid="{11DCCB9A-BD4C-46A3-A85E-08F7EF854371}"/>
    <cellStyle name="Header2 7 2 2" xfId="11114" xr:uid="{F0507A8A-7C81-4F40-A0BE-3764D61ED0D4}"/>
    <cellStyle name="Header2 7 2 3" xfId="11118" xr:uid="{8D7C696F-5235-4658-9021-022B34A22300}"/>
    <cellStyle name="Header2 7 2 4" xfId="11120" xr:uid="{2F2AB0B1-B5A2-4065-92DD-5D5635B1CBCB}"/>
    <cellStyle name="Header2 7 2 5" xfId="8040" xr:uid="{2C8454F8-9560-4901-B296-BFBBC51E3BA7}"/>
    <cellStyle name="Header2 7 2 6" xfId="129" xr:uid="{61A9954A-E255-47AB-99F9-ECBF71C0E949}"/>
    <cellStyle name="Header2 7 2 7" xfId="8050" xr:uid="{CE33435F-ECCA-4D3D-BD56-72CA5AB9B6D0}"/>
    <cellStyle name="Header2 7 2 8" xfId="8059" xr:uid="{2AC3AC1D-687D-4C4E-99C4-00AD44F852A6}"/>
    <cellStyle name="Header2 7 2 9" xfId="8067" xr:uid="{4D9AC8A7-AE18-4379-A379-58B38CD0B197}"/>
    <cellStyle name="Header2 7 3" xfId="4092" xr:uid="{CD317AF0-21EB-4147-8B3E-905005FAFDC8}"/>
    <cellStyle name="Header2 7 3 2" xfId="11124" xr:uid="{26A50200-4F95-4041-A45F-2B65E312737F}"/>
    <cellStyle name="Header2 7 3 3" xfId="11129" xr:uid="{615070CB-0F65-4B0A-9476-3D803D12BDFE}"/>
    <cellStyle name="Header2 7 3 4" xfId="11137" xr:uid="{4864CC14-EBBF-44E0-A540-25C44D37E72A}"/>
    <cellStyle name="Header2 7 3 5" xfId="8085" xr:uid="{B3F7EF11-9D4A-48FC-B1A9-BA66B9095A1F}"/>
    <cellStyle name="Header2 7 3 6" xfId="8096" xr:uid="{5B475C41-955B-4903-A828-C9603058FFDE}"/>
    <cellStyle name="Header2 7 3 7" xfId="8106" xr:uid="{099A210E-7B74-4452-A726-0678194F422B}"/>
    <cellStyle name="Header2 7 3 8" xfId="8117" xr:uid="{D5274FC1-F884-432B-AE4E-6F77E2536512}"/>
    <cellStyle name="Header2 7 3 9" xfId="516" xr:uid="{9F889C07-6732-482F-A408-E6B51BF6B971}"/>
    <cellStyle name="Header2 7 4" xfId="4344" xr:uid="{67DAB614-0FED-462B-9203-61D5011C4069}"/>
    <cellStyle name="Header2 7 4 2" xfId="658" xr:uid="{FF91E2F3-AA27-4FBB-BDF4-093F8FBDDEBB}"/>
    <cellStyle name="Header2 7 4 3" xfId="1526" xr:uid="{88FEE2B5-FDA4-45E3-9603-62FE3E8BB5A3}"/>
    <cellStyle name="Header2 7 4 4" xfId="1541" xr:uid="{4603A7EE-B734-4717-B9F2-DBB90F2F9160}"/>
    <cellStyle name="Header2 7 4 5" xfId="87" xr:uid="{53AC61CE-02A9-4B03-8990-1E674F2D1E93}"/>
    <cellStyle name="Header2 7 4 6" xfId="11141" xr:uid="{CA90EB0D-BC15-4EAC-9F46-CE9438B29604}"/>
    <cellStyle name="Header2 7 4 7" xfId="11146" xr:uid="{10FCB917-CD66-4E62-8DF3-94CC985A89B6}"/>
    <cellStyle name="Header2 7 4 8" xfId="11151" xr:uid="{807AC785-8554-4828-95F0-03D7DC4F9B49}"/>
    <cellStyle name="Header2 7 4 9" xfId="11153" xr:uid="{43313392-1DF7-4CF2-9E82-6D089F381556}"/>
    <cellStyle name="Header2 7 5" xfId="4364" xr:uid="{0CA5E9FB-7508-49A7-8ADE-973C0A190E8B}"/>
    <cellStyle name="Header2 7 5 2" xfId="11157" xr:uid="{1B532ED2-4D91-41CC-9BF5-CC35D8A7C65C}"/>
    <cellStyle name="Header2 7 5 3" xfId="11161" xr:uid="{1F03E0A9-7AC6-49A8-90E6-BF9848715288}"/>
    <cellStyle name="Header2 7 5 4" xfId="11167" xr:uid="{ECE76B49-0FB9-44CD-A9B4-A2A95CBBEDAC}"/>
    <cellStyle name="Header2 7 5 5" xfId="11173" xr:uid="{8E0311D6-ADD6-4AB8-A59B-C477881982A1}"/>
    <cellStyle name="Header2 7 5 6" xfId="11178" xr:uid="{5C7EF0F4-DBCC-4322-8AA2-E977718388C7}"/>
    <cellStyle name="Header2 7 5 7" xfId="11183" xr:uid="{8D0A4574-AEB4-4CAF-8535-CB7FA8DC5E10}"/>
    <cellStyle name="Header2 7 5 8" xfId="11188" xr:uid="{4623E7EB-5FBA-40BC-9D73-7317E2DD0FF6}"/>
    <cellStyle name="Header2 7 5 9" xfId="11189" xr:uid="{643705F8-070C-4F50-82E9-FBFDD1987F7A}"/>
    <cellStyle name="Header2 7 6" xfId="683" xr:uid="{3E553723-88EB-4B3B-933F-DF7C7CC3E5EC}"/>
    <cellStyle name="Header2 7 6 2" xfId="11193" xr:uid="{91BDEB69-FE78-46BE-8818-65F59F7DD24D}"/>
    <cellStyle name="Header2 7 6 3" xfId="11197" xr:uid="{4B194F5A-EE0B-45BF-BE60-B13F045A0E1D}"/>
    <cellStyle name="Header2 7 6 4" xfId="11203" xr:uid="{78AE5B3E-5ED6-4204-B331-F7C854F8DEC0}"/>
    <cellStyle name="Header2 7 6 5" xfId="11209" xr:uid="{663109D3-298E-40CE-813F-7A56DD53F874}"/>
    <cellStyle name="Header2 7 6 6" xfId="11217" xr:uid="{D96AA208-1541-48EA-9AC2-0DF8EC3C58F3}"/>
    <cellStyle name="Header2 7 6 7" xfId="11225" xr:uid="{A0D3F9F5-8D44-4C76-9EC7-CF74795B4351}"/>
    <cellStyle name="Header2 7 6 8" xfId="11234" xr:uid="{FD1498B2-2FE2-4E84-A99C-A40F39DB328D}"/>
    <cellStyle name="Header2 7 6 9" xfId="11241" xr:uid="{4320B906-D076-40D6-A7B5-F73C949738B7}"/>
    <cellStyle name="Header2 7 7" xfId="4402" xr:uid="{ABE60CEE-E4F5-41A4-B72D-1E2C8CB6A95E}"/>
    <cellStyle name="Header2 7 7 2" xfId="11242" xr:uid="{77D1C22F-D216-4274-90E1-7C533CDCAA92}"/>
    <cellStyle name="Header2 7 7 3" xfId="11243" xr:uid="{C2D80727-2DAB-4622-8F9D-0D20EFC70658}"/>
    <cellStyle name="Header2 7 7 4" xfId="1039" xr:uid="{4DFDE3DC-ADE6-45F4-AD30-E5BB76EEEE34}"/>
    <cellStyle name="Header2 7 7 5" xfId="1052" xr:uid="{94303104-50B0-47BC-81E1-B79DC8DDA23C}"/>
    <cellStyle name="Header2 7 7 6" xfId="1116" xr:uid="{71DD3866-57C9-4CCD-AAE6-18FBFBB9A2B0}"/>
    <cellStyle name="Header2 7 7 7" xfId="1124" xr:uid="{39799850-CACC-4A14-B911-EC4D5E1166F5}"/>
    <cellStyle name="Header2 7 7 8" xfId="196" xr:uid="{FDE150F3-C024-47C8-8549-84AEBBBB2343}"/>
    <cellStyle name="Header2 7 7 9" xfId="140" xr:uid="{FFDF21CD-C16E-4834-8B7B-61866D3201EC}"/>
    <cellStyle name="Header2 7 8" xfId="4425" xr:uid="{5B1A753F-CB8E-418C-B778-286BC612A108}"/>
    <cellStyle name="Header2 7 8 2" xfId="9621" xr:uid="{454789B5-D0B5-4526-80A3-DCC81F3BEE9E}"/>
    <cellStyle name="Header2 7 8 3" xfId="9639" xr:uid="{84EF8388-FE00-4ED2-99BA-F7B0D9E656FB}"/>
    <cellStyle name="Header2 7 8 4" xfId="9658" xr:uid="{54793529-A583-4131-8E22-365B2B8526D7}"/>
    <cellStyle name="Header2 7 8 5" xfId="9665" xr:uid="{82FAD3DC-28D0-414E-8B72-B332BEB54BCB}"/>
    <cellStyle name="Header2 7 8 6" xfId="9678" xr:uid="{442700A0-C99B-4203-88D9-FF96A7F097C9}"/>
    <cellStyle name="Header2 7 8 7" xfId="9688" xr:uid="{F43363C2-EFF1-4A1A-AE23-0CA1D662290B}"/>
    <cellStyle name="Header2 7 8 8" xfId="9698" xr:uid="{E1BB1C40-1806-4B70-9665-8CB24DE3FB94}"/>
    <cellStyle name="Header2 7 8 9" xfId="9712" xr:uid="{372072FA-6D6A-43BB-B77D-2B2286487B78}"/>
    <cellStyle name="Header2 7 9" xfId="64" xr:uid="{EC27C502-9AFD-4DEA-A40C-31ADBCBA83BB}"/>
    <cellStyle name="Header2 7 9 2" xfId="8142" xr:uid="{5D3EB818-9C44-49F4-8AC1-6017B7263EEB}"/>
    <cellStyle name="Header2 7 9 3" xfId="6980" xr:uid="{BD80D6A2-D3F6-4A86-8E30-43B85E0839E9}"/>
    <cellStyle name="Header2 7 9 4" xfId="6989" xr:uid="{B4D3AFC8-CED4-44A8-AA4A-9F827CE9ADB1}"/>
    <cellStyle name="Header2 7 9 5" xfId="7001" xr:uid="{FBE195F2-6FBA-4B8D-852C-0C7300188FC4}"/>
    <cellStyle name="Header2 7 9 6" xfId="11246" xr:uid="{B6485222-349D-4EC6-804B-4D3AE0F6B2A7}"/>
    <cellStyle name="Header2 7 9 7" xfId="11250" xr:uid="{517916E1-0D47-4E6F-8197-A7B2ED64A2E5}"/>
    <cellStyle name="Header2 7 9 8" xfId="11253" xr:uid="{DE0BE45A-D784-472E-A1B6-B5AD0A2616D3}"/>
    <cellStyle name="Header2 7 9 9" xfId="11255" xr:uid="{FE7CA01E-EFB3-4D9F-86A3-F1D8465D297A}"/>
    <cellStyle name="Header2 7_New TB 18-19" xfId="10613" xr:uid="{4C1592CA-D789-48A8-A71E-8678A73F5D20}"/>
    <cellStyle name="Header2 8" xfId="11257" xr:uid="{AB293297-7213-45A4-84F1-0DC5EE368E67}"/>
    <cellStyle name="Header2 8 10" xfId="3234" xr:uid="{89E5E940-FE93-4C7A-B5B8-5008803BFFD7}"/>
    <cellStyle name="Header2 8 10 2" xfId="11260" xr:uid="{5A0010C7-6FD4-4723-9D38-3A6A90A34C02}"/>
    <cellStyle name="Header2 8 10 3" xfId="8650" xr:uid="{B680DE50-4E50-45DA-9E1D-9D54F05BAE36}"/>
    <cellStyle name="Header2 8 10 4" xfId="8657" xr:uid="{BC518F97-09F6-438D-BF10-430534553A0B}"/>
    <cellStyle name="Header2 8 10 5" xfId="8665" xr:uid="{A0DB3EE5-A019-421A-8F90-C7193AE66585}"/>
    <cellStyle name="Header2 8 10 6" xfId="2967" xr:uid="{BF398DAC-BC1C-4ECC-A920-78D24E3601A8}"/>
    <cellStyle name="Header2 8 10 7" xfId="4137" xr:uid="{E56275BE-C52C-416B-BA14-065B94260561}"/>
    <cellStyle name="Header2 8 10 8" xfId="2885" xr:uid="{F201A9FC-BA0E-4A60-B861-BA99C3824747}"/>
    <cellStyle name="Header2 8 10 9" xfId="2900" xr:uid="{4EED04D6-13F4-4288-B9C5-C2B16E68D34C}"/>
    <cellStyle name="Header2 8 11" xfId="8677" xr:uid="{0C607C1A-0869-4DCB-BDC4-E3150E5F5A94}"/>
    <cellStyle name="Header2 8 12" xfId="10626" xr:uid="{4F353409-B4AE-427A-B395-8D315288B216}"/>
    <cellStyle name="Header2 8 13" xfId="10629" xr:uid="{D73AC1F5-08F5-4ECA-80F2-6322FF29CC92}"/>
    <cellStyle name="Header2 8 14" xfId="10630" xr:uid="{AAF35E82-2376-4139-ADC5-81AD938594FF}"/>
    <cellStyle name="Header2 8 15" xfId="10635" xr:uid="{49D267CE-5965-4947-94CF-A36B1F33965F}"/>
    <cellStyle name="Header2 8 16" xfId="10637" xr:uid="{96FD2EB4-7C8E-4072-836D-FA9BBE3BD52A}"/>
    <cellStyle name="Header2 8 17" xfId="11269" xr:uid="{3F864A3E-C0BA-46DC-BA5C-B75E10EFE0EF}"/>
    <cellStyle name="Header2 8 18" xfId="11278" xr:uid="{CD1447DC-9452-4356-9E60-6906DCE38F18}"/>
    <cellStyle name="Header2 8 2" xfId="7630" xr:uid="{BCD7F03F-1035-44A1-92D5-4585E441E457}"/>
    <cellStyle name="Header2 8 2 2" xfId="11282" xr:uid="{1046B5E1-0A70-4A81-97D8-8A65B2665413}"/>
    <cellStyle name="Header2 8 2 3" xfId="11286" xr:uid="{022BE9A2-637D-4FE4-999E-9F18F32C7D9C}"/>
    <cellStyle name="Header2 8 2 4" xfId="11289" xr:uid="{91349315-C0A3-4F2F-ADDF-A19A1E9FFD0E}"/>
    <cellStyle name="Header2 8 2 5" xfId="8189" xr:uid="{5EFA7140-35FE-483E-A302-89DF024A7290}"/>
    <cellStyle name="Header2 8 2 6" xfId="8199" xr:uid="{1C2E1197-C61D-4DFB-8EF9-2833187917EE}"/>
    <cellStyle name="Header2 8 2 7" xfId="8208" xr:uid="{94F87AF3-73D1-44AE-B43E-B8627C428BCC}"/>
    <cellStyle name="Header2 8 2 8" xfId="2505" xr:uid="{4C2AFA7B-3A8C-4D95-9D2E-F2E3695D1DB6}"/>
    <cellStyle name="Header2 8 2 9" xfId="7393" xr:uid="{B8EDAFC1-1216-4BD3-8A1C-B3E9A0223D2D}"/>
    <cellStyle name="Header2 8 3" xfId="7636" xr:uid="{A8250F76-1B6D-4F81-A519-A9D22B4C6513}"/>
    <cellStyle name="Header2 8 3 2" xfId="11292" xr:uid="{44F8B1FC-5F03-4D98-8360-DC1D98DD35F4}"/>
    <cellStyle name="Header2 8 3 3" xfId="11297" xr:uid="{9E64F865-9D45-460B-9144-7F19AE150CFD}"/>
    <cellStyle name="Header2 8 3 4" xfId="11303" xr:uid="{D397823B-8A58-49C2-9A33-AC485865D818}"/>
    <cellStyle name="Header2 8 3 5" xfId="8222" xr:uid="{6CE39F65-5D86-4176-8C02-DAC8B09A2800}"/>
    <cellStyle name="Header2 8 3 6" xfId="8231" xr:uid="{2F996077-B9BA-4C5D-94CF-A7D6F9EDBA1B}"/>
    <cellStyle name="Header2 8 3 7" xfId="8239" xr:uid="{57E3E3A5-F6C0-4087-98E0-3CD80FB97249}"/>
    <cellStyle name="Header2 8 3 8" xfId="8249" xr:uid="{5F3DA78C-90B0-4505-90BA-5148046FB650}"/>
    <cellStyle name="Header2 8 3 9" xfId="7569" xr:uid="{87B26E70-8D9F-4CA6-A20C-ED6173A49D9B}"/>
    <cellStyle name="Header2 8 4" xfId="8152" xr:uid="{17246BDC-FACB-4AF3-8241-8C0C56D317BB}"/>
    <cellStyle name="Header2 8 4 2" xfId="9183" xr:uid="{9E114954-CE3E-4AE6-A79C-D790CCB4CE22}"/>
    <cellStyle name="Header2 8 4 3" xfId="9213" xr:uid="{5ED7D8B0-9429-42E3-9F77-BA97846A1C56}"/>
    <cellStyle name="Header2 8 4 4" xfId="9232" xr:uid="{338E83C3-90C2-4D94-B624-B72F12AEDD91}"/>
    <cellStyle name="Header2 8 4 5" xfId="11312" xr:uid="{BAD72CB7-38FD-4962-912C-102F4F412024}"/>
    <cellStyle name="Header2 8 4 6" xfId="11319" xr:uid="{E7EDA575-7D02-4051-94A9-BF4F0A3A2DFD}"/>
    <cellStyle name="Header2 8 4 7" xfId="11327" xr:uid="{F21D6202-8D79-4871-9240-F568BA5DC8C1}"/>
    <cellStyle name="Header2 8 4 8" xfId="11335" xr:uid="{8E7C7069-F987-4016-AAE8-F896C22FDC44}"/>
    <cellStyle name="Header2 8 4 9" xfId="9740" xr:uid="{C813384B-543F-425F-9D55-BEC04F37E3E6}"/>
    <cellStyle name="Header2 8 5" xfId="11340" xr:uid="{72F369A6-B57D-4F4F-99F0-BE5080810D58}"/>
    <cellStyle name="Header2 8 5 2" xfId="11344" xr:uid="{071514A0-6363-4107-AE38-EB093D29D328}"/>
    <cellStyle name="Header2 8 5 3" xfId="11345" xr:uid="{2007A9AA-9072-461E-B3FA-4201C07CEADB}"/>
    <cellStyle name="Header2 8 5 4" xfId="11346" xr:uid="{4466EEB9-3200-40E7-B642-847AD0576E78}"/>
    <cellStyle name="Header2 8 5 5" xfId="11347" xr:uid="{5D286923-499A-48E8-8141-6EC9F45217F5}"/>
    <cellStyle name="Header2 8 5 6" xfId="11348" xr:uid="{B53B04CE-3E6B-4663-B239-375BBFA7B667}"/>
    <cellStyle name="Header2 8 5 7" xfId="11349" xr:uid="{D01D1BF7-64A6-471C-A038-F1535B600B6A}"/>
    <cellStyle name="Header2 8 5 8" xfId="11350" xr:uid="{34194905-361A-4DF9-B5FD-D6DF564A8AAD}"/>
    <cellStyle name="Header2 8 5 9" xfId="9751" xr:uid="{5FA375F8-BC6F-4F9D-B9A5-EB61C21DBA30}"/>
    <cellStyle name="Header2 8 6" xfId="11355" xr:uid="{6A45E248-DAB8-45E2-9A3D-AE8664B295D4}"/>
    <cellStyle name="Header2 8 6 2" xfId="6384" xr:uid="{C9EEEDE1-BDB9-4FC7-BDBF-2F1C8BE7C1F5}"/>
    <cellStyle name="Header2 8 6 3" xfId="6391" xr:uid="{FED8FC70-B002-44C9-BA64-0C299EA5F4FF}"/>
    <cellStyle name="Header2 8 6 4" xfId="6399" xr:uid="{98CFC70B-A66F-46AE-83F8-983860C7F786}"/>
    <cellStyle name="Header2 8 6 5" xfId="6584" xr:uid="{4BD7E21A-7392-40B6-A49A-E49CABF71074}"/>
    <cellStyle name="Header2 8 6 6" xfId="6594" xr:uid="{2B14C34A-4BB4-44B6-AC8F-EF8F9E0BCE55}"/>
    <cellStyle name="Header2 8 6 7" xfId="6603" xr:uid="{ACC5D0AA-FA5F-4D0B-AA14-FBE08C6A3EA1}"/>
    <cellStyle name="Header2 8 6 8" xfId="6613" xr:uid="{F3BF4DF6-13C7-4D33-A07C-A280504438D2}"/>
    <cellStyle name="Header2 8 6 9" xfId="6765" xr:uid="{01497760-5EA0-4C15-93FF-FF4A19A94309}"/>
    <cellStyle name="Header2 8 7" xfId="11360" xr:uid="{7F414199-24CB-4DB3-BA6A-466A17B48ED1}"/>
    <cellStyle name="Header2 8 7 2" xfId="11361" xr:uid="{BAA4E2F5-AD51-4EDF-B0D9-9A51EFF39B6D}"/>
    <cellStyle name="Header2 8 7 3" xfId="11364" xr:uid="{CBB25CBA-58FE-4DBE-8E12-A82279A067C4}"/>
    <cellStyle name="Header2 8 7 4" xfId="11366" xr:uid="{CAB610E0-ABE3-440B-9858-C20632997C80}"/>
    <cellStyle name="Header2 8 7 5" xfId="11369" xr:uid="{69BFF5A7-3D2F-48F8-9644-E3F6C442DD57}"/>
    <cellStyle name="Header2 8 7 6" xfId="11372" xr:uid="{AA5E9BE9-7197-49F6-954A-C9B4A8A0DE60}"/>
    <cellStyle name="Header2 8 7 7" xfId="11377" xr:uid="{D38D97DC-31A9-4276-8919-EA77297E2D80}"/>
    <cellStyle name="Header2 8 7 8" xfId="9257" xr:uid="{DC2A214D-482E-48EF-B905-523EBC2FF10A}"/>
    <cellStyle name="Header2 8 7 9" xfId="1463" xr:uid="{515A5DB4-63EA-4BE4-98C1-C3F3F8B03C4E}"/>
    <cellStyle name="Header2 8 8" xfId="11383" xr:uid="{3D3AECBF-E38C-4539-B5CE-68004299AC2D}"/>
    <cellStyle name="Header2 8 8 2" xfId="11384" xr:uid="{D963ABA8-840C-4ADA-980C-D2AB377A2955}"/>
    <cellStyle name="Header2 8 8 3" xfId="11385" xr:uid="{B032C67D-F690-48AD-97B1-75BA96C8C9EB}"/>
    <cellStyle name="Header2 8 8 4" xfId="2510" xr:uid="{C67D9C28-2FA2-40B9-A96B-788590E18C5A}"/>
    <cellStyle name="Header2 8 8 5" xfId="11387" xr:uid="{37529FE3-1060-4DAB-87FB-BEDE50C45802}"/>
    <cellStyle name="Header2 8 8 6" xfId="11389" xr:uid="{4C53D660-995F-4D5B-953B-CA8E01057333}"/>
    <cellStyle name="Header2 8 8 7" xfId="11391" xr:uid="{1EE02B3A-ED4B-4EEF-BD2D-FA5EABC7C46D}"/>
    <cellStyle name="Header2 8 8 8" xfId="11393" xr:uid="{68F8395B-C0A9-4003-A93B-71983D441533}"/>
    <cellStyle name="Header2 8 8 9" xfId="2519" xr:uid="{80730ABF-3169-4C88-B2F6-926C1909D08A}"/>
    <cellStyle name="Header2 8 9" xfId="11398" xr:uid="{EAD59A2D-52AD-4B0F-AA7A-F17DEF9DDD45}"/>
    <cellStyle name="Header2 8 9 2" xfId="11405" xr:uid="{7D58337F-765A-4005-B77D-2FF2218A6365}"/>
    <cellStyle name="Header2 8 9 3" xfId="11406" xr:uid="{9184067C-F9C2-469E-81C8-D88BB52FAB2A}"/>
    <cellStyle name="Header2 8 9 4" xfId="11410" xr:uid="{0C9FB2FA-7AE2-452F-8FB5-46B2730928F5}"/>
    <cellStyle name="Header2 8 9 5" xfId="11414" xr:uid="{7B07901B-4D8E-47EF-9E71-8495D7E19EF3}"/>
    <cellStyle name="Header2 8 9 6" xfId="11418" xr:uid="{F6058F8D-461E-4495-A07C-F9C6056C9BEB}"/>
    <cellStyle name="Header2 8 9 7" xfId="11422" xr:uid="{4E5B6CCA-1E85-41B5-B625-FD8D219F2AB0}"/>
    <cellStyle name="Header2 8 9 8" xfId="11426" xr:uid="{1218963C-C83E-442A-BC82-EC865DF2E982}"/>
    <cellStyle name="Header2 8 9 9" xfId="11428" xr:uid="{18985CF9-C831-4C20-AF69-4955E188828A}"/>
    <cellStyle name="Header2 8_New TB 18-19" xfId="8801" xr:uid="{8545B02D-6077-4E60-8615-76D78334811A}"/>
    <cellStyle name="Header2 9" xfId="3166" xr:uid="{A6398028-11D8-44FE-ADD6-C1811E8AF172}"/>
    <cellStyle name="Header2 9 2" xfId="1898" xr:uid="{C87DC4C8-FF76-4558-9C81-5AB278820AAD}"/>
    <cellStyle name="Header2 9 3" xfId="6897" xr:uid="{7F6FEA7D-5607-4F0A-B27F-2DD34F124E88}"/>
    <cellStyle name="Header2 9 4" xfId="6912" xr:uid="{378013F0-7D53-4E99-A825-7FC881CB6220}"/>
    <cellStyle name="Header2 9 5" xfId="11431" xr:uid="{BBE4FF6A-3FDD-42F0-BA51-4A4E405886F6}"/>
    <cellStyle name="Header2 9 6" xfId="11435" xr:uid="{3C75D2A4-F87B-4DA5-885E-A2A8F3380940}"/>
    <cellStyle name="Header2 9 7" xfId="11440" xr:uid="{3F32AE07-EBEF-4C90-8F8E-A00527236425}"/>
    <cellStyle name="Header2 9 8" xfId="11443" xr:uid="{93D1ABA4-56A2-4089-8AFC-A57E3BC05163}"/>
    <cellStyle name="Header2 9 9" xfId="10644" xr:uid="{83ABEB95-B81B-40D2-AFD1-542B02B276E6}"/>
    <cellStyle name="Header2_New TB 18-19" xfId="3186" xr:uid="{47A59BC0-A456-4B82-8C47-A1ABD66C3191}"/>
    <cellStyle name="Heading 1 2" xfId="5568" xr:uid="{90675EF5-A5C8-4A46-8ECB-BD5AA3D27F4A}"/>
    <cellStyle name="Heading 2 2" xfId="2531" xr:uid="{5D361993-99AD-4D90-B175-A0DC8F8D065F}"/>
    <cellStyle name="Heading 3 2" xfId="1031" xr:uid="{61DF5B22-3E2B-4684-97F9-BC6F0C4B9DA8}"/>
    <cellStyle name="Heading 4 2" xfId="11444" xr:uid="{E233249E-A949-4DF3-8B8D-21605BA270CC}"/>
    <cellStyle name="headoption" xfId="3888" xr:uid="{86BC26C5-B614-4FB8-9A8F-62316536ED47}"/>
    <cellStyle name="headoption 10" xfId="6197" xr:uid="{1B5D1B6A-EFC8-4B4A-ADB1-741ADCE6BC11}"/>
    <cellStyle name="headoption 10 2" xfId="11452" xr:uid="{F325FBCE-44CA-4143-82F4-4CFCFE4EECF8}"/>
    <cellStyle name="headoption 10 3" xfId="10942" xr:uid="{3589FCB5-D5DB-4115-9EE1-97C46A5C6556}"/>
    <cellStyle name="headoption 10 4" xfId="11456" xr:uid="{D23CE2C6-9543-4808-BAB1-29BEFD14BE1F}"/>
    <cellStyle name="headoption 10 5" xfId="11458" xr:uid="{DFE7281F-6925-4E8E-8B14-0BED4BC58DC9}"/>
    <cellStyle name="headoption 10 6" xfId="11460" xr:uid="{E558714F-2A39-4B58-8011-F21BE45BE3C2}"/>
    <cellStyle name="headoption 11" xfId="6204" xr:uid="{4A583E24-2E91-41BA-BB49-B47B45F39FE1}"/>
    <cellStyle name="headoption 12" xfId="1372" xr:uid="{5D041671-C218-49AB-83F6-8210B9681259}"/>
    <cellStyle name="headoption 13" xfId="7286" xr:uid="{815A22DF-C29E-443A-AFDC-95A70BAB2A0C}"/>
    <cellStyle name="headoption 14" xfId="7292" xr:uid="{F44EF11B-D9B9-4C37-9559-183FB1CABBFD}"/>
    <cellStyle name="headoption 15" xfId="11462" xr:uid="{412B02E0-2F6C-48BF-B0CB-B3EABF3D2DA9}"/>
    <cellStyle name="headoption 16" xfId="9250" xr:uid="{92435022-9345-4BAA-9282-F58698C5864A}"/>
    <cellStyle name="headoption 17" xfId="11466" xr:uid="{AAEE1F1C-535B-433F-AF29-B6703F0D2470}"/>
    <cellStyle name="headoption 18" xfId="11468" xr:uid="{A14BE298-53AA-4939-81F5-165216DA7456}"/>
    <cellStyle name="headoption 2" xfId="10347" xr:uid="{ABB21265-F797-456C-BDFB-FC0C36A81920}"/>
    <cellStyle name="headoption 2 2" xfId="11474" xr:uid="{9EDBFC7D-BF78-4093-961E-8E4CE2D0FBFA}"/>
    <cellStyle name="headoption 2 3" xfId="11481" xr:uid="{848C2DDE-D69E-4A4E-945A-F60CA77DFAE6}"/>
    <cellStyle name="headoption 2 4" xfId="11488" xr:uid="{1AF38DF1-11C2-42AE-A3BD-A04E1A0613B7}"/>
    <cellStyle name="headoption 2 5" xfId="10856" xr:uid="{962CFCFD-2BE6-4F2B-A8CD-C04920C7111F}"/>
    <cellStyle name="headoption 2 6" xfId="11494" xr:uid="{8C729A5C-3032-4F3C-B3CF-CD4DA3BB3EB4}"/>
    <cellStyle name="headoption 3" xfId="10350" xr:uid="{6BB8833B-889A-486F-84FB-CBFF8CF77CF0}"/>
    <cellStyle name="headoption 3 2" xfId="834" xr:uid="{F45C96D7-5F45-40EB-962E-2A42EAC03B95}"/>
    <cellStyle name="headoption 3 3" xfId="11503" xr:uid="{43E07022-F0B1-48C3-93CE-EDE1A737C00D}"/>
    <cellStyle name="headoption 3 4" xfId="11506" xr:uid="{09F19CB0-58CF-48B7-9BB1-88B013FC7E03}"/>
    <cellStyle name="headoption 3 5" xfId="11512" xr:uid="{9F2CFABF-E737-4175-AD4C-CE609F0912B1}"/>
    <cellStyle name="headoption 3 6" xfId="11515" xr:uid="{37A14616-BD30-4D78-B052-10ECC88D98CF}"/>
    <cellStyle name="headoption 4" xfId="10354" xr:uid="{AF6E69F3-F313-4CC5-A880-F098456D27E9}"/>
    <cellStyle name="headoption 4 2" xfId="8271" xr:uid="{FB54A510-A0C9-42D6-9A6D-19C140706777}"/>
    <cellStyle name="headoption 4 3" xfId="8278" xr:uid="{A3C32FDD-3296-4912-89DC-3E8C0FCA2407}"/>
    <cellStyle name="headoption 4 4" xfId="8285" xr:uid="{56352764-323E-48E1-AAE7-986FC851E068}"/>
    <cellStyle name="headoption 4 5" xfId="8291" xr:uid="{AFE4028A-9312-485C-BC82-79E064AC097C}"/>
    <cellStyle name="headoption 4 6" xfId="8297" xr:uid="{82937A80-CED0-410E-B10E-7A3C7207F12F}"/>
    <cellStyle name="headoption 5" xfId="10358" xr:uid="{65856CE8-C2AF-4D3D-AB1D-0F3BDE823425}"/>
    <cellStyle name="headoption 5 2" xfId="11519" xr:uid="{8F9B60B2-9BC6-4BB2-9A3F-7B586962F00C}"/>
    <cellStyle name="headoption 5 3" xfId="11522" xr:uid="{6FEA5159-300F-46CC-94BF-2FDDD0626C99}"/>
    <cellStyle name="headoption 5 4" xfId="11526" xr:uid="{A6F47F1B-9433-4247-B769-F8A488EA1637}"/>
    <cellStyle name="headoption 5 5" xfId="11533" xr:uid="{E730EC99-44A8-4211-A74E-E760BA4751A8}"/>
    <cellStyle name="headoption 5 6" xfId="11537" xr:uid="{F66329C3-1834-443C-89DC-F4492B4656C6}"/>
    <cellStyle name="headoption 6" xfId="10363" xr:uid="{2AA4A204-2418-4C05-BB05-F6DF79248084}"/>
    <cellStyle name="headoption 6 2" xfId="3014" xr:uid="{9BD1E3C1-5877-4813-AC03-D7F9C295732E}"/>
    <cellStyle name="headoption 6 3" xfId="3050" xr:uid="{CC4508E7-4E85-40A2-AB60-09689692494F}"/>
    <cellStyle name="headoption 6 4" xfId="11543" xr:uid="{0B6BDFA2-3C1E-483C-BAB4-8C459208AF1E}"/>
    <cellStyle name="headoption 6 5" xfId="11545" xr:uid="{A9CE7B5B-756E-4AE1-B631-CC8DB3B9C7EF}"/>
    <cellStyle name="headoption 6 6" xfId="11548" xr:uid="{D4C4A1F7-77F6-40AB-9C1E-8EEEEEBA15B3}"/>
    <cellStyle name="headoption 7" xfId="10368" xr:uid="{1E9C015D-8F9E-477A-8202-12AF9D5E3FF4}"/>
    <cellStyle name="headoption 7 2" xfId="2213" xr:uid="{650679D2-B0F0-47A8-BA4B-D21BE0C73B8A}"/>
    <cellStyle name="headoption 7 3" xfId="2227" xr:uid="{11F9BAE4-57CD-4B27-975C-FF00DABB93B6}"/>
    <cellStyle name="headoption 7 4" xfId="11553" xr:uid="{9C463835-8656-4858-A35F-7877D24A520E}"/>
    <cellStyle name="headoption 7 5" xfId="11559" xr:uid="{5218D3F0-FEB7-46BF-A5EC-799C28C4B19B}"/>
    <cellStyle name="headoption 7 6" xfId="11567" xr:uid="{66A73DE6-C9C9-4622-B7F9-5B8A1DC49003}"/>
    <cellStyle name="headoption 8" xfId="11572" xr:uid="{3630F193-2CCC-4B96-B359-7A8D235F509B}"/>
    <cellStyle name="headoption 8 2" xfId="3176" xr:uid="{811ECC3B-B824-43C7-B2AB-9D7B90426C50}"/>
    <cellStyle name="headoption 8 3" xfId="3194" xr:uid="{F61D48A6-7B0A-4F59-BC1D-F758270DE42A}"/>
    <cellStyle name="headoption 8 4" xfId="11576" xr:uid="{8A8D18C4-AE93-4470-8503-F9CC05ABE222}"/>
    <cellStyle name="headoption 8 5" xfId="11581" xr:uid="{7DC749D2-C3DA-4708-B7C9-87B15878B464}"/>
    <cellStyle name="headoption 8 6" xfId="11586" xr:uid="{F802AD68-855E-48AD-8CD8-94C874D3A687}"/>
    <cellStyle name="headoption 9" xfId="11592" xr:uid="{64544160-9826-4760-A744-66DD86ADC126}"/>
    <cellStyle name="headoption 9 2" xfId="1783" xr:uid="{9B3D0852-B145-4EFB-A6F6-3521CE7953C8}"/>
    <cellStyle name="headoption 9 3" xfId="2020" xr:uid="{82F91D20-174C-4AC1-8C03-7F43E391A194}"/>
    <cellStyle name="headoption 9 4" xfId="8412" xr:uid="{F426D2D6-712E-4A58-B8C2-F75D019CFC48}"/>
    <cellStyle name="headoption 9 5" xfId="8419" xr:uid="{12662A10-DFC8-4F55-A085-BF587DC83F65}"/>
    <cellStyle name="headoption 9 6" xfId="8428" xr:uid="{0AE80A3F-D745-4C46-AC11-0F8CA188BF08}"/>
    <cellStyle name="headoption_New TB 18-19" xfId="11596" xr:uid="{BF33601A-F6CA-40CC-8DBD-B7112B31E529}"/>
    <cellStyle name="Hyperlink 2" xfId="10812" xr:uid="{C074205F-3062-44EB-AFAC-BD6E7F467E56}"/>
    <cellStyle name="Input [yellow]" xfId="6999" xr:uid="{2F993AA9-41A8-44D8-8192-8E58C4874335}"/>
    <cellStyle name="Input [yellow] 10" xfId="11599" xr:uid="{C0AABD45-6009-46C9-8AB1-8F6DF0D82A6B}"/>
    <cellStyle name="Input [yellow] 10 2" xfId="5678" xr:uid="{81D8EC34-719C-4EBC-A23D-2AF7CC86889E}"/>
    <cellStyle name="Input [yellow] 10 3" xfId="5692" xr:uid="{3FA5E16C-31F6-4E07-A60C-4C6DDE1063F6}"/>
    <cellStyle name="Input [yellow] 10 4" xfId="7690" xr:uid="{84B5A068-439E-467B-8CA7-ED9A292661DF}"/>
    <cellStyle name="Input [yellow] 10 5" xfId="7695" xr:uid="{BAF8B733-3FE8-4ADD-B671-2AF24A9256E9}"/>
    <cellStyle name="Input [yellow] 10 6" xfId="11602" xr:uid="{12B27E2A-5EF1-4791-BAA6-2751942F2B6E}"/>
    <cellStyle name="Input [yellow] 11" xfId="11604" xr:uid="{FF9AF536-3F9F-4286-B859-732BA11A1FC9}"/>
    <cellStyle name="Input [yellow] 12" xfId="11605" xr:uid="{DE9B5F09-62EF-4921-8813-D7E98FB45C21}"/>
    <cellStyle name="Input [yellow] 13" xfId="11606" xr:uid="{3D1C0A13-E0EB-4EA9-A38C-A8E63F4CF7BB}"/>
    <cellStyle name="Input [yellow] 14" xfId="11608" xr:uid="{C0008E97-9BBB-4219-ACE2-D1F88B56BCF1}"/>
    <cellStyle name="Input [yellow] 15" xfId="11609" xr:uid="{C381CA7A-0B76-4505-88E6-3BA36DD7D8D0}"/>
    <cellStyle name="Input [yellow] 16" xfId="11610" xr:uid="{1DDE71BA-07A2-4416-8219-B5A3AE00AC52}"/>
    <cellStyle name="Input [yellow] 17" xfId="11611" xr:uid="{CBF6DF84-26F3-4E8E-B8DA-B0B9C92DEB11}"/>
    <cellStyle name="Input [yellow] 18" xfId="11612" xr:uid="{C4B99643-3306-45D2-84D1-4FA06642227F}"/>
    <cellStyle name="Input [yellow] 2" xfId="7150" xr:uid="{13C32717-1B08-4F1F-BA21-C4305D9141C7}"/>
    <cellStyle name="Input [yellow] 2 2" xfId="3547" xr:uid="{B51CF53E-5BFE-48F5-A64C-A79417D299CD}"/>
    <cellStyle name="Input [yellow] 2 3" xfId="3564" xr:uid="{7817B3A4-758E-41A5-86D8-72E2D3B491F7}"/>
    <cellStyle name="Input [yellow] 2 4" xfId="693" xr:uid="{ED417917-92BD-4270-B3C3-6974AC0CF827}"/>
    <cellStyle name="Input [yellow] 2 5" xfId="3581" xr:uid="{DDF9935E-81FA-480E-98E8-8A51478EC99A}"/>
    <cellStyle name="Input [yellow] 2 6" xfId="3599" xr:uid="{CA8C20C8-708A-4DD8-98D2-DDDA90FE7567}"/>
    <cellStyle name="Input [yellow] 3" xfId="7157" xr:uid="{5FC70EAC-3DAC-4AF8-B041-FCD2F665DBA5}"/>
    <cellStyle name="Input [yellow] 3 2" xfId="3439" xr:uid="{8D39623A-8ED2-4C17-80F8-1A1D9035AF96}"/>
    <cellStyle name="Input [yellow] 3 3" xfId="3648" xr:uid="{883DC59A-7D05-40D4-87D8-FE94A3EBA25D}"/>
    <cellStyle name="Input [yellow] 3 4" xfId="3671" xr:uid="{4F6E5CBA-8C89-4445-8943-CC1DEFBB2585}"/>
    <cellStyle name="Input [yellow] 3 5" xfId="3686" xr:uid="{10067A65-5CED-46C9-8356-A5E9E68F4591}"/>
    <cellStyle name="Input [yellow] 3 6" xfId="3096" xr:uid="{EA9F8F06-065F-43CC-B9AC-EF51E435935A}"/>
    <cellStyle name="Input [yellow] 4" xfId="7164" xr:uid="{6B0853A5-4E69-4B0F-9ECD-D7ED8B11D4AC}"/>
    <cellStyle name="Input [yellow] 4 2" xfId="2615" xr:uid="{660A6F5D-DE21-411E-9928-26203E544A8B}"/>
    <cellStyle name="Input [yellow] 4 3" xfId="3707" xr:uid="{E460E0C8-F3CF-4D95-B820-FC7F3F8EE26B}"/>
    <cellStyle name="Input [yellow] 4 4" xfId="865" xr:uid="{946A6676-B9A8-48B2-A02F-A62449782782}"/>
    <cellStyle name="Input [yellow] 4 5" xfId="3867" xr:uid="{DEF83C12-7411-487B-8AF1-EED226AB6DDC}"/>
    <cellStyle name="Input [yellow] 4 6" xfId="3876" xr:uid="{67AE7EB2-2EDC-456E-8BE7-147774C2E7DC}"/>
    <cellStyle name="Input [yellow] 5" xfId="7170" xr:uid="{0A0B2612-D775-4549-97F9-15081B5E8F19}"/>
    <cellStyle name="Input [yellow] 5 2" xfId="3920" xr:uid="{BBFBCC3C-FC87-4BD3-ABE2-9D026ADE572B}"/>
    <cellStyle name="Input [yellow] 5 3" xfId="3929" xr:uid="{49338E66-ED76-4892-A1F8-7B60365BFE15}"/>
    <cellStyle name="Input [yellow] 5 4" xfId="3939" xr:uid="{0196D87E-BF26-4861-8FD9-B20580184D8B}"/>
    <cellStyle name="Input [yellow] 5 5" xfId="3944" xr:uid="{9DED21B8-AE60-42A7-B732-4F3CEFFC6489}"/>
    <cellStyle name="Input [yellow] 5 6" xfId="3962" xr:uid="{E97EC239-29AD-4F64-B3DB-BCDE1D4A75DE}"/>
    <cellStyle name="Input [yellow] 6" xfId="7177" xr:uid="{558A0B2A-D45A-4907-A6BC-B6B9B2E3C09B}"/>
    <cellStyle name="Input [yellow] 6 2" xfId="4034" xr:uid="{7281725B-F642-4DE1-B72D-6580EE71CC39}"/>
    <cellStyle name="Input [yellow] 6 3" xfId="995" xr:uid="{3DB07DEB-139B-4A4B-BB62-54ACC0791272}"/>
    <cellStyle name="Input [yellow] 6 4" xfId="4050" xr:uid="{502FDBF1-B631-4552-AC11-29112F6F6D40}"/>
    <cellStyle name="Input [yellow] 6 5" xfId="4060" xr:uid="{1B1D721A-84A0-4A9A-92C0-E435B63A5DCA}"/>
    <cellStyle name="Input [yellow] 6 6" xfId="4089" xr:uid="{5B5C906C-879E-4F59-BE75-70D4CD139497}"/>
    <cellStyle name="Input [yellow] 7" xfId="7183" xr:uid="{D77CF9DE-99E9-49F9-9F38-026A2622640E}"/>
    <cellStyle name="Input [yellow] 7 2" xfId="11613" xr:uid="{4DAED3EB-A496-48F6-9767-ACF602734F4E}"/>
    <cellStyle name="Input [yellow] 7 3" xfId="11615" xr:uid="{4D74D4B6-6522-44CA-BCD3-8FBF6C24C28D}"/>
    <cellStyle name="Input [yellow] 7 4" xfId="11617" xr:uid="{DD8E5FDB-6ACC-4F9B-8FCE-7E6DEEC41C4A}"/>
    <cellStyle name="Input [yellow] 7 5" xfId="11623" xr:uid="{ADB8E911-B973-4CDF-A3FA-ABD5166E858A}"/>
    <cellStyle name="Input [yellow] 7 6" xfId="11631" xr:uid="{59257E01-809F-425E-8FF1-1BF39C8499CB}"/>
    <cellStyle name="Input [yellow] 8" xfId="7189" xr:uid="{5CD182E2-E70C-4EEF-976B-DE3CBBBE9403}"/>
    <cellStyle name="Input [yellow] 8 2" xfId="10638" xr:uid="{49E37990-6EC9-4797-9243-D1F329BD92F3}"/>
    <cellStyle name="Input [yellow] 8 3" xfId="11270" xr:uid="{162C07EF-6975-42BB-9258-35665D4219F4}"/>
    <cellStyle name="Input [yellow] 8 4" xfId="11279" xr:uid="{A3590367-B046-4670-BDBE-C5CB98EB8305}"/>
    <cellStyle name="Input [yellow] 8 5" xfId="6423" xr:uid="{A96E3F8C-1633-4B37-A6F2-7E0D60B1EA9E}"/>
    <cellStyle name="Input [yellow] 8 6" xfId="1883" xr:uid="{2B687210-6BA2-4CEB-9041-ACA80FB2DBC5}"/>
    <cellStyle name="Input [yellow] 9" xfId="11635" xr:uid="{2EDAE4E3-5185-457D-B677-7ABF48D08515}"/>
    <cellStyle name="Input [yellow] 9 2" xfId="11639" xr:uid="{98A74DA0-EF06-43D3-ACAF-9E1CEF580E58}"/>
    <cellStyle name="Input [yellow] 9 3" xfId="11645" xr:uid="{3087D76A-1BE3-4277-BB13-4635ED9DE16E}"/>
    <cellStyle name="Input [yellow] 9 4" xfId="11652" xr:uid="{5822984F-4D73-4721-ABB2-571AE02F2F35}"/>
    <cellStyle name="Input [yellow] 9 5" xfId="7405" xr:uid="{2B6AE32B-651D-45EE-A1E5-F123DF179869}"/>
    <cellStyle name="Input [yellow] 9 6" xfId="7436" xr:uid="{67317565-7798-4A17-A31B-00B8B5E819B1}"/>
    <cellStyle name="Input 2" xfId="11657" xr:uid="{2A1081B5-963B-43CA-9FB9-E75EEAD6E84F}"/>
    <cellStyle name="Input 2 10" xfId="4245" xr:uid="{3CB7A95B-C67F-4DF8-B523-D512D7BA6121}"/>
    <cellStyle name="Input 2 10 2" xfId="11660" xr:uid="{5BA9FA99-963A-4658-83B3-6F141854C7E1}"/>
    <cellStyle name="Input 2 10 3" xfId="11663" xr:uid="{6CD52CA6-BB7A-4DB9-A5FA-803516E5F938}"/>
    <cellStyle name="Input 2 10 4" xfId="11666" xr:uid="{9A682D14-2B27-412C-93E6-C91DE5F32F2C}"/>
    <cellStyle name="Input 2 11" xfId="4253" xr:uid="{26F84015-7D6C-46AA-98AE-A0E26AF7A628}"/>
    <cellStyle name="Input 2 11 2" xfId="465" xr:uid="{486B25C1-AF84-4C34-A8A9-1023BA492187}"/>
    <cellStyle name="Input 2 11 3" xfId="337" xr:uid="{4B486840-3B53-421D-A9B6-C1479FAF983D}"/>
    <cellStyle name="Input 2 11 4" xfId="386" xr:uid="{1DB9399E-4175-42BF-B742-A85B42E2A399}"/>
    <cellStyle name="Input 2 12" xfId="5417" xr:uid="{B625C0B1-21CF-4FFB-BD2E-73F0ACFC2BF9}"/>
    <cellStyle name="Input 2 13" xfId="5424" xr:uid="{FD86885D-B4B1-4342-B0BF-453900747FA4}"/>
    <cellStyle name="Input 2 14" xfId="5430" xr:uid="{346DBEBC-B88D-4C49-880E-740FDABF9B75}"/>
    <cellStyle name="Input 2 15" xfId="11669" xr:uid="{C3D8A514-E636-43FA-B975-C97C0A687AEC}"/>
    <cellStyle name="Input 2 16" xfId="11671" xr:uid="{12D721EB-DEC3-47FB-A819-AB6253994253}"/>
    <cellStyle name="Input 2 17" xfId="11673" xr:uid="{622046A1-89E2-48AE-B94D-0038EA648D7E}"/>
    <cellStyle name="Input 2 18" xfId="11675" xr:uid="{5508AA4B-DDA9-4CEB-8D63-95EE441F1BC9}"/>
    <cellStyle name="Input 2 19" xfId="838" xr:uid="{8A918590-5427-4D0B-82E4-44393D815D72}"/>
    <cellStyle name="Input 2 2" xfId="11679" xr:uid="{16BC97B1-F1CF-4BD4-BDE4-CA71784B82EE}"/>
    <cellStyle name="Input 2 2 10" xfId="9176" xr:uid="{968DD981-3049-4009-A728-159DA904118A}"/>
    <cellStyle name="Input 2 2 10 2" xfId="9187" xr:uid="{CBEFBFD3-FEA4-421B-8989-AFD7E232319A}"/>
    <cellStyle name="Input 2 2 10 3" xfId="9192" xr:uid="{8F4A6410-7C7C-467B-8E37-C3427249D817}"/>
    <cellStyle name="Input 2 2 10 4" xfId="9195" xr:uid="{1A13951F-0C76-4A14-AE3E-0A0D0D7EED1C}"/>
    <cellStyle name="Input 2 2 11" xfId="9205" xr:uid="{D7146411-3616-47C7-B25E-A5C105118F4A}"/>
    <cellStyle name="Input 2 2 12" xfId="9224" xr:uid="{9AB7ED46-DF74-48BF-9E6E-711276C57F34}"/>
    <cellStyle name="Input 2 2 13" xfId="11305" xr:uid="{63924768-6D10-4985-A04D-0A3D61BCA4C9}"/>
    <cellStyle name="Input 2 2 14" xfId="11314" xr:uid="{D197E1D7-EFA3-4BB0-972D-4A8AEC028894}"/>
    <cellStyle name="Input 2 2 15" xfId="11321" xr:uid="{A317E707-7F22-4264-A32C-99938D62E5EE}"/>
    <cellStyle name="Input 2 2 16" xfId="11329" xr:uid="{E5912A5C-17AF-4B68-9A07-3610E9338335}"/>
    <cellStyle name="Input 2 2 17" xfId="9732" xr:uid="{3E8641C6-B9D9-42CE-A12C-24705F460CC4}"/>
    <cellStyle name="Input 2 2 18" xfId="9742" xr:uid="{9B8AD44F-6D29-42EC-B9E1-0B4210114D0B}"/>
    <cellStyle name="Input 2 2 2" xfId="2912" xr:uid="{C51F1462-D90F-44D4-831A-D492019FFCD3}"/>
    <cellStyle name="Input 2 2 2 10" xfId="11680" xr:uid="{3CC5066B-64B5-4039-BE78-3E2051B893C2}"/>
    <cellStyle name="Input 2 2 2 2" xfId="4730" xr:uid="{33C8B7B2-9FD2-48D8-BB44-82AB0EDE65A9}"/>
    <cellStyle name="Input 2 2 2 2 2" xfId="2324" xr:uid="{E9E88B47-BDEA-46A3-A306-B26E192D2820}"/>
    <cellStyle name="Input 2 2 2 2 3" xfId="1150" xr:uid="{B6A838B4-D6CE-459A-83AC-85FD469AC633}"/>
    <cellStyle name="Input 2 2 2 2 4" xfId="2366" xr:uid="{810AE010-BF3C-4C3F-90AC-71EB3D5270BC}"/>
    <cellStyle name="Input 2 2 2 3" xfId="4754" xr:uid="{955CF702-2B54-40A0-AAFC-816BCEC82AC0}"/>
    <cellStyle name="Input 2 2 2 4" xfId="4871" xr:uid="{3C20DBAB-6B55-492B-9826-EDE7E9F7EFB4}"/>
    <cellStyle name="Input 2 2 2 5" xfId="4946" xr:uid="{F0174412-E3D0-4329-92CE-E32D4BF86323}"/>
    <cellStyle name="Input 2 2 2 6" xfId="5064" xr:uid="{7FC84E28-A68E-411A-960B-5058DFE129CC}"/>
    <cellStyle name="Input 2 2 2 7" xfId="1269" xr:uid="{E43FA0DB-25E5-4FCB-80A3-1AC826532FE5}"/>
    <cellStyle name="Input 2 2 2 8" xfId="2621" xr:uid="{598D7E83-7AC2-4A13-A6B2-A6FD51BA3492}"/>
    <cellStyle name="Input 2 2 2 9" xfId="3713" xr:uid="{12E19C46-DD74-4B0F-A281-05E42875159F}"/>
    <cellStyle name="Input 2 2 3" xfId="9564" xr:uid="{06FDB3A7-9376-41C0-9723-5F3FA0304FAD}"/>
    <cellStyle name="Input 2 2 3 10" xfId="11682" xr:uid="{C34E3C7D-2080-4648-B681-B60CF4D9CB63}"/>
    <cellStyle name="Input 2 2 3 2" xfId="9047" xr:uid="{6C37AFB9-A05B-4FDF-B8E1-819F94C7748E}"/>
    <cellStyle name="Input 2 2 3 2 2" xfId="11685" xr:uid="{6A5AC5C2-0464-4FF1-81E7-7BADE10B8B99}"/>
    <cellStyle name="Input 2 2 3 2 3" xfId="11688" xr:uid="{47E862C7-1041-4F56-B53F-FB52A3BF0C3C}"/>
    <cellStyle name="Input 2 2 3 2 4" xfId="11691" xr:uid="{01F17E29-97C9-40A8-9AA4-8EB70C1F4CB2}"/>
    <cellStyle name="Input 2 2 3 3" xfId="9053" xr:uid="{45456E99-938B-4224-9AC9-3DECA22B4C08}"/>
    <cellStyle name="Input 2 2 3 4" xfId="9058" xr:uid="{17BBEF4E-239A-462A-BA11-A3874B8FA814}"/>
    <cellStyle name="Input 2 2 3 5" xfId="9063" xr:uid="{2C47622B-DFB4-4433-B37A-FD97924C8EE0}"/>
    <cellStyle name="Input 2 2 3 6" xfId="9070" xr:uid="{18E094E8-4401-45D4-8731-CAE3A51286F6}"/>
    <cellStyle name="Input 2 2 3 7" xfId="9075" xr:uid="{23E10147-3D91-4D33-BE27-26117E7FA6E9}"/>
    <cellStyle name="Input 2 2 3 8" xfId="9080" xr:uid="{7CF7B607-B707-4422-9B2A-C55D4D52EB04}"/>
    <cellStyle name="Input 2 2 3 9" xfId="11697" xr:uid="{5866ED17-C430-4094-BAE6-A1ACAF91B8ED}"/>
    <cellStyle name="Input 2 2 4" xfId="4742" xr:uid="{CAA68447-7FC7-469B-8733-8E97817DC9F4}"/>
    <cellStyle name="Input 2 2 4 10" xfId="11701" xr:uid="{CD5F8132-3757-4D01-AB4B-E6B4B28EFD8A}"/>
    <cellStyle name="Input 2 2 4 2" xfId="2342" xr:uid="{303EC6E6-FB34-459E-9012-CFB78C8A02B9}"/>
    <cellStyle name="Input 2 2 4 2 2" xfId="9915" xr:uid="{23E1DD50-6FB8-40DA-A2FA-ADEDBABCA88A}"/>
    <cellStyle name="Input 2 2 4 2 3" xfId="9928" xr:uid="{365B2287-D75C-46FB-846C-941F72774653}"/>
    <cellStyle name="Input 2 2 4 2 4" xfId="9580" xr:uid="{003180D0-34FF-4E6F-9812-9EB9AD3A3A28}"/>
    <cellStyle name="Input 2 2 4 3" xfId="1133" xr:uid="{E31DFA65-BFE6-42EA-A58C-A07A51CC4B98}"/>
    <cellStyle name="Input 2 2 4 4" xfId="2387" xr:uid="{5394B925-D997-4620-8712-DB9A0CB30767}"/>
    <cellStyle name="Input 2 2 4 5" xfId="2423" xr:uid="{AAD11252-45A7-4031-B39C-A7C8BB286CD5}"/>
    <cellStyle name="Input 2 2 4 6" xfId="2451" xr:uid="{66BC73AC-498F-4D28-ADBD-041743AC9598}"/>
    <cellStyle name="Input 2 2 4 7" xfId="305" xr:uid="{EE07704F-1231-4B4F-AC01-6B03FDD0CD37}"/>
    <cellStyle name="Input 2 2 4 8" xfId="729" xr:uid="{1A5859F7-C4F6-4842-BF4C-7927A3AB3590}"/>
    <cellStyle name="Input 2 2 4 9" xfId="4749" xr:uid="{B302C0B3-E9B6-42D4-BFC4-40D8AF24EA4F}"/>
    <cellStyle name="Input 2 2 5" xfId="4770" xr:uid="{398F7D4A-D35E-46B8-A3BE-72751195DC32}"/>
    <cellStyle name="Input 2 2 5 10" xfId="2343" xr:uid="{1BFE820D-5B98-4CAB-83BF-510E0BC524C2}"/>
    <cellStyle name="Input 2 2 5 2" xfId="4784" xr:uid="{F17FD63E-41B1-47F4-B18D-20B916A0E9DD}"/>
    <cellStyle name="Input 2 2 5 2 2" xfId="2242" xr:uid="{DC05FD88-2CF5-4048-B8B5-2BB255BE8866}"/>
    <cellStyle name="Input 2 2 5 2 3" xfId="2476" xr:uid="{2686B31D-EF7F-44B0-B769-AD926033EA59}"/>
    <cellStyle name="Input 2 2 5 2 4" xfId="256" xr:uid="{C2E00F5A-17EE-4CD4-B748-D395512DE60E}"/>
    <cellStyle name="Input 2 2 5 3" xfId="1175" xr:uid="{ECE19703-1CFF-4469-A658-F6852A74A369}"/>
    <cellStyle name="Input 2 2 5 4" xfId="4801" xr:uid="{113F9110-D2B8-4F51-9234-DDD193950ABD}"/>
    <cellStyle name="Input 2 2 5 5" xfId="4817" xr:uid="{06B91516-BC84-471A-9C82-4D31994714F1}"/>
    <cellStyle name="Input 2 2 5 6" xfId="4835" xr:uid="{81AEB258-3CDD-4FFB-BC96-D544076E1BDF}"/>
    <cellStyle name="Input 2 2 5 7" xfId="1288" xr:uid="{103540BE-523E-41E7-A3F0-B25FA0EDE67C}"/>
    <cellStyle name="Input 2 2 5 8" xfId="4848" xr:uid="{1180A3EE-B423-4DB3-9F25-1ECF54DEE47E}"/>
    <cellStyle name="Input 2 2 5 9" xfId="4860" xr:uid="{06A26A1D-9DA9-46FF-AD6D-0C8A7D7007C2}"/>
    <cellStyle name="Input 2 2 6" xfId="4881" xr:uid="{217C7097-6586-48E1-892F-41D97DCFB185}"/>
    <cellStyle name="Input 2 2 6 10" xfId="11705" xr:uid="{85A6E849-2C70-41A3-BBC2-EA27DED075C7}"/>
    <cellStyle name="Input 2 2 6 2" xfId="4893" xr:uid="{082781EB-EC7C-46E2-858A-82B18A4F8C8E}"/>
    <cellStyle name="Input 2 2 6 2 2" xfId="4492" xr:uid="{89AFC43E-3602-4816-97B5-7B423D0DA272}"/>
    <cellStyle name="Input 2 2 6 2 3" xfId="4502" xr:uid="{949CA85F-AA2A-4773-84C0-88C2C458F04C}"/>
    <cellStyle name="Input 2 2 6 2 4" xfId="4515" xr:uid="{201A5B7C-11B9-4737-9C2C-3E247B8A82F1}"/>
    <cellStyle name="Input 2 2 6 3" xfId="1199" xr:uid="{5E8B7B33-B1B2-4607-A2B6-3DA833040A58}"/>
    <cellStyle name="Input 2 2 6 4" xfId="4904" xr:uid="{8F83664D-72F9-4CAE-9A97-C3ED585B70F4}"/>
    <cellStyle name="Input 2 2 6 5" xfId="4930" xr:uid="{DC6A9C7C-7069-4F76-A42D-E307B16724E1}"/>
    <cellStyle name="Input 2 2 6 6" xfId="930" xr:uid="{03FE9855-8641-49F0-A5EC-2F41475B3E4E}"/>
    <cellStyle name="Input 2 2 6 7" xfId="1322" xr:uid="{EBFB1753-ED29-4B84-8EC8-AD02AD6EC71E}"/>
    <cellStyle name="Input 2 2 6 8" xfId="1835" xr:uid="{CB1761DC-AA74-4E48-BE72-04AB0708D1E2}"/>
    <cellStyle name="Input 2 2 6 9" xfId="1852" xr:uid="{1C5E0F03-D14F-44CB-8F0B-1822F47ED7F6}"/>
    <cellStyle name="Input 2 2 7" xfId="4956" xr:uid="{F4870D9C-FB8C-47F5-A6A0-9722ADF9FEAF}"/>
    <cellStyle name="Input 2 2 7 2" xfId="4968" xr:uid="{CED1AD2C-FAA2-4D8A-B31D-5E59F2D60A57}"/>
    <cellStyle name="Input 2 2 7 3" xfId="612" xr:uid="{12BAB876-5B67-4D96-A933-C4326CDEB35C}"/>
    <cellStyle name="Input 2 2 7 4" xfId="4980" xr:uid="{AEE71D5C-F83C-4A10-867B-330BF3691AAA}"/>
    <cellStyle name="Input 2 2 7 5" xfId="912" xr:uid="{23777B2E-0F29-422A-9F64-F432510636E1}"/>
    <cellStyle name="Input 2 2 7 6" xfId="4993" xr:uid="{0A3855EB-D0E6-409C-AA4E-3BC972D29BF8}"/>
    <cellStyle name="Input 2 2 7 7" xfId="1336" xr:uid="{CAEBF8F9-2142-4C5F-95BA-FD2A08459C0C}"/>
    <cellStyle name="Input 2 2 7 8" xfId="5016" xr:uid="{E4BCEFC9-5D90-4105-A01D-C71197CDA5BB}"/>
    <cellStyle name="Input 2 2 7 9" xfId="5039" xr:uid="{C60769B8-B345-4CC6-8830-9D80C6C1E451}"/>
    <cellStyle name="Input 2 2 8" xfId="5073" xr:uid="{90312CF7-A653-45E2-B1EF-1E19A3CF6335}"/>
    <cellStyle name="Input 2 2 8 2" xfId="1582" xr:uid="{3739E37A-862A-4947-B915-8228445CECD0}"/>
    <cellStyle name="Input 2 2 8 3" xfId="1218" xr:uid="{68A57983-E56E-451B-AC5E-22F841652028}"/>
    <cellStyle name="Input 2 2 8 4" xfId="1602" xr:uid="{F2927DB0-62E0-487A-A7B3-6A61DA17A91A}"/>
    <cellStyle name="Input 2 2 9" xfId="1260" xr:uid="{9AD188DC-9AEF-4166-AC16-561998B3DB02}"/>
    <cellStyle name="Input 2 2 9 2" xfId="11703" xr:uid="{9A15CF08-B9C2-4B62-8A3B-B7BB3ECD144B}"/>
    <cellStyle name="Input 2 2 9 3" xfId="11710" xr:uid="{E3305BB5-D366-421E-B570-2165C06CD576}"/>
    <cellStyle name="Input 2 2 9 4" xfId="11713" xr:uid="{CCF8608D-0269-470D-ADD8-56C75752EF9C}"/>
    <cellStyle name="Input 2 2_New TB 18-19" xfId="11716" xr:uid="{3113691C-6F3E-4FC5-874B-29D249516AFB}"/>
    <cellStyle name="Input 2 3" xfId="11720" xr:uid="{1A2F2198-407E-4477-8B24-2A44A36A35DF}"/>
    <cellStyle name="Input 2 3 10" xfId="11400" xr:uid="{4DE80F99-3B6F-4272-B84B-A525A4BE173C}"/>
    <cellStyle name="Input 2 3 2" xfId="11723" xr:uid="{362CD2F6-EB71-4EDF-8AC9-954E8FAD7013}"/>
    <cellStyle name="Input 2 3 2 2" xfId="11725" xr:uid="{E045E941-350F-4901-A411-23B791213E56}"/>
    <cellStyle name="Input 2 3 2 3" xfId="11731" xr:uid="{9DE28B49-B44B-4A09-A25F-32DAF2B6438F}"/>
    <cellStyle name="Input 2 3 2 4" xfId="11735" xr:uid="{2C44D768-976C-41F8-A1B9-5DC082602401}"/>
    <cellStyle name="Input 2 3 3" xfId="213" xr:uid="{87F6F4C6-EF8E-4604-8BD3-0A5584D0FD5A}"/>
    <cellStyle name="Input 2 3 4" xfId="5162" xr:uid="{F72B6C64-0052-40C7-B56C-862F0890E954}"/>
    <cellStyle name="Input 2 3 5" xfId="5181" xr:uid="{E340BB70-0438-4666-83D7-73D3F173788A}"/>
    <cellStyle name="Input 2 3 6" xfId="5197" xr:uid="{DDA024C0-F478-4643-ABD0-FA8ECBE89569}"/>
    <cellStyle name="Input 2 3 7" xfId="5264" xr:uid="{335FA663-DF98-4284-906C-27A0EFEB0DBB}"/>
    <cellStyle name="Input 2 3 8" xfId="5334" xr:uid="{BBAE293F-D54F-4BEA-84FB-90B4386E5353}"/>
    <cellStyle name="Input 2 3 9" xfId="1282" xr:uid="{DDA7E031-253F-4690-A330-DA65502466FE}"/>
    <cellStyle name="Input 2 4" xfId="11738" xr:uid="{776C8FBD-266A-4E2B-B427-EA062951C3D0}"/>
    <cellStyle name="Input 2 4 10" xfId="11744" xr:uid="{2A01096D-A94C-491E-96A0-5093D1AEDED8}"/>
    <cellStyle name="Input 2 4 2" xfId="11748" xr:uid="{0E3B3493-11BF-4768-9FD0-88F9E93D1FC6}"/>
    <cellStyle name="Input 2 4 2 2" xfId="9326" xr:uid="{5A0979FE-247E-4366-8114-01B7230CC0D7}"/>
    <cellStyle name="Input 2 4 2 3" xfId="9333" xr:uid="{ABDCB8EA-1AF1-4E2E-B5F5-7A0DD1DDD1B0}"/>
    <cellStyle name="Input 2 4 2 4" xfId="11758" xr:uid="{478667CB-3703-42C9-B234-7B6181EF55A5}"/>
    <cellStyle name="Input 2 4 3" xfId="11762" xr:uid="{F70E1C2E-662B-425A-B313-C0BCBE1A80CA}"/>
    <cellStyle name="Input 2 4 4" xfId="2327" xr:uid="{89E417F2-EEF4-4CF6-9BE3-D868DF388FDF}"/>
    <cellStyle name="Input 2 4 5" xfId="1147" xr:uid="{1D66207E-5134-4DE6-9DD6-0067F2195F26}"/>
    <cellStyle name="Input 2 4 6" xfId="2374" xr:uid="{45346C62-EB78-4CDE-BD28-86CBB95CB020}"/>
    <cellStyle name="Input 2 4 7" xfId="2409" xr:uid="{A4EA2322-D97D-473B-8268-22AA865716A5}"/>
    <cellStyle name="Input 2 4 8" xfId="2438" xr:uid="{D7C264E3-3DEF-438B-B673-B6246FF2248D}"/>
    <cellStyle name="Input 2 4 9" xfId="319" xr:uid="{6F4C0C58-F465-417D-989F-968C00D5684E}"/>
    <cellStyle name="Input 2 5" xfId="11771" xr:uid="{09F81848-10CB-4EA9-8BF3-183316A7707F}"/>
    <cellStyle name="Input 2 5 10" xfId="9980" xr:uid="{152152F0-8B90-4CC3-B9E4-60AD12EC0F41}"/>
    <cellStyle name="Input 2 5 2" xfId="11779" xr:uid="{C8869271-8379-46BD-9F1C-5F2B27D31DAA}"/>
    <cellStyle name="Input 2 5 2 2" xfId="11786" xr:uid="{ED331F9D-09D3-48B7-BE57-EC427D49DC20}"/>
    <cellStyle name="Input 2 5 2 3" xfId="11791" xr:uid="{824A1C93-00A0-4EAD-BFFF-0B756AC28A01}"/>
    <cellStyle name="Input 2 5 2 4" xfId="11796" xr:uid="{B64AADCF-8152-41C3-9679-635BFE6D55CF}"/>
    <cellStyle name="Input 2 5 3" xfId="11799" xr:uid="{C7CD540F-FE59-43DB-945F-1C16C710FC22}"/>
    <cellStyle name="Input 2 5 4" xfId="4781" xr:uid="{F71AD670-3D6D-49A2-9DC3-305BC7022885}"/>
    <cellStyle name="Input 2 5 5" xfId="1188" xr:uid="{77543727-529E-4980-862B-E5049517906B}"/>
    <cellStyle name="Input 2 5 6" xfId="4798" xr:uid="{DA1BE06C-1AB3-468C-A735-C7628BC81A8E}"/>
    <cellStyle name="Input 2 5 7" xfId="4813" xr:uid="{A652E101-5E35-4D18-8555-51F482BF9BEA}"/>
    <cellStyle name="Input 2 5 8" xfId="4830" xr:uid="{E1B344E2-180D-414F-9119-3244F5312612}"/>
    <cellStyle name="Input 2 5 9" xfId="1303" xr:uid="{27779404-CE65-49C5-B801-121EE5D4A86E}"/>
    <cellStyle name="Input 2 6" xfId="11808" xr:uid="{3B0B13AB-D8A0-4C20-92D8-B9D6398C9562}"/>
    <cellStyle name="Input 2 6 10" xfId="11813" xr:uid="{321C8292-D27B-42E7-9B93-7F6A29F9E30F}"/>
    <cellStyle name="Input 2 6 2" xfId="11818" xr:uid="{3BE1CBD8-B5C8-43A4-8167-FEA9C1DCA93E}"/>
    <cellStyle name="Input 2 6 2 2" xfId="11823" xr:uid="{D8CED152-49AE-4FEC-A314-8F6520C87AFB}"/>
    <cellStyle name="Input 2 6 2 3" xfId="11824" xr:uid="{4BBD234A-79EF-4213-A051-B45FC7CBCEFB}"/>
    <cellStyle name="Input 2 6 2 4" xfId="11825" xr:uid="{641FE4CA-34DF-4EC1-A67B-E68FF87F45FD}"/>
    <cellStyle name="Input 2 6 3" xfId="11828" xr:uid="{A901EEC2-5E65-4F97-846D-AD67CC8B8E59}"/>
    <cellStyle name="Input 2 6 4" xfId="4890" xr:uid="{0870F1DE-3ED7-4117-9A0B-68F5E3451FF8}"/>
    <cellStyle name="Input 2 6 5" xfId="1206" xr:uid="{356BF604-1F9F-49E6-990B-A7C4AA634B79}"/>
    <cellStyle name="Input 2 6 6" xfId="4897" xr:uid="{D0AA4814-D5A4-4850-BF73-3D3F9FCBE1A1}"/>
    <cellStyle name="Input 2 6 7" xfId="4922" xr:uid="{02EB4B57-AE32-436C-A21C-086370AC2490}"/>
    <cellStyle name="Input 2 6 8" xfId="922" xr:uid="{51DE3C19-86A1-40FE-BCD6-86CCE226EC49}"/>
    <cellStyle name="Input 2 6 9" xfId="1329" xr:uid="{5FBB79E4-CA2E-4C64-B62F-5724FAAF8DA4}"/>
    <cellStyle name="Input 2 7" xfId="11835" xr:uid="{6A79433B-9C85-4F57-A618-D8628645E8CE}"/>
    <cellStyle name="Input 2 7 10" xfId="11840" xr:uid="{6A66F855-36B8-4E5D-A9AA-19EEC08798C8}"/>
    <cellStyle name="Input 2 7 2" xfId="11843" xr:uid="{B83BFF3B-4036-42B0-992D-85A65F815019}"/>
    <cellStyle name="Input 2 7 2 2" xfId="2431" xr:uid="{F83DE1A4-6BBE-450C-8F6A-96733B573BBD}"/>
    <cellStyle name="Input 2 7 2 3" xfId="2460" xr:uid="{0A60AD21-2EEC-4879-BE75-7D550DE7A823}"/>
    <cellStyle name="Input 2 7 2 4" xfId="9626" xr:uid="{076012B8-24D5-421A-B76F-11F5B14B9E88}"/>
    <cellStyle name="Input 2 7 3" xfId="11850" xr:uid="{8CC764D3-09BA-489C-A6E4-5901B1DAB4D1}"/>
    <cellStyle name="Input 2 7 4" xfId="4961" xr:uid="{74E212A4-D6CB-4C87-BCE0-C4F94675D387}"/>
    <cellStyle name="Input 2 7 5" xfId="605" xr:uid="{D68F21E1-F8FA-43AA-B1F1-32509D79416A}"/>
    <cellStyle name="Input 2 7 6" xfId="4971" xr:uid="{0148DAC5-81E1-4389-9B32-307052E0B02B}"/>
    <cellStyle name="Input 2 7 7" xfId="908" xr:uid="{7064F04A-7D2E-4D0C-B754-B376570C05F2}"/>
    <cellStyle name="Input 2 7 8" xfId="4984" xr:uid="{2B0F00CF-33BD-4B40-A7FE-60E64AE59BF6}"/>
    <cellStyle name="Input 2 7 9" xfId="1341" xr:uid="{8D27A6C4-DD03-466C-85AD-E4BC6815B562}"/>
    <cellStyle name="Input 2 8" xfId="11855" xr:uid="{E2EFDB3E-3A32-48AB-9764-1A6BC79B3E2E}"/>
    <cellStyle name="Input 2 8 2" xfId="11860" xr:uid="{CD012032-88A8-4FD7-8FB2-56BC9C6C6B4F}"/>
    <cellStyle name="Input 2 8 3" xfId="11864" xr:uid="{56B1A00C-7AAB-430F-A50C-63CAF8230499}"/>
    <cellStyle name="Input 2 8 4" xfId="1587" xr:uid="{9C97EB08-6C8B-4BEB-977A-050015DCCF11}"/>
    <cellStyle name="Input 2 8 5" xfId="1225" xr:uid="{7B966F22-503E-4C69-B4F2-7B16E4A20DAB}"/>
    <cellStyle name="Input 2 8 6" xfId="1609" xr:uid="{A398E9A0-C26A-4C9D-BB8F-82001593C700}"/>
    <cellStyle name="Input 2 8 7" xfId="1642" xr:uid="{029D95E5-E97E-49FF-9E46-032478726109}"/>
    <cellStyle name="Input 2 8 8" xfId="1660" xr:uid="{658DE78E-0798-4DD1-99A4-34F5D9023E3A}"/>
    <cellStyle name="Input 2 8 9" xfId="1692" xr:uid="{9F8362C7-0DBF-4EC4-8841-14B625DD4DE6}"/>
    <cellStyle name="Input 2 9" xfId="11870" xr:uid="{B422877F-910B-406A-BCEA-101D6C3ED05C}"/>
    <cellStyle name="Input 2 9 2" xfId="8312" xr:uid="{910EC7BE-750A-415A-9C24-8961F19C5F4F}"/>
    <cellStyle name="Input 2 9 3" xfId="8316" xr:uid="{7A16BFFE-BF74-49A2-8C22-C28542016002}"/>
    <cellStyle name="Input 2 9 4" xfId="5484" xr:uid="{FB24DACC-A089-41F0-9852-E401B25F0988}"/>
    <cellStyle name="Input 2_New TB 18-19" xfId="5463" xr:uid="{C6C3A18A-2388-429D-8AE1-308EA9435716}"/>
    <cellStyle name="Link Currency (0)" xfId="8421" xr:uid="{CC6E756A-C5D5-4B92-A437-919540A4F4FF}"/>
    <cellStyle name="Link Currency (2)" xfId="10005" xr:uid="{4042E289-A7BD-4CBB-8437-3E2C0BE86AC4}"/>
    <cellStyle name="Link Units (0)" xfId="2928" xr:uid="{FC43AAFA-7D01-4AB5-8224-1C0B69651BFA}"/>
    <cellStyle name="Link Units (1)" xfId="9160" xr:uid="{1A59936D-7558-4D58-8C1D-B1229FE3796A}"/>
    <cellStyle name="Link Units (2)" xfId="11875" xr:uid="{A3AF653C-7052-4884-A9F7-2304642790FC}"/>
    <cellStyle name="Linked Cell 2" xfId="590" xr:uid="{3A469011-04C8-4DC1-A05D-2CF0D0C7F501}"/>
    <cellStyle name="Marius1" xfId="11878" xr:uid="{BEA2401D-1D0D-4D28-A874-2A566188F324}"/>
    <cellStyle name="Millares_Gastos de Viaje" xfId="11607" xr:uid="{1EAF8D95-58DB-4D17-92F2-89097904C146}"/>
    <cellStyle name="Milliers [0]_BP sales projection-draft2" xfId="11881" xr:uid="{66105C70-9D3D-48FB-B240-4F8C4BF143AD}"/>
    <cellStyle name="Milliers_Cameron jan 03 -sept 03" xfId="1010" xr:uid="{2AB885AF-F56C-4A4F-9ADF-37A8212E44D1}"/>
    <cellStyle name="Model" xfId="9334" xr:uid="{B261D914-D7B6-4469-8527-4DD1F4A04397}"/>
    <cellStyle name="Model 10" xfId="11882" xr:uid="{C93C8DE8-7B7F-459E-9A63-10541434D850}"/>
    <cellStyle name="Model 11" xfId="11886" xr:uid="{275AAED4-3FE8-403D-A936-8DD08BE4A86B}"/>
    <cellStyle name="Model 12" xfId="11890" xr:uid="{55D16D21-02CC-456A-A05C-156F000F5B71}"/>
    <cellStyle name="Model 13" xfId="11893" xr:uid="{2A1F86B6-475F-411E-9B34-17E6C28CA2C8}"/>
    <cellStyle name="Model 14" xfId="11896" xr:uid="{4D74CFF3-5289-4920-827B-448D2083B2FC}"/>
    <cellStyle name="Model 2" xfId="2004" xr:uid="{18DB352D-D293-4E4F-85E2-DEB69DC6B857}"/>
    <cellStyle name="Model 3" xfId="9901" xr:uid="{BCA9498B-C68A-4281-AC9A-2DFA77123D4F}"/>
    <cellStyle name="Model 4" xfId="11899" xr:uid="{39142443-79A9-4BB1-8E9E-02433FABD3BB}"/>
    <cellStyle name="Model 5" xfId="11905" xr:uid="{83318497-0017-43AB-AD80-FF23E26A7451}"/>
    <cellStyle name="Model 6" xfId="11911" xr:uid="{3CA68057-897C-4CDA-A568-E7DEC64561E0}"/>
    <cellStyle name="Model 7" xfId="11919" xr:uid="{4784D9BB-AD97-4604-B342-5C98CA70BB0B}"/>
    <cellStyle name="Model 8" xfId="11927" xr:uid="{34243ABC-77F9-4171-93AB-857851411CDA}"/>
    <cellStyle name="Model 9" xfId="10781" xr:uid="{B0AE5FC5-DBFE-4055-83C6-973655083E8B}"/>
    <cellStyle name="n" xfId="11931" xr:uid="{E6193CC0-9122-4E67-9ED1-993D6E17692D}"/>
    <cellStyle name="Neutral 2" xfId="8667" xr:uid="{EB01ADD1-35B8-4994-B86A-371AF68563CD}"/>
    <cellStyle name="New Times Roman" xfId="2103" xr:uid="{AE8A0BB4-CE7E-4FFD-9251-D8A8B5E0D002}"/>
    <cellStyle name="no dec" xfId="810" xr:uid="{A5D24FD6-08B8-4822-9A0C-065F327F4B9C}"/>
    <cellStyle name="ÑONVÒ" xfId="11934" xr:uid="{C9597331-0E1F-4CDC-A0AD-6D13A4C00ADD}"/>
    <cellStyle name="ÑONVÒ 10" xfId="11936" xr:uid="{282076A5-B09D-4DF4-95BA-3D2ABF2A7F5B}"/>
    <cellStyle name="ÑONVÒ 10 2" xfId="10997" xr:uid="{68EBE5D6-F17F-4D3C-BBF2-8502FD264669}"/>
    <cellStyle name="ÑONVÒ 10 3" xfId="11008" xr:uid="{D78781D4-9F7D-4BCF-8012-4035525A2946}"/>
    <cellStyle name="ÑONVÒ 10 4" xfId="11024" xr:uid="{9D0C9FDC-9F6B-4A24-9852-417825735ED1}"/>
    <cellStyle name="ÑONVÒ 10 5" xfId="11039" xr:uid="{FF4FEA3F-FE44-46CF-8B3D-F8FB3F88AB0E}"/>
    <cellStyle name="ÑONVÒ 10 6" xfId="11060" xr:uid="{01ED45DD-3732-4484-9BA4-323225DBB5EF}"/>
    <cellStyle name="ÑONVÒ 11" xfId="11946" xr:uid="{83F3903E-B697-45B6-8E7D-CCDC5C44D979}"/>
    <cellStyle name="ÑONVÒ 12" xfId="3464" xr:uid="{28BB4845-5D4E-44AE-B997-EB8500076F55}"/>
    <cellStyle name="ÑONVÒ 13" xfId="11956" xr:uid="{BF39BA8B-505B-4379-BE9A-5E1A55278EF5}"/>
    <cellStyle name="ÑONVÒ 14" xfId="11965" xr:uid="{831FF428-F5B8-49BD-B7E3-D5D5B3623B6A}"/>
    <cellStyle name="ÑONVÒ 15" xfId="11970" xr:uid="{26E700D0-37E7-4995-A5F9-528DA2AE4854}"/>
    <cellStyle name="ÑONVÒ 16" xfId="11973" xr:uid="{97E96BF4-AF96-4FF3-BBB1-CB96485918B7}"/>
    <cellStyle name="ÑONVÒ 17" xfId="11976" xr:uid="{8320E87B-417C-4453-8E26-8AA428B50921}"/>
    <cellStyle name="ÑONVÒ 18" xfId="11979" xr:uid="{075DDA59-D849-4C1C-B969-DE175D6353AE}"/>
    <cellStyle name="ÑONVÒ 2" xfId="11982" xr:uid="{D2342232-12C7-46B6-9193-1B40EEC0451B}"/>
    <cellStyle name="ÑONVÒ 2 2" xfId="3949" xr:uid="{E82C37C4-A036-4199-A25A-B36009FF2F9D}"/>
    <cellStyle name="ÑONVÒ 2 3" xfId="3967" xr:uid="{AC91AAF9-1997-48B6-9207-E3DC2196997B}"/>
    <cellStyle name="ÑONVÒ 2 4" xfId="3979" xr:uid="{7499DC3F-4EB5-4A95-9292-363A5CF3973A}"/>
    <cellStyle name="ÑONVÒ 2 5" xfId="4587" xr:uid="{6D50D4A7-FB70-49EF-9C2B-32DBBC569184}"/>
    <cellStyle name="ÑONVÒ 2 6" xfId="4597" xr:uid="{B9A0E505-D4A3-45A1-B207-8861F968A9F9}"/>
    <cellStyle name="ÑONVÒ 3" xfId="11984" xr:uid="{60434C8B-C4C2-4BF4-8C38-20131A3D57AB}"/>
    <cellStyle name="ÑONVÒ 3 2" xfId="4065" xr:uid="{BADF8FB3-B039-46AC-B325-A22DF692C029}"/>
    <cellStyle name="ÑONVÒ 3 3" xfId="4085" xr:uid="{F912F7A8-7EC4-44E5-81DB-D12F9DF47470}"/>
    <cellStyle name="ÑONVÒ 3 4" xfId="4100" xr:uid="{AC48F727-4C5E-4458-A7F6-F278ACE0A19A}"/>
    <cellStyle name="ÑONVÒ 3 5" xfId="4352" xr:uid="{C0A7FE6C-BD4C-40BA-81D5-392AC921791A}"/>
    <cellStyle name="ÑONVÒ 3 6" xfId="4373" xr:uid="{1A6DE46D-DECF-4877-802B-552250C3B149}"/>
    <cellStyle name="ÑONVÒ 4" xfId="8807" xr:uid="{FF3E5972-AFB7-4878-93E8-1F6167331346}"/>
    <cellStyle name="ÑONVÒ 4 2" xfId="11619" xr:uid="{3552A118-597B-4ACD-9933-3217D43F0C05}"/>
    <cellStyle name="ÑONVÒ 4 3" xfId="11626" xr:uid="{DABF4334-E4D9-41DF-A361-2E61033E2786}"/>
    <cellStyle name="ÑONVÒ 4 4" xfId="11987" xr:uid="{A6A8CFB1-29CC-4B64-AC4D-A1F7F8E008D9}"/>
    <cellStyle name="ÑONVÒ 4 5" xfId="11989" xr:uid="{FB4D0D61-AB75-40DD-B73A-247CDEAE57F2}"/>
    <cellStyle name="ÑONVÒ 4 6" xfId="11991" xr:uid="{7E70916B-9855-4EB5-97F1-4AA025A238B6}"/>
    <cellStyle name="ÑONVÒ 5" xfId="2974" xr:uid="{473D3386-386C-447B-94E0-0FD695E61AEE}"/>
    <cellStyle name="ÑONVÒ 5 2" xfId="6420" xr:uid="{6022FF7C-7EB6-4DA3-84E8-58E942B4A52C}"/>
    <cellStyle name="ÑONVÒ 5 3" xfId="1881" xr:uid="{20C11D76-962E-4DA8-BB87-9371EE3D9C9A}"/>
    <cellStyle name="ÑONVÒ 5 4" xfId="6900" xr:uid="{2C2F2D53-CA87-4D49-8EAC-58705ECE7E6A}"/>
    <cellStyle name="ÑONVÒ 5 5" xfId="6914" xr:uid="{3EDD8355-F35E-41A7-8340-DC47ADB1A7C1}"/>
    <cellStyle name="ÑONVÒ 5 6" xfId="6926" xr:uid="{4EFDF9E5-C8CA-495E-BC88-2926EDC93A56}"/>
    <cellStyle name="ÑONVÒ 6" xfId="7386" xr:uid="{90440954-FE31-44A6-9EE9-8AAF4672F985}"/>
    <cellStyle name="ÑONVÒ 6 2" xfId="7403" xr:uid="{22DAACD1-DD97-44F8-ACFA-26B73229348E}"/>
    <cellStyle name="ÑONVÒ 6 3" xfId="7435" xr:uid="{65DC4CB3-B357-4D51-8153-838F86137830}"/>
    <cellStyle name="ÑONVÒ 6 4" xfId="7449" xr:uid="{BE9C7A9A-FD14-4CC4-829E-7A32569E03F5}"/>
    <cellStyle name="ÑONVÒ 6 5" xfId="7463" xr:uid="{448FC3AB-8E02-41A4-B3B3-3670F20BF34D}"/>
    <cellStyle name="ÑONVÒ 6 6" xfId="644" xr:uid="{A076C037-F094-4800-AE13-A7EC9C580DD7}"/>
    <cellStyle name="ÑONVÒ 7" xfId="7562" xr:uid="{181853FD-0881-43A4-81DA-3E7B1170E2C6}"/>
    <cellStyle name="ÑONVÒ 7 2" xfId="7578" xr:uid="{813DCD23-62AD-4291-A203-E7F77A7F9968}"/>
    <cellStyle name="ÑONVÒ 7 3" xfId="3802" xr:uid="{23C6875D-FA53-44E5-86CA-2856498591E6}"/>
    <cellStyle name="ÑONVÒ 7 4" xfId="3822" xr:uid="{E165A51A-644C-4490-8CF1-8A6B22A85B5E}"/>
    <cellStyle name="ÑONVÒ 7 5" xfId="3857" xr:uid="{9686DBFB-AD9D-46B8-90AA-754130A60C1C}"/>
    <cellStyle name="ÑONVÒ 7 6" xfId="3899" xr:uid="{41A815E6-7B8C-41F4-BBA2-5629E7F9BE38}"/>
    <cellStyle name="ÑONVÒ 8" xfId="7644" xr:uid="{86248478-1FD6-4963-A69F-F0A66497083B}"/>
    <cellStyle name="ÑONVÒ 8 2" xfId="7652" xr:uid="{3EBEFEDD-A530-4A92-81E2-E2DFF3B1A005}"/>
    <cellStyle name="ÑONVÒ 8 3" xfId="7662" xr:uid="{EC18AF59-FE91-4F58-9386-E177AF584406}"/>
    <cellStyle name="ÑONVÒ 8 4" xfId="11993" xr:uid="{9C545AC8-796E-4B37-A247-A491E4637443}"/>
    <cellStyle name="ÑONVÒ 8 5" xfId="11681" xr:uid="{A6A3AFC0-7899-438D-B6DB-DCD6E2135099}"/>
    <cellStyle name="ÑONVÒ 8 6" xfId="9595" xr:uid="{38F25B92-0FE1-4E36-815F-D7BF29B42817}"/>
    <cellStyle name="ÑONVÒ 9" xfId="7671" xr:uid="{C204CC64-CC25-481F-BB96-59916B84A9D0}"/>
    <cellStyle name="ÑONVÒ 9 2" xfId="7719" xr:uid="{85A1B2B4-50AD-4A38-89CA-0245360F8C9B}"/>
    <cellStyle name="ÑONVÒ 9 3" xfId="7931" xr:uid="{A6E87496-6BE7-48D6-98D6-F968A6BFB17E}"/>
    <cellStyle name="ÑONVÒ 9 4" xfId="8131" xr:uid="{3B68EB88-B7C4-4105-A75B-20CB35EF0DD0}"/>
    <cellStyle name="ÑONVÒ 9 5" xfId="8257" xr:uid="{3AE23230-99F3-46E0-8AF4-8B06CE5ECC38}"/>
    <cellStyle name="ÑONVÒ 9 6" xfId="8401" xr:uid="{9620BEB9-FDD6-4C57-8163-735C2A216F9C}"/>
    <cellStyle name="Normal" xfId="0" builtinId="0"/>
    <cellStyle name="Normal - Style1" xfId="469" xr:uid="{5D464F7C-B5CD-487A-86B5-BEF71CB036A2}"/>
    <cellStyle name="Normal - 유형1" xfId="3075" xr:uid="{CAC2B366-EEDA-4883-A571-F7B638D0437F}"/>
    <cellStyle name="Normal 10" xfId="3129" xr:uid="{F785984E-79C9-45F1-B79B-46146909559B}"/>
    <cellStyle name="Normal 10 10" xfId="9314" xr:uid="{3DAC2EE6-3DC8-4CA2-84AB-43F87D43FE36}"/>
    <cellStyle name="Normal 10 10 2" xfId="11994" xr:uid="{B1FD0012-276B-4A8D-92E3-45408E31F947}"/>
    <cellStyle name="Normal 10 10 3" xfId="11996" xr:uid="{1D32F9F4-4B3D-4B92-ABA6-09A29AE0DA67}"/>
    <cellStyle name="Normal 10 10 4" xfId="9593" xr:uid="{F775A6FA-A3B8-4770-A8A1-51340440ACAA}"/>
    <cellStyle name="Normal 10 10 5" xfId="11998" xr:uid="{ABE6CFF1-EC51-4DF9-9116-950CFD255181}"/>
    <cellStyle name="Normal 10 10 6" xfId="11999" xr:uid="{3630991F-34D7-4BDD-9022-69AC5E0A7A21}"/>
    <cellStyle name="Normal 10 10 7" xfId="12000" xr:uid="{7628E1B3-EF3C-41D4-892A-9C3F9DD8C949}"/>
    <cellStyle name="Normal 10 10 8" xfId="12001" xr:uid="{EDCCE8EF-50E0-44A4-9A06-7635FE0C10A2}"/>
    <cellStyle name="Normal 10 10 9" xfId="12002" xr:uid="{55A34999-F7A9-4DD7-AA6D-B56E14F52886}"/>
    <cellStyle name="Normal 10 11" xfId="9318" xr:uid="{25FF2448-F77D-4439-9A6B-FA471405091D}"/>
    <cellStyle name="Normal 10 11 2" xfId="12004" xr:uid="{6E36F70A-AD79-426F-BA08-7DF3D67C2C31}"/>
    <cellStyle name="Normal 10 11 3" xfId="12007" xr:uid="{97425AC6-28C4-4397-A811-1708E075C397}"/>
    <cellStyle name="Normal 10 11 4" xfId="12010" xr:uid="{EF12B810-413E-4392-8CE1-4216A063662D}"/>
    <cellStyle name="Normal 10 11 5" xfId="12013" xr:uid="{6E1A1ABC-D0CD-4E17-A613-6A7708387313}"/>
    <cellStyle name="Normal 10 11 6" xfId="12015" xr:uid="{48C0B545-C6C6-4A62-BC0B-5E44D4072D55}"/>
    <cellStyle name="Normal 10 11 7" xfId="12018" xr:uid="{9EF6DD2A-883B-4AE7-9380-3DF1A1DDC5EA}"/>
    <cellStyle name="Normal 10 11 8" xfId="12021" xr:uid="{63514467-DADB-4869-B7F0-373CB7AECE3F}"/>
    <cellStyle name="Normal 10 11 9" xfId="12024" xr:uid="{2F0C5BBC-A5E7-4B99-AC8A-26746F53F291}"/>
    <cellStyle name="Normal 10 12" xfId="9320" xr:uid="{9E536192-391A-482D-9DD3-97AC24ADE84A}"/>
    <cellStyle name="Normal 10 12 2" xfId="12027" xr:uid="{36C57A76-FC26-4044-BB58-0537026C65D6}"/>
    <cellStyle name="Normal 10 12 3" xfId="12028" xr:uid="{0A4CA6C3-58B7-4D57-BDD9-B0D67FCEDEA7}"/>
    <cellStyle name="Normal 10 12 4" xfId="10140" xr:uid="{F0FCDA89-E27C-4EB7-AED3-B8849B2C45EB}"/>
    <cellStyle name="Normal 10 12 5" xfId="10173" xr:uid="{20EA2D67-0430-40F8-B832-3A745846B9EB}"/>
    <cellStyle name="Normal 10 12 6" xfId="10177" xr:uid="{F95F4A9E-6FAE-4EF2-B51D-B1BC35D6A5AF}"/>
    <cellStyle name="Normal 10 12 7" xfId="10184" xr:uid="{049CF58C-5D6E-4100-896B-9735BBA54336}"/>
    <cellStyle name="Normal 10 12 8" xfId="10189" xr:uid="{A55221C9-1DEA-4492-8CFA-67971C0DAFE8}"/>
    <cellStyle name="Normal 10 12 9" xfId="10193" xr:uid="{9C85C458-C561-4582-BD3F-9B68FA49F332}"/>
    <cellStyle name="Normal 10 13" xfId="9324" xr:uid="{ED54C5BD-D00F-4FBD-B0A8-FD648D3760B1}"/>
    <cellStyle name="Normal 10 13 2" xfId="12033" xr:uid="{792E1A29-D4B8-45A2-86E9-715F849D9DE4}"/>
    <cellStyle name="Normal 10 13 3" xfId="12037" xr:uid="{3505A61E-D2EC-4DC3-9285-3C7A95D57800}"/>
    <cellStyle name="Normal 10 13 4" xfId="12041" xr:uid="{21393D83-911A-4565-B65F-D62C1D95F85A}"/>
    <cellStyle name="Normal 10 13 5" xfId="12045" xr:uid="{6350AA65-80BB-48C2-BE3A-D6C674F0364C}"/>
    <cellStyle name="Normal 10 13 6" xfId="12047" xr:uid="{8557A1F4-8C3E-4021-B7EF-09509AA12A06}"/>
    <cellStyle name="Normal 10 13 7" xfId="12050" xr:uid="{E7A25E61-A937-44C4-965D-4F763D45C839}"/>
    <cellStyle name="Normal 10 13 8" xfId="12053" xr:uid="{04F584CD-AD23-4017-BA29-FCD7124D715F}"/>
    <cellStyle name="Normal 10 13 9" xfId="12056" xr:uid="{F8FA78B2-540C-4968-A485-0C5018028648}"/>
    <cellStyle name="Normal 10 14" xfId="9329" xr:uid="{3D1D262F-2F94-4710-828B-A7AEEB844CA9}"/>
    <cellStyle name="Normal 10 14 2" xfId="12062" xr:uid="{A248FD24-AFAB-4ABC-916C-340BF5658447}"/>
    <cellStyle name="Normal 10 14 3" xfId="12069" xr:uid="{A1916AC0-277C-4C9B-855A-79FDCF40AB7E}"/>
    <cellStyle name="Normal 10 14 4" xfId="12076" xr:uid="{F44021C3-A4CC-47A0-8ED7-9A36AD75427E}"/>
    <cellStyle name="Normal 10 14 5" xfId="12084" xr:uid="{B2C04C97-6AE4-4615-9E3D-C2806352AB10}"/>
    <cellStyle name="Normal 10 14 6" xfId="12086" xr:uid="{81D19316-C032-4854-AAB1-F9606E35883B}"/>
    <cellStyle name="Normal 10 14 7" xfId="12088" xr:uid="{1082ED25-E599-4428-B6AF-CB3290D36C4C}"/>
    <cellStyle name="Normal 10 14 8" xfId="9537" xr:uid="{053A9A8C-705B-4781-A4B6-0E6BA0263AA5}"/>
    <cellStyle name="Normal 10 14 9" xfId="12090" xr:uid="{C4C9257A-CF16-498A-A994-B6DAEC5C1C14}"/>
    <cellStyle name="Normal 10 15" xfId="11753" xr:uid="{FA346549-4849-4EFE-8C86-3B7A6BC236D6}"/>
    <cellStyle name="Normal 10 16" xfId="12095" xr:uid="{14545070-53B2-4AAE-B1CE-FB0763441FF6}"/>
    <cellStyle name="Normal 10 17" xfId="12098" xr:uid="{CE3C87F8-7EFC-4EA1-9199-4F9E5DD2323A}"/>
    <cellStyle name="Normal 10 18" xfId="12101" xr:uid="{B6D93B01-9F6B-42CC-993F-843BD07B43E3}"/>
    <cellStyle name="Normal 10 19" xfId="12104" xr:uid="{18AFD68C-3E3F-4240-80B6-40BD039B5DC3}"/>
    <cellStyle name="Normal 10 2" xfId="8256" xr:uid="{3DF2CF3B-7A85-4BE7-B8F8-9C485301897C}"/>
    <cellStyle name="Normal 10 2 10" xfId="12105" xr:uid="{971C03BB-099F-4205-A658-39759FBC4E25}"/>
    <cellStyle name="Normal 10 2 10 2" xfId="6840" xr:uid="{DFDD0EE3-4C8C-41EE-B50A-F62F7CDBFFAD}"/>
    <cellStyle name="Normal 10 2 10 3" xfId="6845" xr:uid="{566BF618-F512-4BC3-B7B6-6FA3ECAFC7BB}"/>
    <cellStyle name="Normal 10 2 10 4" xfId="6851" xr:uid="{C8F0320D-E094-45A4-88F8-9AB1534B6D99}"/>
    <cellStyle name="Normal 10 2 10 5" xfId="6860" xr:uid="{773240CF-F0F8-456D-8CFE-EF389BFA48E4}"/>
    <cellStyle name="Normal 10 2 10 6" xfId="6866" xr:uid="{FAEBBC90-3764-4878-9982-1F659A5F4896}"/>
    <cellStyle name="Normal 10 2 10 7" xfId="830" xr:uid="{C4E768B2-B6EB-467D-A8F7-AC8E97F2EC46}"/>
    <cellStyle name="Normal 10 2 10 8" xfId="6872" xr:uid="{BC525AD5-C899-4F13-BC85-DF487E58F11E}"/>
    <cellStyle name="Normal 10 2 10 9" xfId="11343" xr:uid="{B3B54722-7241-46F6-9F5F-51F58C3D67ED}"/>
    <cellStyle name="Normal 10 2 11" xfId="12106" xr:uid="{53E0ECED-3A72-433F-8842-67E9CF13C31B}"/>
    <cellStyle name="Normal 10 2 11 2" xfId="5246" xr:uid="{02EB41C0-9952-4F5A-B640-7FF84CC3AA3A}"/>
    <cellStyle name="Normal 10 2 11 3" xfId="6325" xr:uid="{E1842187-0AE4-4DBF-A1B4-E64EC9CDC447}"/>
    <cellStyle name="Normal 10 2 11 4" xfId="6339" xr:uid="{6A67B8C4-E50D-46B4-820E-D7E358F251A9}"/>
    <cellStyle name="Normal 10 2 11 5" xfId="6350" xr:uid="{EB992724-C306-4B44-B49E-3CA6E5970834}"/>
    <cellStyle name="Normal 10 2 11 6" xfId="6360" xr:uid="{9C05105F-DF4A-49D2-8D00-73D44480DE23}"/>
    <cellStyle name="Normal 10 2 11 7" xfId="6368" xr:uid="{214E9C3F-6B5B-497C-A5B8-5ECCADB52A3B}"/>
    <cellStyle name="Normal 10 2 11 8" xfId="6375" xr:uid="{7FD75AB4-950C-46EB-A981-215BFC9C90C1}"/>
    <cellStyle name="Normal 10 2 11 9" xfId="6382" xr:uid="{AFF86DCD-F46A-4B4F-B7B0-86C0B6D7732D}"/>
    <cellStyle name="Normal 10 2 12" xfId="12107" xr:uid="{32733149-775F-4167-8EF0-0235A83120EB}"/>
    <cellStyle name="Normal 10 2 13" xfId="12109" xr:uid="{34B41418-1224-4B8A-AD2C-66854F9BB219}"/>
    <cellStyle name="Normal 10 2 14" xfId="12111" xr:uid="{75B824C0-9185-41A0-960F-9D5E78831C83}"/>
    <cellStyle name="Normal 10 2 15" xfId="12113" xr:uid="{111C4C9D-F56E-4B42-91BB-4ABCE7B11CF0}"/>
    <cellStyle name="Normal 10 2 16" xfId="12117" xr:uid="{0E475E13-F204-46F8-B882-30DB1CCA3EFF}"/>
    <cellStyle name="Normal 10 2 17" xfId="12118" xr:uid="{24ECED6D-00C4-4AB4-82DA-A4E52B4F47BC}"/>
    <cellStyle name="Normal 10 2 18" xfId="12127" xr:uid="{DBB651F8-9D3E-4C65-A650-20D3321DCB83}"/>
    <cellStyle name="Normal 10 2 19" xfId="12133" xr:uid="{95B86976-ECDF-4D67-86FB-ECBFACAE5D4F}"/>
    <cellStyle name="Normal 10 2 2" xfId="6582" xr:uid="{41E2C747-D6FE-4733-A8A1-7FF83D52E022}"/>
    <cellStyle name="Normal 10 2 2 10" xfId="12134" xr:uid="{520B3A27-FA85-42F1-86BF-FC1D8D6598C9}"/>
    <cellStyle name="Normal 10 2 2 11" xfId="3860" xr:uid="{78274631-7FCD-416C-B822-7BF53D5E6244}"/>
    <cellStyle name="Normal 10 2 2 12" xfId="1251" xr:uid="{719C1DEB-916E-44D3-8F20-BA13405A87E4}"/>
    <cellStyle name="Normal 10 2 2 13" xfId="2611" xr:uid="{09BE5993-C0C6-4D0E-9FD4-3A94445660E9}"/>
    <cellStyle name="Normal 10 2 2 14" xfId="3703" xr:uid="{7BFAA780-AF92-44E5-AA9B-A1D02567F9D5}"/>
    <cellStyle name="Normal 10 2 2 2" xfId="9675" xr:uid="{74E28F83-3A5F-42D3-B5E2-224AD063E8E7}"/>
    <cellStyle name="Normal 10 2 2 2 2" xfId="1653" xr:uid="{D0EFBD66-2A6C-47AC-B1A5-8AA3CCEA1FD4}"/>
    <cellStyle name="Normal 10 2 2 2 3" xfId="1672" xr:uid="{EEAA27AA-9143-4AFE-9259-AB945E108784}"/>
    <cellStyle name="Normal 10 2 2 2 4" xfId="5088" xr:uid="{52BABA18-B22F-4716-974E-82259EB29A0C}"/>
    <cellStyle name="Normal 10 2 2 2 5" xfId="5113" xr:uid="{1A51E1C5-DC10-40E1-A471-4AD9AF244D76}"/>
    <cellStyle name="Normal 10 2 2 2 6" xfId="5672" xr:uid="{AB7626EE-CB95-441F-B90D-A67D85F40DAD}"/>
    <cellStyle name="Normal 10 2 2 2 7" xfId="5686" xr:uid="{330F2DFB-ED6C-4189-9126-24D85FD9167A}"/>
    <cellStyle name="Normal 10 2 2 2 8" xfId="5699" xr:uid="{D92BDC6E-B2EA-4B7E-8846-B8CC7FCADECE}"/>
    <cellStyle name="Normal 10 2 2 2 9" xfId="9681" xr:uid="{B9F3D789-13A6-4F45-8E4F-44B04C57E0CF}"/>
    <cellStyle name="Normal 10 2 2 3" xfId="9687" xr:uid="{91396D62-25D8-4D08-9F08-50866D212EB7}"/>
    <cellStyle name="Normal 10 2 2 3 2" xfId="5518" xr:uid="{238C3C90-710B-48B0-AC46-9C365D71644F}"/>
    <cellStyle name="Normal 10 2 2 3 3" xfId="5713" xr:uid="{E7F5FA64-C8EC-41EB-8D80-8E5C4D0F5BBB}"/>
    <cellStyle name="Normal 10 2 2 3 4" xfId="5728" xr:uid="{D4EB1BBB-09A2-4880-8ACF-DE538CFD1DF2}"/>
    <cellStyle name="Normal 10 2 2 3 5" xfId="5745" xr:uid="{B4F8FB1C-6CC1-4B50-979F-B8F610F4BCE8}"/>
    <cellStyle name="Normal 10 2 2 3 6" xfId="5757" xr:uid="{9E9FD496-A079-4839-BE1C-D685A3D43DA1}"/>
    <cellStyle name="Normal 10 2 2 3 7" xfId="5771" xr:uid="{E1E8ADD6-E604-4941-824F-7D1B407E1053}"/>
    <cellStyle name="Normal 10 2 2 3 8" xfId="5784" xr:uid="{0E55211D-FA11-4CBB-845A-CABDC0C2FC5A}"/>
    <cellStyle name="Normal 10 2 2 3 9" xfId="9693" xr:uid="{A13434BC-E327-4CEC-8387-055E8B79BBC8}"/>
    <cellStyle name="Normal 10 2 2 4" xfId="9697" xr:uid="{AEF1E96C-6337-4E27-987D-80E4DE1E90EB}"/>
    <cellStyle name="Normal 10 2 2 4 2" xfId="396" xr:uid="{4B59E910-9EE7-4343-9C39-CA4E73069D63}"/>
    <cellStyle name="Normal 10 2 2 4 3" xfId="218" xr:uid="{D1DFA864-4F02-48E9-8020-39D1793894AD}"/>
    <cellStyle name="Normal 10 2 2 4 4" xfId="107" xr:uid="{AE22EF45-83D0-4B5A-B710-A7E18D351E4D}"/>
    <cellStyle name="Normal 10 2 2 4 5" xfId="497" xr:uid="{5764B51A-2C78-4AEE-BA90-CA74384BDF5F}"/>
    <cellStyle name="Normal 10 2 2 4 6" xfId="540" xr:uid="{FBBF934B-A623-44CE-83EA-0B9034B184EC}"/>
    <cellStyle name="Normal 10 2 2 4 7" xfId="5792" xr:uid="{44440723-7F5F-484D-AC4D-A30547F99C6A}"/>
    <cellStyle name="Normal 10 2 2 4 8" xfId="5804" xr:uid="{10BB335E-0299-4008-BC6C-0A86D24658B9}"/>
    <cellStyle name="Normal 10 2 2 4 9" xfId="9705" xr:uid="{5E834D0A-13CD-4549-ACCA-9AD164C18AEF}"/>
    <cellStyle name="Normal 10 2 2 5" xfId="9711" xr:uid="{BC75DC81-F251-4BB0-8467-8CE58828F5D5}"/>
    <cellStyle name="Normal 10 2 2 5 2" xfId="7056" xr:uid="{8DC38B87-B624-435C-93F5-857707574E60}"/>
    <cellStyle name="Normal 10 2 2 5 3" xfId="7068" xr:uid="{D08D916E-FEE3-41F8-A508-E6AA0A60C89B}"/>
    <cellStyle name="Normal 10 2 2 5 4" xfId="7079" xr:uid="{3BD00510-94BC-441F-8797-7493016B7AFC}"/>
    <cellStyle name="Normal 10 2 2 5 5" xfId="7084" xr:uid="{20650421-A238-4878-9668-48E4C06C0C87}"/>
    <cellStyle name="Normal 10 2 2 5 6" xfId="7090" xr:uid="{E6337E32-39B4-4954-9868-6CCB6DC959FA}"/>
    <cellStyle name="Normal 10 2 2 5 7" xfId="7098" xr:uid="{6CA67B08-B4C5-48E7-B0A7-5CDFAF4EED31}"/>
    <cellStyle name="Normal 10 2 2 5 8" xfId="7106" xr:uid="{B5014B9A-E5AC-4B75-ABD5-E2EEEB2D2940}"/>
    <cellStyle name="Normal 10 2 2 5 9" xfId="9714" xr:uid="{F48EA34A-9F2D-414E-9A9F-4CF79305BB08}"/>
    <cellStyle name="Normal 10 2 2 6" xfId="9718" xr:uid="{3F81F10D-24C7-44E0-9EA2-BA00A7EAA286}"/>
    <cellStyle name="Normal 10 2 2 6 2" xfId="12135" xr:uid="{A1B899C9-E71E-409F-9177-D6DD29690563}"/>
    <cellStyle name="Normal 10 2 2 6 3" xfId="2007" xr:uid="{F15B3D2E-C38A-4A99-9729-60B8DEB49ECD}"/>
    <cellStyle name="Normal 10 2 2 6 4" xfId="9898" xr:uid="{9A323ED3-E9A0-4097-B375-0499CFF44B99}"/>
    <cellStyle name="Normal 10 2 2 6 5" xfId="11897" xr:uid="{0E892F86-D2C5-49C9-881B-EBE1726EF696}"/>
    <cellStyle name="Normal 10 2 2 6 6" xfId="11902" xr:uid="{03B868D8-3B76-4A89-8803-BD68567A2AAA}"/>
    <cellStyle name="Normal 10 2 2 6 7" xfId="11908" xr:uid="{33D86196-CB3A-482E-B6C1-257AE132D0E1}"/>
    <cellStyle name="Normal 10 2 2 6 8" xfId="11914" xr:uid="{2840D24B-2079-4139-9345-0FFE97709CA2}"/>
    <cellStyle name="Normal 10 2 2 6 9" xfId="11922" xr:uid="{D58A3218-BC56-4D97-A8BA-5F4989E3651E}"/>
    <cellStyle name="Normal 10 2 2 7" xfId="6305" xr:uid="{18F22A31-4AB4-4501-8E3C-108C28529A09}"/>
    <cellStyle name="Normal 10 2 2 8" xfId="6311" xr:uid="{D61F4DCF-EC2A-460C-8E56-2A70A8DD605D}"/>
    <cellStyle name="Normal 10 2 2 9" xfId="6316" xr:uid="{39181BE7-17D0-4B82-BFD2-F5E39BE409A8}"/>
    <cellStyle name="Normal 10 2 2_New TB 18-19" xfId="12140" xr:uid="{6777A55D-49A5-4CF3-9632-441B2B62D296}"/>
    <cellStyle name="Normal 10 2 3" xfId="12142" xr:uid="{C078932D-1123-4FDA-95DE-3C4F9586FF5D}"/>
    <cellStyle name="Normal 10 2 3 10" xfId="12144" xr:uid="{37ACA5D4-A5F5-4205-A8EC-C35B29FD2890}"/>
    <cellStyle name="Normal 10 2 3 11" xfId="12146" xr:uid="{359ED9E8-F634-4ADD-96C6-1EC1777422E1}"/>
    <cellStyle name="Normal 10 2 3 12" xfId="8191" xr:uid="{00F820A9-26F1-40A7-B99F-2F23AF89DEC2}"/>
    <cellStyle name="Normal 10 2 3 13" xfId="8201" xr:uid="{46DA648A-4898-4D6E-9289-21954717A611}"/>
    <cellStyle name="Normal 10 2 3 14" xfId="8210" xr:uid="{D9C85D99-53EA-4F7B-8014-01E448848F9D}"/>
    <cellStyle name="Normal 10 2 3 2" xfId="12147" xr:uid="{A4013892-BDD3-4EE2-842F-52882C0DEA5E}"/>
    <cellStyle name="Normal 10 2 3 2 2" xfId="12148" xr:uid="{3DE41AF9-7025-4C57-A131-E7D2BE580F2A}"/>
    <cellStyle name="Normal 10 2 3 2 3" xfId="12150" xr:uid="{C6F7674A-9F58-4840-83BC-C93AA27A2A79}"/>
    <cellStyle name="Normal 10 2 3 2 4" xfId="12152" xr:uid="{2AD430EF-4685-4D51-864F-842602D67D0B}"/>
    <cellStyle name="Normal 10 2 3 2 5" xfId="12154" xr:uid="{2592844A-FC69-4809-A8E3-FA5F8FC2A726}"/>
    <cellStyle name="Normal 10 2 3 2 6" xfId="872" xr:uid="{5E6D394F-E56E-4D24-929C-AA2F9502240D}"/>
    <cellStyle name="Normal 10 2 3 2 7" xfId="2647" xr:uid="{A37EA5EA-4D63-4A9F-A2ED-1E415CAF13F5}"/>
    <cellStyle name="Normal 10 2 3 2 8" xfId="2654" xr:uid="{1CFF9C40-DF96-4688-A718-198F7ACAF602}"/>
    <cellStyle name="Normal 10 2 3 2 9" xfId="2657" xr:uid="{DE7E6E76-2B3C-4832-84F4-8552CF59DF53}"/>
    <cellStyle name="Normal 10 2 3 3" xfId="12156" xr:uid="{EDAE3393-ECC5-4730-9965-56027514067D}"/>
    <cellStyle name="Normal 10 2 3 3 2" xfId="7213" xr:uid="{A7F4F2E5-359C-4A7E-8CB5-FD97134EEA8C}"/>
    <cellStyle name="Normal 10 2 3 3 3" xfId="7220" xr:uid="{E3D55191-334E-40DF-BD7C-4180FD8E3417}"/>
    <cellStyle name="Normal 10 2 3 3 4" xfId="7227" xr:uid="{07A0E5C9-DB55-41F5-831B-FA2E2309EFA9}"/>
    <cellStyle name="Normal 10 2 3 3 5" xfId="7234" xr:uid="{0A572B8F-D828-4B3D-8EB0-9933E3A2DE2C}"/>
    <cellStyle name="Normal 10 2 3 3 6" xfId="2697" xr:uid="{625A9CB3-9A23-4E38-A669-C55A2FCE014F}"/>
    <cellStyle name="Normal 10 2 3 3 7" xfId="2715" xr:uid="{D7C96EA9-A8FE-44E8-996F-D926DDAB3CED}"/>
    <cellStyle name="Normal 10 2 3 3 8" xfId="2723" xr:uid="{8C53C92A-0573-4039-B57B-785C1F1E195D}"/>
    <cellStyle name="Normal 10 2 3 3 9" xfId="176" xr:uid="{F3BE044D-1D9D-407F-8706-404BF322DA91}"/>
    <cellStyle name="Normal 10 2 3 4" xfId="12158" xr:uid="{12BC4BE5-E515-48F9-A931-72F8D2B24ABB}"/>
    <cellStyle name="Normal 10 2 3 4 2" xfId="7242" xr:uid="{D39586EC-75C0-4EA8-AD50-7BCBC10607C1}"/>
    <cellStyle name="Normal 10 2 3 4 3" xfId="7251" xr:uid="{75F3AEAC-A56D-4FF2-B52E-E6C601B480A3}"/>
    <cellStyle name="Normal 10 2 3 4 4" xfId="7260" xr:uid="{B6D5DAE1-B352-4FAD-99B3-A7269B39AA24}"/>
    <cellStyle name="Normal 10 2 3 4 5" xfId="7269" xr:uid="{28936AA3-3E3F-4916-95E2-09091CABA820}"/>
    <cellStyle name="Normal 10 2 3 4 6" xfId="2784" xr:uid="{C067191E-639B-4CFF-BB49-FA4C9CDB68C3}"/>
    <cellStyle name="Normal 10 2 3 4 7" xfId="2800" xr:uid="{7A29E2EB-1EE1-4B48-A893-710258B906AD}"/>
    <cellStyle name="Normal 10 2 3 4 8" xfId="2811" xr:uid="{B3D6FE73-B207-463D-988A-CB0EB88D327F}"/>
    <cellStyle name="Normal 10 2 3 4 9" xfId="2815" xr:uid="{9FEEF798-844F-477A-9837-7365F7158D29}"/>
    <cellStyle name="Normal 10 2 3 5" xfId="12160" xr:uid="{B04996C3-AA8B-4A68-AFF6-38DF463D167E}"/>
    <cellStyle name="Normal 10 2 3 5 2" xfId="12161" xr:uid="{9F054004-87BE-400A-9762-94ABF713DE3A}"/>
    <cellStyle name="Normal 10 2 3 5 3" xfId="12162" xr:uid="{07FE8801-DCB1-48A5-AB59-521603D07615}"/>
    <cellStyle name="Normal 10 2 3 5 4" xfId="12163" xr:uid="{518A9B8B-8B13-47A1-A8A6-8ADEDB191D09}"/>
    <cellStyle name="Normal 10 2 3 5 5" xfId="12164" xr:uid="{703AC2C8-606C-47FF-B2D3-362E528D6E67}"/>
    <cellStyle name="Normal 10 2 3 5 6" xfId="2869" xr:uid="{EB0D7D39-C0EA-4843-B6E9-ABF7B7B31E43}"/>
    <cellStyle name="Normal 10 2 3 5 7" xfId="2915" xr:uid="{9502EC45-B1AA-4331-AA35-7886A0C91D9D}"/>
    <cellStyle name="Normal 10 2 3 5 8" xfId="2917" xr:uid="{69502298-D43B-43EE-AE57-6826A0C78978}"/>
    <cellStyle name="Normal 10 2 3 5 9" xfId="2919" xr:uid="{4A249BE5-65F4-4DCF-A337-32458AACE281}"/>
    <cellStyle name="Normal 10 2 3 6" xfId="12166" xr:uid="{8EEF7792-9243-40F8-9C5B-D0CEC0F95CEA}"/>
    <cellStyle name="Normal 10 2 3 6 2" xfId="12167" xr:uid="{9282114C-034F-4807-B967-D3032CE33A30}"/>
    <cellStyle name="Normal 10 2 3 6 3" xfId="12168" xr:uid="{4EB5AEB8-56DC-407B-9991-45A6D077FB8F}"/>
    <cellStyle name="Normal 10 2 3 6 4" xfId="12169" xr:uid="{7DD391E3-A40E-4491-BEEE-FA0B05BBD346}"/>
    <cellStyle name="Normal 10 2 3 6 5" xfId="12170" xr:uid="{2A14F169-6768-44E0-ABA6-4E928DAEB611}"/>
    <cellStyle name="Normal 10 2 3 6 6" xfId="2975" xr:uid="{64630999-6164-4A61-852A-92BCCBB4B5FD}"/>
    <cellStyle name="Normal 10 2 3 6 7" xfId="2977" xr:uid="{9A15CF5A-6679-4C88-BE24-8B4F43FB71A5}"/>
    <cellStyle name="Normal 10 2 3 6 8" xfId="2979" xr:uid="{6EDCC3DA-6ABF-46D2-ABB4-C334FD3F4E31}"/>
    <cellStyle name="Normal 10 2 3 6 9" xfId="2981" xr:uid="{A9C4F291-CA86-4CA9-8EEA-136AFE1DBA0D}"/>
    <cellStyle name="Normal 10 2 3 7" xfId="12172" xr:uid="{666708AA-8D33-43C5-BEA9-1DE67E89187F}"/>
    <cellStyle name="Normal 10 2 3 8" xfId="12174" xr:uid="{7E91A7DB-C577-43A5-89EA-D58EA320B1CB}"/>
    <cellStyle name="Normal 10 2 3 9" xfId="12176" xr:uid="{97A1D653-9953-461E-A779-00CA28E483EE}"/>
    <cellStyle name="Normal 10 2 3_New TB 18-19" xfId="10148" xr:uid="{BA11D5F1-39BD-4537-9BDB-DDB347418CC9}"/>
    <cellStyle name="Normal 10 2 4" xfId="12178" xr:uid="{DC7AB3C9-F573-44D1-89A3-CADB6EB168DF}"/>
    <cellStyle name="Normal 10 2 4 10" xfId="12180" xr:uid="{58592D07-6DDC-41C8-A47F-A3C2E9AD9F9D}"/>
    <cellStyle name="Normal 10 2 4 11" xfId="12182" xr:uid="{505405D9-1C19-4A6B-A634-E599C6D7AAFF}"/>
    <cellStyle name="Normal 10 2 4 12" xfId="12184" xr:uid="{17204927-6E5A-4B5F-88A1-68545E8D1062}"/>
    <cellStyle name="Normal 10 2 4 13" xfId="12186" xr:uid="{CFFAF1E9-5564-461B-8474-0B158ED71642}"/>
    <cellStyle name="Normal 10 2 4 14" xfId="12189" xr:uid="{5F359A5C-FB4A-4FA6-95E8-4E776BC5D0E8}"/>
    <cellStyle name="Normal 10 2 4 2" xfId="12193" xr:uid="{23D47FB2-2544-4DFD-B2B4-F1F9EC9BFB64}"/>
    <cellStyle name="Normal 10 2 4 2 2" xfId="12195" xr:uid="{15616148-6BD9-42C8-B1B7-49467329440E}"/>
    <cellStyle name="Normal 10 2 4 2 3" xfId="12197" xr:uid="{68F0704E-40B1-479D-8D20-1A152C430C7B}"/>
    <cellStyle name="Normal 10 2 4 2 4" xfId="12199" xr:uid="{64A432D3-C1EB-45D9-9D09-1A988C969F34}"/>
    <cellStyle name="Normal 10 2 4 2 5" xfId="12201" xr:uid="{B7F06EE0-0F92-4F2A-9195-E8CF85FA54F8}"/>
    <cellStyle name="Normal 10 2 4 2 6" xfId="504" xr:uid="{F73C03AB-317C-4E73-B841-B2D39039B51E}"/>
    <cellStyle name="Normal 10 2 4 2 7" xfId="2101" xr:uid="{98148AEC-AC42-40F6-AA73-4BA8B4A1E113}"/>
    <cellStyle name="Normal 10 2 4 2 8" xfId="2187" xr:uid="{13E231E1-406A-4FFB-99B3-5BBF1288E5BE}"/>
    <cellStyle name="Normal 10 2 4 2 9" xfId="12203" xr:uid="{2ADB4403-6941-4FE6-B2FC-22E8F7E350C7}"/>
    <cellStyle name="Normal 10 2 4 3" xfId="9297" xr:uid="{90208C08-B48F-40EB-9159-5C3DB2BFD334}"/>
    <cellStyle name="Normal 10 2 4 3 2" xfId="12204" xr:uid="{CB5D1FA7-180B-4CF5-8EA6-A9B8CE86E676}"/>
    <cellStyle name="Normal 10 2 4 3 3" xfId="12206" xr:uid="{45FA6068-6321-445B-837D-34AB4BD96962}"/>
    <cellStyle name="Normal 10 2 4 3 4" xfId="12209" xr:uid="{6D3F4784-5522-4562-8032-C4EA7BEFBBE9}"/>
    <cellStyle name="Normal 10 2 4 3 5" xfId="12212" xr:uid="{F194C951-0D37-4564-A324-29877D918387}"/>
    <cellStyle name="Normal 10 2 4 3 6" xfId="12218" xr:uid="{A3282440-5B40-4A53-A782-AD5DCE5C72DB}"/>
    <cellStyle name="Normal 10 2 4 3 7" xfId="12224" xr:uid="{25AC9DB7-1189-46B3-A9DA-738B9BFDBDD6}"/>
    <cellStyle name="Normal 10 2 4 3 8" xfId="12231" xr:uid="{79FE4C3C-2F48-4CCC-89C7-1DD8FD213CAA}"/>
    <cellStyle name="Normal 10 2 4 3 9" xfId="12235" xr:uid="{C838C879-283B-4E1A-8A78-7179A4F9D47D}"/>
    <cellStyle name="Normal 10 2 4 4" xfId="9300" xr:uid="{0CB664D6-77B8-4ACD-84AC-FCDA3FEDC4A3}"/>
    <cellStyle name="Normal 10 2 4 4 2" xfId="12236" xr:uid="{8F938390-D0EF-4D87-8A2D-CE5FF1CE5A28}"/>
    <cellStyle name="Normal 10 2 4 4 3" xfId="12239" xr:uid="{C795F157-FDCE-47E1-B13D-966FB423BD62}"/>
    <cellStyle name="Normal 10 2 4 4 4" xfId="12242" xr:uid="{022CC2DB-1F4C-46C5-A1A9-17F947CD91EF}"/>
    <cellStyle name="Normal 10 2 4 4 5" xfId="12245" xr:uid="{742859AD-2B53-48A6-86EF-9A7D99184F9A}"/>
    <cellStyle name="Normal 10 2 4 4 6" xfId="12248" xr:uid="{574A1B7B-5AD1-4C1C-BB54-9CE5F4385958}"/>
    <cellStyle name="Normal 10 2 4 4 7" xfId="12251" xr:uid="{FA371FD1-2897-41BC-BA06-BC1418597A8D}"/>
    <cellStyle name="Normal 10 2 4 4 8" xfId="12256" xr:uid="{B9ACD613-5A7E-4631-96B6-160D3A137B33}"/>
    <cellStyle name="Normal 10 2 4 4 9" xfId="12259" xr:uid="{8956024D-337F-4603-AD43-66F9D3190836}"/>
    <cellStyle name="Normal 10 2 4 5" xfId="9304" xr:uid="{512DF7E7-1719-4D4D-8326-C2E9D59BFE3B}"/>
    <cellStyle name="Normal 10 2 4 5 2" xfId="12260" xr:uid="{BF10EDE8-5E35-4915-ACEC-7481D1DB1CB1}"/>
    <cellStyle name="Normal 10 2 4 5 3" xfId="12262" xr:uid="{286484FB-48BE-44CF-852E-28D9EBBC7FC2}"/>
    <cellStyle name="Normal 10 2 4 5 4" xfId="12265" xr:uid="{25AB97C2-0263-42EB-B184-11DCAB52967A}"/>
    <cellStyle name="Normal 10 2 4 5 5" xfId="12268" xr:uid="{5FF20B51-F8A3-47C5-8ACF-346115AAC22F}"/>
    <cellStyle name="Normal 10 2 4 5 6" xfId="12269" xr:uid="{9C4ECEC4-D0A1-4BBC-903E-A27C416EC925}"/>
    <cellStyle name="Normal 10 2 4 5 7" xfId="12270" xr:uid="{005469BE-CCB9-4777-B9E5-8B47BE2B94CA}"/>
    <cellStyle name="Normal 10 2 4 5 8" xfId="12271" xr:uid="{C03C4042-3EA2-4BC7-BD98-972B0C425799}"/>
    <cellStyle name="Normal 10 2 4 5 9" xfId="12272" xr:uid="{A47374ED-6A80-46A0-A66E-6B9F4F5907AC}"/>
    <cellStyle name="Normal 10 2 4 6" xfId="9308" xr:uid="{D4951DE5-03A1-4092-A722-ACD9489F89F2}"/>
    <cellStyle name="Normal 10 2 4 6 2" xfId="12273" xr:uid="{BAA0CD20-0959-407B-B67B-586D69967CE0}"/>
    <cellStyle name="Normal 10 2 4 6 3" xfId="12275" xr:uid="{90088874-BE94-481D-91BC-CBD48423D999}"/>
    <cellStyle name="Normal 10 2 4 6 4" xfId="12277" xr:uid="{5E6715F3-3F14-4A97-AC96-238931B3329B}"/>
    <cellStyle name="Normal 10 2 4 6 5" xfId="12279" xr:uid="{7BFFF12C-8EF1-4BC5-85EB-724CC6EF5F68}"/>
    <cellStyle name="Normal 10 2 4 6 6" xfId="12280" xr:uid="{5D78F1BB-556D-495D-8392-6FBFF982745B}"/>
    <cellStyle name="Normal 10 2 4 6 7" xfId="887" xr:uid="{34F99A52-C350-43CE-BF3D-72A23DC796A5}"/>
    <cellStyle name="Normal 10 2 4 6 8" xfId="12282" xr:uid="{B0367C8B-D331-4BCE-8AD3-9712D72FBF9B}"/>
    <cellStyle name="Normal 10 2 4 6 9" xfId="12283" xr:uid="{A14DCCA2-C67B-4D7A-AB54-E1763D40E6EF}"/>
    <cellStyle name="Normal 10 2 4 7" xfId="9313" xr:uid="{876E51BF-D67B-476D-9891-38A4110AE530}"/>
    <cellStyle name="Normal 10 2 4 8" xfId="9317" xr:uid="{16DB7C92-7C55-40D5-821C-D4442552C500}"/>
    <cellStyle name="Normal 10 2 4 9" xfId="9319" xr:uid="{235DC1AD-FDB6-4F00-80E5-E080BB1C7FD4}"/>
    <cellStyle name="Normal 10 2 4_New TB 18-19" xfId="10181" xr:uid="{78E84B59-E622-4539-8EE7-28A31335C682}"/>
    <cellStyle name="Normal 10 2 5" xfId="12286" xr:uid="{74402534-2510-41BE-B03C-14C8AF932F29}"/>
    <cellStyle name="Normal 10 2 5 10" xfId="12290" xr:uid="{6AE7E5F7-BD02-4A5E-9831-C659C5F2DEA1}"/>
    <cellStyle name="Normal 10 2 5 11" xfId="12293" xr:uid="{645EA8F5-8B9A-454E-9C2F-42BCB8DEAAF6}"/>
    <cellStyle name="Normal 10 2 5 12" xfId="12296" xr:uid="{F7C4D719-A7D4-4978-8235-2D4F3C80EA07}"/>
    <cellStyle name="Normal 10 2 5 13" xfId="12300" xr:uid="{00D5AD2C-8915-499F-95B3-6F99131BF097}"/>
    <cellStyle name="Normal 10 2 5 14" xfId="12303" xr:uid="{AAD7C4A6-CC6F-4482-98D3-C1366F60F137}"/>
    <cellStyle name="Normal 10 2 5 2" xfId="12305" xr:uid="{32542761-9BB7-47DB-9B12-752785165431}"/>
    <cellStyle name="Normal 10 2 5 2 2" xfId="12307" xr:uid="{0D659115-2140-468D-B38D-519E7F9CABE7}"/>
    <cellStyle name="Normal 10 2 5 2 3" xfId="12309" xr:uid="{78FD45A5-A9D3-4AB7-9D9C-022476301FFB}"/>
    <cellStyle name="Normal 10 2 5 2 4" xfId="12311" xr:uid="{24140124-9180-4937-AE87-2BBB1D6ECFAA}"/>
    <cellStyle name="Normal 10 2 5 2 5" xfId="12313" xr:uid="{C2C22B2F-8F37-4853-9CAB-3167299AAC14}"/>
    <cellStyle name="Normal 10 2 5 2 6" xfId="3101" xr:uid="{EE404452-033F-475E-9A64-D02EB6F26AAE}"/>
    <cellStyle name="Normal 10 2 5 2 7" xfId="3125" xr:uid="{25A511B4-8116-4E46-B6FA-287A098267D2}"/>
    <cellStyle name="Normal 10 2 5 2 8" xfId="3144" xr:uid="{0EDE55F9-88DA-465C-9701-1B30172C8EDF}"/>
    <cellStyle name="Normal 10 2 5 2 9" xfId="12319" xr:uid="{2415EBD8-554A-4099-B8B2-72CD9458873C}"/>
    <cellStyle name="Normal 10 2 5 3" xfId="12321" xr:uid="{7C412F12-E388-4B2C-8D77-00047F942FD6}"/>
    <cellStyle name="Normal 10 2 5 3 2" xfId="12323" xr:uid="{EF216BBE-0054-4281-B1DD-3D7532EDF301}"/>
    <cellStyle name="Normal 10 2 5 3 3" xfId="12326" xr:uid="{0FED21C2-591D-4B83-93D2-387E7F5C410C}"/>
    <cellStyle name="Normal 10 2 5 3 4" xfId="12331" xr:uid="{282E6E94-3B80-4FD4-AB25-DA20D78C3BE0}"/>
    <cellStyle name="Normal 10 2 5 3 5" xfId="12334" xr:uid="{51F83C9D-2034-4916-9A70-A5CD701CB0BF}"/>
    <cellStyle name="Normal 10 2 5 3 6" xfId="12340" xr:uid="{6CD9C02D-0455-4480-9412-78F472993CF7}"/>
    <cellStyle name="Normal 10 2 5 3 7" xfId="12346" xr:uid="{EA0501D3-E077-4017-80B6-FEA8529F884C}"/>
    <cellStyle name="Normal 10 2 5 3 8" xfId="12353" xr:uid="{5A146AE3-05EF-44CC-BA40-68A091019702}"/>
    <cellStyle name="Normal 10 2 5 3 9" xfId="239" xr:uid="{FA016F46-7452-403C-84EA-122FD0483D3B}"/>
    <cellStyle name="Normal 10 2 5 4" xfId="12355" xr:uid="{531D5217-47F4-497C-98E5-57BAA41B894F}"/>
    <cellStyle name="Normal 10 2 5 4 2" xfId="12356" xr:uid="{080B7D7E-93E2-45BC-87F8-C5901DEBA7B7}"/>
    <cellStyle name="Normal 10 2 5 4 3" xfId="12358" xr:uid="{52ED8ED9-01B9-4385-BE74-7D23B591118D}"/>
    <cellStyle name="Normal 10 2 5 4 4" xfId="12360" xr:uid="{5299C68A-DBE5-4D51-B419-5B985C158550}"/>
    <cellStyle name="Normal 10 2 5 4 5" xfId="12362" xr:uid="{C54E4950-85EA-43F3-8B23-AA66A8D2BA8B}"/>
    <cellStyle name="Normal 10 2 5 4 6" xfId="12364" xr:uid="{18DCC1EF-CF6B-40FB-9BA1-94A6DEBE5882}"/>
    <cellStyle name="Normal 10 2 5 4 7" xfId="12366" xr:uid="{24493FC4-3606-42D4-8104-7157CAED2AB7}"/>
    <cellStyle name="Normal 10 2 5 4 8" xfId="12368" xr:uid="{4ACBD15B-14D7-4879-A750-698744E1E81D}"/>
    <cellStyle name="Normal 10 2 5 4 9" xfId="12371" xr:uid="{E404B50C-5672-464E-A50A-D580A19480D4}"/>
    <cellStyle name="Normal 10 2 5 5" xfId="12373" xr:uid="{2D785EF8-C6CE-4E4F-91A9-DC7A2DD397DE}"/>
    <cellStyle name="Normal 10 2 5 5 2" xfId="12374" xr:uid="{9ECBDBEE-3BA5-49C2-BC4C-24C1045E62F7}"/>
    <cellStyle name="Normal 10 2 5 5 3" xfId="12375" xr:uid="{3046B483-CDBC-4920-A4DD-03FBB0B329FD}"/>
    <cellStyle name="Normal 10 2 5 5 4" xfId="12376" xr:uid="{8F517F51-FD19-4312-A2F4-A6A2ED7522E1}"/>
    <cellStyle name="Normal 10 2 5 5 5" xfId="1493" xr:uid="{5CDE3D6E-8180-4DF5-B3A5-7B74E2978B87}"/>
    <cellStyle name="Normal 10 2 5 5 6" xfId="12377" xr:uid="{ACC8C84D-66DA-45E0-86A7-F307781BD530}"/>
    <cellStyle name="Normal 10 2 5 5 7" xfId="12381" xr:uid="{7167B6E4-C033-4F9A-BFED-857968FCC53E}"/>
    <cellStyle name="Normal 10 2 5 5 8" xfId="12384" xr:uid="{8928D9CD-26BD-471B-ADA4-325C1A7C7572}"/>
    <cellStyle name="Normal 10 2 5 5 9" xfId="12390" xr:uid="{D24C1D54-FE8C-4C24-934C-34AD8A708664}"/>
    <cellStyle name="Normal 10 2 5 6" xfId="12392" xr:uid="{A8E92ECB-F724-4ADC-9F72-6250E700708B}"/>
    <cellStyle name="Normal 10 2 5 6 2" xfId="12393" xr:uid="{210EA080-A279-48EA-B34C-21FCDEA79CD1}"/>
    <cellStyle name="Normal 10 2 5 6 3" xfId="12394" xr:uid="{07519E77-3A73-43E0-BFD0-940E8C7C5FA0}"/>
    <cellStyle name="Normal 10 2 5 6 4" xfId="12395" xr:uid="{E6768983-8E71-4955-9C3C-8100F0232FBC}"/>
    <cellStyle name="Normal 10 2 5 6 5" xfId="12396" xr:uid="{A2A8A50B-4044-441E-8BEA-EE4C399D058B}"/>
    <cellStyle name="Normal 10 2 5 6 6" xfId="12397" xr:uid="{A24D8F5D-FA9C-4828-980C-430C3BFA7C42}"/>
    <cellStyle name="Normal 10 2 5 6 7" xfId="12398" xr:uid="{B234BBBD-C04F-4E0C-9DC9-E20FCA35E490}"/>
    <cellStyle name="Normal 10 2 5 6 8" xfId="12399" xr:uid="{9D8B33AA-8E8B-4D2C-A7A0-CADA2F31B11C}"/>
    <cellStyle name="Normal 10 2 5 6 9" xfId="12402" xr:uid="{4FAE2361-2A17-49DA-9EF7-12552D4C2F84}"/>
    <cellStyle name="Normal 10 2 5 7" xfId="12404" xr:uid="{EE8C8A30-D8F2-4DD8-B3B7-758C34B7E70C}"/>
    <cellStyle name="Normal 10 2 5 8" xfId="12405" xr:uid="{1F5A7CF9-C007-450C-96C4-FC0B447FAC5A}"/>
    <cellStyle name="Normal 10 2 5 9" xfId="12406" xr:uid="{C6257D8B-18FA-417E-97A5-9F988D4F891C}"/>
    <cellStyle name="Normal 10 2 5_New TB 18-19" xfId="10011" xr:uid="{E939BB5F-DCE7-486D-A85E-13FABBD52C2A}"/>
    <cellStyle name="Normal 10 2 6" xfId="12408" xr:uid="{81D124B5-A979-470F-9C9A-624F47BC94E3}"/>
    <cellStyle name="Normal 10 2 6 10" xfId="6777" xr:uid="{B6B5CE26-2FC3-481A-A4F5-ABBAFDDF3C05}"/>
    <cellStyle name="Normal 10 2 6 11" xfId="6781" xr:uid="{ECFCE3EF-DBAC-4366-8286-4C886CB6A17A}"/>
    <cellStyle name="Normal 10 2 6 12" xfId="6786" xr:uid="{FEE8EEBF-15A6-4812-B027-6E83B033AC8F}"/>
    <cellStyle name="Normal 10 2 6 13" xfId="2958" xr:uid="{ED70AC03-C93B-48E5-8C27-7C7789A1F41D}"/>
    <cellStyle name="Normal 10 2 6 14" xfId="12411" xr:uid="{A1DE191F-96D2-48C5-AC38-69CFD4B74B36}"/>
    <cellStyle name="Normal 10 2 6 2" xfId="12413" xr:uid="{803FC8D9-7000-4578-8696-C1B6C344A933}"/>
    <cellStyle name="Normal 10 2 6 2 2" xfId="12416" xr:uid="{19AF45DE-CA31-45D1-8C74-54E9BA7D8BD1}"/>
    <cellStyle name="Normal 10 2 6 2 3" xfId="12419" xr:uid="{CDD98E94-75FB-4516-840D-C82475C2BC56}"/>
    <cellStyle name="Normal 10 2 6 2 4" xfId="12422" xr:uid="{84BFE711-7EE8-4382-8982-E7721FE38311}"/>
    <cellStyle name="Normal 10 2 6 2 5" xfId="12423" xr:uid="{B0B1239A-F835-4523-BA51-7446E29A83CE}"/>
    <cellStyle name="Normal 10 2 6 2 6" xfId="3199" xr:uid="{54685210-45C5-482B-B8B5-F3ADAC67BF92}"/>
    <cellStyle name="Normal 10 2 6 2 7" xfId="3213" xr:uid="{34E4B07D-2AE7-433A-8F27-842CCDCB8C34}"/>
    <cellStyle name="Normal 10 2 6 2 8" xfId="3226" xr:uid="{C963E852-1F70-469D-BB34-9600F5B03759}"/>
    <cellStyle name="Normal 10 2 6 2 9" xfId="12424" xr:uid="{F7EAABF2-5546-45CB-8FD4-B4E303C94F6C}"/>
    <cellStyle name="Normal 10 2 6 3" xfId="12425" xr:uid="{DBFA05AE-EA7E-4B34-BBA9-D293494F488C}"/>
    <cellStyle name="Normal 10 2 6 3 2" xfId="5900" xr:uid="{6B099B07-7CFD-49B1-A6EE-174D57F1E826}"/>
    <cellStyle name="Normal 10 2 6 3 3" xfId="5915" xr:uid="{41732DAF-A8A2-4A37-A0F5-C3B70190431A}"/>
    <cellStyle name="Normal 10 2 6 3 4" xfId="5929" xr:uid="{28EAE34D-2DDC-4606-A35A-01B277ECB437}"/>
    <cellStyle name="Normal 10 2 6 3 5" xfId="1066" xr:uid="{2C1B11C3-030B-4D32-859C-9E29E0567C0C}"/>
    <cellStyle name="Normal 10 2 6 3 6" xfId="5939" xr:uid="{4CC8C968-76EF-47C3-BFDD-E2D0AA5892BE}"/>
    <cellStyle name="Normal 10 2 6 3 7" xfId="5953" xr:uid="{22D339D8-16B8-400C-A63B-6C69027C8B6F}"/>
    <cellStyle name="Normal 10 2 6 3 8" xfId="12428" xr:uid="{05C29562-218A-4271-9FA3-0B9B30CEEE2B}"/>
    <cellStyle name="Normal 10 2 6 3 9" xfId="12431" xr:uid="{06A0E881-8EE3-4850-A9B6-FDC815A11B24}"/>
    <cellStyle name="Normal 10 2 6 4" xfId="12432" xr:uid="{E4579978-2154-4ACC-9A6B-9E414DA3F4B4}"/>
    <cellStyle name="Normal 10 2 6 4 2" xfId="5979" xr:uid="{D630A49F-1160-44C1-93BC-3BD2F6245F1D}"/>
    <cellStyle name="Normal 10 2 6 4 3" xfId="5990" xr:uid="{EA411132-3943-43A3-8197-887AF0A0BAA3}"/>
    <cellStyle name="Normal 10 2 6 4 4" xfId="6003" xr:uid="{49E23079-C668-45CF-9DC4-8E630B3D2CA5}"/>
    <cellStyle name="Normal 10 2 6 4 5" xfId="6017" xr:uid="{D192750A-4FDA-4764-9E72-3A4EC1B407BC}"/>
    <cellStyle name="Normal 10 2 6 4 6" xfId="6027" xr:uid="{570C212B-D84A-431A-9E03-326CB7EBF656}"/>
    <cellStyle name="Normal 10 2 6 4 7" xfId="6037" xr:uid="{B7D4BA94-F45A-4A92-844C-2EA417693057}"/>
    <cellStyle name="Normal 10 2 6 4 8" xfId="12433" xr:uid="{B4F81855-A151-4EF6-AACB-D3CCC04744EA}"/>
    <cellStyle name="Normal 10 2 6 4 9" xfId="12434" xr:uid="{F831DB76-9AAA-4CF7-9A01-EC0B0966F002}"/>
    <cellStyle name="Normal 10 2 6 5" xfId="12435" xr:uid="{74BADFAA-C62A-4482-9302-72CCE46CB31C}"/>
    <cellStyle name="Normal 10 2 6 5 2" xfId="6068" xr:uid="{12E537B3-6787-49A6-8049-53CC2E65B05B}"/>
    <cellStyle name="Normal 10 2 6 5 3" xfId="6076" xr:uid="{0014C716-9D40-4033-9C1B-D463627CF72F}"/>
    <cellStyle name="Normal 10 2 6 5 4" xfId="6088" xr:uid="{3AEF868C-E48F-42E7-AF0C-FFFD805023A3}"/>
    <cellStyle name="Normal 10 2 6 5 5" xfId="6100" xr:uid="{6E2F61B7-597C-4284-A27F-1FD3A18159AF}"/>
    <cellStyle name="Normal 10 2 6 5 6" xfId="6108" xr:uid="{91C6FA81-7634-4F2F-8F09-0CA31B064889}"/>
    <cellStyle name="Normal 10 2 6 5 7" xfId="6124" xr:uid="{A2750063-F5D2-4C04-8806-97E0CC73EBF6}"/>
    <cellStyle name="Normal 10 2 6 5 8" xfId="12439" xr:uid="{A7D7AFFB-8168-456B-B42A-E646EA5A8485}"/>
    <cellStyle name="Normal 10 2 6 5 9" xfId="12443" xr:uid="{97C13477-ADA6-4481-929B-61EECA58F4AE}"/>
    <cellStyle name="Normal 10 2 6 6" xfId="12444" xr:uid="{078BF7DF-5438-4388-BBD9-674923E07923}"/>
    <cellStyle name="Normal 10 2 6 6 2" xfId="6838" xr:uid="{1058AB77-4B9A-4E5B-8064-097C41F0F349}"/>
    <cellStyle name="Normal 10 2 6 6 3" xfId="6844" xr:uid="{7163D970-13B4-4C75-B66E-527030795C04}"/>
    <cellStyle name="Normal 10 2 6 6 4" xfId="6850" xr:uid="{3AFDB041-B107-4FAA-BAC3-D5C456D64A10}"/>
    <cellStyle name="Normal 10 2 6 6 5" xfId="6859" xr:uid="{9ABE5B80-A14E-444E-A1C2-E0AB3ED84883}"/>
    <cellStyle name="Normal 10 2 6 6 6" xfId="6865" xr:uid="{26FA2D27-AFAF-476E-B2C9-524DFD29557D}"/>
    <cellStyle name="Normal 10 2 6 6 7" xfId="6871" xr:uid="{5DDBA1BB-37C6-421C-9572-92E286CC992F}"/>
    <cellStyle name="Normal 10 2 6 6 8" xfId="826" xr:uid="{92993F2E-4C8D-47F1-B833-1BECCC7A097B}"/>
    <cellStyle name="Normal 10 2 6 6 9" xfId="12445" xr:uid="{165B3CE8-D83E-49B1-8D62-9264E6696A03}"/>
    <cellStyle name="Normal 10 2 6 7" xfId="12446" xr:uid="{7584D994-DE53-4EB7-AC70-00E1CFD519F1}"/>
    <cellStyle name="Normal 10 2 6 8" xfId="12447" xr:uid="{07171BA2-58EC-4287-8667-E13EDF1F39E5}"/>
    <cellStyle name="Normal 10 2 6 9" xfId="12448" xr:uid="{25FC7FFD-B1BC-4C26-9607-91D718D43560}"/>
    <cellStyle name="Normal 10 2 6_New TB 18-19" xfId="12450" xr:uid="{FD3D575F-88A3-4055-8D4F-315A034AF8E3}"/>
    <cellStyle name="Normal 10 2 7" xfId="12452" xr:uid="{E05A7F2F-5F2E-4276-B921-7FA2396F8290}"/>
    <cellStyle name="Normal 10 2 7 2" xfId="12458" xr:uid="{C960DFCE-C55C-4307-879D-8E9642B28907}"/>
    <cellStyle name="Normal 10 2 7 3" xfId="12461" xr:uid="{6AB31786-B972-465E-A35C-C1D6C823846A}"/>
    <cellStyle name="Normal 10 2 7 4" xfId="12464" xr:uid="{AEE4C95E-D6DD-4AD7-911B-D60843ABB8BC}"/>
    <cellStyle name="Normal 10 2 7 5" xfId="12467" xr:uid="{4BB4F38F-036D-47A0-AA05-19EC4E6586A3}"/>
    <cellStyle name="Normal 10 2 7 6" xfId="12468" xr:uid="{1B3365A8-F54A-48D0-B25F-22503EE84848}"/>
    <cellStyle name="Normal 10 2 7 7" xfId="12469" xr:uid="{D3DD9B58-DB37-4E1A-8926-57CE3558EC04}"/>
    <cellStyle name="Normal 10 2 7 8" xfId="12471" xr:uid="{EEE86794-8F47-43F0-BC3D-CB15EAA123C9}"/>
    <cellStyle name="Normal 10 2 7 9" xfId="12473" xr:uid="{B7BC083B-8710-427A-9051-50F874035D9E}"/>
    <cellStyle name="Normal 10 2 8" xfId="12475" xr:uid="{56A11BFD-8916-4621-A616-F0B6012611A6}"/>
    <cellStyle name="Normal 10 2 8 2" xfId="12481" xr:uid="{B43FF906-D406-4487-BC4F-C9BF25378077}"/>
    <cellStyle name="Normal 10 2 8 3" xfId="12482" xr:uid="{90631C79-712F-47B8-91FB-E6038481FE19}"/>
    <cellStyle name="Normal 10 2 8 4" xfId="12483" xr:uid="{8F777758-F193-40A4-8E5A-E122566CF104}"/>
    <cellStyle name="Normal 10 2 8 5" xfId="12484" xr:uid="{FB4BB707-DD83-4C6B-A195-40106EAA99FC}"/>
    <cellStyle name="Normal 10 2 8 6" xfId="12485" xr:uid="{0A1D8DCB-435B-4B8E-923B-06C46DF5BAC0}"/>
    <cellStyle name="Normal 10 2 8 7" xfId="12486" xr:uid="{8DBA3FD8-6EBB-44AF-B667-7B68D645DADB}"/>
    <cellStyle name="Normal 10 2 8 8" xfId="4147" xr:uid="{12F25474-2E94-444B-8D73-2D845616B9E6}"/>
    <cellStyle name="Normal 10 2 8 9" xfId="4154" xr:uid="{0B84E13A-27F8-4B9E-B2F4-27415532F8BE}"/>
    <cellStyle name="Normal 10 2 9" xfId="12489" xr:uid="{02E2A78C-59D0-4F08-8974-4EC87F51B909}"/>
    <cellStyle name="Normal 10 2 9 2" xfId="12492" xr:uid="{1253DF04-6AC2-4793-A037-45D4222E2923}"/>
    <cellStyle name="Normal 10 2 9 3" xfId="9501" xr:uid="{67D66ABD-F86A-4D70-8FF1-816E37676FD2}"/>
    <cellStyle name="Normal 10 2 9 4" xfId="9504" xr:uid="{936293A8-1858-4FE8-B45D-34ED8733DD2C}"/>
    <cellStyle name="Normal 10 2 9 5" xfId="12498" xr:uid="{53887BC3-56ED-467D-9E6A-0C01A6898F0B}"/>
    <cellStyle name="Normal 10 2 9 6" xfId="12501" xr:uid="{156BC5B6-5E94-460F-85C9-8EB32DB4C327}"/>
    <cellStyle name="Normal 10 2 9 7" xfId="12504" xr:uid="{0994CB5C-E4E2-4C82-8347-39A5BC99A9C7}"/>
    <cellStyle name="Normal 10 2 9 8" xfId="12506" xr:uid="{6D6A3D3C-B44E-4CD6-B115-6E748A55FA1F}"/>
    <cellStyle name="Normal 10 2 9 9" xfId="12507" xr:uid="{EBFCD74C-9329-44DF-999C-A7DE07929692}"/>
    <cellStyle name="Normal 10 2_New TB 18-19" xfId="12516" xr:uid="{B88CF359-3A5C-4E9F-AE4D-2EEB4DBD6BBD}"/>
    <cellStyle name="Normal 10 20" xfId="11752" xr:uid="{CD6528EA-08EA-497B-9537-95B8EAF3C05C}"/>
    <cellStyle name="Normal 10 21" xfId="12094" xr:uid="{D5F89B81-8A9A-4474-848A-45D506B1DB5A}"/>
    <cellStyle name="Normal 10 22" xfId="12097" xr:uid="{F0495C23-4A50-487B-9C6E-58275A31F6A6}"/>
    <cellStyle name="Normal 10 3" xfId="12520" xr:uid="{921D06EE-F374-41F0-92F1-1511AFE9695F}"/>
    <cellStyle name="Normal 10 3 10" xfId="10985" xr:uid="{11E16B14-2BF9-40D9-ADE6-2D95DDB9038C}"/>
    <cellStyle name="Normal 10 3 10 2" xfId="6456" xr:uid="{1ED5F56B-D641-4E52-AE70-18B1FC01DCEE}"/>
    <cellStyle name="Normal 10 3 10 3" xfId="6463" xr:uid="{6894F58C-AA50-47BF-8C23-5E1D6F75D24A}"/>
    <cellStyle name="Normal 10 3 10 4" xfId="6470" xr:uid="{DAC3C3F3-F187-4F96-AA60-D723EB0638BF}"/>
    <cellStyle name="Normal 10 3 10 5" xfId="6479" xr:uid="{933DE68B-362F-4FBD-A971-F57E77A126AF}"/>
    <cellStyle name="Normal 10 3 10 6" xfId="6485" xr:uid="{DC523305-9E7E-4A47-BFE2-F6E5F8D3B5BC}"/>
    <cellStyle name="Normal 10 3 10 7" xfId="6507" xr:uid="{A684E18B-26BF-4D81-ADC3-B10887DEE336}"/>
    <cellStyle name="Normal 10 3 10 8" xfId="6513" xr:uid="{4F5CFB71-A97C-4110-92BD-B2331946FD54}"/>
    <cellStyle name="Normal 10 3 10 9" xfId="6526" xr:uid="{4F5434AF-93EF-46DB-8FEC-B1BC882EAEC3}"/>
    <cellStyle name="Normal 10 3 11" xfId="10988" xr:uid="{B26F56F4-86E5-4E5C-A948-2CDA656A3D4E}"/>
    <cellStyle name="Normal 10 3 11 2" xfId="12525" xr:uid="{805C6421-E028-4723-B2ED-2A9AC0408102}"/>
    <cellStyle name="Normal 10 3 11 3" xfId="12530" xr:uid="{F33E6419-86BB-4800-878F-B4BABDD930FD}"/>
    <cellStyle name="Normal 10 3 11 4" xfId="12533" xr:uid="{C699D44D-70F2-40CE-A2CE-EDB4EE6A9563}"/>
    <cellStyle name="Normal 10 3 11 5" xfId="12536" xr:uid="{779C237C-C560-41AC-BAE6-93E5D7999568}"/>
    <cellStyle name="Normal 10 3 11 6" xfId="12539" xr:uid="{A3F9A8ED-DB93-41D0-AA38-B4CBCCBF7447}"/>
    <cellStyle name="Normal 10 3 11 7" xfId="12542" xr:uid="{FA592159-025E-40CE-B7F9-A809640A8DC4}"/>
    <cellStyle name="Normal 10 3 11 8" xfId="12546" xr:uid="{3C80CFB8-15AB-4224-9375-0623CFD85DA0}"/>
    <cellStyle name="Normal 10 3 11 9" xfId="12547" xr:uid="{AADFCC78-9F22-4956-A7FC-7ADE4018E929}"/>
    <cellStyle name="Normal 10 3 12" xfId="10990" xr:uid="{B53ADF08-D08D-4256-AB65-14BEF49C4417}"/>
    <cellStyle name="Normal 10 3 13" xfId="2061" xr:uid="{FA177141-069C-4367-8B24-59744E966F44}"/>
    <cellStyle name="Normal 10 3 14" xfId="2544" xr:uid="{9740D548-7928-45AB-8C3F-981FC9AA57FD}"/>
    <cellStyle name="Normal 10 3 15" xfId="2566" xr:uid="{920ABA35-158B-4EEC-A9E5-0BDCD5393675}"/>
    <cellStyle name="Normal 10 3 16" xfId="2591" xr:uid="{4F6B66A1-B37D-4FB5-A3C6-A0EF06A27045}"/>
    <cellStyle name="Normal 10 3 17" xfId="7910" xr:uid="{1270CE17-07C3-4435-8B8C-70D69428CB36}"/>
    <cellStyle name="Normal 10 3 18" xfId="12548" xr:uid="{6D5F550E-9EC1-4293-ABB8-B9153B4158B0}"/>
    <cellStyle name="Normal 10 3 19" xfId="7498" xr:uid="{6B93CE49-748A-474F-A598-54547DEECF64}"/>
    <cellStyle name="Normal 10 3 2" xfId="12183" xr:uid="{56ED4CD2-5764-4091-B9B5-FA20BFDA5906}"/>
    <cellStyle name="Normal 10 3 2 10" xfId="11066" xr:uid="{BB9888EC-DA9A-4FC7-9615-06894B2849A5}"/>
    <cellStyle name="Normal 10 3 2 11" xfId="1020" xr:uid="{76AA7FF1-7713-435D-B69A-2BB3F3B30882}"/>
    <cellStyle name="Normal 10 3 2 12" xfId="11070" xr:uid="{885F5E9E-F412-4AA3-A7E0-200792A727B4}"/>
    <cellStyle name="Normal 10 3 2 13" xfId="12552" xr:uid="{05CE4D87-9C13-4FAE-9F6F-41F7F1018DA7}"/>
    <cellStyle name="Normal 10 3 2 14" xfId="12554" xr:uid="{19E7240F-1FDC-480C-9EC5-6A8387F21611}"/>
    <cellStyle name="Normal 10 3 2 2" xfId="12557" xr:uid="{BF784A94-F8DB-48B8-9419-1A2CC3F68CD9}"/>
    <cellStyle name="Normal 10 3 2 2 2" xfId="12559" xr:uid="{E5CBDA9D-6F87-4E94-A2AE-297D49195DAA}"/>
    <cellStyle name="Normal 10 3 2 2 3" xfId="12563" xr:uid="{2A934F6D-B64C-4675-8EC7-521DAF1BDACE}"/>
    <cellStyle name="Normal 10 3 2 2 4" xfId="12569" xr:uid="{D9360F9E-B016-4174-8191-252C06E6E28C}"/>
    <cellStyle name="Normal 10 3 2 2 5" xfId="12572" xr:uid="{DF5CFB04-F282-47EB-A8B3-6E3C7FB0802F}"/>
    <cellStyle name="Normal 10 3 2 2 6" xfId="12576" xr:uid="{48639A72-F025-4D0C-A764-1B636AA45652}"/>
    <cellStyle name="Normal 10 3 2 2 7" xfId="12581" xr:uid="{C0F17A03-5FDA-488F-82A2-59F797160F39}"/>
    <cellStyle name="Normal 10 3 2 2 8" xfId="7114" xr:uid="{193548A7-C429-4F5A-99FE-0D2A517117BF}"/>
    <cellStyle name="Normal 10 3 2 2 9" xfId="7121" xr:uid="{AE186D30-A758-45EB-985E-A3D583A6A111}"/>
    <cellStyle name="Normal 10 3 2 3" xfId="12585" xr:uid="{4DBB9ADF-2DC0-408E-84AD-A5516952E3BA}"/>
    <cellStyle name="Normal 10 3 2 3 2" xfId="12586" xr:uid="{FBCA9AAB-0F8A-4CA6-8AE6-3DA5E034E85D}"/>
    <cellStyle name="Normal 10 3 2 3 3" xfId="12589" xr:uid="{448DDF31-9D0F-43FD-B137-C2B82D2048BE}"/>
    <cellStyle name="Normal 10 3 2 3 4" xfId="12593" xr:uid="{6C55F0CA-BE97-41CD-BCFA-330046170910}"/>
    <cellStyle name="Normal 10 3 2 3 5" xfId="12596" xr:uid="{61FEA67A-6C43-4CCB-9990-682161DECC3D}"/>
    <cellStyle name="Normal 10 3 2 3 6" xfId="12599" xr:uid="{43888503-405E-4FA9-ACE5-DC309D8B07B3}"/>
    <cellStyle name="Normal 10 3 2 3 7" xfId="12602" xr:uid="{4AF14E20-71F2-419A-BED2-E57D868DFEE8}"/>
    <cellStyle name="Normal 10 3 2 3 8" xfId="12606" xr:uid="{0777A04B-0B8A-49BE-891E-325BEEB54D57}"/>
    <cellStyle name="Normal 10 3 2 3 9" xfId="12610" xr:uid="{2BB62A61-F923-43F6-A2EF-8D9E4B16C41A}"/>
    <cellStyle name="Normal 10 3 2 4" xfId="12615" xr:uid="{0035296E-7A09-4157-9958-9296EE2F64B7}"/>
    <cellStyle name="Normal 10 3 2 4 2" xfId="12616" xr:uid="{77B0F269-44FF-4160-BC3A-DD2371A4B42E}"/>
    <cellStyle name="Normal 10 3 2 4 3" xfId="12621" xr:uid="{CECEBFA6-7E5F-4037-A1CA-115F3E3EFA14}"/>
    <cellStyle name="Normal 10 3 2 4 4" xfId="12625" xr:uid="{A616D564-3EC6-4D4D-9A79-1219811A8C13}"/>
    <cellStyle name="Normal 10 3 2 4 5" xfId="12627" xr:uid="{DC31DB07-3CFF-4B58-B096-264ABB21CE90}"/>
    <cellStyle name="Normal 10 3 2 4 6" xfId="12629" xr:uid="{34010606-0F0C-4315-A112-CF735E3C51A9}"/>
    <cellStyle name="Normal 10 3 2 4 7" xfId="12631" xr:uid="{64939480-6590-42F2-9ABE-848C0626BD00}"/>
    <cellStyle name="Normal 10 3 2 4 8" xfId="12633" xr:uid="{FE4E75E8-5435-40F6-AE50-3EBF7BE57F06}"/>
    <cellStyle name="Normal 10 3 2 4 9" xfId="12635" xr:uid="{CE92B1CC-AD1C-44D5-BD05-DADC0DE383D8}"/>
    <cellStyle name="Normal 10 3 2 5" xfId="2513" xr:uid="{DCAAC7B5-E745-41EA-A2CB-C9BF2AFC7795}"/>
    <cellStyle name="Normal 10 3 2 5 2" xfId="12641" xr:uid="{8CC83D44-CE73-4A2F-907A-FD5BDE1930F3}"/>
    <cellStyle name="Normal 10 3 2 5 3" xfId="12646" xr:uid="{A52D8A9F-1642-4685-9872-8F49AA41D00A}"/>
    <cellStyle name="Normal 10 3 2 5 4" xfId="9558" xr:uid="{38BDB858-1540-44E8-8EBA-47A8A0EC4B77}"/>
    <cellStyle name="Normal 10 3 2 5 5" xfId="12650" xr:uid="{186B2883-0DAA-420D-AEDF-FE15B441126A}"/>
    <cellStyle name="Normal 10 3 2 5 6" xfId="12654" xr:uid="{D056F21E-E1E1-49BA-8189-42E66FA6E98E}"/>
    <cellStyle name="Normal 10 3 2 5 7" xfId="12659" xr:uid="{EFC5DECD-A2DC-44EE-965A-A19C5C639A35}"/>
    <cellStyle name="Normal 10 3 2 5 8" xfId="12663" xr:uid="{E30741BC-682B-405B-8AEB-FE1D24D7DCFF}"/>
    <cellStyle name="Normal 10 3 2 5 9" xfId="12667" xr:uid="{DE167EC0-6D61-4469-96D6-2A0F9EBF8A60}"/>
    <cellStyle name="Normal 10 3 2 6" xfId="12670" xr:uid="{7A3E70E2-546E-4511-8BC7-9C852DD3BE11}"/>
    <cellStyle name="Normal 10 3 2 6 2" xfId="12676" xr:uid="{6909AC59-834B-4564-8FEE-E41541A19B86}"/>
    <cellStyle name="Normal 10 3 2 6 3" xfId="851" xr:uid="{6ED17B02-E608-41AB-83DE-B974DE3E0CDF}"/>
    <cellStyle name="Normal 10 3 2 6 4" xfId="12681" xr:uid="{F194B319-6361-4EE3-A05A-776E843B5B12}"/>
    <cellStyle name="Normal 10 3 2 6 5" xfId="12685" xr:uid="{1970D8EF-88F0-4AAA-A450-B6060C3731A2}"/>
    <cellStyle name="Normal 10 3 2 6 6" xfId="12687" xr:uid="{D601EF82-70BA-4C04-9012-269BDE87D546}"/>
    <cellStyle name="Normal 10 3 2 6 7" xfId="12689" xr:uid="{0F60759B-6BB1-4176-9444-165B9A3A012E}"/>
    <cellStyle name="Normal 10 3 2 6 8" xfId="12692" xr:uid="{B30A605F-4287-43F1-8602-97A065AF76A8}"/>
    <cellStyle name="Normal 10 3 2 6 9" xfId="12695" xr:uid="{439E748C-F97E-483D-9049-550914272775}"/>
    <cellStyle name="Normal 10 3 2 7" xfId="12698" xr:uid="{26EB479A-D29A-4AB9-8546-D987B33DC246}"/>
    <cellStyle name="Normal 10 3 2 8" xfId="12702" xr:uid="{CBA2E3C6-49D8-48D1-9BAF-7CD7D6EFCEEF}"/>
    <cellStyle name="Normal 10 3 2 9" xfId="12704" xr:uid="{8BFABD75-4F4B-4E55-8FDB-8664F0D0FC81}"/>
    <cellStyle name="Normal 10 3 2_New TB 18-19" xfId="138" xr:uid="{C64989F4-EA55-4811-8643-D0A2D77FC740}"/>
    <cellStyle name="Normal 10 3 3" xfId="12185" xr:uid="{2BA95BDA-1424-4869-A158-41A8A8861B3F}"/>
    <cellStyle name="Normal 10 3 3 10" xfId="12706" xr:uid="{FC037B4C-880F-467E-A660-C2465467160F}"/>
    <cellStyle name="Normal 10 3 3 11" xfId="12707" xr:uid="{7D6FFADA-AAAC-4F6B-88F8-8CF5D8DCC2F0}"/>
    <cellStyle name="Normal 10 3 3 12" xfId="12708" xr:uid="{081E55A3-B37B-4296-91BD-46D4FE16FD6C}"/>
    <cellStyle name="Normal 10 3 3 13" xfId="12710" xr:uid="{65A5D5B7-B200-4947-84A5-8DB079CA680B}"/>
    <cellStyle name="Normal 10 3 3 14" xfId="12712" xr:uid="{556B0D4F-238C-4B62-B8F0-2139107D0387}"/>
    <cellStyle name="Normal 10 3 3 2" xfId="12714" xr:uid="{FABF9FAA-EE7C-4C3D-98F7-9D6114F70D2E}"/>
    <cellStyle name="Normal 10 3 3 2 2" xfId="12717" xr:uid="{A911D6EE-7354-47AE-A92A-76822B94408F}"/>
    <cellStyle name="Normal 10 3 3 2 3" xfId="12723" xr:uid="{ABAB6BB9-E0ED-472D-8EFD-13D258C38E3F}"/>
    <cellStyle name="Normal 10 3 3 2 4" xfId="12730" xr:uid="{0FA2174B-AF6B-4179-9DBE-409AA26A7AB4}"/>
    <cellStyle name="Normal 10 3 3 2 5" xfId="12735" xr:uid="{DC35A160-4139-4BE8-86D4-B50A0D39A7B0}"/>
    <cellStyle name="Normal 10 3 3 2 6" xfId="12740" xr:uid="{B26B72F9-6881-4A8D-B84E-3291D5C847C3}"/>
    <cellStyle name="Normal 10 3 3 2 7" xfId="12743" xr:uid="{92256F0C-B658-4DA7-9268-BE80D17FD066}"/>
    <cellStyle name="Normal 10 3 3 2 8" xfId="12747" xr:uid="{A314CB6D-A012-4A1E-845E-AD28BC7FA0DA}"/>
    <cellStyle name="Normal 10 3 3 2 9" xfId="12751" xr:uid="{C7E78CEA-919C-4BE9-8EF0-3C78C6080DD0}"/>
    <cellStyle name="Normal 10 3 3 3" xfId="12754" xr:uid="{0CC276BB-4D08-45A9-834E-2F9AA1372E22}"/>
    <cellStyle name="Normal 10 3 3 3 2" xfId="12757" xr:uid="{E227ABDE-ACB2-4DB7-B8B0-B01438DFF752}"/>
    <cellStyle name="Normal 10 3 3 3 3" xfId="12764" xr:uid="{D0F026CF-953A-4B26-B6F5-843349099441}"/>
    <cellStyle name="Normal 10 3 3 3 4" xfId="2268" xr:uid="{636077DE-982E-4772-8988-370592B30425}"/>
    <cellStyle name="Normal 10 3 3 3 5" xfId="2299" xr:uid="{8738D823-E831-42CC-A72D-49BF7ADFEEA7}"/>
    <cellStyle name="Normal 10 3 3 3 6" xfId="2314" xr:uid="{4A82DD5B-1E51-444E-A1DE-BC1CD94BD72C}"/>
    <cellStyle name="Normal 10 3 3 3 7" xfId="2352" xr:uid="{BF4FD102-916F-4374-92F8-E25248C284AF}"/>
    <cellStyle name="Normal 10 3 3 3 8" xfId="1163" xr:uid="{ADDBFDA3-B7E5-4ABA-BBFF-AA6AE813F106}"/>
    <cellStyle name="Normal 10 3 3 3 9" xfId="2395" xr:uid="{7DBA945C-77D6-4614-B67D-D185C4B87064}"/>
    <cellStyle name="Normal 10 3 3 4" xfId="12770" xr:uid="{E2CAF0F4-6B00-42EA-B1F6-DA8C76C7E737}"/>
    <cellStyle name="Normal 10 3 3 4 2" xfId="12773" xr:uid="{A9F2C2D3-84F5-42A4-A066-6B8DE4C635E9}"/>
    <cellStyle name="Normal 10 3 3 4 3" xfId="12781" xr:uid="{8E4A8E45-A025-415F-81BC-1F2617AF1B40}"/>
    <cellStyle name="Normal 10 3 3 4 4" xfId="12789" xr:uid="{CB666F21-8978-4B44-A4A8-4CB810F13801}"/>
    <cellStyle name="Normal 10 3 3 4 5" xfId="12795" xr:uid="{BD5221F7-747A-4B3D-978A-13C1117CC7D0}"/>
    <cellStyle name="Normal 10 3 3 4 6" xfId="12801" xr:uid="{B8C06100-2731-4442-9B53-9455F9DA6807}"/>
    <cellStyle name="Normal 10 3 3 4 7" xfId="12805" xr:uid="{2C23818E-C0C5-47EF-8892-09B93AAD4B10}"/>
    <cellStyle name="Normal 10 3 3 4 8" xfId="12810" xr:uid="{23A910E2-8FC5-4580-925F-0BD0257B741C}"/>
    <cellStyle name="Normal 10 3 3 4 9" xfId="12815" xr:uid="{016C7B77-EEFC-4C61-915E-7F35AD96AD64}"/>
    <cellStyle name="Normal 10 3 3 5" xfId="12819" xr:uid="{391666E6-4541-407B-A6A6-68794884C244}"/>
    <cellStyle name="Normal 10 3 3 5 2" xfId="12822" xr:uid="{30858BBB-0D2A-4FED-8E8C-8728D2485155}"/>
    <cellStyle name="Normal 10 3 3 5 3" xfId="12829" xr:uid="{D25D9D3E-5BC2-4978-8D76-20BAD1742E73}"/>
    <cellStyle name="Normal 10 3 3 5 4" xfId="12836" xr:uid="{4B18CFD8-B7FB-4250-8A4C-0385D0CCA437}"/>
    <cellStyle name="Normal 10 3 3 5 5" xfId="12841" xr:uid="{8EAA1DAA-8E64-4E40-A749-3100F789FCC5}"/>
    <cellStyle name="Normal 10 3 3 5 6" xfId="12846" xr:uid="{A17E7469-E405-4DD6-AC45-508AA711EC35}"/>
    <cellStyle name="Normal 10 3 3 5 7" xfId="12851" xr:uid="{4377746C-B749-4A28-B9F7-3576FE361110}"/>
    <cellStyle name="Normal 10 3 3 5 8" xfId="12856" xr:uid="{152E001B-5BF9-493E-8A55-4CBD4A4AD1F8}"/>
    <cellStyle name="Normal 10 3 3 5 9" xfId="12860" xr:uid="{03F044EF-4EF4-4758-8ADD-F04604F7F08C}"/>
    <cellStyle name="Normal 10 3 3 6" xfId="9417" xr:uid="{997E8F75-90BC-48BC-9690-81AAE4A3F930}"/>
    <cellStyle name="Normal 10 3 3 6 2" xfId="9423" xr:uid="{C58D1374-8680-4D69-A404-558FD5F121CC}"/>
    <cellStyle name="Normal 10 3 3 6 3" xfId="9436" xr:uid="{DC6CA49F-36B0-48A9-B838-DA91AEA8C577}"/>
    <cellStyle name="Normal 10 3 3 6 4" xfId="9448" xr:uid="{98C2457B-4158-4AC9-B7A3-F7BF46D73348}"/>
    <cellStyle name="Normal 10 3 3 6 5" xfId="9455" xr:uid="{3D5B13AD-210F-4859-AE5F-3FE83B219649}"/>
    <cellStyle name="Normal 10 3 3 6 6" xfId="9463" xr:uid="{22013F42-F701-41B4-8310-3540F5B0E819}"/>
    <cellStyle name="Normal 10 3 3 6 7" xfId="9468" xr:uid="{D335A529-1092-42FC-A61E-7166320BC57D}"/>
    <cellStyle name="Normal 10 3 3 6 8" xfId="9476" xr:uid="{935ED5ED-2B68-468C-8B70-8560CFE8B0B7}"/>
    <cellStyle name="Normal 10 3 3 6 9" xfId="9491" xr:uid="{1F1D69FA-7ADB-4C47-AF24-2A58BED86465}"/>
    <cellStyle name="Normal 10 3 3 7" xfId="9493" xr:uid="{F3A261A7-8F42-4DD0-9BBC-2F9F87E8DE73}"/>
    <cellStyle name="Normal 10 3 3 8" xfId="5131" xr:uid="{0DE82CA8-865E-45E9-84FA-18E545F5F2F6}"/>
    <cellStyle name="Normal 10 3 3 9" xfId="5136" xr:uid="{6A2B4878-02CA-41E3-8387-8ED559E750F0}"/>
    <cellStyle name="Normal 10 3 3_New TB 18-19" xfId="12863" xr:uid="{EC24735E-349D-4284-ABB9-D171C46C6169}"/>
    <cellStyle name="Normal 10 3 4" xfId="12188" xr:uid="{48913C27-D1BE-4BCB-80D1-E582F9E608B8}"/>
    <cellStyle name="Normal 10 3 4 10" xfId="12864" xr:uid="{264DA83C-52C5-4D22-856E-D2F7CD489B26}"/>
    <cellStyle name="Normal 10 3 4 11" xfId="12865" xr:uid="{4B3ADC1D-FDFD-40CB-B063-C6DC75B74FD2}"/>
    <cellStyle name="Normal 10 3 4 12" xfId="12867" xr:uid="{10F55DF1-C528-4A03-97A7-2C1DAB6E8D71}"/>
    <cellStyle name="Normal 10 3 4 13" xfId="12870" xr:uid="{CD294887-C2EC-4419-9F55-76B78DF2F1CB}"/>
    <cellStyle name="Normal 10 3 4 14" xfId="12873" xr:uid="{A07F680A-1016-4B5A-ADFB-54017B8D5202}"/>
    <cellStyle name="Normal 10 3 4 2" xfId="12877" xr:uid="{1E339BBF-F660-4591-85BC-E135B95E3650}"/>
    <cellStyle name="Normal 10 3 4 2 2" xfId="11648" xr:uid="{2B2C7555-DEED-4AA3-88E5-D488E27B860D}"/>
    <cellStyle name="Normal 10 3 4 2 3" xfId="7411" xr:uid="{1DAD1A63-3CF0-4F7E-A9CA-A4B544500894}"/>
    <cellStyle name="Normal 10 3 4 2 4" xfId="7440" xr:uid="{0E64E80B-998F-4475-9E3D-69060A048F1D}"/>
    <cellStyle name="Normal 10 3 4 2 5" xfId="7454" xr:uid="{3AC2C0A4-EE54-4688-8D4D-E420659A65DB}"/>
    <cellStyle name="Normal 10 3 4 2 6" xfId="7467" xr:uid="{2A48B74E-5123-4706-9350-D1CFDF98413B}"/>
    <cellStyle name="Normal 10 3 4 2 7" xfId="635" xr:uid="{7F7E08EE-2632-40A7-8F88-E8B81E135579}"/>
    <cellStyle name="Normal 10 3 4 2 8" xfId="12510" xr:uid="{FC2ED30A-D7C3-4C21-BC85-277FED0C730B}"/>
    <cellStyle name="Normal 10 3 4 2 9" xfId="12886" xr:uid="{E6B043E5-EE62-47BA-9C2D-A9E6DC90E258}"/>
    <cellStyle name="Normal 10 3 4 3" xfId="9516" xr:uid="{A763821B-82E7-4B7E-98C0-AF3300157FC6}"/>
    <cellStyle name="Normal 10 3 4 3 2" xfId="10168" xr:uid="{2DE453AF-4E47-492E-9FDB-B98DAC169149}"/>
    <cellStyle name="Normal 10 3 4 3 3" xfId="7582" xr:uid="{640A6E02-355C-4EE8-856F-8A69EC4C4F97}"/>
    <cellStyle name="Normal 10 3 4 3 4" xfId="3801" xr:uid="{4031C655-04D7-4FD2-A026-531C180FD933}"/>
    <cellStyle name="Normal 10 3 4 3 5" xfId="3820" xr:uid="{5CD6BBC2-B82D-43AD-B4DD-6DA44765DC63}"/>
    <cellStyle name="Normal 10 3 4 3 6" xfId="3855" xr:uid="{BE1EF5FF-1AEA-436A-949B-1BE4A87FB895}"/>
    <cellStyle name="Normal 10 3 4 3 7" xfId="3892" xr:uid="{C2DAAE25-4378-49FB-8D85-A981A3A99588}"/>
    <cellStyle name="Normal 10 3 4 3 8" xfId="3993" xr:uid="{75993266-1B31-434E-A0D1-876E1630B0C8}"/>
    <cellStyle name="Normal 10 3 4 3 9" xfId="4112" xr:uid="{BE124A30-36F7-45AE-8544-D9D6E06287AF}"/>
    <cellStyle name="Normal 10 3 4 4" xfId="12889" xr:uid="{3C19D75E-9A8A-45CE-AF51-D8125F550E50}"/>
    <cellStyle name="Normal 10 3 4 4 2" xfId="12893" xr:uid="{AFE659B5-E6F9-402F-B66F-124A70501B06}"/>
    <cellStyle name="Normal 10 3 4 4 3" xfId="7655" xr:uid="{DA34C6FF-B294-424A-A970-273FB6D16A86}"/>
    <cellStyle name="Normal 10 3 4 4 4" xfId="7663" xr:uid="{53F7BA56-6CC1-45C4-A8CC-200AC778D7C1}"/>
    <cellStyle name="Normal 10 3 4 4 5" xfId="12902" xr:uid="{42C068D3-862E-4540-AB6F-31DE694D60F0}"/>
    <cellStyle name="Normal 10 3 4 4 6" xfId="12909" xr:uid="{F551269D-25A4-4BE2-A0C6-83D9F76AC395}"/>
    <cellStyle name="Normal 10 3 4 4 7" xfId="9598" xr:uid="{27A14CA1-C07E-4BAC-9B02-7CB3A696D466}"/>
    <cellStyle name="Normal 10 3 4 4 8" xfId="12912" xr:uid="{9D42BF73-21A9-4925-9FB0-B5694EF5A808}"/>
    <cellStyle name="Normal 10 3 4 4 9" xfId="12918" xr:uid="{815A9229-7754-4F1F-BE5D-BEC92AF5A9E9}"/>
    <cellStyle name="Normal 10 3 4 5" xfId="12921" xr:uid="{831F6623-171C-4FDA-85E2-A8FC6F1A5568}"/>
    <cellStyle name="Normal 10 3 4 5 2" xfId="12926" xr:uid="{F76642F6-FF25-4929-9B48-68DBC1E9755B}"/>
    <cellStyle name="Normal 10 3 4 5 3" xfId="7722" xr:uid="{2F43F52F-6776-4C1B-80D8-1CE95202AB62}"/>
    <cellStyle name="Normal 10 3 4 5 4" xfId="7932" xr:uid="{AC261669-CD8D-49A7-8526-28D6236451B2}"/>
    <cellStyle name="Normal 10 3 4 5 5" xfId="8132" xr:uid="{D23596F0-96DF-4879-8944-E7487FB19371}"/>
    <cellStyle name="Normal 10 3 4 5 6" xfId="8263" xr:uid="{39D2BE1E-8181-4688-9613-658650618D3C}"/>
    <cellStyle name="Normal 10 3 4 5 7" xfId="8408" xr:uid="{23490BDE-F76D-4A3D-B70E-E10D5A9F64D8}"/>
    <cellStyle name="Normal 10 3 4 5 8" xfId="8626" xr:uid="{A80D52A7-C4F9-4797-A18C-985EE2F683F5}"/>
    <cellStyle name="Normal 10 3 4 5 9" xfId="8628" xr:uid="{F1270903-7D39-41EC-B57C-760DBCFF73FB}"/>
    <cellStyle name="Normal 10 3 4 6" xfId="12931" xr:uid="{14C8255B-F699-4404-9494-FE321209F13C}"/>
    <cellStyle name="Normal 10 3 4 6 2" xfId="12936" xr:uid="{197194DF-E5E9-4B6E-B498-1C1384567350}"/>
    <cellStyle name="Normal 10 3 4 6 3" xfId="8648" xr:uid="{BD3E541B-E082-4314-9230-3A5B73BECEAC}"/>
    <cellStyle name="Normal 10 3 4 6 4" xfId="8753" xr:uid="{EC03C0C3-32C4-46C4-82D0-E3EEFDEFDF1E}"/>
    <cellStyle name="Normal 10 3 4 6 5" xfId="8758" xr:uid="{2B2D5623-A427-4A57-AC57-A758F108E543}"/>
    <cellStyle name="Normal 10 3 4 6 6" xfId="12940" xr:uid="{D71E8AD0-7672-4691-9855-35B874A989D0}"/>
    <cellStyle name="Normal 10 3 4 6 7" xfId="12943" xr:uid="{B5D8B405-772A-41DD-A6C8-6D721FB188C9}"/>
    <cellStyle name="Normal 10 3 4 6 8" xfId="12946" xr:uid="{1D6351C5-52EE-45C3-97CF-B3F1A10B148A}"/>
    <cellStyle name="Normal 10 3 4 6 9" xfId="12947" xr:uid="{6D168F95-28B6-415F-8E63-2970B9E8C8EA}"/>
    <cellStyle name="Normal 10 3 4 7" xfId="12951" xr:uid="{5E801A30-961E-4DC8-A7A7-1C94C7C1E4AF}"/>
    <cellStyle name="Normal 10 3 4 8" xfId="12956" xr:uid="{5D3BE81B-C803-484E-B494-3F596311B8CF}"/>
    <cellStyle name="Normal 10 3 4 9" xfId="12959" xr:uid="{686D7C0B-CA97-45CF-80EF-E5038C0C3875}"/>
    <cellStyle name="Normal 10 3 4_New TB 18-19" xfId="12964" xr:uid="{CB8AA8D9-DEBE-4175-93AB-02E221EF3BA5}"/>
    <cellStyle name="Normal 10 3 5" xfId="9260" xr:uid="{692AB40B-DC40-4B18-9B32-366285D35DB5}"/>
    <cellStyle name="Normal 10 3 5 10" xfId="5856" xr:uid="{6D8C4D3C-659A-40CE-AC67-7C0A6B003F53}"/>
    <cellStyle name="Normal 10 3 5 11" xfId="765" xr:uid="{87630A30-2ABD-4966-945D-7F82043E4FFC}"/>
    <cellStyle name="Normal 10 3 5 12" xfId="6280" xr:uid="{30F2991C-D639-4802-A587-C4991642CC13}"/>
    <cellStyle name="Normal 10 3 5 13" xfId="1412" xr:uid="{5AC7C100-4A12-415A-A21F-65DB304CC559}"/>
    <cellStyle name="Normal 10 3 5 14" xfId="1729" xr:uid="{348A9F7D-DD69-45E5-953D-9996D56726EA}"/>
    <cellStyle name="Normal 10 3 5 2" xfId="12968" xr:uid="{2F54962B-D779-4F9A-9CBA-AFDAE118C6DD}"/>
    <cellStyle name="Normal 10 3 5 2 2" xfId="12973" xr:uid="{99A8712F-9913-400C-9E19-C3432E851DD3}"/>
    <cellStyle name="Normal 10 3 5 2 3" xfId="12981" xr:uid="{296BBC36-0178-4166-81D8-6C96EF9FD23C}"/>
    <cellStyle name="Normal 10 3 5 2 4" xfId="12993" xr:uid="{FE34658D-293D-4DB3-89DB-33380C5381E4}"/>
    <cellStyle name="Normal 10 3 5 2 5" xfId="13001" xr:uid="{7E87F629-79E0-44E4-9EC5-4BA0B1C8165D}"/>
    <cellStyle name="Normal 10 3 5 2 6" xfId="13008" xr:uid="{B0570ED0-CA7C-4660-BCE4-D40497EA6CB9}"/>
    <cellStyle name="Normal 10 3 5 2 7" xfId="13012" xr:uid="{9B373743-215B-439D-A3A5-43A44F3A538A}"/>
    <cellStyle name="Normal 10 3 5 2 8" xfId="13018" xr:uid="{7E8AB548-C656-4539-8603-5C28CC65A5EC}"/>
    <cellStyle name="Normal 10 3 5 2 9" xfId="13025" xr:uid="{D9A82906-E873-4BD5-A320-2C55A2885809}"/>
    <cellStyle name="Normal 10 3 5 3" xfId="13029" xr:uid="{6113275A-3F68-44C0-A1BB-2F0A5F39DF39}"/>
    <cellStyle name="Normal 10 3 5 3 2" xfId="13035" xr:uid="{33267C5B-1A59-4F6D-BEDB-D1BF2B591EC0}"/>
    <cellStyle name="Normal 10 3 5 3 3" xfId="13044" xr:uid="{97622402-74D8-41E1-8C61-BF81A728178A}"/>
    <cellStyle name="Normal 10 3 5 3 4" xfId="13057" xr:uid="{1590D17D-C76F-431D-9257-9C72DF0D6519}"/>
    <cellStyle name="Normal 10 3 5 3 5" xfId="13068" xr:uid="{DB5A840A-6A69-4F63-819E-A5D1D5DFD7FE}"/>
    <cellStyle name="Normal 10 3 5 3 6" xfId="13076" xr:uid="{3378C5B8-F8CE-4A6B-8E76-216C2362EA7A}"/>
    <cellStyle name="Normal 10 3 5 3 7" xfId="13080" xr:uid="{AACBD53B-F8B5-4A3D-98B6-C1BCC55FB2F8}"/>
    <cellStyle name="Normal 10 3 5 3 8" xfId="13086" xr:uid="{52C47A37-D3F0-45D5-B9F1-DAC1FE813D77}"/>
    <cellStyle name="Normal 10 3 5 3 9" xfId="13091" xr:uid="{F0227F80-FA3B-43F9-A355-4BEA859F3A30}"/>
    <cellStyle name="Normal 10 3 5 4" xfId="13095" xr:uid="{5CB3DEAB-B7B3-403E-89E8-58C0E1512DC8}"/>
    <cellStyle name="Normal 10 3 5 4 2" xfId="13099" xr:uid="{18FA1779-A0A1-4FE1-A42D-A405ED27B352}"/>
    <cellStyle name="Normal 10 3 5 4 3" xfId="13107" xr:uid="{B3DA03D6-A2C2-4E84-A5D1-160736B0BD81}"/>
    <cellStyle name="Normal 10 3 5 4 4" xfId="13117" xr:uid="{D2E79558-D99C-4F69-AEB1-BD34E2161DAD}"/>
    <cellStyle name="Normal 10 3 5 4 5" xfId="13124" xr:uid="{8353BC3E-3013-499E-B2DA-CC152E4B5246}"/>
    <cellStyle name="Normal 10 3 5 4 6" xfId="13130" xr:uid="{08B2E9B8-C4EE-4414-BC27-D8BF797DE49D}"/>
    <cellStyle name="Normal 10 3 5 4 7" xfId="13134" xr:uid="{A3D73882-E7E0-4E85-AD8B-35BD796AB2D3}"/>
    <cellStyle name="Normal 10 3 5 4 8" xfId="13139" xr:uid="{D65088BD-4997-4985-B83A-C8D9D2E5A1DE}"/>
    <cellStyle name="Normal 10 3 5 4 9" xfId="13144" xr:uid="{378AF1BC-5D62-4716-8D25-C6FBA17C9246}"/>
    <cellStyle name="Normal 10 3 5 5" xfId="13148" xr:uid="{3D919AD9-8A79-4009-B0EE-E59F7CBEAAF8}"/>
    <cellStyle name="Normal 10 3 5 5 2" xfId="12123" xr:uid="{C63E09EE-12BC-43BD-9A06-C952534CF555}"/>
    <cellStyle name="Normal 10 3 5 5 3" xfId="12129" xr:uid="{43886791-A68C-4AF4-BD21-1204D994F5AA}"/>
    <cellStyle name="Normal 10 3 5 5 4" xfId="13152" xr:uid="{2F455E3C-4780-48E4-BA7C-9E4DF49FFC2C}"/>
    <cellStyle name="Normal 10 3 5 5 5" xfId="13156" xr:uid="{DC0B8E7E-FF5A-4EA1-B075-88E35B229A47}"/>
    <cellStyle name="Normal 10 3 5 5 6" xfId="13160" xr:uid="{1AD13974-4310-4267-9513-DE82B3F73FAB}"/>
    <cellStyle name="Normal 10 3 5 5 7" xfId="13162" xr:uid="{33E709CC-7FB0-447A-885E-B223D739D293}"/>
    <cellStyle name="Normal 10 3 5 5 8" xfId="13164" xr:uid="{0A706142-430F-41C2-8D30-997F3617D992}"/>
    <cellStyle name="Normal 10 3 5 5 9" xfId="2856" xr:uid="{B88099B1-DB38-4591-8095-C203518E8235}"/>
    <cellStyle name="Normal 10 3 5 6" xfId="13168" xr:uid="{ECA6DFFC-99CC-4130-87EA-C2FD828701D8}"/>
    <cellStyle name="Normal 10 3 5 6 2" xfId="13171" xr:uid="{C364243D-5723-48B5-95A9-2CF71374A0FB}"/>
    <cellStyle name="Normal 10 3 5 6 3" xfId="13173" xr:uid="{853E4CE6-0BE0-4097-B823-46CCFCBC3709}"/>
    <cellStyle name="Normal 10 3 5 6 4" xfId="13175" xr:uid="{3D33CBFF-4121-468D-8CBF-D5D0678B97D9}"/>
    <cellStyle name="Normal 10 3 5 6 5" xfId="13177" xr:uid="{F7988D33-7152-4C17-99EE-E61F16783173}"/>
    <cellStyle name="Normal 10 3 5 6 6" xfId="13179" xr:uid="{CD2B0DD4-EA80-4529-9735-89574171C51B}"/>
    <cellStyle name="Normal 10 3 5 6 7" xfId="13180" xr:uid="{F5290A9D-6C1A-4946-B94B-B8619E4C5B2D}"/>
    <cellStyle name="Normal 10 3 5 6 8" xfId="13181" xr:uid="{C6131F6B-C68D-4A7C-A337-45FFC9CD0D21}"/>
    <cellStyle name="Normal 10 3 5 6 9" xfId="13182" xr:uid="{25D088CE-0FF3-4A48-86E6-69EC0CBE9CE3}"/>
    <cellStyle name="Normal 10 3 5 7" xfId="13186" xr:uid="{EE47C815-2C4D-47C8-BB3A-5D3E74674EF9}"/>
    <cellStyle name="Normal 10 3 5 8" xfId="13190" xr:uid="{B28E243B-47ED-473E-AC27-D7AFBBC84BC1}"/>
    <cellStyle name="Normal 10 3 5 9" xfId="13192" xr:uid="{F524505F-D445-4B3B-9D16-FD49B6A5E1DB}"/>
    <cellStyle name="Normal 10 3 5_New TB 18-19" xfId="13193" xr:uid="{931D1560-8DF7-49B7-9861-5BBC9DA84CCC}"/>
    <cellStyle name="Normal 10 3 6" xfId="1466" xr:uid="{D7675957-F55E-43DD-BD09-302D6E7A8A54}"/>
    <cellStyle name="Normal 10 3 6 10" xfId="8107" xr:uid="{0E219118-9044-4DFE-8FF5-9314F038A385}"/>
    <cellStyle name="Normal 10 3 6 11" xfId="8118" xr:uid="{50F29776-EEAF-4C51-A223-F7EB97B6C69C}"/>
    <cellStyle name="Normal 10 3 6 12" xfId="515" xr:uid="{8E001AE1-5812-4279-B8B4-0C7F60429297}"/>
    <cellStyle name="Normal 10 3 6 13" xfId="13194" xr:uid="{D8D6446F-20D3-44F7-BB5B-E5832AB216FD}"/>
    <cellStyle name="Normal 10 3 6 14" xfId="13195" xr:uid="{9B19F5A9-EFB5-4C27-B8AC-58658F630FDA}"/>
    <cellStyle name="Normal 10 3 6 2" xfId="12298" xr:uid="{C96516DC-FA51-46BB-BFA7-F498B5137526}"/>
    <cellStyle name="Normal 10 3 6 2 2" xfId="13203" xr:uid="{42492C56-320D-4767-9DF2-4E489C91890A}"/>
    <cellStyle name="Normal 10 3 6 2 3" xfId="291" xr:uid="{B2F1D384-99F9-45AD-9EBD-EE0221A8C921}"/>
    <cellStyle name="Normal 10 3 6 2 4" xfId="13212" xr:uid="{71FA7A26-DE65-4287-A091-0F68B0B8001A}"/>
    <cellStyle name="Normal 10 3 6 2 5" xfId="13221" xr:uid="{428E56DD-61C1-41F4-BAAC-64759DCF1D73}"/>
    <cellStyle name="Normal 10 3 6 2 6" xfId="13230" xr:uid="{9F04235A-EFD7-4155-9522-B94796A113AB}"/>
    <cellStyle name="Normal 10 3 6 2 7" xfId="13239" xr:uid="{004789AF-1EDB-41BB-8629-61F7F0EA251A}"/>
    <cellStyle name="Normal 10 3 6 2 8" xfId="13248" xr:uid="{8DF42095-A8EB-43F4-9B46-817674BD95FC}"/>
    <cellStyle name="Normal 10 3 6 2 9" xfId="13253" xr:uid="{13A4DC0D-D77B-48C9-B120-36CE80AE8B8F}"/>
    <cellStyle name="Normal 10 3 6 3" xfId="12301" xr:uid="{612D1D50-625C-46BF-8019-5C073378C8FA}"/>
    <cellStyle name="Normal 10 3 6 3 2" xfId="13266" xr:uid="{2B969567-B6D6-4234-A4B4-BB0D4821AC65}"/>
    <cellStyle name="Normal 10 3 6 3 3" xfId="13277" xr:uid="{64A5F3E7-66A4-47E0-BF4D-B06FAE2D5E4E}"/>
    <cellStyle name="Normal 10 3 6 3 4" xfId="13289" xr:uid="{66B00B32-9F30-4676-BA1E-EE7F2EE16339}"/>
    <cellStyle name="Normal 10 3 6 3 5" xfId="13299" xr:uid="{CEF2B24E-FD5D-48D5-8BCE-5DCBEE3497F9}"/>
    <cellStyle name="Normal 10 3 6 3 6" xfId="13309" xr:uid="{331258AE-97DF-4754-A321-369C22D57ADE}"/>
    <cellStyle name="Normal 10 3 6 3 7" xfId="13318" xr:uid="{236BB4F1-C3CE-4396-A891-4FA78FEE7932}"/>
    <cellStyle name="Normal 10 3 6 3 8" xfId="13333" xr:uid="{45693B87-E2A9-4FFF-9147-34C7DF70FC61}"/>
    <cellStyle name="Normal 10 3 6 3 9" xfId="13340" xr:uid="{25F8B290-1127-4DAF-9CE9-10E2FD0CD9AF}"/>
    <cellStyle name="Normal 10 3 6 4" xfId="13343" xr:uid="{A4F858AC-976D-4818-889A-CCFEED65E56D}"/>
    <cellStyle name="Normal 10 3 6 4 2" xfId="13352" xr:uid="{0CDA4F5E-7732-4255-94E1-66C5070EE147}"/>
    <cellStyle name="Normal 10 3 6 4 3" xfId="13361" xr:uid="{D9FB7C0E-D824-4809-889A-2B525340C23D}"/>
    <cellStyle name="Normal 10 3 6 4 4" xfId="13369" xr:uid="{A8DCF6FD-62F7-4C07-A60E-A70B487250A8}"/>
    <cellStyle name="Normal 10 3 6 4 5" xfId="13377" xr:uid="{83E32356-6270-4214-A702-79997CA8CE03}"/>
    <cellStyle name="Normal 10 3 6 4 6" xfId="13385" xr:uid="{FFC4C6AC-3CCD-4392-85EE-BE330CD67B9E}"/>
    <cellStyle name="Normal 10 3 6 4 7" xfId="13393" xr:uid="{DA68388B-C585-4D74-9A70-F096A00F6292}"/>
    <cellStyle name="Normal 10 3 6 4 8" xfId="13401" xr:uid="{4DEC3FFF-6CC5-47BB-B099-F4298961F3B8}"/>
    <cellStyle name="Normal 10 3 6 4 9" xfId="13405" xr:uid="{0DDAA09D-E3C2-4E62-9297-D7EFB8EA6D23}"/>
    <cellStyle name="Normal 10 3 6 5" xfId="13408" xr:uid="{5941E79A-CEAB-4E11-9580-DACEFDF3BD3B}"/>
    <cellStyle name="Normal 10 3 6 5 2" xfId="1411" xr:uid="{9B11FB8A-34D8-4C0E-9F1D-1B67F29D23F3}"/>
    <cellStyle name="Normal 10 3 6 5 3" xfId="1728" xr:uid="{E0134319-2887-47E6-9E63-1558C0138080}"/>
    <cellStyle name="Normal 10 3 6 5 4" xfId="1747" xr:uid="{F785D99F-96EA-440E-BA91-223C6DA5490A}"/>
    <cellStyle name="Normal 10 3 6 5 5" xfId="1773" xr:uid="{1247FBBA-C288-4FCB-8522-94D2C448217D}"/>
    <cellStyle name="Normal 10 3 6 5 6" xfId="13414" xr:uid="{F8EBF1F5-DD72-44F5-BFC2-28E1234A245A}"/>
    <cellStyle name="Normal 10 3 6 5 7" xfId="13420" xr:uid="{AF39DDBB-413E-4223-B355-68D6324DC1F8}"/>
    <cellStyle name="Normal 10 3 6 5 8" xfId="13426" xr:uid="{9A290F89-D81D-4B72-A345-012B0D665FF4}"/>
    <cellStyle name="Normal 10 3 6 5 9" xfId="13431" xr:uid="{4607027D-4664-4980-98D9-2DB144242236}"/>
    <cellStyle name="Normal 10 3 6 6" xfId="13434" xr:uid="{5878A499-256C-450E-8470-788A0EA55692}"/>
    <cellStyle name="Normal 10 3 6 6 2" xfId="13438" xr:uid="{FACA8224-03ED-4AFA-B470-11552BA0C810}"/>
    <cellStyle name="Normal 10 3 6 6 3" xfId="13442" xr:uid="{F65F3DD1-A865-4300-B143-4849102A56BB}"/>
    <cellStyle name="Normal 10 3 6 6 4" xfId="13445" xr:uid="{F03529A6-2F0F-43F0-9F0F-4E286414D7AE}"/>
    <cellStyle name="Normal 10 3 6 6 5" xfId="13448" xr:uid="{5DA60DED-EFAE-43E0-813F-D3AD35176838}"/>
    <cellStyle name="Normal 10 3 6 6 6" xfId="13450" xr:uid="{B0BAA775-4978-4A42-A446-5B8B0E45B105}"/>
    <cellStyle name="Normal 10 3 6 6 7" xfId="13451" xr:uid="{06F0A9E1-B6FE-4021-ABA8-EAC27F6B796F}"/>
    <cellStyle name="Normal 10 3 6 6 8" xfId="13452" xr:uid="{98014325-B3D1-4567-A596-5446D5113920}"/>
    <cellStyle name="Normal 10 3 6 6 9" xfId="13455" xr:uid="{EAC1EBBE-3A2C-463E-A757-54267EDFA972}"/>
    <cellStyle name="Normal 10 3 6 7" xfId="13458" xr:uid="{E5EF5CAD-6E8B-4F45-9BC5-008EEEC1B449}"/>
    <cellStyle name="Normal 10 3 6 8" xfId="13461" xr:uid="{0277A9FC-FB7A-46F5-96C2-F1F5AF993635}"/>
    <cellStyle name="Normal 10 3 6 9" xfId="13462" xr:uid="{C00BFD7B-F50B-4010-A06E-9DA86EB44FE4}"/>
    <cellStyle name="Normal 10 3 6_New TB 18-19" xfId="13463" xr:uid="{EF61A7A7-DE67-4DA9-8516-C4FE05D6484C}"/>
    <cellStyle name="Normal 10 3 7" xfId="13468" xr:uid="{F50D7E9A-EA14-4F6C-A9A2-20C72E509EA6}"/>
    <cellStyle name="Normal 10 3 7 2" xfId="13473" xr:uid="{501683AA-6B72-4941-BFC8-883CD0E2F4C9}"/>
    <cellStyle name="Normal 10 3 7 3" xfId="13477" xr:uid="{114BD644-46F7-4895-B232-BF71C7B07E84}"/>
    <cellStyle name="Normal 10 3 7 4" xfId="13481" xr:uid="{5E5473F8-FAA4-489E-BDAB-BB6604BFFA18}"/>
    <cellStyle name="Normal 10 3 7 5" xfId="13485" xr:uid="{A1973081-2323-4AB7-96DF-747112C78EC0}"/>
    <cellStyle name="Normal 10 3 7 6" xfId="13487" xr:uid="{FDB954A8-9C91-4942-B567-23ABAF10D1E0}"/>
    <cellStyle name="Normal 10 3 7 7" xfId="13490" xr:uid="{5AB3D705-FF71-41BF-9FFB-608CDB0EBC07}"/>
    <cellStyle name="Normal 10 3 7 8" xfId="13494" xr:uid="{4F129B3A-726B-4B34-9F45-C99F8045FF71}"/>
    <cellStyle name="Normal 10 3 7 9" xfId="13496" xr:uid="{FE70DD74-6BA6-4321-865F-3E00B6E045FF}"/>
    <cellStyle name="Normal 10 3 8" xfId="13498" xr:uid="{F416CAFA-5E9F-489B-8D99-AFF62B88BA9A}"/>
    <cellStyle name="Normal 10 3 8 2" xfId="11769" xr:uid="{444537D2-3C0F-4697-BAB3-BD7F812D935B}"/>
    <cellStyle name="Normal 10 3 8 3" xfId="11806" xr:uid="{51D8DCA9-196D-4828-8BFD-BBD2A230E37D}"/>
    <cellStyle name="Normal 10 3 8 4" xfId="11833" xr:uid="{84B52BAC-20C9-4BF8-A0AF-08BC4280C605}"/>
    <cellStyle name="Normal 10 3 8 5" xfId="11853" xr:uid="{74BA6092-FA9B-4792-82C4-ECDD67BE3397}"/>
    <cellStyle name="Normal 10 3 8 6" xfId="11868" xr:uid="{0015244A-A6BF-4304-94A6-EB663391E8EB}"/>
    <cellStyle name="Normal 10 3 8 7" xfId="13500" xr:uid="{F063BE2F-4018-4C8F-84BB-85CE8F8E224B}"/>
    <cellStyle name="Normal 10 3 8 8" xfId="1764" xr:uid="{9B24F59B-E619-43F7-A07C-A2CD8067984D}"/>
    <cellStyle name="Normal 10 3 8 9" xfId="1792" xr:uid="{257C5B2D-A47F-4326-86CC-D30995791421}"/>
    <cellStyle name="Normal 10 3 9" xfId="11595" xr:uid="{E2ADA6FB-0F4C-4F99-AC3F-D4693A61C1B9}"/>
    <cellStyle name="Normal 10 3 9 2" xfId="13502" xr:uid="{619B2AC9-DDEE-47EA-A0D5-6A38C94EEA8F}"/>
    <cellStyle name="Normal 10 3 9 3" xfId="13505" xr:uid="{6F37512A-CEFA-49BE-96DC-206D4C421007}"/>
    <cellStyle name="Normal 10 3 9 4" xfId="13508" xr:uid="{D1CCA294-42B0-4174-A516-A771201609E1}"/>
    <cellStyle name="Normal 10 3 9 5" xfId="13510" xr:uid="{5ED86AC3-8564-46F4-997E-FA4F8D6ACA18}"/>
    <cellStyle name="Normal 10 3 9 6" xfId="13512" xr:uid="{C82D5B11-B148-479B-84B4-7355FEE2C8F8}"/>
    <cellStyle name="Normal 10 3 9 7" xfId="13514" xr:uid="{CA961D58-96B3-4E86-8772-584748EA1087}"/>
    <cellStyle name="Normal 10 3 9 8" xfId="13517" xr:uid="{D1D28D38-59F4-4276-BF64-6B920D4C5F0F}"/>
    <cellStyle name="Normal 10 3 9 9" xfId="13520" xr:uid="{451A97A7-1CE5-4EB4-91E9-91D612F94D05}"/>
    <cellStyle name="Normal 10 3_New TB 18-19" xfId="13522" xr:uid="{6FA3AAAE-F367-49DD-86E4-3AAAC4FFA28A}"/>
    <cellStyle name="Normal 10 4" xfId="13524" xr:uid="{0C65C1D4-8B3A-49CA-92B4-45A13FDFB247}"/>
    <cellStyle name="Normal 10 4 10" xfId="10197" xr:uid="{182B568A-2FD2-48F4-BF57-FFBF441ECEC8}"/>
    <cellStyle name="Normal 10 4 10 2" xfId="13525" xr:uid="{D9119987-3997-453F-9E76-2D53EAE4D5E5}"/>
    <cellStyle name="Normal 10 4 10 3" xfId="13528" xr:uid="{0615B0D6-8767-4339-B950-2CE31F23F665}"/>
    <cellStyle name="Normal 10 4 10 4" xfId="13532" xr:uid="{DA78A334-7124-4682-99BC-CA8FCAB2886D}"/>
    <cellStyle name="Normal 10 4 10 5" xfId="9117" xr:uid="{C9284A4C-9113-4356-8DCF-0564B9AF5E01}"/>
    <cellStyle name="Normal 10 4 10 6" xfId="9122" xr:uid="{99100045-BFFE-4F59-830D-F65767AE7380}"/>
    <cellStyle name="Normal 10 4 10 7" xfId="9127" xr:uid="{4FD8D951-D569-4F8F-B346-C4816DE2A552}"/>
    <cellStyle name="Normal 10 4 10 8" xfId="9132" xr:uid="{DB7E139D-DB8D-4B92-BFA4-E745EDAF8938}"/>
    <cellStyle name="Normal 10 4 10 9" xfId="9136" xr:uid="{F24A5AA2-BE10-4C51-AF92-C6E1DFF3384D}"/>
    <cellStyle name="Normal 10 4 11" xfId="10202" xr:uid="{7E20385D-EEAD-47E7-8AF9-1AC542E34DC5}"/>
    <cellStyle name="Normal 10 4 12" xfId="10207" xr:uid="{052553DF-8C4B-400D-894F-98588B591869}"/>
    <cellStyle name="Normal 10 4 13" xfId="11061" xr:uid="{7810AFDA-7BB2-4448-9E08-D118EB731DF5}"/>
    <cellStyle name="Normal 10 4 14" xfId="11064" xr:uid="{1799660C-2EB8-47A3-8F1A-6FA89CA99287}"/>
    <cellStyle name="Normal 10 4 15" xfId="11069" xr:uid="{BAC645AF-135B-4689-B912-C1AE93BB9178}"/>
    <cellStyle name="Normal 10 4 16" xfId="1017" xr:uid="{321D0B3D-89BC-40B8-BDFB-39EABA437982}"/>
    <cellStyle name="Normal 10 4 17" xfId="11073" xr:uid="{2CEA1A83-1389-426C-B6CA-3F121009E4D3}"/>
    <cellStyle name="Normal 10 4 18" xfId="12550" xr:uid="{F7BB5FC7-068D-4429-9B50-2B528275E32A}"/>
    <cellStyle name="Normal 10 4 2" xfId="13537" xr:uid="{453505FA-F9B6-45D2-B6E3-CBE7CB8ABD77}"/>
    <cellStyle name="Normal 10 4 3" xfId="12556" xr:uid="{87E3CC0A-A59D-4F96-B3AE-BCD171C104E6}"/>
    <cellStyle name="Normal 10 4 4" xfId="12584" xr:uid="{53BCB702-B863-47E2-A3EF-B44DE8A142E9}"/>
    <cellStyle name="Normal 10 4 5" xfId="12614" xr:uid="{79D03B94-03A7-490B-8B72-B58D96F063AB}"/>
    <cellStyle name="Normal 10 4 6" xfId="2512" xr:uid="{068BB65B-6B4E-4868-B7C4-A731286124CA}"/>
    <cellStyle name="Normal 10 4 6 2" xfId="12638" xr:uid="{780DD842-51AE-48B0-8681-E84F34ED97DD}"/>
    <cellStyle name="Normal 10 4 6 3" xfId="12643" xr:uid="{A649EC56-E624-4864-849B-FDD1FE07E499}"/>
    <cellStyle name="Normal 10 4 6 4" xfId="9556" xr:uid="{BF377D82-90ED-4AD0-B4D8-17C9F9761FE5}"/>
    <cellStyle name="Normal 10 4 6 5" xfId="12648" xr:uid="{DB994EB9-BFF7-433B-A5B9-1BA12783258F}"/>
    <cellStyle name="Normal 10 4 6 6" xfId="12651" xr:uid="{08094320-1B95-4EFD-A1F1-B87ED02A99AE}"/>
    <cellStyle name="Normal 10 4 6 7" xfId="12655" xr:uid="{1C757363-00DF-42F4-BD46-F9DC544B8212}"/>
    <cellStyle name="Normal 10 4 6 8" xfId="12660" xr:uid="{9F6E0228-1EF5-4C1E-BEBB-A0D8810335CC}"/>
    <cellStyle name="Normal 10 4 6 9" xfId="12664" xr:uid="{85452223-069A-47A5-9124-B3B790A55EDF}"/>
    <cellStyle name="Normal 10 4 7" xfId="12669" xr:uid="{B1878A34-E797-42E3-8099-AACCCA20EE56}"/>
    <cellStyle name="Normal 10 4 7 2" xfId="12674" xr:uid="{D4034B3C-1D58-4323-B1D2-36DBEC42F9BA}"/>
    <cellStyle name="Normal 10 4 7 3" xfId="849" xr:uid="{08ABDAE7-58B3-4B52-95D8-F93A4E47EC30}"/>
    <cellStyle name="Normal 10 4 7 4" xfId="12679" xr:uid="{8EBBD37F-055C-411B-9859-3414D5D62A7A}"/>
    <cellStyle name="Normal 10 4 7 5" xfId="12684" xr:uid="{3944135B-526C-44EC-9B3D-DBB4B047D041}"/>
    <cellStyle name="Normal 10 4 7 6" xfId="12686" xr:uid="{B13D3529-2893-4B32-8DE8-CC487CB1CEE5}"/>
    <cellStyle name="Normal 10 4 7 7" xfId="12688" xr:uid="{B721F401-91E2-455B-ACB7-BE8FBD207EAA}"/>
    <cellStyle name="Normal 10 4 7 8" xfId="12691" xr:uid="{3D9C69A6-2938-4319-BFF9-45CD1F334051}"/>
    <cellStyle name="Normal 10 4 7 9" xfId="12694" xr:uid="{7B1C37E5-CF40-49C6-959C-2E1018701CCC}"/>
    <cellStyle name="Normal 10 4 8" xfId="12697" xr:uid="{074EFB37-588C-4537-A9D6-C468D143576A}"/>
    <cellStyle name="Normal 10 4 8 2" xfId="13546" xr:uid="{9490F595-56CE-4B6D-B486-CDF13AA3CE55}"/>
    <cellStyle name="Normal 10 4 8 3" xfId="13555" xr:uid="{BA27711D-9062-41AC-B9C1-3CE1C34F69E0}"/>
    <cellStyle name="Normal 10 4 8 4" xfId="13563" xr:uid="{5B08761D-F2AB-4B4C-AD0C-898A07CC867B}"/>
    <cellStyle name="Normal 10 4 8 5" xfId="13571" xr:uid="{F8E5EBC8-946F-406F-BB9A-DFCF91261A3F}"/>
    <cellStyle name="Normal 10 4 8 6" xfId="13582" xr:uid="{446C33F0-4DE8-43FF-85E0-674CF3B9FA54}"/>
    <cellStyle name="Normal 10 4 8 7" xfId="13587" xr:uid="{8D6ECCCB-D944-49DD-AB69-495727248B77}"/>
    <cellStyle name="Normal 10 4 8 8" xfId="7277" xr:uid="{03350FEE-98BA-48B8-A397-205C007B1BE9}"/>
    <cellStyle name="Normal 10 4 8 9" xfId="7282" xr:uid="{8814C65D-7999-4B0D-AF8B-890BFEDE36F5}"/>
    <cellStyle name="Normal 10 4 9" xfId="12701" xr:uid="{F8A31B0F-C005-439F-AC1A-D3EE0D366526}"/>
    <cellStyle name="Normal 10 4 9 2" xfId="13592" xr:uid="{C24E79B3-CE15-4420-8DBF-1ECB4C0DEC68}"/>
    <cellStyle name="Normal 10 4 9 3" xfId="13595" xr:uid="{9F984543-F443-4978-BFE0-EE618A67F472}"/>
    <cellStyle name="Normal 10 4 9 4" xfId="13597" xr:uid="{49B73005-8A4E-48AC-9D54-8D241433113C}"/>
    <cellStyle name="Normal 10 4 9 5" xfId="13599" xr:uid="{5551B0A5-7A50-47AD-BC1C-A6A84FD3085B}"/>
    <cellStyle name="Normal 10 4 9 6" xfId="13601" xr:uid="{A5CD2AD3-9AC7-426C-9D65-AF2CA91BADBE}"/>
    <cellStyle name="Normal 10 4 9 7" xfId="13603" xr:uid="{2CF34409-1BF8-41A4-B877-392D1BFC8458}"/>
    <cellStyle name="Normal 10 4 9 8" xfId="13607" xr:uid="{2D7F77B6-D1EC-460D-8BB4-0B67A77FD996}"/>
    <cellStyle name="Normal 10 4 9 9" xfId="13610" xr:uid="{93618F9E-49FA-4F8E-9BA5-EFDBB41927D2}"/>
    <cellStyle name="Normal 10 4_New TB 18-19" xfId="1758" xr:uid="{E6EAEEA4-AF45-4C45-AAFA-B8E981D85518}"/>
    <cellStyle name="Normal 10 5" xfId="13613" xr:uid="{74C0C4D5-6E80-486A-9705-633D25509066}"/>
    <cellStyle name="Normal 10 5 10" xfId="13616" xr:uid="{3A1F0E97-2D0C-4BB2-8B1B-C69A0A505080}"/>
    <cellStyle name="Normal 10 5 11" xfId="13618" xr:uid="{CBA67AB0-B83B-43C2-AACC-37F3EFAF3D6D}"/>
    <cellStyle name="Normal 10 5 12" xfId="13620" xr:uid="{D5BEBDE1-BBDE-47F9-B6B6-F2B55297320A}"/>
    <cellStyle name="Normal 10 5 13" xfId="13622" xr:uid="{955CA053-F4A6-43F4-B39C-2CAAF123DC4C}"/>
    <cellStyle name="Normal 10 5 14" xfId="13626" xr:uid="{CC59FC08-D804-4287-91B1-557AC3D1305E}"/>
    <cellStyle name="Normal 10 5 2" xfId="13628" xr:uid="{08F1A8E7-EE1C-40F4-ACCE-5CFADEF3A997}"/>
    <cellStyle name="Normal 10 5 2 2" xfId="10127" xr:uid="{62E196BF-E8AB-44E4-8898-58F1FAD7B93E}"/>
    <cellStyle name="Normal 10 5 2 3" xfId="10133" xr:uid="{E96C2267-E75E-48F4-90FA-B8A671872C70}"/>
    <cellStyle name="Normal 10 5 2 4" xfId="13631" xr:uid="{5C6772C2-1216-4B05-AB6C-AD15D8C7160D}"/>
    <cellStyle name="Normal 10 5 2 5" xfId="13634" xr:uid="{7431C506-C47C-4BBF-A1B9-6DA234E6F278}"/>
    <cellStyle name="Normal 10 5 2 6" xfId="13637" xr:uid="{A92973B2-7293-4024-99BA-67CBA8970100}"/>
    <cellStyle name="Normal 10 5 2 7" xfId="13640" xr:uid="{BAC40AF8-C898-4BE6-AEA5-3173BFC91D68}"/>
    <cellStyle name="Normal 10 5 2 8" xfId="13644" xr:uid="{A3149DB4-D0DE-457F-84E5-9E37589B4510}"/>
    <cellStyle name="Normal 10 5 2 9" xfId="13647" xr:uid="{D18AC2C6-97FE-4849-95AE-C6543E2E15B1}"/>
    <cellStyle name="Normal 10 5 3" xfId="12713" xr:uid="{0DC23093-3B48-4BDA-885F-F172010D8C6C}"/>
    <cellStyle name="Normal 10 5 3 2" xfId="12718" xr:uid="{D0E57CB2-E217-4438-8FBB-E0D49B1B3DBD}"/>
    <cellStyle name="Normal 10 5 3 3" xfId="12724" xr:uid="{C27E45EF-EA0A-4D0E-A725-78A3468E3270}"/>
    <cellStyle name="Normal 10 5 3 4" xfId="12726" xr:uid="{1B9E0D2D-114A-4A20-9F3F-4DE6F8D043D0}"/>
    <cellStyle name="Normal 10 5 3 5" xfId="12731" xr:uid="{F4D9CE73-F748-4F76-A251-6F09AAE798AF}"/>
    <cellStyle name="Normal 10 5 3 6" xfId="12736" xr:uid="{EFB8574A-25E3-4BDC-8197-07B54E079107}"/>
    <cellStyle name="Normal 10 5 3 7" xfId="12741" xr:uid="{650391F6-FB5F-4BB4-B6D2-7D7939E93BEB}"/>
    <cellStyle name="Normal 10 5 3 8" xfId="12745" xr:uid="{1C6197F4-FBD9-4545-86AA-895AA14F7B03}"/>
    <cellStyle name="Normal 10 5 3 9" xfId="12749" xr:uid="{8B00AEC9-D794-4195-A5E9-685DFAAA3ABF}"/>
    <cellStyle name="Normal 10 5 4" xfId="12753" xr:uid="{3A383E21-46EB-4F7B-AE96-5D379096607B}"/>
    <cellStyle name="Normal 10 5 4 2" xfId="12759" xr:uid="{11693C05-1E55-4E65-8C5F-890A105DA39D}"/>
    <cellStyle name="Normal 10 5 4 3" xfId="12766" xr:uid="{0F384CC2-F198-4634-B51F-6DA366E98B77}"/>
    <cellStyle name="Normal 10 5 4 4" xfId="2262" xr:uid="{5AB2E606-52AA-4D7B-9C98-9F44D5F11487}"/>
    <cellStyle name="Normal 10 5 4 5" xfId="2293" xr:uid="{5A913F29-7400-4113-BCFD-3E0DE215F22E}"/>
    <cellStyle name="Normal 10 5 4 6" xfId="2308" xr:uid="{7C8EE500-BBCB-4872-BC3F-A3D516233A4B}"/>
    <cellStyle name="Normal 10 5 4 7" xfId="2349" xr:uid="{7CD529C2-A8B4-4F41-836D-5A673315A4B3}"/>
    <cellStyle name="Normal 10 5 4 8" xfId="1165" xr:uid="{6B8E31CC-5C87-4E40-9399-3F14385C58CC}"/>
    <cellStyle name="Normal 10 5 4 9" xfId="2393" xr:uid="{E2A97CCA-935C-4C04-9102-0861FCA4AF6E}"/>
    <cellStyle name="Normal 10 5 5" xfId="12769" xr:uid="{CC7B39B2-24F6-41E2-BB71-0E11F0A5F977}"/>
    <cellStyle name="Normal 10 5 5 2" xfId="12776" xr:uid="{3762C6ED-9DC9-4C47-A86B-0ADBFFCFBD1C}"/>
    <cellStyle name="Normal 10 5 5 3" xfId="12783" xr:uid="{E6D0006D-D39D-43CF-BC51-A6AB91A13167}"/>
    <cellStyle name="Normal 10 5 5 4" xfId="12785" xr:uid="{75C0A764-E779-4F2B-9D27-8BDE7EDB4236}"/>
    <cellStyle name="Normal 10 5 5 5" xfId="12791" xr:uid="{48B1DA7D-65D5-4C04-A502-FEEA6333F899}"/>
    <cellStyle name="Normal 10 5 5 6" xfId="12797" xr:uid="{2DE26232-8D06-481B-AF83-DF025941A2B7}"/>
    <cellStyle name="Normal 10 5 5 7" xfId="12803" xr:uid="{0011CF85-BA07-498F-BC8C-03F02B878B49}"/>
    <cellStyle name="Normal 10 5 5 8" xfId="12808" xr:uid="{8B11EDD6-0650-4E4B-872A-A25892126771}"/>
    <cellStyle name="Normal 10 5 5 9" xfId="12813" xr:uid="{D54587A8-74AF-4568-9E04-9F2E4EEA672B}"/>
    <cellStyle name="Normal 10 5 6" xfId="12818" xr:uid="{A53D95E2-EC03-4B60-AC65-B226044FBE5E}"/>
    <cellStyle name="Normal 10 5 6 2" xfId="12825" xr:uid="{D963B0D0-ECAF-424A-8982-90D107A6F3F8}"/>
    <cellStyle name="Normal 10 5 6 3" xfId="12831" xr:uid="{856D740D-81A7-4937-83C3-4BF60395B212}"/>
    <cellStyle name="Normal 10 5 6 4" xfId="12833" xr:uid="{4C77FCEA-993B-4BF2-878F-B7315A18C8DF}"/>
    <cellStyle name="Normal 10 5 6 5" xfId="12838" xr:uid="{08CD8D96-BCDD-4FD4-922C-A10D76C379B6}"/>
    <cellStyle name="Normal 10 5 6 6" xfId="12843" xr:uid="{9B057ABA-0674-4485-AD3B-200DFD565F0F}"/>
    <cellStyle name="Normal 10 5 6 7" xfId="12848" xr:uid="{C945D16E-8C4D-436F-AAB3-5D35D5A54014}"/>
    <cellStyle name="Normal 10 5 6 8" xfId="12853" xr:uid="{207A0B0A-479F-4ECF-90A6-2E1B9517DA6E}"/>
    <cellStyle name="Normal 10 5 6 9" xfId="12859" xr:uid="{694C6621-8558-4F44-825C-7EE6E8398BD4}"/>
    <cellStyle name="Normal 10 5 7" xfId="9420" xr:uid="{A8D38808-97D3-4B4C-8714-CAE00837012D}"/>
    <cellStyle name="Normal 10 5 8" xfId="9496" xr:uid="{1DA0F4B0-5AB1-4837-990F-E3F246FA1E08}"/>
    <cellStyle name="Normal 10 5 9" xfId="5126" xr:uid="{ADB1E5A0-5DCD-492D-A8D5-CC5A8A5E019C}"/>
    <cellStyle name="Normal 10 5_New TB 18-19" xfId="4210" xr:uid="{25F603D8-812E-4B96-8C1C-AFBE06929120}"/>
    <cellStyle name="Normal 10 6" xfId="13649" xr:uid="{F1643125-C136-45E4-8D70-DD43B0F24C52}"/>
    <cellStyle name="Normal 10 6 10" xfId="13654" xr:uid="{B6F5EED0-6CAD-4EB0-BB98-2139C7629619}"/>
    <cellStyle name="Normal 10 6 11" xfId="13657" xr:uid="{9AB116E8-B81B-43D2-B7E9-B45CFA91EDB3}"/>
    <cellStyle name="Normal 10 6 12" xfId="13660" xr:uid="{8536870C-F3B8-4C06-A81C-58ACAF2AB665}"/>
    <cellStyle name="Normal 10 6 13" xfId="13664" xr:uid="{A98A61B1-0B76-44EE-A39A-5FDC4C59FF43}"/>
    <cellStyle name="Normal 10 6 14" xfId="13665" xr:uid="{49076FA4-CF19-4E6B-9489-31144C9E3479}"/>
    <cellStyle name="Normal 10 6 2" xfId="13666" xr:uid="{2AA7AFEA-E43F-44D1-87B1-4C92854837A1}"/>
    <cellStyle name="Normal 10 6 2 2" xfId="11274" xr:uid="{B5F5DE20-CC31-48AD-962A-52A383D3B55A}"/>
    <cellStyle name="Normal 10 6 2 3" xfId="6428" xr:uid="{A4788404-A8C9-46D9-8988-7D6BEF49CF83}"/>
    <cellStyle name="Normal 10 6 2 4" xfId="1892" xr:uid="{44A68A1C-CC7A-4BF6-8675-DA0BE92B9038}"/>
    <cellStyle name="Normal 10 6 2 5" xfId="6910" xr:uid="{2585AB4C-3A3F-4AC2-B877-A0030809DC1F}"/>
    <cellStyle name="Normal 10 6 2 6" xfId="6924" xr:uid="{08F4397F-664A-49ED-A7E0-DA0BC88A6AA3}"/>
    <cellStyle name="Normal 10 6 2 7" xfId="6938" xr:uid="{76348189-9241-4D4E-BD1B-B5408A3E175C}"/>
    <cellStyle name="Normal 10 6 2 8" xfId="6952" xr:uid="{CC7D4DE6-6212-46A2-93A6-129594AD8EE3}"/>
    <cellStyle name="Normal 10 6 2 9" xfId="6957" xr:uid="{6336CD22-C7EC-442F-867F-79761AE32FCF}"/>
    <cellStyle name="Normal 10 6 3" xfId="12876" xr:uid="{C1116A78-1B98-49D0-BD90-4C0565C28A77}"/>
    <cellStyle name="Normal 10 6 3 2" xfId="11649" xr:uid="{EB16F2A3-2ECA-449A-A69B-9A87B3D4EF06}"/>
    <cellStyle name="Normal 10 6 3 3" xfId="7410" xr:uid="{2B81C794-4489-4988-BB62-CE046277787B}"/>
    <cellStyle name="Normal 10 6 3 4" xfId="7446" xr:uid="{9E77D297-583E-4A4F-8BF1-57DEC7DA99E7}"/>
    <cellStyle name="Normal 10 6 3 5" xfId="7460" xr:uid="{D11C72AD-CD65-452D-8C36-F6974F13322E}"/>
    <cellStyle name="Normal 10 6 3 6" xfId="7473" xr:uid="{6559B830-6E45-4AD5-845B-49DC39624C02}"/>
    <cellStyle name="Normal 10 6 3 7" xfId="633" xr:uid="{AB32B6E4-3D0B-41A2-AF59-F1C68562C302}"/>
    <cellStyle name="Normal 10 6 3 8" xfId="12508" xr:uid="{9774F36D-0107-4A65-A4B5-F7537D67C302}"/>
    <cellStyle name="Normal 10 6 3 9" xfId="12884" xr:uid="{03E4D09A-D1B4-439A-9E48-ADF4A1B48DEF}"/>
    <cellStyle name="Normal 10 6 4" xfId="9515" xr:uid="{4F9D5AC1-0CD2-4926-B759-C1575CF24A54}"/>
    <cellStyle name="Normal 10 6 4 2" xfId="10169" xr:uid="{60FA18DA-7F69-4291-9D53-A2158366D521}"/>
    <cellStyle name="Normal 10 6 4 3" xfId="7581" xr:uid="{C32786ED-440D-410D-A6C9-DC2C33EA32B7}"/>
    <cellStyle name="Normal 10 6 4 4" xfId="3792" xr:uid="{EF780D89-B206-486B-A561-476672C059F9}"/>
    <cellStyle name="Normal 10 6 4 5" xfId="3811" xr:uid="{0D61F9E3-CCEF-40C7-996A-4F7A3C31A06A}"/>
    <cellStyle name="Normal 10 6 4 6" xfId="3846" xr:uid="{FB86C2A6-FF48-4601-9466-30677515B2F5}"/>
    <cellStyle name="Normal 10 6 4 7" xfId="3889" xr:uid="{D9F12171-09D0-4038-B47B-FFB30626ABCE}"/>
    <cellStyle name="Normal 10 6 4 8" xfId="3991" xr:uid="{624C7532-FB5C-44F9-BD51-00CE52A73075}"/>
    <cellStyle name="Normal 10 6 4 9" xfId="4114" xr:uid="{D39FEC65-5197-4C06-85B6-47ACECCD7917}"/>
    <cellStyle name="Normal 10 6 5" xfId="12888" xr:uid="{801B7192-CCD6-46A2-A4BE-BF4807A9D123}"/>
    <cellStyle name="Normal 10 6 5 2" xfId="12894" xr:uid="{0859BC65-0DC9-4998-9610-5AC33CB6569F}"/>
    <cellStyle name="Normal 10 6 5 3" xfId="7654" xr:uid="{C80592BB-513A-4C21-AD3B-98D8CA536FDA}"/>
    <cellStyle name="Normal 10 6 5 4" xfId="7670" xr:uid="{E72C43EC-63A2-4321-8154-979EDDE889DF}"/>
    <cellStyle name="Normal 10 6 5 5" xfId="12896" xr:uid="{5D2DF920-CAB6-4E5A-BAFB-781268E9E58E}"/>
    <cellStyle name="Normal 10 6 5 6" xfId="12903" xr:uid="{CD39BCDB-581C-4509-BD87-9E35A6AF9CA5}"/>
    <cellStyle name="Normal 10 6 5 7" xfId="9596" xr:uid="{E1C4F6F0-A037-431C-93BB-8BBE5713802C}"/>
    <cellStyle name="Normal 10 6 5 8" xfId="12910" xr:uid="{0BA30D01-84D6-4C22-B1D5-ECF2F77F8CE0}"/>
    <cellStyle name="Normal 10 6 5 9" xfId="12916" xr:uid="{707A7B71-DEBB-43B2-A665-AAFEA9BA8DC7}"/>
    <cellStyle name="Normal 10 6 6" xfId="12920" xr:uid="{4E2C7A1B-749B-4A40-8D24-5E6E06DFA7EE}"/>
    <cellStyle name="Normal 10 6 6 2" xfId="12927" xr:uid="{899A4079-386E-4DED-ABDA-9BF669FEA2B4}"/>
    <cellStyle name="Normal 10 6 6 3" xfId="7721" xr:uid="{A3794B5C-9BE4-43D8-8FDC-7E578AAFAC8D}"/>
    <cellStyle name="Normal 10 6 6 4" xfId="7937" xr:uid="{9DD2FB54-C717-446A-A972-EC91A3DCE82E}"/>
    <cellStyle name="Normal 10 6 6 5" xfId="8137" xr:uid="{A617A0CC-9DEA-49A0-9CC5-84DE60A1E081}"/>
    <cellStyle name="Normal 10 6 6 6" xfId="8258" xr:uid="{516171E3-AFED-4D55-B7C4-D38C7548DB19}"/>
    <cellStyle name="Normal 10 6 6 7" xfId="8402" xr:uid="{E8C1DA86-6314-4045-8C58-1D8FEC448D14}"/>
    <cellStyle name="Normal 10 6 6 8" xfId="8620" xr:uid="{D2DD8FBD-B1ED-48A9-ABC6-4F1D3D1B6F83}"/>
    <cellStyle name="Normal 10 6 6 9" xfId="8627" xr:uid="{7F213FA7-2252-4231-8C6C-E50862F622DD}"/>
    <cellStyle name="Normal 10 6 7" xfId="12930" xr:uid="{E45287C4-B544-4E00-9BEA-62EFFD6F2709}"/>
    <cellStyle name="Normal 10 6 8" xfId="12949" xr:uid="{26233050-2E08-4379-92B8-213670EA45F3}"/>
    <cellStyle name="Normal 10 6 9" xfId="12954" xr:uid="{84B5F8C6-EA41-4861-AB8C-018573A7556A}"/>
    <cellStyle name="Normal 10 6_New TB 18-19" xfId="13671" xr:uid="{12A10EAC-D84D-4E4E-A711-6E1E82D2A677}"/>
    <cellStyle name="Normal 10 7" xfId="13675" xr:uid="{6682CF22-9426-4391-BBB7-E2034CF2765A}"/>
    <cellStyle name="Normal 10 7 10" xfId="13678" xr:uid="{1AB20058-2404-454D-8613-251AE0192FA0}"/>
    <cellStyle name="Normal 10 7 11" xfId="13679" xr:uid="{6D6F2629-7210-4FD6-B01D-DFE0B94B6011}"/>
    <cellStyle name="Normal 10 7 12" xfId="13681" xr:uid="{E4A87916-25E5-47E6-973A-1C7F6D905550}"/>
    <cellStyle name="Normal 10 7 13" xfId="13683" xr:uid="{21940358-3479-4724-8AAE-49612FA392F9}"/>
    <cellStyle name="Normal 10 7 14" xfId="5834" xr:uid="{2D6E9B63-9E7F-4765-B3BB-782E3E809B84}"/>
    <cellStyle name="Normal 10 7 2" xfId="13687" xr:uid="{0952E8C8-BBBF-4032-8546-652CA229270A}"/>
    <cellStyle name="Normal 10 7 2 2" xfId="13690" xr:uid="{91DC191B-BC45-4BD6-BE24-7EE500BCEE54}"/>
    <cellStyle name="Normal 10 7 2 3" xfId="1099" xr:uid="{F1181ED4-63CF-46AF-8A21-6E4700D2E562}"/>
    <cellStyle name="Normal 10 7 2 4" xfId="13697" xr:uid="{EC688F8E-8529-43F3-B4C9-79B36CC1A68E}"/>
    <cellStyle name="Normal 10 7 2 5" xfId="13703" xr:uid="{F359F0B4-A0E1-4D46-BF19-A572BD8EA66B}"/>
    <cellStyle name="Normal 10 7 2 6" xfId="13708" xr:uid="{1A3C088A-9756-431B-A63D-C24A70937B3E}"/>
    <cellStyle name="Normal 10 7 2 7" xfId="13712" xr:uid="{1C4B78EA-9477-4D55-B2C6-440590066929}"/>
    <cellStyle name="Normal 10 7 2 8" xfId="13716" xr:uid="{DA6D0F3A-6E92-4352-A41C-0F810A79BE19}"/>
    <cellStyle name="Normal 10 7 2 9" xfId="13717" xr:uid="{4DAC1415-32A3-4143-9EF7-67440A689163}"/>
    <cellStyle name="Normal 10 7 3" xfId="12966" xr:uid="{B72B5ADC-FDB7-458A-AF2A-692F33CA6ED9}"/>
    <cellStyle name="Normal 10 7 3 2" xfId="12974" xr:uid="{A7D6CBAF-EAF2-4519-AAA3-7D6157A02785}"/>
    <cellStyle name="Normal 10 7 3 3" xfId="12983" xr:uid="{0E66FC7E-1962-4957-A312-B57D4C3BA406}"/>
    <cellStyle name="Normal 10 7 3 4" xfId="12987" xr:uid="{000DFFC5-4268-44C6-9F5C-44394E3E96A8}"/>
    <cellStyle name="Normal 10 7 3 5" xfId="12995" xr:uid="{B733BF5B-8DC4-400D-B3C0-0BC0AD26309B}"/>
    <cellStyle name="Normal 10 7 3 6" xfId="13003" xr:uid="{4A18CB9D-2DA5-4E6E-83C6-1ABDBB83032E}"/>
    <cellStyle name="Normal 10 7 3 7" xfId="13010" xr:uid="{E99B4D83-6A3C-4FA7-BAEC-5AB69F865A72}"/>
    <cellStyle name="Normal 10 7 3 8" xfId="13016" xr:uid="{9DE109D0-0B37-468F-A37A-FCA7FF972ACA}"/>
    <cellStyle name="Normal 10 7 3 9" xfId="13023" xr:uid="{936FD303-4651-4EE4-956A-A3BCF11AA3D0}"/>
    <cellStyle name="Normal 10 7 4" xfId="13027" xr:uid="{B73F9E36-02ED-44C8-8CA4-C6F06DD8FE21}"/>
    <cellStyle name="Normal 10 7 4 2" xfId="13036" xr:uid="{BAC6BDA7-D684-42DD-9FE0-46D6288C1F63}"/>
    <cellStyle name="Normal 10 7 4 3" xfId="13045" xr:uid="{14EDF1CC-C21B-4BDC-B723-6CA1D13E3BAA}"/>
    <cellStyle name="Normal 10 7 4 4" xfId="13048" xr:uid="{F0EC9373-8A27-42E2-9FEE-B7BC85F4FF1B}"/>
    <cellStyle name="Normal 10 7 4 5" xfId="13058" xr:uid="{D06E80D4-F3A1-4920-9771-2CAD2719071D}"/>
    <cellStyle name="Normal 10 7 4 6" xfId="13069" xr:uid="{9A6E6828-AD72-4DB5-BF9C-096E7CC15801}"/>
    <cellStyle name="Normal 10 7 4 7" xfId="13077" xr:uid="{E788DA3B-95EB-4186-8C9E-E9F7D8FD7894}"/>
    <cellStyle name="Normal 10 7 4 8" xfId="13084" xr:uid="{C8A6E902-8138-48FE-BEFC-A2EE66DE2D66}"/>
    <cellStyle name="Normal 10 7 4 9" xfId="13089" xr:uid="{37791A07-1F28-4FA1-8800-2EB96E2BD75D}"/>
    <cellStyle name="Normal 10 7 5" xfId="13093" xr:uid="{4751AD3D-117F-42C3-942F-841C84AED964}"/>
    <cellStyle name="Normal 10 7 5 2" xfId="13100" xr:uid="{C2E75924-0249-4AF9-A953-7064AA7977C6}"/>
    <cellStyle name="Normal 10 7 5 3" xfId="13108" xr:uid="{3EB0C46A-9818-4707-B58F-BFAE05BB0517}"/>
    <cellStyle name="Normal 10 7 5 4" xfId="13111" xr:uid="{87E56F48-11A9-4795-9A7D-11F79234075D}"/>
    <cellStyle name="Normal 10 7 5 5" xfId="13118" xr:uid="{1F57CA16-08A8-4A30-B332-AA140B8EB59D}"/>
    <cellStyle name="Normal 10 7 5 6" xfId="13125" xr:uid="{F7F4270B-B8D5-4E45-A7E4-2AB2ADDF5534}"/>
    <cellStyle name="Normal 10 7 5 7" xfId="13132" xr:uid="{1A4724A2-60F0-484E-AE60-4CA5A46355DC}"/>
    <cellStyle name="Normal 10 7 5 8" xfId="13137" xr:uid="{817D7A9C-289F-4D46-9B02-BC2E89F962E4}"/>
    <cellStyle name="Normal 10 7 5 9" xfId="13142" xr:uid="{E38C6A3A-B5FD-4FA0-B425-2EDDF818360A}"/>
    <cellStyle name="Normal 10 7 6" xfId="13146" xr:uid="{89B29552-7C42-4D49-B429-A2F84AC7BF0B}"/>
    <cellStyle name="Normal 10 7 6 2" xfId="12124" xr:uid="{3CD158E3-B88E-4C24-8D31-FADD9F7D7DC9}"/>
    <cellStyle name="Normal 10 7 6 3" xfId="12130" xr:uid="{CE55C471-3E39-4253-84A8-76BA11C64BF3}"/>
    <cellStyle name="Normal 10 7 6 4" xfId="13149" xr:uid="{9B7C9119-DB00-43E8-8A79-62477A4DBE0B}"/>
    <cellStyle name="Normal 10 7 6 5" xfId="13153" xr:uid="{078E6AEC-482E-43A5-AEB8-307D3EA77C71}"/>
    <cellStyle name="Normal 10 7 6 6" xfId="13158" xr:uid="{5EFE2DC0-4B44-4EE8-BAC5-71A231F550FF}"/>
    <cellStyle name="Normal 10 7 6 7" xfId="13161" xr:uid="{94B4CF6B-4A86-4EEC-AC85-D46E365280D0}"/>
    <cellStyle name="Normal 10 7 6 8" xfId="13163" xr:uid="{9FBC921B-C0F6-432F-B7E2-AA9C45D6FC18}"/>
    <cellStyle name="Normal 10 7 6 9" xfId="2855" xr:uid="{6154D1CA-A8E2-4D6C-856E-A02F7CE56AE2}"/>
    <cellStyle name="Normal 10 7 7" xfId="13166" xr:uid="{95FD3209-981B-4475-A520-C9C5E6380D7E}"/>
    <cellStyle name="Normal 10 7 8" xfId="13184" xr:uid="{B4B22257-5B06-43E9-A9B1-A3FE1C8CF2A9}"/>
    <cellStyle name="Normal 10 7 9" xfId="13188" xr:uid="{3D11A8EB-8D83-416B-B96E-9D84F663D52A}"/>
    <cellStyle name="Normal 10 7_New TB 18-19" xfId="13720" xr:uid="{F0A512EA-76FD-4117-8D26-A001A6B6B5E8}"/>
    <cellStyle name="Normal 10 8" xfId="13724" xr:uid="{6FA0A86A-81AC-4118-BE5B-F9D061C6CAF3}"/>
    <cellStyle name="Normal 10 8 10" xfId="11123" xr:uid="{70E9C4EC-662A-486C-9C0C-EE36D77A6167}"/>
    <cellStyle name="Normal 10 8 11" xfId="11128" xr:uid="{391A0FAF-A0A5-4F9B-BCDA-3A8BCC2F6453}"/>
    <cellStyle name="Normal 10 8 12" xfId="11136" xr:uid="{FE1EBC1B-D6AD-490B-A336-FE0894AF234B}"/>
    <cellStyle name="Normal 10 8 13" xfId="8086" xr:uid="{EF481EE6-84F5-4414-AA34-1B1B12F56DBB}"/>
    <cellStyle name="Normal 10 8 14" xfId="8097" xr:uid="{788D5B3F-6593-48C2-8F2E-854EFDADD6CC}"/>
    <cellStyle name="Normal 10 8 2" xfId="12295" xr:uid="{070C9719-3228-4019-A234-B5EFB40F2582}"/>
    <cellStyle name="Normal 10 8 2 2" xfId="13727" xr:uid="{96503924-AB68-4D37-8793-BCFFF2972442}"/>
    <cellStyle name="Normal 10 8 2 3" xfId="13732" xr:uid="{3382EE73-F7E7-47E6-9C3E-5EDB5D467AC0}"/>
    <cellStyle name="Normal 10 8 2 4" xfId="13739" xr:uid="{7D023BEF-631C-4E56-90B1-2F40EC324640}"/>
    <cellStyle name="Normal 10 8 2 5" xfId="13745" xr:uid="{4989D150-0800-4265-A340-707FF2CA2F4E}"/>
    <cellStyle name="Normal 10 8 2 6" xfId="13751" xr:uid="{98E7513A-5020-47BE-AB79-516CC93E2FCC}"/>
    <cellStyle name="Normal 10 8 2 7" xfId="13757" xr:uid="{A276BA89-AB37-48DA-8BC6-C55FCD933951}"/>
    <cellStyle name="Normal 10 8 2 8" xfId="13763" xr:uid="{4095FD37-9A7A-4BB5-92D3-6264BC836BBA}"/>
    <cellStyle name="Normal 10 8 2 9" xfId="13769" xr:uid="{4504F322-BE63-4FC8-9BCA-40D2FD8F2EC0}"/>
    <cellStyle name="Normal 10 8 3" xfId="12299" xr:uid="{E0977104-0966-4555-9B82-803B1DEDB977}"/>
    <cellStyle name="Normal 10 8 3 2" xfId="13196" xr:uid="{D4E08845-121D-46E6-B2A9-5BE4D1BE63BD}"/>
    <cellStyle name="Normal 10 8 3 3" xfId="289" xr:uid="{4CB26C36-61D0-4707-8A34-74A90F1AEFB1}"/>
    <cellStyle name="Normal 10 8 3 4" xfId="13206" xr:uid="{47521DF5-EDFE-4932-B993-49C3C6175E2B}"/>
    <cellStyle name="Normal 10 8 3 5" xfId="13215" xr:uid="{DFE0C11B-2095-4AB3-A139-6C95D2BB234A}"/>
    <cellStyle name="Normal 10 8 3 6" xfId="13224" xr:uid="{E321FF41-4A9A-4C6D-B566-F09D748DECED}"/>
    <cellStyle name="Normal 10 8 3 7" xfId="13234" xr:uid="{D33C8A42-73A2-4316-A634-6929C062E554}"/>
    <cellStyle name="Normal 10 8 3 8" xfId="13243" xr:uid="{13034452-5CF0-4FAC-9B56-1AF053180740}"/>
    <cellStyle name="Normal 10 8 3 9" xfId="13252" xr:uid="{781DDBC4-D4F6-406E-BA6C-0D70E871F15D}"/>
    <cellStyle name="Normal 10 8 4" xfId="12302" xr:uid="{23A907DC-589A-4DC7-A93F-DA2B356DEFE9}"/>
    <cellStyle name="Normal 10 8 4 2" xfId="13258" xr:uid="{757FC51C-3B95-4E11-8AD2-AF89F66AF422}"/>
    <cellStyle name="Normal 10 8 4 3" xfId="13269" xr:uid="{DA0A025D-CD4F-4490-B78B-CB3F68481120}"/>
    <cellStyle name="Normal 10 8 4 4" xfId="13281" xr:uid="{EC611B28-BE38-4CB7-BE32-DEEAF25CB206}"/>
    <cellStyle name="Normal 10 8 4 5" xfId="13291" xr:uid="{6E74E58A-1EBB-44BA-982D-41EFBB44B1E2}"/>
    <cellStyle name="Normal 10 8 4 6" xfId="13301" xr:uid="{5708F6D6-982A-408E-A4A6-A1295693185A}"/>
    <cellStyle name="Normal 10 8 4 7" xfId="13315" xr:uid="{FBDD04E5-9A5F-49E1-AA60-689C1FDB08BF}"/>
    <cellStyle name="Normal 10 8 4 8" xfId="13328" xr:uid="{94F9CD6F-BC3B-4727-8677-C6AF02B9BBCE}"/>
    <cellStyle name="Normal 10 8 4 9" xfId="13339" xr:uid="{E69D70C5-251A-4C51-9363-B682A0431C90}"/>
    <cellStyle name="Normal 10 8 5" xfId="13342" xr:uid="{ABDDFA0F-D691-46E3-8F14-AEA1FF988E9A}"/>
    <cellStyle name="Normal 10 8 5 2" xfId="13344" xr:uid="{30817393-0213-434D-8D07-86A149A5B32B}"/>
    <cellStyle name="Normal 10 8 5 3" xfId="13353" xr:uid="{FC8AD6D1-8891-4C33-B35A-74BABF72CE1B}"/>
    <cellStyle name="Normal 10 8 5 4" xfId="13363" xr:uid="{ADC66361-B577-4ED6-BB22-9D558E9651FB}"/>
    <cellStyle name="Normal 10 8 5 5" xfId="13371" xr:uid="{985B1CF9-71E4-4F2C-8684-750C0CD085A1}"/>
    <cellStyle name="Normal 10 8 5 6" xfId="13379" xr:uid="{5BBBD65E-15C8-4F24-A325-6E4A4A471016}"/>
    <cellStyle name="Normal 10 8 5 7" xfId="13388" xr:uid="{14303DD5-5A20-42D1-BAF3-A1889557C477}"/>
    <cellStyle name="Normal 10 8 5 8" xfId="13396" xr:uid="{FA141033-50FD-4B5E-BFC5-375F7669FC14}"/>
    <cellStyle name="Normal 10 8 5 9" xfId="13404" xr:uid="{FE3716CC-1A6D-4755-A13C-798F6D933E9F}"/>
    <cellStyle name="Normal 10 8 6" xfId="13407" xr:uid="{6248A3F7-4BE7-4B9E-9D95-BA2838716A6D}"/>
    <cellStyle name="Normal 10 8 6 2" xfId="1410" xr:uid="{CF1FD53E-1EC8-4DF0-99F3-FA90925C975D}"/>
    <cellStyle name="Normal 10 8 6 3" xfId="1727" xr:uid="{EAA6313D-3FF6-4B51-886C-10826B8C2454}"/>
    <cellStyle name="Normal 10 8 6 4" xfId="1750" xr:uid="{F2CC2B2E-4958-4497-962F-A14D01D70500}"/>
    <cellStyle name="Normal 10 8 6 5" xfId="1776" xr:uid="{981F1735-54DD-47DF-8F50-D090AF644249}"/>
    <cellStyle name="Normal 10 8 6 6" xfId="13411" xr:uid="{C2388820-72CF-4BF8-8078-2DD0C522E046}"/>
    <cellStyle name="Normal 10 8 6 7" xfId="13418" xr:uid="{27AC7B69-360D-4337-BA36-FE57BE5991AE}"/>
    <cellStyle name="Normal 10 8 6 8" xfId="13424" xr:uid="{B4B9616B-2749-4398-9FAD-D06E8CE6755D}"/>
    <cellStyle name="Normal 10 8 6 9" xfId="13430" xr:uid="{284E5FCC-4084-4DAD-8B15-59C8E30FDC9B}"/>
    <cellStyle name="Normal 10 8 7" xfId="13433" xr:uid="{A19F9701-6210-4F48-AF9F-001C0AA1ED31}"/>
    <cellStyle name="Normal 10 8 8" xfId="13456" xr:uid="{418371DF-DD75-4BC0-B49A-D94B7D360A84}"/>
    <cellStyle name="Normal 10 8 9" xfId="13459" xr:uid="{D5D76D7D-3FC0-4BFB-B4ED-432FFC392B79}"/>
    <cellStyle name="Normal 10 8_New TB 18-19" xfId="6683" xr:uid="{71342931-EADE-40E3-800A-DB00B9C5BACF}"/>
    <cellStyle name="Normal 10 9" xfId="13771" xr:uid="{84BB517C-AAA3-415A-B568-0CFBEC92D73A}"/>
    <cellStyle name="Normal 10 9 10" xfId="9618" xr:uid="{BA651BD3-766C-4EA7-9B2F-8007B48EA464}"/>
    <cellStyle name="Normal 10 9 11" xfId="9637" xr:uid="{6EB10CFA-6154-407C-A939-F2559B14DBE8}"/>
    <cellStyle name="Normal 10 9 12" xfId="9656" xr:uid="{24796A28-1CCC-422A-9796-EC87D3AA34C1}"/>
    <cellStyle name="Normal 10 9 13" xfId="9663" xr:uid="{E0CBC439-CB0E-4B56-A3F0-F37A9265358A}"/>
    <cellStyle name="Normal 10 9 14" xfId="9676" xr:uid="{EA1F5BFC-BA51-4DE1-A32A-E7B1EBC7DB6D}"/>
    <cellStyle name="Normal 10 9 2" xfId="13776" xr:uid="{FC140BA1-317F-4A54-84D6-B2347B75A0CE}"/>
    <cellStyle name="Normal 10 9 2 2" xfId="13778" xr:uid="{E2C44767-A4F9-4FC6-BCB2-8ED56CB3D0F3}"/>
    <cellStyle name="Normal 10 9 2 3" xfId="13783" xr:uid="{265716B8-453A-4E69-B460-E0E64D57DC2A}"/>
    <cellStyle name="Normal 10 9 2 4" xfId="13789" xr:uid="{0AB457FC-4AF9-47D9-8F53-DD3BEE63E069}"/>
    <cellStyle name="Normal 10 9 2 5" xfId="13795" xr:uid="{D9928203-D555-4A92-A555-F301A17EC99E}"/>
    <cellStyle name="Normal 10 9 2 6" xfId="13801" xr:uid="{D75426AE-7EA0-453A-85AF-865B8ABAC80A}"/>
    <cellStyle name="Normal 10 9 2 7" xfId="10006" xr:uid="{2E991A96-89CF-427E-8AB2-51C9450D6B92}"/>
    <cellStyle name="Normal 10 9 2 8" xfId="13806" xr:uid="{FF388787-0944-41FF-9A61-3E7C935B4873}"/>
    <cellStyle name="Normal 10 9 2 9" xfId="13811" xr:uid="{6809FB91-A580-44F4-8E9B-2FFBBC0977AC}"/>
    <cellStyle name="Normal 10 9 3" xfId="13470" xr:uid="{5D673FA7-6750-4E52-AAE2-613CBB45B273}"/>
    <cellStyle name="Normal 10 9 3 2" xfId="13813" xr:uid="{FC64C3B3-ECF8-40D7-BCC2-D0B234643D83}"/>
    <cellStyle name="Normal 10 9 3 3" xfId="13823" xr:uid="{4795A505-D7ED-487B-BC48-5930B98CF4F4}"/>
    <cellStyle name="Normal 10 9 3 4" xfId="13835" xr:uid="{FD401F3C-4680-4397-B0E2-67A7E50F8373}"/>
    <cellStyle name="Normal 10 9 3 5" xfId="13848" xr:uid="{355BBD68-C48D-4BBA-9EBF-79F8CA03266A}"/>
    <cellStyle name="Normal 10 9 3 6" xfId="13861" xr:uid="{83DC1B7B-E591-489C-851E-E881782001AE}"/>
    <cellStyle name="Normal 10 9 3 7" xfId="13874" xr:uid="{CD453788-01B5-4192-8782-63961A7FA1D1}"/>
    <cellStyle name="Normal 10 9 3 8" xfId="13881" xr:uid="{F821BE3F-2A42-48E0-9192-245DBA0C12D7}"/>
    <cellStyle name="Normal 10 9 3 9" xfId="13888" xr:uid="{08AE9809-4123-4AC4-8D15-75AE028ED49D}"/>
    <cellStyle name="Normal 10 9 4" xfId="13475" xr:uid="{E9A464BF-26BC-41F7-898E-9C65EF1BFB26}"/>
    <cellStyle name="Normal 10 9 4 2" xfId="13890" xr:uid="{9A34B8AC-F124-4B17-9C1C-11805A24D810}"/>
    <cellStyle name="Normal 10 9 4 3" xfId="13901" xr:uid="{1D684FC9-5EA6-4D71-98A2-6EECB04707A2}"/>
    <cellStyle name="Normal 10 9 4 4" xfId="13913" xr:uid="{3DFC0F9F-6944-4876-B04E-E4778B7E246B}"/>
    <cellStyle name="Normal 10 9 4 5" xfId="13925" xr:uid="{8B17D324-C78D-4DF4-B144-E943ADC93C5C}"/>
    <cellStyle name="Normal 10 9 4 6" xfId="13935" xr:uid="{55D0FD32-F1A1-4939-AFD4-51852DB048E4}"/>
    <cellStyle name="Normal 10 9 4 7" xfId="13947" xr:uid="{8000DD1E-BD7E-41E0-994C-A1D2CCFF3A31}"/>
    <cellStyle name="Normal 10 9 4 8" xfId="13955" xr:uid="{8718E95E-F81E-454E-B693-EFA0E7FB04AB}"/>
    <cellStyle name="Normal 10 9 4 9" xfId="9778" xr:uid="{7FD27CBD-2A15-4E70-A03D-4326B278727A}"/>
    <cellStyle name="Normal 10 9 5" xfId="13479" xr:uid="{53C4F71B-5145-4A34-A762-4615245ABA4C}"/>
    <cellStyle name="Normal 10 9 5 2" xfId="13960" xr:uid="{8EE89119-6FAB-4340-B571-EE994F4B9617}"/>
    <cellStyle name="Normal 10 9 5 3" xfId="13970" xr:uid="{E6D52E6E-0D0B-4FDB-85D7-6CA288341327}"/>
    <cellStyle name="Normal 10 9 5 4" xfId="13982" xr:uid="{A9A3304F-F7A3-4D70-9186-51EBBA8BACF9}"/>
    <cellStyle name="Normal 10 9 5 5" xfId="13993" xr:uid="{9D4DCF1E-C1DA-4904-B0EE-E1443FD0221E}"/>
    <cellStyle name="Normal 10 9 5 6" xfId="14004" xr:uid="{73FBA022-1C50-4D4C-AAF9-73DF11E406C1}"/>
    <cellStyle name="Normal 10 9 5 7" xfId="14015" xr:uid="{CE7C991D-460F-4EE9-89D3-AB0EE5570065}"/>
    <cellStyle name="Normal 10 9 5 8" xfId="14020" xr:uid="{05136D89-4346-437C-A490-0B212A6DB226}"/>
    <cellStyle name="Normal 10 9 5 9" xfId="14025" xr:uid="{E23A77B1-794F-4CA7-8BF8-B42A5F58AAB0}"/>
    <cellStyle name="Normal 10 9 6" xfId="13483" xr:uid="{F953973C-B203-4BB2-BEFB-7C73BA642854}"/>
    <cellStyle name="Normal 10 9 6 2" xfId="14028" xr:uid="{22AFBF16-9DC1-4525-B0EB-95A731C383DA}"/>
    <cellStyle name="Normal 10 9 6 3" xfId="14032" xr:uid="{1ABAE5A5-71D6-4355-94C5-E412104A3FBA}"/>
    <cellStyle name="Normal 10 9 6 4" xfId="14038" xr:uid="{8C217B55-6BBE-437F-9E02-B7704BD49AA7}"/>
    <cellStyle name="Normal 10 9 6 5" xfId="14043" xr:uid="{1BE82EE8-C31E-4B0F-AFFB-74FDDE86073A}"/>
    <cellStyle name="Normal 10 9 6 6" xfId="14049" xr:uid="{4B17822D-80D9-4463-B7E7-A96D7BBAEBFB}"/>
    <cellStyle name="Normal 10 9 6 7" xfId="14052" xr:uid="{49656347-7B1E-4419-BEF6-B7FA36538A86}"/>
    <cellStyle name="Normal 10 9 6 8" xfId="14055" xr:uid="{55B921C7-E86E-44F6-95DA-D0E0C22EEB52}"/>
    <cellStyle name="Normal 10 9 6 9" xfId="14058" xr:uid="{DC5075BB-4E72-468E-9A3F-8AE28C38DF61}"/>
    <cellStyle name="Normal 10 9 7" xfId="13486" xr:uid="{DE540D0A-9854-4AA8-9A64-58602C5D2945}"/>
    <cellStyle name="Normal 10 9 8" xfId="13488" xr:uid="{DA01AFDC-9DF7-47C0-A299-8BF24A61D4D1}"/>
    <cellStyle name="Normal 10 9 9" xfId="13491" xr:uid="{44E26CB1-85CE-47A6-B00B-70946A5FC702}"/>
    <cellStyle name="Normal 10 9_New TB 18-19" xfId="3178" xr:uid="{0E099FB9-EF2D-4551-8F86-6B76444192B1}"/>
    <cellStyle name="Normal 10_New TB 18-19" xfId="11374" xr:uid="{ED14652C-F89F-409E-A6A9-99E8D845508A}"/>
    <cellStyle name="Normal 100" xfId="14060" xr:uid="{A103E545-1EA5-4D6E-A72A-32D87B184857}"/>
    <cellStyle name="Normal 100 2" xfId="14062" xr:uid="{35BFA334-5C70-4997-BEA5-69F5FDDBD2A2}"/>
    <cellStyle name="Normal 100 3" xfId="3904" xr:uid="{3395EFFC-F7BB-43E8-A8E7-78ECFB4C8FEF}"/>
    <cellStyle name="Normal 100 4" xfId="3909" xr:uid="{2EA38CB8-A13A-4005-9E4B-0A1558A5BC96}"/>
    <cellStyle name="Normal 100 5" xfId="3914" xr:uid="{4A6E0817-9BA7-45DE-830F-CA88B6183BE4}"/>
    <cellStyle name="Normal 100 6" xfId="3923" xr:uid="{3E03301F-099D-436A-B709-179CA6DB3D5B}"/>
    <cellStyle name="Normal 100 7" xfId="3933" xr:uid="{AB0F7C73-7BAC-4F13-A206-080429A89C26}"/>
    <cellStyle name="Normal 100 8" xfId="3942" xr:uid="{DC4C02CE-BBCA-45CA-81FD-063F753225CA}"/>
    <cellStyle name="Normal 100 9" xfId="3953" xr:uid="{B94CC203-9A6D-4C1F-8240-205076E1E550}"/>
    <cellStyle name="Normal 101" xfId="14066" xr:uid="{D18FC73F-044D-4A5F-A1DA-BCEF50F1CD18}"/>
    <cellStyle name="Normal 101 2" xfId="14068" xr:uid="{559FF48A-24C1-492F-9F3A-37AA7071E628}"/>
    <cellStyle name="Normal 101 3" xfId="4003" xr:uid="{68596467-9C5B-4A57-A1E9-A8D54BD13C71}"/>
    <cellStyle name="Normal 101 4" xfId="4011" xr:uid="{E77D9F87-84AC-4F33-A289-A76BFF47678C}"/>
    <cellStyle name="Normal 101 5" xfId="4022" xr:uid="{E7BB1BD1-6710-4E36-B087-48F45A6A0347}"/>
    <cellStyle name="Normal 101 6" xfId="1007" xr:uid="{71782745-0538-4BB6-A4D4-D88FB90DEFD5}"/>
    <cellStyle name="Normal 101 7" xfId="4037" xr:uid="{92CD4F13-FF6E-4D5D-8541-798A6D4E5391}"/>
    <cellStyle name="Normal 101 8" xfId="4053" xr:uid="{E67D7A8C-5D51-4282-89E2-C6FAF4E02F3D}"/>
    <cellStyle name="Normal 101 9" xfId="4074" xr:uid="{4EC1C86D-8479-421B-9404-93FAF60F2A2B}"/>
    <cellStyle name="Normal 102" xfId="14071" xr:uid="{818F438A-4DEC-4AC8-838C-41A705C53CA9}"/>
    <cellStyle name="Normal 102 2" xfId="14073" xr:uid="{31D5BEC6-B50F-4621-B331-126A16367C70}"/>
    <cellStyle name="Normal 102 3" xfId="7591" xr:uid="{CDD38499-7828-4CFA-B05E-35611944402B}"/>
    <cellStyle name="Normal 102 4" xfId="7598" xr:uid="{BBD9ED13-A7E7-4677-B968-FA90C6722E75}"/>
    <cellStyle name="Normal 102 5" xfId="7606" xr:uid="{E8C7CF1E-0D70-4A1B-9DB5-815D32399BF1}"/>
    <cellStyle name="Normal 102 6" xfId="7613" xr:uid="{8D470AA1-E5F2-4669-A274-CD09A66DFDD2}"/>
    <cellStyle name="Normal 102 7" xfId="7620" xr:uid="{82BEF506-B598-435A-9A90-EC60EC648061}"/>
    <cellStyle name="Normal 102 8" xfId="7626" xr:uid="{9A4DA221-E3E2-458D-9D34-D0AE5C2AA79F}"/>
    <cellStyle name="Normal 102 9" xfId="7635" xr:uid="{242F1F13-8A1D-4806-B5C3-473526FAA74B}"/>
    <cellStyle name="Normal 103" xfId="14076" xr:uid="{8EDF50D6-AE06-48AF-A638-37D1FD452828}"/>
    <cellStyle name="Normal 103 2" xfId="14078" xr:uid="{12BC5286-051E-46C7-AFCB-D91B53B03079}"/>
    <cellStyle name="Normal 103 3" xfId="14079" xr:uid="{9B09E3CC-5ACD-41A2-800D-40A42E4EBCBB}"/>
    <cellStyle name="Normal 103 4" xfId="8162" xr:uid="{EC77C2DB-3E6B-456C-9B47-A4687DEF786F}"/>
    <cellStyle name="Normal 103 5" xfId="8170" xr:uid="{2919D22D-31D3-4C70-83AC-D1C5E2036202}"/>
    <cellStyle name="Normal 103 6" xfId="8171" xr:uid="{D05E56E3-A86D-4237-BBDB-322C5D50E2D8}"/>
    <cellStyle name="Normal 103 7" xfId="8179" xr:uid="{739C4310-ECFE-45A7-ACCD-1DF86D63A167}"/>
    <cellStyle name="Normal 103 8" xfId="6417" xr:uid="{F18422F5-6326-4A02-8023-99A5C81E0F18}"/>
    <cellStyle name="Normal 103 9" xfId="1902" xr:uid="{F944CDE2-8B0B-4827-B573-259B17E254E9}"/>
    <cellStyle name="Normal 104" xfId="14081" xr:uid="{0F0B5D5A-1138-4A9A-B2EB-BFE0894C6A68}"/>
    <cellStyle name="Normal 104 2" xfId="12143" xr:uid="{846EDFFF-010D-4609-AEDC-FF9FF15C3DA4}"/>
    <cellStyle name="Normal 104 3" xfId="12145" xr:uid="{12B3F2CE-B04C-421F-8766-224A79F07875}"/>
    <cellStyle name="Normal 104 4" xfId="8190" xr:uid="{98031A0A-5F07-4A0B-BBA1-4379E1417F3F}"/>
    <cellStyle name="Normal 104 5" xfId="8200" xr:uid="{5C884FF4-CEF1-4361-BBBF-94A94C11FA08}"/>
    <cellStyle name="Normal 104 6" xfId="8209" xr:uid="{20FC431F-2208-4482-B6A3-D941E3C9D610}"/>
    <cellStyle name="Normal 104 7" xfId="2497" xr:uid="{50BC0AD2-C4DD-4A8C-874C-8F1195B766A2}"/>
    <cellStyle name="Normal 104 8" xfId="7401" xr:uid="{91A1F564-A7E1-4D94-9DE3-807D6D79635E}"/>
    <cellStyle name="Normal 104 9" xfId="7433" xr:uid="{506C2241-7550-4B0D-9D35-98300EB55AC3}"/>
    <cellStyle name="Normal 105" xfId="14086" xr:uid="{6BC21A10-245B-47CF-A37E-5DC8782983A2}"/>
    <cellStyle name="Normal 105 2" xfId="14091" xr:uid="{9A0A9CE2-5FBF-4867-9057-794491C9FEB1}"/>
    <cellStyle name="Normal 105 3" xfId="14093" xr:uid="{540E190A-83AC-4163-B11F-FAC8C1F01DD1}"/>
    <cellStyle name="Normal 105 4" xfId="8223" xr:uid="{8D8EA9D2-8254-463C-9EE3-943E04478AC7}"/>
    <cellStyle name="Normal 105 5" xfId="8232" xr:uid="{B0DCEA5A-5FEA-468B-9F3F-B5F1A3F5DCDE}"/>
    <cellStyle name="Normal 105 6" xfId="8240" xr:uid="{5399A45A-C5C2-455A-9430-B33279D5CE56}"/>
    <cellStyle name="Normal 105 7" xfId="8250" xr:uid="{650D466C-DECD-4FBA-A43A-9B760C3CCB0C}"/>
    <cellStyle name="Normal 105 8" xfId="7577" xr:uid="{A8B1F1F2-976A-491B-9ADE-ABE591D297B0}"/>
    <cellStyle name="Normal 105 9" xfId="3786" xr:uid="{3F6B424D-526C-431B-9D4C-A01EE6CF7465}"/>
    <cellStyle name="Normal 106" xfId="14097" xr:uid="{3A8F456F-8DD0-4FFE-9341-A629A058F53F}"/>
    <cellStyle name="Normal 106 2" xfId="9204" xr:uid="{B55ECF44-BB52-4838-AC47-8D0A1BF99C43}"/>
    <cellStyle name="Normal 106 3" xfId="9223" xr:uid="{8140B0F4-D3A7-493E-9A90-BF3C7DDE6EE5}"/>
    <cellStyle name="Normal 106 4" xfId="11304" xr:uid="{F76A4398-F935-44BF-8DF0-D8D04AB02EC1}"/>
    <cellStyle name="Normal 106 5" xfId="11313" xr:uid="{2F961E43-8E99-4C21-872D-F4570127B7C3}"/>
    <cellStyle name="Normal 106 6" xfId="11320" xr:uid="{CE2B2AC7-F810-4CB7-A2EA-C443BBBD4914}"/>
    <cellStyle name="Normal 106 7" xfId="11328" xr:uid="{982E8CE0-7355-491C-8BAB-69B9769A68B6}"/>
    <cellStyle name="Normal 106 8" xfId="9731" xr:uid="{8A53507B-EA4B-4E95-A5A6-60A77D373671}"/>
    <cellStyle name="Normal 106 9" xfId="9741" xr:uid="{452F3EC5-6FC4-4EB3-9DF9-ED85BFCE6558}"/>
    <cellStyle name="Normal 107" xfId="14102" xr:uid="{D931C5BD-35A4-4EF2-95DB-3337BD41DCFB}"/>
    <cellStyle name="Normal 107 2" xfId="14105" xr:uid="{93E44429-7006-44EF-B52C-828DD6485522}"/>
    <cellStyle name="Normal 107 3" xfId="14107" xr:uid="{5113D914-88B3-47E0-A35B-F524F2B0AFBB}"/>
    <cellStyle name="Normal 107 4" xfId="14108" xr:uid="{A85D4775-F825-4F4E-AB4B-D14049485B3E}"/>
    <cellStyle name="Normal 107 5" xfId="14109" xr:uid="{672DE0A0-6F86-4107-BAD2-4D0F1C8B14E3}"/>
    <cellStyle name="Normal 107 6" xfId="14110" xr:uid="{DC7A7864-4214-4701-BF12-E56F1AA896F5}"/>
    <cellStyle name="Normal 107 7" xfId="14111" xr:uid="{E47E76A3-0172-425A-BF4F-9977C715B271}"/>
    <cellStyle name="Normal 107 8" xfId="14112" xr:uid="{02F28C54-05DC-4652-B1F4-415A2751209A}"/>
    <cellStyle name="Normal 107 9" xfId="9348" xr:uid="{435A3743-742F-42CF-B605-3C10B7850ED3}"/>
    <cellStyle name="Normal 108" xfId="14116" xr:uid="{EE2EA263-7081-420E-8F24-C0FBD2472BDE}"/>
    <cellStyle name="Normal 108 2" xfId="14119" xr:uid="{EF2BD370-6A81-4524-8CD9-8B3F9A6B7F24}"/>
    <cellStyle name="Normal 108 3" xfId="14121" xr:uid="{144D868D-9923-47E2-B977-275C24B8C92E}"/>
    <cellStyle name="Normal 108 4" xfId="6583" xr:uid="{FDD02CFA-D61A-45D8-82D2-998348D5FB92}"/>
    <cellStyle name="Normal 108 5" xfId="12141" xr:uid="{8DFF875E-B79A-4CD6-8760-47D082110D26}"/>
    <cellStyle name="Normal 108 6" xfId="12177" xr:uid="{868EBE25-DDFC-4739-B095-1F087583A5C8}"/>
    <cellStyle name="Normal 108 7" xfId="12285" xr:uid="{B24C64B3-A5A7-435A-AD77-59A41462EBC9}"/>
    <cellStyle name="Normal 108 8" xfId="12407" xr:uid="{99B1922D-BE1F-462E-BC25-F433A4F0BCCE}"/>
    <cellStyle name="Normal 108 9" xfId="12453" xr:uid="{23EF146D-67E7-49C4-8E32-AF7DD1DDAD57}"/>
    <cellStyle name="Normal 109" xfId="2676" xr:uid="{955B16FD-6F2B-4165-A67C-515C490B4738}"/>
    <cellStyle name="Normal 11" xfId="15" xr:uid="{FA894306-A2E2-4C49-B3A3-E006D446816B}"/>
    <cellStyle name="Normal 11 2" xfId="8397" xr:uid="{CC4EEFE2-6F43-4F64-AD1B-A150992F144D}"/>
    <cellStyle name="Normal 11 2 2" xfId="14122" xr:uid="{84EA232D-F1F6-4F2F-86CD-60D208D56AB3}"/>
    <cellStyle name="Normal 11 2 2 10" xfId="11407" xr:uid="{3428F342-CBD3-4625-B129-8954F9AA6C41}"/>
    <cellStyle name="Normal 11 2 2 11" xfId="11411" xr:uid="{70EE09D4-34E3-48C3-898B-D026C2F5BC8B}"/>
    <cellStyle name="Normal 11 2 2 12" xfId="11415" xr:uid="{C3507CA6-B5AC-49EC-85A5-120F9F7909C8}"/>
    <cellStyle name="Normal 11 2 2 13" xfId="11419" xr:uid="{ADDB6427-59CE-413C-B4F9-5F51E93ABDDE}"/>
    <cellStyle name="Normal 11 2 2 14" xfId="11423" xr:uid="{11518E7D-8469-4513-8114-0C83AF2F710A}"/>
    <cellStyle name="Normal 11 2 2 2" xfId="7361" xr:uid="{1D5CDB4F-F182-424A-9886-57DDE244060F}"/>
    <cellStyle name="Normal 11 2 2 2 2" xfId="14125" xr:uid="{93D83B92-3187-4C0C-A833-9443CCAACB5A}"/>
    <cellStyle name="Normal 11 2 2 2 3" xfId="14129" xr:uid="{900B9775-06BA-41AC-9C67-7524BFD71CE8}"/>
    <cellStyle name="Normal 11 2 2 2 4" xfId="14133" xr:uid="{9B9DA4C9-701A-49DE-ACFD-60537CC00AF3}"/>
    <cellStyle name="Normal 11 2 2 2 5" xfId="14136" xr:uid="{DDCDE09D-E8DA-4CE0-9C22-771F9174DAAB}"/>
    <cellStyle name="Normal 11 2 2 2 6" xfId="14139" xr:uid="{08325686-23E3-4530-A233-0C09526C4DA9}"/>
    <cellStyle name="Normal 11 2 2 2 7" xfId="14140" xr:uid="{B4676B2D-A54E-4D96-9B80-A0627C343E51}"/>
    <cellStyle name="Normal 11 2 2 2 8" xfId="14141" xr:uid="{F77A3B6C-FFDB-40F5-B041-3CFE43DC5297}"/>
    <cellStyle name="Normal 11 2 2 2 9" xfId="14142" xr:uid="{5668937E-3F94-4415-B578-74DEDEF65E68}"/>
    <cellStyle name="Normal 11 2 2 3" xfId="1402" xr:uid="{D2F65D6E-6C29-40CF-A853-049B21651D1B}"/>
    <cellStyle name="Normal 11 2 2 3 2" xfId="14147" xr:uid="{AD9432CC-CEBD-4F69-B7E1-A0ADC9769CE4}"/>
    <cellStyle name="Normal 11 2 2 3 3" xfId="14151" xr:uid="{6D6EE485-41A4-4390-BE15-6B35B772658D}"/>
    <cellStyle name="Normal 11 2 2 3 4" xfId="14157" xr:uid="{C33527AB-D220-45AD-A9A2-3DB65619CB96}"/>
    <cellStyle name="Normal 11 2 2 3 5" xfId="14161" xr:uid="{35747631-4E1A-4608-937E-644448C7E9AB}"/>
    <cellStyle name="Normal 11 2 2 3 6" xfId="14165" xr:uid="{72CA23CE-20EF-491F-A327-5D827CA005DA}"/>
    <cellStyle name="Normal 11 2 2 3 7" xfId="14167" xr:uid="{D5B7230D-F4AB-4452-9E21-3BC7F5BE2A4B}"/>
    <cellStyle name="Normal 11 2 2 3 8" xfId="14168" xr:uid="{FA61C042-900D-4746-B39B-12BECAB69E27}"/>
    <cellStyle name="Normal 11 2 2 3 9" xfId="14169" xr:uid="{CBD773A8-1200-4527-A685-B2546BEC2EDA}"/>
    <cellStyle name="Normal 11 2 2 4" xfId="1719" xr:uid="{7F3780C7-5BFC-4932-B7CD-05E70508C4F8}"/>
    <cellStyle name="Normal 11 2 2 4 2" xfId="14174" xr:uid="{6EBC5DCB-A903-487D-BFD5-C1F5F8DEFEE2}"/>
    <cellStyle name="Normal 11 2 2 4 3" xfId="14178" xr:uid="{0326769A-1418-45F4-ACC4-33056526620D}"/>
    <cellStyle name="Normal 11 2 2 4 4" xfId="14182" xr:uid="{AE958158-244B-40C2-9EE4-DD1FC243BA48}"/>
    <cellStyle name="Normal 11 2 2 4 5" xfId="14184" xr:uid="{39B45ED6-AC25-4751-B5F8-670E6E0A1573}"/>
    <cellStyle name="Normal 11 2 2 4 6" xfId="14185" xr:uid="{70ACD3CA-BA96-4BE6-ACB4-B319786DD31E}"/>
    <cellStyle name="Normal 11 2 2 4 7" xfId="14186" xr:uid="{60678C1B-A493-449D-A5F1-33F96AFB377D}"/>
    <cellStyle name="Normal 11 2 2 4 8" xfId="14187" xr:uid="{92EB5EDC-944C-4AA6-97DC-2110AD3AB553}"/>
    <cellStyle name="Normal 11 2 2 4 9" xfId="14188" xr:uid="{435EBB80-B42E-4BBA-BE03-E1BDE506A30B}"/>
    <cellStyle name="Normal 11 2 2 5" xfId="1741" xr:uid="{9D29D806-BAEB-47D2-92EE-77603E307C30}"/>
    <cellStyle name="Normal 11 2 2 5 2" xfId="14194" xr:uid="{437559AE-52EE-4A3E-BFC5-CE2CEF564C4A}"/>
    <cellStyle name="Normal 11 2 2 5 3" xfId="14198" xr:uid="{E9CA1AF3-A5F7-4708-A2C3-41C054818029}"/>
    <cellStyle name="Normal 11 2 2 5 4" xfId="14202" xr:uid="{539AA672-B2F5-48C0-95E2-B83E3779F41E}"/>
    <cellStyle name="Normal 11 2 2 5 5" xfId="14204" xr:uid="{4B8E4AAE-8AF6-4C30-9150-43CB2EDBFA2A}"/>
    <cellStyle name="Normal 11 2 2 5 6" xfId="14205" xr:uid="{984D5744-5A9C-452B-AE0B-3DFB13DF5EA2}"/>
    <cellStyle name="Normal 11 2 2 5 7" xfId="14206" xr:uid="{FEDC5C94-A781-47C2-B154-A7C77DC0589B}"/>
    <cellStyle name="Normal 11 2 2 5 8" xfId="14208" xr:uid="{7ECF30C4-D10C-434E-B14B-902C321B9857}"/>
    <cellStyle name="Normal 11 2 2 5 9" xfId="14210" xr:uid="{4FB091DF-4458-42DA-BB13-186BDCCB5B81}"/>
    <cellStyle name="Normal 11 2 2 6" xfId="14211" xr:uid="{67033F32-D512-4AF6-BA65-1FBA79A821AB}"/>
    <cellStyle name="Normal 11 2 2 6 2" xfId="322" xr:uid="{BE35FD41-343A-4F71-871E-F95EB4F38715}"/>
    <cellStyle name="Normal 11 2 2 6 3" xfId="14216" xr:uid="{74F55E0F-2B99-4503-9378-209BD778D034}"/>
    <cellStyle name="Normal 11 2 2 6 4" xfId="14218" xr:uid="{8C408D55-2E95-4638-8E00-4C23F91A5963}"/>
    <cellStyle name="Normal 11 2 2 6 5" xfId="14223" xr:uid="{E051F393-1A40-44E6-BE5C-510C65C308A3}"/>
    <cellStyle name="Normal 11 2 2 6 6" xfId="14228" xr:uid="{09487C1A-4512-42EB-8769-DB3AC33B7756}"/>
    <cellStyle name="Normal 11 2 2 6 7" xfId="14234" xr:uid="{E4C407D4-6274-485D-88F2-A39DAF875261}"/>
    <cellStyle name="Normal 11 2 2 6 8" xfId="14240" xr:uid="{2A5D78CE-AB51-4C9A-A6F0-B8229F9A1ADC}"/>
    <cellStyle name="Normal 11 2 2 6 9" xfId="14245" xr:uid="{31790B05-59D4-4D63-99C0-3CA702386B1A}"/>
    <cellStyle name="Normal 11 2 2 7" xfId="14246" xr:uid="{EA795C51-7FD8-4AF8-82C7-90932E1E7D09}"/>
    <cellStyle name="Normal 11 2 2 8" xfId="14248" xr:uid="{00DC9FDF-B203-458B-A0B8-B9F81F82666D}"/>
    <cellStyle name="Normal 11 2 2 9" xfId="14250" xr:uid="{98EF2E61-B9B8-4CFC-8DAF-7B0612E57280}"/>
    <cellStyle name="Normal 11 2 2_New TB 18-19" xfId="14253" xr:uid="{67210EA6-D60D-406C-A8E9-E74AD50BC3FA}"/>
    <cellStyle name="Normal 11 2 3" xfId="14254" xr:uid="{B695740C-FED7-4502-8D2E-81DA68002C27}"/>
    <cellStyle name="Normal 11 2 3 10" xfId="14255" xr:uid="{7FD9EB98-106B-4BA5-8D2D-122857621018}"/>
    <cellStyle name="Normal 11 2 3 11" xfId="14256" xr:uid="{43229A3D-C171-49EE-8DC0-B8D8C65B4780}"/>
    <cellStyle name="Normal 11 2 3 12" xfId="14257" xr:uid="{955E8EA8-DA1B-4F6B-94C8-2CD098EF35F6}"/>
    <cellStyle name="Normal 11 2 3 13" xfId="14258" xr:uid="{30BD53EB-0374-4A8F-87CB-4BCB0A2DB91D}"/>
    <cellStyle name="Normal 11 2 3 14" xfId="14259" xr:uid="{C7C476EF-BEEE-4416-8881-5EC3DBE1C20D}"/>
    <cellStyle name="Normal 11 2 3 2" xfId="14260" xr:uid="{BA0B70C8-9857-4C80-8A72-D30404B56823}"/>
    <cellStyle name="Normal 11 2 3 2 2" xfId="14262" xr:uid="{B72484DA-8E71-4055-B88F-7CD969D19A2C}"/>
    <cellStyle name="Normal 11 2 3 2 3" xfId="14264" xr:uid="{78E40E97-541D-41ED-ABFC-2E8D6B48B5F1}"/>
    <cellStyle name="Normal 11 2 3 2 4" xfId="11932" xr:uid="{40576055-5EEA-43A6-9D29-8D1789B81871}"/>
    <cellStyle name="Normal 11 2 3 2 5" xfId="14265" xr:uid="{8741C01B-E36D-41A1-9B0D-BBAB59D467AC}"/>
    <cellStyle name="Normal 11 2 3 2 6" xfId="14266" xr:uid="{2ECCB9E5-C726-48FE-833F-E24C3B30A4D3}"/>
    <cellStyle name="Normal 11 2 3 2 7" xfId="14267" xr:uid="{B1EE65FB-1C27-4F83-8E1D-81A4AAE8C5E6}"/>
    <cellStyle name="Normal 11 2 3 2 8" xfId="14268" xr:uid="{62511D23-1C3C-409E-B49C-F4E204D894BF}"/>
    <cellStyle name="Normal 11 2 3 2 9" xfId="12304" xr:uid="{8CF4D663-1C11-49E9-A073-2F075126A350}"/>
    <cellStyle name="Normal 11 2 3 3" xfId="14269" xr:uid="{52615EEB-491D-4352-A5C6-FF4B370CC903}"/>
    <cellStyle name="Normal 11 2 3 3 2" xfId="14272" xr:uid="{C10583B4-22F9-4FCD-88D4-DA6633AD9113}"/>
    <cellStyle name="Normal 11 2 3 3 3" xfId="14275" xr:uid="{F7E6024F-3192-44CE-ACA0-CA7A69709994}"/>
    <cellStyle name="Normal 11 2 3 3 4" xfId="11472" xr:uid="{80916433-2CF5-4894-A205-2956E9D3E1AC}"/>
    <cellStyle name="Normal 11 2 3 3 5" xfId="11480" xr:uid="{665A01FC-12FA-4BB7-9B10-734AEEDC23BD}"/>
    <cellStyle name="Normal 11 2 3 3 6" xfId="11487" xr:uid="{A1B1EA08-A353-47A4-8176-5DF44F6241EC}"/>
    <cellStyle name="Normal 11 2 3 3 7" xfId="10855" xr:uid="{F9913856-6F3A-4B36-A756-BE48512F3CEF}"/>
    <cellStyle name="Normal 11 2 3 3 8" xfId="11493" xr:uid="{9AB6D598-699E-4142-A425-620D18FAD38B}"/>
    <cellStyle name="Normal 11 2 3 3 9" xfId="12412" xr:uid="{A31A052E-0B8C-4C8D-9D10-EF10F5B0E199}"/>
    <cellStyle name="Normal 11 2 3 4" xfId="14276" xr:uid="{3F941438-BC29-4554-82CC-328C1732FCEB}"/>
    <cellStyle name="Normal 11 2 3 4 2" xfId="14279" xr:uid="{DF991386-1406-493A-A45A-5D772D89C290}"/>
    <cellStyle name="Normal 11 2 3 4 3" xfId="14282" xr:uid="{646BC48C-FF14-40A3-9AE9-7DBCC14A24D9}"/>
    <cellStyle name="Normal 11 2 3 4 4" xfId="833" xr:uid="{BD533D07-3044-4EA4-991C-465517144FA9}"/>
    <cellStyle name="Normal 11 2 3 4 5" xfId="11499" xr:uid="{E3196876-7420-4E29-9662-A1E7F8FB7494}"/>
    <cellStyle name="Normal 11 2 3 4 6" xfId="11505" xr:uid="{CEE8464F-0B91-45E6-8AC9-8EE9F4AFB361}"/>
    <cellStyle name="Normal 11 2 3 4 7" xfId="11511" xr:uid="{3FA84213-7A18-474A-861B-83FE2738DBA7}"/>
    <cellStyle name="Normal 11 2 3 4 8" xfId="11514" xr:uid="{8572D8AB-C0ED-4377-8C73-AFCB1302D4E2}"/>
    <cellStyle name="Normal 11 2 3 4 9" xfId="12457" xr:uid="{DD14BE6C-D22C-4D64-A08A-56B0A9A9EF66}"/>
    <cellStyle name="Normal 11 2 3 5" xfId="14283" xr:uid="{288139AB-2D07-48E1-A423-97A3FBE76CC1}"/>
    <cellStyle name="Normal 11 2 3 5 2" xfId="14286" xr:uid="{4F62C955-467B-473C-A584-B9E5B527B3E6}"/>
    <cellStyle name="Normal 11 2 3 5 3" xfId="14290" xr:uid="{B9ACBCB9-61DE-46DE-A0FF-69469FD018DB}"/>
    <cellStyle name="Normal 11 2 3 5 4" xfId="8266" xr:uid="{A02C7257-332C-404B-8062-44EE91D806BC}"/>
    <cellStyle name="Normal 11 2 3 5 5" xfId="8272" xr:uid="{91832C40-9E18-411E-A6BE-304CDAB9C7B5}"/>
    <cellStyle name="Normal 11 2 3 5 6" xfId="8279" xr:uid="{ABA44784-4443-4CB3-A101-2EF07641EBDD}"/>
    <cellStyle name="Normal 11 2 3 5 7" xfId="8286" xr:uid="{56B11EDF-EC53-49AB-A213-B8EBC532D2C4}"/>
    <cellStyle name="Normal 11 2 3 5 8" xfId="8292" xr:uid="{6DF27778-298F-4E39-989F-CD83955E9218}"/>
    <cellStyle name="Normal 11 2 3 5 9" xfId="12479" xr:uid="{DFB64A3E-0DFA-4717-B541-1D6540CC0E5D}"/>
    <cellStyle name="Normal 11 2 3 6" xfId="14292" xr:uid="{99C38957-DC86-4C10-B70F-A01BCF0B5F44}"/>
    <cellStyle name="Normal 11 2 3 6 2" xfId="14294" xr:uid="{D455B0C6-18D0-4E5B-8280-4BDCC30E1347}"/>
    <cellStyle name="Normal 11 2 3 6 3" xfId="14295" xr:uid="{F9377644-5EF3-4D1A-A24B-7612C5FDB42F}"/>
    <cellStyle name="Normal 11 2 3 6 4" xfId="11516" xr:uid="{21442298-613E-4C2C-8259-197628439E02}"/>
    <cellStyle name="Normal 11 2 3 6 5" xfId="11521" xr:uid="{44B78601-8443-40CF-8532-9B7A627E4309}"/>
    <cellStyle name="Normal 11 2 3 6 6" xfId="11525" xr:uid="{4B54049E-BB9A-4988-99F4-8E180B5E096F}"/>
    <cellStyle name="Normal 11 2 3 6 7" xfId="11532" xr:uid="{110E6C7F-EFD2-4A0C-A026-D5401E09E522}"/>
    <cellStyle name="Normal 11 2 3 6 8" xfId="11536" xr:uid="{45D90B27-49E5-4447-8D2F-C7C87099210A}"/>
    <cellStyle name="Normal 11 2 3 6 9" xfId="12493" xr:uid="{BA34F131-A4F9-48F1-92D3-DFFDDFAC2518}"/>
    <cellStyle name="Normal 11 2 3 7" xfId="14297" xr:uid="{EA1B7ED0-5890-49A3-B845-DD107A9C92BC}"/>
    <cellStyle name="Normal 11 2 3 8" xfId="14299" xr:uid="{BF2749F4-8235-4694-A331-024C45DCAA76}"/>
    <cellStyle name="Normal 11 2 3 9" xfId="9273" xr:uid="{B6CE86DB-C128-4CD9-AD2D-BC09AEAF9390}"/>
    <cellStyle name="Normal 11 2 3_New TB 18-19" xfId="14304" xr:uid="{2673E462-BBFC-4841-8A96-A0B4718C2DAE}"/>
    <cellStyle name="Normal 11 2 4" xfId="12449" xr:uid="{66F93EB4-3F13-4481-BAD7-01267C5B9124}"/>
    <cellStyle name="Normal 11 2 4 10" xfId="183" xr:uid="{4ED43B33-C8BF-4866-ABA1-203C8F324890}"/>
    <cellStyle name="Normal 11 2 4 11" xfId="156" xr:uid="{C5473D23-D038-4C01-A61B-95417F625CF3}"/>
    <cellStyle name="Normal 11 2 4 12" xfId="468" xr:uid="{E5A98E99-6AC1-417E-853F-28F43B9EA56E}"/>
    <cellStyle name="Normal 11 2 4 13" xfId="478" xr:uid="{4A6E40C8-CFA7-4D6B-A5A2-90C9C7431E8C}"/>
    <cellStyle name="Normal 11 2 4 14" xfId="519" xr:uid="{25F505AD-2BD7-47A1-B162-159B9D74486B}"/>
    <cellStyle name="Normal 11 2 4 2" xfId="14305" xr:uid="{E0A53A7E-1999-43DE-8B02-363EA94F453E}"/>
    <cellStyle name="Normal 11 2 4 2 2" xfId="14308" xr:uid="{421F8931-4ACD-49A8-95BB-6D41860F37E5}"/>
    <cellStyle name="Normal 11 2 4 2 3" xfId="14313" xr:uid="{339F8446-DC09-4B24-BDE4-FBFE7D54DBDA}"/>
    <cellStyle name="Normal 11 2 4 2 4" xfId="14315" xr:uid="{5185F78C-1285-490D-9F96-D4FDD39B5BEA}"/>
    <cellStyle name="Normal 11 2 4 2 5" xfId="14316" xr:uid="{D85FA9AD-F154-4516-9928-F832B96C6C79}"/>
    <cellStyle name="Normal 11 2 4 2 6" xfId="14317" xr:uid="{9D6FD96B-4D74-4322-8051-36BBD3BDDE59}"/>
    <cellStyle name="Normal 11 2 4 2 7" xfId="14318" xr:uid="{3415AE44-6044-43CD-8061-1E24263EF395}"/>
    <cellStyle name="Normal 11 2 4 2 8" xfId="13686" xr:uid="{ED3EABDD-445D-4C09-BF28-2010E9FBF86B}"/>
    <cellStyle name="Normal 11 2 4 2 9" xfId="12969" xr:uid="{CD39F28F-045C-4B55-83C7-478787945C80}"/>
    <cellStyle name="Normal 11 2 4 3" xfId="14319" xr:uid="{09BA2F7F-016A-4CD9-8DDA-9418AC7A89CF}"/>
    <cellStyle name="Normal 11 2 4 3 2" xfId="14322" xr:uid="{EE46EEF7-9F44-4384-988B-287615B21FAF}"/>
    <cellStyle name="Normal 11 2 4 3 3" xfId="14325" xr:uid="{75D156CE-2597-4A8A-8614-A0A0F541C36F}"/>
    <cellStyle name="Normal 11 2 4 3 4" xfId="14329" xr:uid="{FE51E2A5-4245-4913-9BD3-053D0C672E03}"/>
    <cellStyle name="Normal 11 2 4 3 5" xfId="14331" xr:uid="{77EB317C-121C-4465-8E45-9A533762184C}"/>
    <cellStyle name="Normal 11 2 4 3 6" xfId="12288" xr:uid="{A1E41413-39F4-4B5C-8AE1-225132A0BD23}"/>
    <cellStyle name="Normal 11 2 4 3 7" xfId="12292" xr:uid="{80F459DB-7A56-48F2-9231-DEC6736EF512}"/>
    <cellStyle name="Normal 11 2 4 3 8" xfId="12294" xr:uid="{57360550-4A8F-4EA1-9FAE-A0E51EEDE36F}"/>
    <cellStyle name="Normal 11 2 4 3 9" xfId="12297" xr:uid="{879F1141-3D45-45BB-A294-3E5A553CBC93}"/>
    <cellStyle name="Normal 11 2 4 4" xfId="14332" xr:uid="{D9170B76-8940-4C32-AA3F-97AD1F5ADE93}"/>
    <cellStyle name="Normal 11 2 4 4 2" xfId="10960" xr:uid="{B0BC78A9-2150-447F-8E6B-D442CD14321D}"/>
    <cellStyle name="Normal 11 2 4 4 3" xfId="10963" xr:uid="{8F60F354-049F-4354-A8F2-46E3ACA60029}"/>
    <cellStyle name="Normal 11 2 4 4 4" xfId="10966" xr:uid="{39A5740D-8ADB-4F91-B928-FB14262A492C}"/>
    <cellStyle name="Normal 11 2 4 4 5" xfId="150" xr:uid="{E0A8E1EF-C971-4B35-AEFF-5D3CBAA047A3}"/>
    <cellStyle name="Normal 11 2 4 4 6" xfId="10969" xr:uid="{B531E18E-144F-4314-89E4-3C22ED9BE3FF}"/>
    <cellStyle name="Normal 11 2 4 4 7" xfId="14334" xr:uid="{10427728-9E3B-44A2-80B2-8E7BDC2438F4}"/>
    <cellStyle name="Normal 11 2 4 4 8" xfId="13775" xr:uid="{5FD511B8-A594-4210-9A74-8E6367C252AC}"/>
    <cellStyle name="Normal 11 2 4 4 9" xfId="13472" xr:uid="{C004D318-13F5-4A74-83AD-1BA75AE402D0}"/>
    <cellStyle name="Normal 11 2 4 5" xfId="14335" xr:uid="{5537CC01-7A96-4613-AC8C-46005CC4EC04}"/>
    <cellStyle name="Normal 11 2 4 5 2" xfId="3243" xr:uid="{3F3CC31B-26E3-43DA-9A43-AC9BB6FD0654}"/>
    <cellStyle name="Normal 11 2 4 5 3" xfId="3517" xr:uid="{9BD4265F-0411-4DD8-9D08-3A5F4AAF0265}"/>
    <cellStyle name="Normal 11 2 4 5 4" xfId="14337" xr:uid="{0602E9FD-3204-42F3-8731-1AC118AB6E82}"/>
    <cellStyle name="Normal 11 2 4 5 5" xfId="11743" xr:uid="{2882741B-AA25-4358-BA2D-0FD346F5465D}"/>
    <cellStyle name="Normal 11 2 4 5 6" xfId="11676" xr:uid="{CBA19C50-1C43-466F-BDA2-B7713A1CB546}"/>
    <cellStyle name="Normal 11 2 4 5 7" xfId="11717" xr:uid="{62BB46D0-0AB0-431A-86C1-4DA3AB3C4D33}"/>
    <cellStyle name="Normal 11 2 4 5 8" xfId="11736" xr:uid="{D84EED15-389E-4094-804E-592405938EF1}"/>
    <cellStyle name="Normal 11 2 4 5 9" xfId="11768" xr:uid="{B3AE242D-9744-48C7-9E51-460051607B70}"/>
    <cellStyle name="Normal 11 2 4 6" xfId="14338" xr:uid="{B05C5D2E-703D-4067-AA42-030EA0E10DCB}"/>
    <cellStyle name="Normal 11 2 4 6 2" xfId="3534" xr:uid="{2E5BE126-A777-4B07-AAB6-F24529FD0485}"/>
    <cellStyle name="Normal 11 2 4 6 3" xfId="3536" xr:uid="{CB915E1B-812B-4E54-A49D-BC313C1495CA}"/>
    <cellStyle name="Normal 11 2 4 6 4" xfId="14339" xr:uid="{23728830-BCB1-44C3-B008-BA587EA7BAE2}"/>
    <cellStyle name="Normal 11 2 4 6 5" xfId="14340" xr:uid="{343E8F15-8E95-4000-88C3-2BE461E088F1}"/>
    <cellStyle name="Normal 11 2 4 6 6" xfId="14342" xr:uid="{C14B630A-5E58-4AE3-8E08-C547C22B178C}"/>
    <cellStyle name="Normal 11 2 4 6 7" xfId="14345" xr:uid="{15A286AE-B5E4-42A0-8572-0578FCEC6E1A}"/>
    <cellStyle name="Normal 11 2 4 6 8" xfId="14347" xr:uid="{0F49D13C-7CAD-4DFA-9534-C0CA2C4A38AD}"/>
    <cellStyle name="Normal 11 2 4 6 9" xfId="13503" xr:uid="{5861F4E1-DAE7-40BC-A51A-6FE8CF390BD0}"/>
    <cellStyle name="Normal 11 2 4 7" xfId="14349" xr:uid="{1C7BDDAE-8C34-472A-B0EE-5629D4EB7B71}"/>
    <cellStyle name="Normal 11 2 4 8" xfId="14350" xr:uid="{64CC03BF-39DB-4923-8F82-AC07B9DE6DFE}"/>
    <cellStyle name="Normal 11 2 4 9" xfId="14351" xr:uid="{2DC6EAB3-60C6-48FE-AB56-C02BC352AD66}"/>
    <cellStyle name="Normal 11 2 4_New TB 18-19" xfId="8762" xr:uid="{3955BB96-1C75-4CDC-831F-EBBA1FD9E8CA}"/>
    <cellStyle name="Normal 11 2 5" xfId="14353" xr:uid="{3E799241-F941-4276-9CAA-0B70F0E82AA7}"/>
    <cellStyle name="Normal 11 2 5 10" xfId="14355" xr:uid="{6D13366B-AECE-4012-9D2B-D0B55E61DE18}"/>
    <cellStyle name="Normal 11 2 5 11" xfId="14357" xr:uid="{929C31D1-F0A4-4294-A096-BB6A688FCCF1}"/>
    <cellStyle name="Normal 11 2 5 12" xfId="14358" xr:uid="{2D4DE6D8-0ABF-4642-A8CD-6AF9BBAE00E9}"/>
    <cellStyle name="Normal 11 2 5 13" xfId="14359" xr:uid="{2C3EABB4-0B12-4366-A0DF-8F0CAE50DAC5}"/>
    <cellStyle name="Normal 11 2 5 14" xfId="14360" xr:uid="{F76E029E-5724-4D7B-83F2-BF5692BEA26F}"/>
    <cellStyle name="Normal 11 2 5 2" xfId="14366" xr:uid="{8FB7B42A-CD1E-41D1-8A5B-26D2AC49C06A}"/>
    <cellStyle name="Normal 11 2 5 2 2" xfId="14371" xr:uid="{F7F3BB27-CBE6-40B4-A1A2-9D7865226408}"/>
    <cellStyle name="Normal 11 2 5 2 3" xfId="14375" xr:uid="{AFD6B5B9-3498-4CEB-82EB-D93F2B90686F}"/>
    <cellStyle name="Normal 11 2 5 2 4" xfId="14380" xr:uid="{92AADD79-60D7-4146-BAC5-CF1030D94D9D}"/>
    <cellStyle name="Normal 11 2 5 2 5" xfId="14384" xr:uid="{61573DAF-C852-4823-ADB1-1AE1F1A948EA}"/>
    <cellStyle name="Normal 11 2 5 2 6" xfId="14387" xr:uid="{54B482D8-27BA-4086-8DF5-ED41514AA7A3}"/>
    <cellStyle name="Normal 11 2 5 2 7" xfId="14390" xr:uid="{D807163A-A842-44F8-B4A2-222C40A07B2D}"/>
    <cellStyle name="Normal 11 2 5 2 8" xfId="14395" xr:uid="{A92704FC-9134-4B37-A05B-7A4CC6E37C2F}"/>
    <cellStyle name="Normal 11 2 5 2 9" xfId="12618" xr:uid="{F6D19053-F015-4C5E-9926-38A2E8831707}"/>
    <cellStyle name="Normal 11 2 5 3" xfId="14396" xr:uid="{F0BAB5E1-30E0-48A0-84EF-2BCC2019B533}"/>
    <cellStyle name="Normal 11 2 5 3 2" xfId="14401" xr:uid="{ADD7E9B9-C846-460F-BD99-8DEBF4A5817C}"/>
    <cellStyle name="Normal 11 2 5 3 3" xfId="14406" xr:uid="{FB9D8DA9-88EB-4D17-87AC-C13388E7C984}"/>
    <cellStyle name="Normal 11 2 5 3 4" xfId="14410" xr:uid="{B08BB1D4-88AD-4418-8BE2-93A79F302312}"/>
    <cellStyle name="Normal 11 2 5 3 5" xfId="14419" xr:uid="{35BD295F-3098-4F29-BE5E-ED845631CB73}"/>
    <cellStyle name="Normal 11 2 5 3 6" xfId="14427" xr:uid="{ABF24393-CA27-47AD-B2F3-09B4EAF31294}"/>
    <cellStyle name="Normal 11 2 5 3 7" xfId="14433" xr:uid="{9011C6ED-1D1C-4BC4-88A7-9A737D342D1D}"/>
    <cellStyle name="Normal 11 2 5 3 8" xfId="14437" xr:uid="{BC96F687-41AB-4F46-825A-5261D8AFEAA5}"/>
    <cellStyle name="Normal 11 2 5 3 9" xfId="12637" xr:uid="{B4F14EE5-B632-4002-87BC-2F0B07797D98}"/>
    <cellStyle name="Normal 11 2 5 4" xfId="14440" xr:uid="{5299FCE2-2349-4785-A626-CEF8DB279ED7}"/>
    <cellStyle name="Normal 11 2 5 4 2" xfId="14444" xr:uid="{28499F66-7CB9-4483-90E1-3509EE837F32}"/>
    <cellStyle name="Normal 11 2 5 4 3" xfId="14448" xr:uid="{0F8A5DC4-E7CF-4A6E-8A1D-329C5EF8A010}"/>
    <cellStyle name="Normal 11 2 5 4 4" xfId="14450" xr:uid="{DD9FD2ED-CB25-4B30-881C-584DDB32FC69}"/>
    <cellStyle name="Normal 11 2 5 4 5" xfId="14456" xr:uid="{74634677-5D25-4A23-B674-9E06504009D1}"/>
    <cellStyle name="Normal 11 2 5 4 6" xfId="14461" xr:uid="{8C15A749-89E6-4F98-93B7-236BA10F9976}"/>
    <cellStyle name="Normal 11 2 5 4 7" xfId="14464" xr:uid="{FFDC52DA-66D8-4ECE-97BC-6D3DDACBA1C1}"/>
    <cellStyle name="Normal 11 2 5 4 8" xfId="14467" xr:uid="{B2ADD4A1-6427-4BB5-9032-E534A4350BFB}"/>
    <cellStyle name="Normal 11 2 5 4 9" xfId="12673" xr:uid="{D6FAF5E6-ACFA-4154-B44E-D13B7D35A737}"/>
    <cellStyle name="Normal 11 2 5 5" xfId="14470" xr:uid="{B85FB8E5-FB38-4DDE-964C-EC8E8AFE5D94}"/>
    <cellStyle name="Normal 11 2 5 5 2" xfId="14474" xr:uid="{41AB1EC7-49F2-494E-96A4-F9A0FE620DC6}"/>
    <cellStyle name="Normal 11 2 5 5 3" xfId="14479" xr:uid="{6C5EFA93-D0E5-4E7B-BD7E-5487B3AB843D}"/>
    <cellStyle name="Normal 11 2 5 5 4" xfId="14484" xr:uid="{D65E9D2B-640A-4EB2-A32B-E032D537AC72}"/>
    <cellStyle name="Normal 11 2 5 5 5" xfId="14487" xr:uid="{84C87301-DBB6-4C03-91D2-FBDA475B4391}"/>
    <cellStyle name="Normal 11 2 5 5 6" xfId="14491" xr:uid="{8A0A9217-9DC0-4A7C-B850-ED9BAD16C542}"/>
    <cellStyle name="Normal 11 2 5 5 7" xfId="14494" xr:uid="{E0ED3359-50E3-4657-8C72-BFECA89DEE7B}"/>
    <cellStyle name="Normal 11 2 5 5 8" xfId="14496" xr:uid="{61886C6B-BB02-420F-8947-3AB6F142B822}"/>
    <cellStyle name="Normal 11 2 5 5 9" xfId="13544" xr:uid="{80AFD624-B30F-4864-B438-8CA0781F4C8D}"/>
    <cellStyle name="Normal 11 2 5 6" xfId="14498" xr:uid="{99EC1EAF-53F4-45A5-9EA7-6A0E350365D2}"/>
    <cellStyle name="Normal 11 2 5 6 2" xfId="14500" xr:uid="{35D02274-D53A-4FA6-A817-0671AFEA63B2}"/>
    <cellStyle name="Normal 11 2 5 6 3" xfId="14502" xr:uid="{CA563D91-EC70-42C0-95B6-B0705021FEB6}"/>
    <cellStyle name="Normal 11 2 5 6 4" xfId="14504" xr:uid="{EAA35F44-3117-4675-8C1E-17DEFDB696A2}"/>
    <cellStyle name="Normal 11 2 5 6 5" xfId="14506" xr:uid="{E71C4652-1CB3-4540-89DA-8960BBD8372A}"/>
    <cellStyle name="Normal 11 2 5 6 6" xfId="14508" xr:uid="{C8FEC428-1E6F-4A9D-AEA9-3562A70E0EA3}"/>
    <cellStyle name="Normal 11 2 5 6 7" xfId="14511" xr:uid="{D7C61975-214F-4FAB-99BD-E51D5D545144}"/>
    <cellStyle name="Normal 11 2 5 6 8" xfId="14513" xr:uid="{1467D6B3-8141-4A75-B2E6-E242BCBC3529}"/>
    <cellStyle name="Normal 11 2 5 6 9" xfId="13593" xr:uid="{AADBBE8F-FAF3-483E-82D7-941A4C33FD4A}"/>
    <cellStyle name="Normal 11 2 5 7" xfId="14514" xr:uid="{96C38D88-25E6-476C-9E32-F20121C002B0}"/>
    <cellStyle name="Normal 11 2 5 8" xfId="14515" xr:uid="{0DCAFD22-A6EE-43B2-A58D-D33B733F9C0E}"/>
    <cellStyle name="Normal 11 2 5 9" xfId="14517" xr:uid="{2834D49A-AE4A-458B-8CF9-A5036A62D500}"/>
    <cellStyle name="Normal 11 2 5_New TB 18-19" xfId="7682" xr:uid="{E4D85F62-EEB4-4917-94E9-785C8E8FAD12}"/>
    <cellStyle name="Normal 11 2 6" xfId="14518" xr:uid="{6B34A38A-3FA3-4FDE-800B-6352267D1D42}"/>
    <cellStyle name="Normal 11 2 6 10" xfId="14519" xr:uid="{3FF4096A-56CF-4BBE-8DD2-EEDE92280B7C}"/>
    <cellStyle name="Normal 11 2 6 11" xfId="14522" xr:uid="{AC31470D-A858-49CA-9432-0F937C927822}"/>
    <cellStyle name="Normal 11 2 6 12" xfId="14525" xr:uid="{C960AF17-F9F1-46B9-B1EA-84662CB1D227}"/>
    <cellStyle name="Normal 11 2 6 13" xfId="14530" xr:uid="{DE38574C-24FF-4E89-9454-6ECEC7FEA676}"/>
    <cellStyle name="Normal 11 2 6 14" xfId="14536" xr:uid="{E8B005CC-95A6-4638-989F-9D49C59DAE35}"/>
    <cellStyle name="Normal 11 2 6 2" xfId="14543" xr:uid="{B9384979-361E-46B6-99DF-9E1787F8EE57}"/>
    <cellStyle name="Normal 11 2 6 2 2" xfId="1515" xr:uid="{13452BA4-C5BD-4643-A30A-10F18055C853}"/>
    <cellStyle name="Normal 11 2 6 2 3" xfId="661" xr:uid="{B0CF7E43-E0A9-4653-A9F7-48E820887B4A}"/>
    <cellStyle name="Normal 11 2 6 2 4" xfId="1524" xr:uid="{D6CEB129-02B3-44DC-8897-E04B3911D9ED}"/>
    <cellStyle name="Normal 11 2 6 2 5" xfId="1539" xr:uid="{B2DD52DA-5731-4460-A69D-12844400AE8E}"/>
    <cellStyle name="Normal 11 2 6 2 6" xfId="82" xr:uid="{47B546AC-96F9-4A66-90C4-5B6FEC6F25BD}"/>
    <cellStyle name="Normal 11 2 6 2 7" xfId="1552" xr:uid="{68B64F62-6B53-4C05-AF8F-7FD1ADDB2980}"/>
    <cellStyle name="Normal 11 2 6 2 8" xfId="14547" xr:uid="{570FA40D-09C9-488F-8336-FCD28CF235DF}"/>
    <cellStyle name="Normal 11 2 6 2 9" xfId="12775" xr:uid="{1793D505-2500-4475-8C2E-4055A491AB58}"/>
    <cellStyle name="Normal 11 2 6 3" xfId="14549" xr:uid="{C732BB77-C337-44DE-94C7-986DE3664F11}"/>
    <cellStyle name="Normal 11 2 6 3 2" xfId="14551" xr:uid="{30244DE7-6D45-401B-B4A5-8AB38FD89D5C}"/>
    <cellStyle name="Normal 11 2 6 3 3" xfId="14552" xr:uid="{9DC0C54C-4A2B-4417-8CE5-E783C239C907}"/>
    <cellStyle name="Normal 11 2 6 3 4" xfId="14555" xr:uid="{EA1E2698-5408-4A37-8A1D-7EEF3478A3F3}"/>
    <cellStyle name="Normal 11 2 6 3 5" xfId="14559" xr:uid="{C9B5E196-59A7-4D54-9F73-DE5BBD7994FA}"/>
    <cellStyle name="Normal 11 2 6 3 6" xfId="14563" xr:uid="{19BE1909-2EAF-42AD-86D9-CA93149D6084}"/>
    <cellStyle name="Normal 11 2 6 3 7" xfId="14567" xr:uid="{1674E290-5A36-4B37-BBC0-D60041DA0E8E}"/>
    <cellStyle name="Normal 11 2 6 3 8" xfId="14572" xr:uid="{1589A98F-AE9F-4B75-B1BC-E54F5AF65CB7}"/>
    <cellStyle name="Normal 11 2 6 3 9" xfId="12824" xr:uid="{56520131-1D3D-4871-85B7-1B8306B2EBE8}"/>
    <cellStyle name="Normal 11 2 6 4" xfId="14574" xr:uid="{BC9CBBCD-CD4B-49E4-92B1-27C9A42CFFD8}"/>
    <cellStyle name="Normal 11 2 6 4 2" xfId="708" xr:uid="{EE917238-BAAA-4A05-A037-F05A80435802}"/>
    <cellStyle name="Normal 11 2 6 4 3" xfId="10539" xr:uid="{7F3BA876-2265-4982-B359-5DBB6CA170C8}"/>
    <cellStyle name="Normal 11 2 6 4 4" xfId="10544" xr:uid="{B8FB9670-6398-4E39-AB06-F5EC2011D250}"/>
    <cellStyle name="Normal 11 2 6 4 5" xfId="10551" xr:uid="{F2B3C63C-0192-4FCA-8D92-7A226472199D}"/>
    <cellStyle name="Normal 11 2 6 4 6" xfId="10558" xr:uid="{17C687C8-4FF8-4DC4-BC20-F6ACBBF36A71}"/>
    <cellStyle name="Normal 11 2 6 4 7" xfId="10565" xr:uid="{E14A78AF-5526-447E-B530-3D79C3287D10}"/>
    <cellStyle name="Normal 11 2 6 4 8" xfId="10574" xr:uid="{698D53D3-B670-4098-A41A-2DD44770F63E}"/>
    <cellStyle name="Normal 11 2 6 4 9" xfId="9426" xr:uid="{A263C3A1-1D8B-4C71-BCD4-E13DE8C4BA48}"/>
    <cellStyle name="Normal 11 2 6 5" xfId="14575" xr:uid="{3A975C0C-8C25-414F-96C6-4F9C6D09F170}"/>
    <cellStyle name="Normal 11 2 6 5 2" xfId="14576" xr:uid="{80ABF070-89DE-46BB-A923-A9ED66CA967F}"/>
    <cellStyle name="Normal 11 2 6 5 3" xfId="14577" xr:uid="{E483A5BA-1758-49C6-BC2E-7B8E2CA0C849}"/>
    <cellStyle name="Normal 11 2 6 5 4" xfId="14578" xr:uid="{2C45A48C-3599-48C4-A5C8-FE8FA503C708}"/>
    <cellStyle name="Normal 11 2 6 5 5" xfId="14579" xr:uid="{EA43225E-4272-4F67-A1D7-A3DEECCE4217}"/>
    <cellStyle name="Normal 11 2 6 5 6" xfId="14580" xr:uid="{6882F5C9-8DBD-4196-8AEE-232240F2F694}"/>
    <cellStyle name="Normal 11 2 6 5 7" xfId="14581" xr:uid="{6C82605F-EDD8-4460-9959-A36071F8A7B7}"/>
    <cellStyle name="Normal 11 2 6 5 8" xfId="14582" xr:uid="{D5ABF013-B66E-4CF3-A7B1-B0F3BEC43776}"/>
    <cellStyle name="Normal 11 2 6 5 9" xfId="14583" xr:uid="{6DA92A74-D309-499C-AC21-937FC7251300}"/>
    <cellStyle name="Normal 11 2 6 6" xfId="14584" xr:uid="{5C74C944-B563-4E66-A5CB-79563E8F6582}"/>
    <cellStyle name="Normal 11 2 6 6 2" xfId="14585" xr:uid="{97BD04A0-6B55-4FAC-A36B-098FC3C05648}"/>
    <cellStyle name="Normal 11 2 6 6 3" xfId="14586" xr:uid="{F5114659-02DB-4495-81F0-E2DF7F1C20AE}"/>
    <cellStyle name="Normal 11 2 6 6 4" xfId="14587" xr:uid="{52E8A43F-0483-4EE8-9F74-D7CC15C4E7A3}"/>
    <cellStyle name="Normal 11 2 6 6 5" xfId="14588" xr:uid="{FFA1B868-B348-46F7-B7BC-57CF10916113}"/>
    <cellStyle name="Normal 11 2 6 6 6" xfId="14590" xr:uid="{A6D328E3-F96E-4616-B85D-D0F8E0EB720B}"/>
    <cellStyle name="Normal 11 2 6 6 7" xfId="14592" xr:uid="{280C9977-77B0-4ACA-9AA1-23EEBCBCDC31}"/>
    <cellStyle name="Normal 11 2 6 6 8" xfId="14594" xr:uid="{75876AE9-54E0-4020-AE10-5B7E0907D6D4}"/>
    <cellStyle name="Normal 11 2 6 6 9" xfId="14596" xr:uid="{21C8A617-F2DF-4C81-8157-B971DF0E76BC}"/>
    <cellStyle name="Normal 11 2 6 7" xfId="14597" xr:uid="{6D3FA83F-D4F3-4D61-8296-8A95D9CD12E2}"/>
    <cellStyle name="Normal 11 2 6 8" xfId="14598" xr:uid="{18DF5833-45BF-47E7-94AB-249C058A6729}"/>
    <cellStyle name="Normal 11 2 6 9" xfId="3403" xr:uid="{45328883-EDA1-4C1B-A22F-442A598D7F0C}"/>
    <cellStyle name="Normal 11 2 6_New TB 18-19" xfId="1287" xr:uid="{A11AB1A1-DD5D-45E6-85D9-C6F9F28DE85A}"/>
    <cellStyle name="Normal 11 2 7" xfId="4282" xr:uid="{4D4BD08E-D869-4CAB-B407-10AB0D1DDFE5}"/>
    <cellStyle name="Normal 11 3" xfId="14601" xr:uid="{569E759B-BDAD-42BE-8FA0-247999B94359}"/>
    <cellStyle name="Normal 11 3 10" xfId="3827" xr:uid="{19AC434A-8224-4832-80F3-50F83BD3AADD}"/>
    <cellStyle name="Normal 11 3 10 2" xfId="3302" xr:uid="{29675463-5CB9-4CB5-9715-913451AE0E36}"/>
    <cellStyle name="Normal 11 3 10 3" xfId="6736" xr:uid="{5054CB53-9F20-4A9B-8674-A29D0B4A4E79}"/>
    <cellStyle name="Normal 11 3 10 4" xfId="14602" xr:uid="{0A4C9D3B-FAC8-4C45-8825-4EC34EB92BF5}"/>
    <cellStyle name="Normal 11 3 10 5" xfId="14606" xr:uid="{F06E43A2-84FC-43A7-B7DA-34AAD4B9D812}"/>
    <cellStyle name="Normal 11 3 10 6" xfId="14610" xr:uid="{77348D0A-6F6B-44E1-8B0C-893D0F553D2A}"/>
    <cellStyle name="Normal 11 3 10 7" xfId="8095" xr:uid="{6FEBD82B-3C83-42C1-86CD-1640BD0267CC}"/>
    <cellStyle name="Normal 11 3 10 8" xfId="8105" xr:uid="{10BCABB7-C457-4469-BC74-B2BC0203B07A}"/>
    <cellStyle name="Normal 11 3 10 9" xfId="8116" xr:uid="{5C1B8E8F-9B2E-4C4B-AC38-08350B1875FF}"/>
    <cellStyle name="Normal 11 3 11" xfId="3835" xr:uid="{EA440840-912B-48E4-892F-448CA2992815}"/>
    <cellStyle name="Normal 11 3 11 2" xfId="1511" xr:uid="{B7679E83-5FB2-455D-9AAE-39B3E013582E}"/>
    <cellStyle name="Normal 11 3 11 3" xfId="1520" xr:uid="{8F3BE609-89F9-4941-81A5-AC49101B8F6B}"/>
    <cellStyle name="Normal 11 3 11 4" xfId="651" xr:uid="{84C8528C-94B3-444D-8C50-DF382699F537}"/>
    <cellStyle name="Normal 11 3 11 5" xfId="1536" xr:uid="{463D1121-6F08-4C20-85CD-0D63871FEDCF}"/>
    <cellStyle name="Normal 11 3 11 6" xfId="1549" xr:uid="{EB01FCF1-CAB7-43B3-8A2D-A367473B9EB8}"/>
    <cellStyle name="Normal 11 3 11 7" xfId="96" xr:uid="{C620BDC5-F742-4013-B30E-8802B29E741E}"/>
    <cellStyle name="Normal 11 3 11 8" xfId="14614" xr:uid="{0CF43C1B-2D12-4166-A8D1-C44D608D7D33}"/>
    <cellStyle name="Normal 11 3 11 9" xfId="14615" xr:uid="{02CF729C-D5F3-4F75-932E-A789C0433741}"/>
    <cellStyle name="Normal 11 3 12" xfId="3433" xr:uid="{DAE45774-F9EB-4C40-913D-CA9CB63E247C}"/>
    <cellStyle name="Normal 11 3 13" xfId="3642" xr:uid="{7D22ACA1-7385-407D-BBAB-9FC9D357C77B}"/>
    <cellStyle name="Normal 11 3 14" xfId="3665" xr:uid="{5CF094BC-B0F7-4B25-93F3-F3371D5F8412}"/>
    <cellStyle name="Normal 11 3 15" xfId="3681" xr:uid="{70580D2F-E9AE-46BD-A6AE-6CB334B88F16}"/>
    <cellStyle name="Normal 11 3 16" xfId="3090" xr:uid="{04082582-8F7E-4EA1-9A3F-F52EB8CD1B06}"/>
    <cellStyle name="Normal 11 3 17" xfId="3113" xr:uid="{3E21A37B-7380-4E80-B4DD-A73DA28759E0}"/>
    <cellStyle name="Normal 11 3 18" xfId="4483" xr:uid="{89D8C02F-9B18-4DFD-AD48-0611E7D955B3}"/>
    <cellStyle name="Normal 11 3 19" xfId="3416" xr:uid="{DF42979B-00F1-4674-946B-E3A65669E092}"/>
    <cellStyle name="Normal 11 3 2" xfId="14616" xr:uid="{7E55EE9F-C046-4460-AB12-64E40976CAF4}"/>
    <cellStyle name="Normal 11 3 2 10" xfId="14621" xr:uid="{839F5C7E-ABBC-45E6-A5FA-ED1645574F69}"/>
    <cellStyle name="Normal 11 3 2 11" xfId="14626" xr:uid="{4DCB3C36-9368-4558-8C00-78BB4C29E70B}"/>
    <cellStyle name="Normal 11 3 2 12" xfId="14630" xr:uid="{F809D50C-DA7F-4B33-87BF-F771E649E055}"/>
    <cellStyle name="Normal 11 3 2 13" xfId="14633" xr:uid="{961575AF-2869-4BCE-8032-431AE9704112}"/>
    <cellStyle name="Normal 11 3 2 14" xfId="14634" xr:uid="{278AEE85-86CB-4266-9577-9D4110FEDA83}"/>
    <cellStyle name="Normal 11 3 2 2" xfId="6719" xr:uid="{276548AF-DC1F-4352-8BE3-3DDBE85DCD84}"/>
    <cellStyle name="Normal 11 3 2 2 2" xfId="2218" xr:uid="{58676F44-1F2D-4695-990D-3677135EFCBF}"/>
    <cellStyle name="Normal 11 3 2 2 3" xfId="2235" xr:uid="{EB07772D-45CC-4EF8-B2C6-6382F898A235}"/>
    <cellStyle name="Normal 11 3 2 2 4" xfId="2469" xr:uid="{24F0B527-A491-4EB6-94BE-664E581D7171}"/>
    <cellStyle name="Normal 11 3 2 2 5" xfId="263" xr:uid="{154497E3-F333-4C68-9DB9-DB738F696631}"/>
    <cellStyle name="Normal 11 3 2 2 6" xfId="14636" xr:uid="{FDC3C1E6-61C5-4FDB-8703-53EBB7FE9FDB}"/>
    <cellStyle name="Normal 11 3 2 2 7" xfId="14638" xr:uid="{FF25D7DC-0453-424E-B7E8-FFA0E1D490C0}"/>
    <cellStyle name="Normal 11 3 2 2 8" xfId="14640" xr:uid="{FFB074AE-FF19-4A8D-99DA-9D10DE596CCC}"/>
    <cellStyle name="Normal 11 3 2 2 9" xfId="14642" xr:uid="{2B04D768-1147-4696-91A1-60F20B4BC5F1}"/>
    <cellStyle name="Normal 11 3 2 3" xfId="6724" xr:uid="{A5DF2861-870D-49A3-9CA7-E93D4E12D950}"/>
    <cellStyle name="Normal 11 3 2 3 2" xfId="14646" xr:uid="{D85566B9-27F8-43EC-9332-35BB907FB889}"/>
    <cellStyle name="Normal 11 3 2 3 3" xfId="14651" xr:uid="{692509C5-063D-43AB-AE46-7FCDD55D4B94}"/>
    <cellStyle name="Normal 11 3 2 3 4" xfId="14657" xr:uid="{D88096A7-C3A9-4A8C-B644-54D5AF00D933}"/>
    <cellStyle name="Normal 11 3 2 3 5" xfId="14662" xr:uid="{17FA4FD1-B70A-4927-A9D8-669C9698C025}"/>
    <cellStyle name="Normal 11 3 2 3 6" xfId="750" xr:uid="{6AD3D45D-07DF-495C-9E79-DDDFB6C58DF2}"/>
    <cellStyle name="Normal 11 3 2 3 7" xfId="14665" xr:uid="{5A60CEBD-C128-4343-8252-CCD2DF411ADD}"/>
    <cellStyle name="Normal 11 3 2 3 8" xfId="14667" xr:uid="{B420B10C-0680-40AF-816E-C4412CE296B8}"/>
    <cellStyle name="Normal 11 3 2 3 9" xfId="14669" xr:uid="{02BDC9EF-A472-4EB6-A057-5A16FC9BAB1E}"/>
    <cellStyle name="Normal 11 3 2 4" xfId="6728" xr:uid="{02A5D03A-A978-4AA0-BDC9-3EF27C78DC8F}"/>
    <cellStyle name="Normal 11 3 2 4 2" xfId="14672" xr:uid="{9105228A-EC1F-4FBF-A95E-787A84152701}"/>
    <cellStyle name="Normal 11 3 2 4 3" xfId="14676" xr:uid="{2B781675-7050-4813-AE26-BFE1F490F49F}"/>
    <cellStyle name="Normal 11 3 2 4 4" xfId="14679" xr:uid="{D78F5EE4-D93B-42BA-BEAC-4B02ECDE4A65}"/>
    <cellStyle name="Normal 11 3 2 4 5" xfId="14681" xr:uid="{6BED2846-B724-470A-95DD-7A2C17447510}"/>
    <cellStyle name="Normal 11 3 2 4 6" xfId="14688" xr:uid="{DFB70A5F-FCCA-4BE3-B850-A3C146320B22}"/>
    <cellStyle name="Normal 11 3 2 4 7" xfId="14694" xr:uid="{3354C8B3-92BE-4E6D-9558-54381486A37B}"/>
    <cellStyle name="Normal 11 3 2 4 8" xfId="14698" xr:uid="{9C9C0A92-6D8E-4FBB-AED1-8FA8EA39995E}"/>
    <cellStyle name="Normal 11 3 2 4 9" xfId="14702" xr:uid="{FBA5D0F1-7D42-4220-A04E-EE78D366BA0F}"/>
    <cellStyle name="Normal 11 3 2 5" xfId="3304" xr:uid="{3E120A4C-D355-4B1E-BE46-56D9B2D429EB}"/>
    <cellStyle name="Normal 11 3 2 5 2" xfId="14707" xr:uid="{993800D9-5385-439E-9C56-EF54797B2EC1}"/>
    <cellStyle name="Normal 11 3 2 5 3" xfId="14712" xr:uid="{5E9E2FC4-3784-471B-B04D-101153CAFE11}"/>
    <cellStyle name="Normal 11 3 2 5 4" xfId="14716" xr:uid="{AEE88385-BAD7-4BAD-8106-1A80D183A86C}"/>
    <cellStyle name="Normal 11 3 2 5 5" xfId="14718" xr:uid="{207C3733-D145-475B-9C0C-25537B0B6E8C}"/>
    <cellStyle name="Normal 11 3 2 5 6" xfId="14720" xr:uid="{6BDEE87E-846A-4D1A-9E66-AAB978C71C50}"/>
    <cellStyle name="Normal 11 3 2 5 7" xfId="14722" xr:uid="{DB411D25-9AF9-4D19-95F4-92AA0B7DD65D}"/>
    <cellStyle name="Normal 11 3 2 5 8" xfId="14724" xr:uid="{BC01B773-99D7-48DE-8FD3-2AA1C6AE120B}"/>
    <cellStyle name="Normal 11 3 2 5 9" xfId="14726" xr:uid="{43997468-E8E3-4A89-A38A-26A56C34B443}"/>
    <cellStyle name="Normal 11 3 2 6" xfId="6732" xr:uid="{10D80E35-D7D7-4B46-8FCA-C3E9AADDBE42}"/>
    <cellStyle name="Normal 11 3 2 6 2" xfId="14727" xr:uid="{4D32BBFA-E9B5-4581-9970-4CB75FE7A348}"/>
    <cellStyle name="Normal 11 3 2 6 3" xfId="14729" xr:uid="{9721CB1A-429E-44CE-AD8E-BF46EDED56DD}"/>
    <cellStyle name="Normal 11 3 2 6 4" xfId="14731" xr:uid="{DD5141D8-B11B-4E65-8F7C-73134A275776}"/>
    <cellStyle name="Normal 11 3 2 6 5" xfId="14733" xr:uid="{9DF4C550-9E16-4D11-AF99-64D53D9E514F}"/>
    <cellStyle name="Normal 11 3 2 6 6" xfId="14739" xr:uid="{0173E0F3-AAF8-4899-87C2-165C43057E84}"/>
    <cellStyle name="Normal 11 3 2 6 7" xfId="3456" xr:uid="{807E9DD2-DADC-447F-BA61-AFA3A5232978}"/>
    <cellStyle name="Normal 11 3 2 6 8" xfId="14747" xr:uid="{91B29D6B-2AEB-4518-AB34-D51501A33917}"/>
    <cellStyle name="Normal 11 3 2 6 9" xfId="14756" xr:uid="{01B84458-76CC-4675-A839-E9D7D2273BE5}"/>
    <cellStyle name="Normal 11 3 2 7" xfId="14605" xr:uid="{8DA56441-32EA-4DB2-87FE-D781343A7757}"/>
    <cellStyle name="Normal 11 3 2 8" xfId="14609" xr:uid="{1410AE09-8CB0-40F2-B316-B36396C8013C}"/>
    <cellStyle name="Normal 11 3 2 9" xfId="14613" xr:uid="{EC3C991C-399D-450A-8629-8E9F62AD6168}"/>
    <cellStyle name="Normal 11 3 2_New TB 18-19" xfId="14763" xr:uid="{DD995EB1-C859-47C5-9BD3-A7CE9C3D7CE0}"/>
    <cellStyle name="Normal 11 3 3" xfId="14764" xr:uid="{42161B3F-46B8-4796-B58C-DCBFC22544B6}"/>
    <cellStyle name="Normal 11 3 3 10" xfId="7991" xr:uid="{CA90B060-B486-41EC-AA72-820957D135FD}"/>
    <cellStyle name="Normal 11 3 3 11" xfId="7998" xr:uid="{DA1B01B3-F358-4041-A437-7ED31EC46C56}"/>
    <cellStyle name="Normal 11 3 3 12" xfId="8005" xr:uid="{1F9DCAB8-D569-442C-857D-59694A66907A}"/>
    <cellStyle name="Normal 11 3 3 13" xfId="8007" xr:uid="{D27AB3D5-C414-4C1E-8554-357A79DBF540}"/>
    <cellStyle name="Normal 11 3 3 14" xfId="8009" xr:uid="{21D5C5C6-7C0B-4A74-A85E-ED2350B2F7C3}"/>
    <cellStyle name="Normal 11 3 3 2" xfId="1495" xr:uid="{2066C6DE-40B4-4AF5-B738-D81BB9D4CFD8}"/>
    <cellStyle name="Normal 11 3 3 2 2" xfId="14766" xr:uid="{D5FE8345-C974-4480-947E-ECA49DF775FC}"/>
    <cellStyle name="Normal 11 3 3 2 3" xfId="14768" xr:uid="{1CCEC853-3101-4139-B2BB-A39051724CF9}"/>
    <cellStyle name="Normal 11 3 3 2 4" xfId="14770" xr:uid="{0B7D4C68-424C-47E7-B246-60F293C5842A}"/>
    <cellStyle name="Normal 11 3 3 2 5" xfId="14771" xr:uid="{1DA4740D-303C-4752-BF56-1FCA2C5248D0}"/>
    <cellStyle name="Normal 11 3 3 2 6" xfId="14772" xr:uid="{34431DC9-AF83-4010-8EEC-4DE9AFD09C36}"/>
    <cellStyle name="Normal 11 3 3 2 7" xfId="14773" xr:uid="{FFE54E28-4B15-49B7-9485-1C4AA8C40D29}"/>
    <cellStyle name="Normal 11 3 3 2 8" xfId="14774" xr:uid="{91CFD9A1-0168-413C-AC1D-0002F9393112}"/>
    <cellStyle name="Normal 11 3 3 2 9" xfId="14368" xr:uid="{0F08275A-007C-4A12-822D-34246F1CB9C0}"/>
    <cellStyle name="Normal 11 3 3 3" xfId="1501" xr:uid="{B81E0C27-F047-4A77-970C-4E2E2AC2383F}"/>
    <cellStyle name="Normal 11 3 3 3 2" xfId="14777" xr:uid="{9CD0DA5C-9F4C-494D-866F-DD00580C581B}"/>
    <cellStyle name="Normal 11 3 3 3 3" xfId="14780" xr:uid="{73BE576E-415F-41F9-A8E0-AEA7503D0F25}"/>
    <cellStyle name="Normal 11 3 3 3 4" xfId="14784" xr:uid="{AB8EFF07-DCDE-4A19-9CF9-689C39BF24C1}"/>
    <cellStyle name="Normal 11 3 3 3 5" xfId="786" xr:uid="{B1FBCDC3-CE29-4D31-B510-E199EC02DE57}"/>
    <cellStyle name="Normal 11 3 3 3 6" xfId="14790" xr:uid="{B90AC0E5-A99E-4E02-8AC1-3A86F02FF4F8}"/>
    <cellStyle name="Normal 11 3 3 3 7" xfId="14792" xr:uid="{53DEEF67-D956-4823-98A5-2A0DD81023C1}"/>
    <cellStyle name="Normal 11 3 3 3 8" xfId="14793" xr:uid="{B8EFD2DA-8E82-4251-9001-A13BD777DDB9}"/>
    <cellStyle name="Normal 11 3 3 3 9" xfId="14542" xr:uid="{4843A0E9-B230-434A-9267-D16821DCCD81}"/>
    <cellStyle name="Normal 11 3 3 4" xfId="1507" xr:uid="{708EA1C3-E976-4270-BCFD-790A078A25DB}"/>
    <cellStyle name="Normal 11 3 3 4 2" xfId="14795" xr:uid="{AA514D30-E429-42FB-812F-18631CA905FB}"/>
    <cellStyle name="Normal 11 3 3 4 3" xfId="14797" xr:uid="{CDDAEA0C-BB02-4A19-8DEA-C8D8D929BB0B}"/>
    <cellStyle name="Normal 11 3 3 4 4" xfId="14799" xr:uid="{C5E69CF0-9004-44DD-A86A-C0123A2206FB}"/>
    <cellStyle name="Normal 11 3 3 4 5" xfId="14801" xr:uid="{8C16C9F3-C09E-4D7B-8207-AFCB57F818E5}"/>
    <cellStyle name="Normal 11 3 3 4 6" xfId="14803" xr:uid="{9851B678-B57F-470B-A119-19E9DEFF5483}"/>
    <cellStyle name="Normal 11 3 3 4 7" xfId="14805" xr:uid="{79DC51F2-8A82-4B39-B2B0-3C5E139CE6D8}"/>
    <cellStyle name="Normal 11 3 3 4 8" xfId="10142" xr:uid="{950B2D07-E121-44F0-A8D8-82D38B4661AC}"/>
    <cellStyle name="Normal 11 3 3 4 9" xfId="10175" xr:uid="{684E1CBC-F556-4822-9BFE-61FF473D43CC}"/>
    <cellStyle name="Normal 11 3 3 5" xfId="1512" xr:uid="{9629058D-DCF9-49B3-96D2-93D4947A2570}"/>
    <cellStyle name="Normal 11 3 3 5 2" xfId="14808" xr:uid="{DA93F202-FA1C-4ADA-B062-4BA7FEA10EE7}"/>
    <cellStyle name="Normal 11 3 3 5 3" xfId="14811" xr:uid="{7DFD424C-DE50-4F5F-8280-5B0116CB4700}"/>
    <cellStyle name="Normal 11 3 3 5 4" xfId="14814" xr:uid="{81C7E3D3-E3C9-4363-8E56-E42448801CCA}"/>
    <cellStyle name="Normal 11 3 3 5 5" xfId="58" xr:uid="{F8B3D605-9A64-4930-BC0B-32732CE1646F}"/>
    <cellStyle name="Normal 11 3 3 5 6" xfId="14815" xr:uid="{F4DF9A7F-C0FD-41DB-B4E7-E978CEF5CA81}"/>
    <cellStyle name="Normal 11 3 3 5 7" xfId="14816" xr:uid="{BD8FC7A4-F481-42D4-859E-5477F0A8ABFB}"/>
    <cellStyle name="Normal 11 3 3 5 8" xfId="14817" xr:uid="{BAF63DEC-E0DC-4D4D-9411-E2A4FFD6430F}"/>
    <cellStyle name="Normal 11 3 3 5 9" xfId="14818" xr:uid="{2DBAC228-BB58-40B5-ADDF-E108B6E8D600}"/>
    <cellStyle name="Normal 11 3 3 6" xfId="1521" xr:uid="{652DC67A-319C-452D-BF90-E7E24B1F3A10}"/>
    <cellStyle name="Normal 11 3 3 6 2" xfId="14819" xr:uid="{809567EE-326D-455D-B5A3-8CABCD33A504}"/>
    <cellStyle name="Normal 11 3 3 6 3" xfId="14820" xr:uid="{31DE03F7-0B7F-44C1-A5BE-DC0BFE1E44E3}"/>
    <cellStyle name="Normal 11 3 3 6 4" xfId="14821" xr:uid="{AF44E66C-4A5A-4F68-ACBA-1B0999DF6554}"/>
    <cellStyle name="Normal 11 3 3 6 5" xfId="14822" xr:uid="{7E775E04-CD27-4A85-A712-A27AF881EC17}"/>
    <cellStyle name="Normal 11 3 3 6 6" xfId="14825" xr:uid="{13461BA3-7289-4E21-BE48-1119B1C9A563}"/>
    <cellStyle name="Normal 11 3 3 6 7" xfId="14828" xr:uid="{72D2B928-FF36-4616-9A15-5F41ADD981A5}"/>
    <cellStyle name="Normal 11 3 3 6 8" xfId="14831" xr:uid="{BF6E23AC-16CD-4664-8002-8DAEE7BB6520}"/>
    <cellStyle name="Normal 11 3 3 6 9" xfId="14834" xr:uid="{6DA6DF20-FFB0-4B59-859C-C58A3D1EBFA7}"/>
    <cellStyle name="Normal 11 3 3 7" xfId="650" xr:uid="{10A81227-FFCA-4300-B75E-A9B2F4AC1390}"/>
    <cellStyle name="Normal 11 3 3 8" xfId="1537" xr:uid="{DDB4089E-B7AE-49DA-9D9D-570BA0400F50}"/>
    <cellStyle name="Normal 11 3 3 9" xfId="1550" xr:uid="{357186B9-154A-4EC8-89DF-AB8D34199C23}"/>
    <cellStyle name="Normal 11 3 3_New TB 18-19" xfId="12476" xr:uid="{3956EF26-2613-4634-B459-21BBD75850BD}"/>
    <cellStyle name="Normal 11 3 4" xfId="14836" xr:uid="{5944907D-7FEC-4BC3-AA49-1BB24FB57FC9}"/>
    <cellStyle name="Normal 11 3 4 10" xfId="14838" xr:uid="{0AC4915A-AE29-4F60-BBFA-264D854103A0}"/>
    <cellStyle name="Normal 11 3 4 11" xfId="14839" xr:uid="{AA500EB1-6AE0-41D9-8A4F-5FEF3FF4FD6E}"/>
    <cellStyle name="Normal 11 3 4 12" xfId="14841" xr:uid="{A1A89180-3F4F-41E6-9300-CF05F1C60795}"/>
    <cellStyle name="Normal 11 3 4 13" xfId="6260" xr:uid="{84006711-C2EB-4AEC-BCF2-2DDD6F66D75C}"/>
    <cellStyle name="Normal 11 3 4 14" xfId="6264" xr:uid="{13365984-AC1A-43E7-91FE-4C19C8A3DAA4}"/>
    <cellStyle name="Normal 11 3 4 2" xfId="6758" xr:uid="{4E161A30-C577-407F-8B35-29D06115BE32}"/>
    <cellStyle name="Normal 11 3 4 2 2" xfId="6275" xr:uid="{D5B14B0E-F053-4D51-BB33-F6A78B263AF8}"/>
    <cellStyle name="Normal 11 3 4 2 3" xfId="4921" xr:uid="{3FB65418-B967-40DF-BF39-7B7284E8042E}"/>
    <cellStyle name="Normal 11 3 4 2 4" xfId="941" xr:uid="{956BCD8B-1D83-485B-8477-8E40156A894A}"/>
    <cellStyle name="Normal 11 3 4 2 5" xfId="1310" xr:uid="{3EDC0D16-89BC-4FF6-B870-7A6E0174E811}"/>
    <cellStyle name="Normal 11 3 4 2 6" xfId="14842" xr:uid="{6798A694-761F-4E52-9618-BD92D98F643E}"/>
    <cellStyle name="Normal 11 3 4 2 7" xfId="14843" xr:uid="{73E2CA14-0144-4474-9222-8F5FCA4FC3C1}"/>
    <cellStyle name="Normal 11 3 4 2 8" xfId="14844" xr:uid="{DCA72421-DEBC-4BAC-B545-93EB1870D075}"/>
    <cellStyle name="Normal 11 3 4 2 9" xfId="14846" xr:uid="{E0AD75E5-BCA8-4033-AB58-37DB507AFF45}"/>
    <cellStyle name="Normal 11 3 4 3" xfId="100" xr:uid="{2A8332B8-2518-41F3-89EF-A55544D08507}"/>
    <cellStyle name="Normal 11 3 4 3 2" xfId="6298" xr:uid="{7495DF2D-C8FC-4459-A46B-BE693E5A93A0}"/>
    <cellStyle name="Normal 11 3 4 3 3" xfId="894" xr:uid="{BF2DF806-4102-465B-9ABB-3272AD822631}"/>
    <cellStyle name="Normal 11 3 4 3 4" xfId="5012" xr:uid="{BD2637B5-7EAC-4FD1-B18D-A63147B0FC06}"/>
    <cellStyle name="Normal 11 3 4 3 5" xfId="1361" xr:uid="{9245510B-D6EF-42EA-8684-CE518089D317}"/>
    <cellStyle name="Normal 11 3 4 3 6" xfId="5028" xr:uid="{D4455E4F-F86A-4E77-B0C7-7CBB850EB895}"/>
    <cellStyle name="Normal 11 3 4 3 7" xfId="5050" xr:uid="{63D5371C-3077-4023-8323-806CDD9F8CD5}"/>
    <cellStyle name="Normal 11 3 4 3 8" xfId="5636" xr:uid="{2E94FE3A-C9FD-48B9-A2F8-B2167B4B73EC}"/>
    <cellStyle name="Normal 11 3 4 3 9" xfId="5646" xr:uid="{75DE92E0-E92E-47DA-91FA-AF4C6C35D9E7}"/>
    <cellStyle name="Normal 11 3 4 4" xfId="6760" xr:uid="{F2A4826A-C5F0-4E91-ACDA-AE5723513C5F}"/>
    <cellStyle name="Normal 11 3 4 4 2" xfId="1622" xr:uid="{7E6F6343-5EA1-445D-9B89-B44FDE17FDCB}"/>
    <cellStyle name="Normal 11 3 4 4 3" xfId="1629" xr:uid="{3721EFB0-D6CF-4596-863A-E00A93C05759}"/>
    <cellStyle name="Normal 11 3 4 4 4" xfId="1652" xr:uid="{6E6E2034-7884-452D-943E-EF5311E2CEB4}"/>
    <cellStyle name="Normal 11 3 4 4 5" xfId="1689" xr:uid="{2476F34F-F229-4F49-92A2-3F2A9FDAFFBA}"/>
    <cellStyle name="Normal 11 3 4 4 6" xfId="5086" xr:uid="{A993B041-C0B1-40C8-98F9-D810697F0EF9}"/>
    <cellStyle name="Normal 11 3 4 4 7" xfId="5109" xr:uid="{F122C510-5CD8-41DE-9FC7-49379F3B59BD}"/>
    <cellStyle name="Normal 11 3 4 4 8" xfId="5668" xr:uid="{22AA90D6-D1F1-43EC-A296-DA704ACAF40B}"/>
    <cellStyle name="Normal 11 3 4 4 9" xfId="5682" xr:uid="{3C3E9915-37A4-4885-8EE9-7D120F0BA54C}"/>
    <cellStyle name="Normal 11 3 4 5" xfId="6762" xr:uid="{21B4D08F-DFFD-49B5-9C0E-C9AF246A3712}"/>
    <cellStyle name="Normal 11 3 4 5 2" xfId="6321" xr:uid="{82CBDEC0-11E8-40D3-A796-FC93BBE7E9C0}"/>
    <cellStyle name="Normal 11 3 4 5 3" xfId="5509" xr:uid="{56D7C1B9-90AE-477B-A34A-C1EB2E6D0BB2}"/>
    <cellStyle name="Normal 11 3 4 5 4" xfId="5531" xr:uid="{74D03836-A317-45AE-90E9-6B3BC8DB866E}"/>
    <cellStyle name="Normal 11 3 4 5 5" xfId="5711" xr:uid="{7DC1E6D5-2B2E-40E0-BBB1-7E49B5259648}"/>
    <cellStyle name="Normal 11 3 4 5 6" xfId="5727" xr:uid="{E7D5AF5C-599F-428C-9D1D-C30D28EAC3DC}"/>
    <cellStyle name="Normal 11 3 4 5 7" xfId="5744" xr:uid="{F9392ABC-1FEA-4522-961D-3CEB2A6CB74A}"/>
    <cellStyle name="Normal 11 3 4 5 8" xfId="5756" xr:uid="{6358A23B-1432-490A-AB8B-FD2BAF0EFDAD}"/>
    <cellStyle name="Normal 11 3 4 5 9" xfId="5769" xr:uid="{67026E69-957A-42E7-9658-57706BD22B0F}"/>
    <cellStyle name="Normal 11 3 4 6" xfId="6764" xr:uid="{7941ED55-E1C6-4A66-866D-939B1B75E811}"/>
    <cellStyle name="Normal 11 3 4 6 2" xfId="14847" xr:uid="{1DA050CF-EC78-4649-AD49-933F836EB9FF}"/>
    <cellStyle name="Normal 11 3 4 6 3" xfId="14848" xr:uid="{AC638003-0737-4FE0-89E5-D23731C6F0DA}"/>
    <cellStyle name="Normal 11 3 4 6 4" xfId="14849" xr:uid="{490007CB-FC03-4035-A9D0-376F75881BB7}"/>
    <cellStyle name="Normal 11 3 4 6 5" xfId="14850" xr:uid="{1A01C0C1-88A5-4836-AC9C-7439B9D0BABB}"/>
    <cellStyle name="Normal 11 3 4 6 6" xfId="14852" xr:uid="{997E13FA-DEB3-44F8-87C0-A640EE6F2413}"/>
    <cellStyle name="Normal 11 3 4 6 7" xfId="14854" xr:uid="{775E7513-5162-4BDB-B739-29D1409667DE}"/>
    <cellStyle name="Normal 11 3 4 6 8" xfId="14856" xr:uid="{D8D0B47D-8557-4254-B3C3-C8D44474A156}"/>
    <cellStyle name="Normal 11 3 4 6 9" xfId="14859" xr:uid="{D997B3CC-0783-46E1-A5E7-CCFCF4138F1F}"/>
    <cellStyle name="Normal 11 3 4 7" xfId="14861" xr:uid="{A6FC0779-F15D-4840-AB49-E5705472D1FE}"/>
    <cellStyle name="Normal 11 3 4 8" xfId="14863" xr:uid="{CBA5B157-49C0-40A3-B98E-8F7E70D2866E}"/>
    <cellStyle name="Normal 11 3 4 9" xfId="14865" xr:uid="{864E59EF-B0A3-4751-B49D-371647F98BA3}"/>
    <cellStyle name="Normal 11 3 4_New TB 18-19" xfId="14867" xr:uid="{08C4B671-0CEC-4801-A2FD-289AE7DFC961}"/>
    <cellStyle name="Normal 11 3 5" xfId="14870" xr:uid="{D95C3596-25B6-4E33-B2F2-5E4C04D6F96E}"/>
    <cellStyle name="Normal 11 3 5 10" xfId="9301" xr:uid="{BB5EC457-5200-41A4-846B-E6DAE4C352B2}"/>
    <cellStyle name="Normal 11 3 5 11" xfId="9305" xr:uid="{2897FC9E-B885-4B39-80BF-FB8D7440DB67}"/>
    <cellStyle name="Normal 11 3 5 12" xfId="9309" xr:uid="{BDF13A8D-6B94-431C-97F2-72B49ADC0CD8}"/>
    <cellStyle name="Normal 11 3 5 13" xfId="9311" xr:uid="{9CA43834-E599-488A-B517-297398DC6904}"/>
    <cellStyle name="Normal 11 3 5 14" xfId="9315" xr:uid="{500ACB01-A87A-4EA2-8871-834C3CCDF9B0}"/>
    <cellStyle name="Normal 11 3 5 2" xfId="14845" xr:uid="{E8572C1A-0E65-4D03-B5F9-1E672C9DFDC5}"/>
    <cellStyle name="Normal 11 3 5 2 2" xfId="9392" xr:uid="{E762511E-3EC4-43F8-8DC4-E0228388C035}"/>
    <cellStyle name="Normal 11 3 5 2 3" xfId="9400" xr:uid="{B110429E-35E1-4122-BD0D-1C92E7772086}"/>
    <cellStyle name="Normal 11 3 5 2 4" xfId="9409" xr:uid="{AB8917EB-520D-4608-97BC-F6E83F152D4A}"/>
    <cellStyle name="Normal 11 3 5 2 5" xfId="14871" xr:uid="{7D6AA704-7BDD-4461-B18E-C6C2D856E4C0}"/>
    <cellStyle name="Normal 11 3 5 2 6" xfId="14873" xr:uid="{3DD19AD6-480F-4343-B64D-66151F8E845B}"/>
    <cellStyle name="Normal 11 3 5 2 7" xfId="5249" xr:uid="{667B00C8-424E-490A-B687-169B84EDB55B}"/>
    <cellStyle name="Normal 11 3 5 2 8" xfId="6328" xr:uid="{0F22874A-F593-4D27-A68B-07C5AE97ABD0}"/>
    <cellStyle name="Normal 11 3 5 2 9" xfId="6338" xr:uid="{03E838FA-BA7E-4330-9A55-777CF6E8BC33}"/>
    <cellStyle name="Normal 11 3 5 3" xfId="14875" xr:uid="{1784631B-F6AE-482C-9C2D-85BEC92DC831}"/>
    <cellStyle name="Normal 11 3 5 3 2" xfId="14876" xr:uid="{9E8BE29E-BA10-41AA-AACB-2477CFEDB3AA}"/>
    <cellStyle name="Normal 11 3 5 3 3" xfId="14880" xr:uid="{7399688E-E170-4576-91B5-FB9698833DAB}"/>
    <cellStyle name="Normal 11 3 5 3 4" xfId="14883" xr:uid="{29D42DBD-3DF8-4381-A695-40459A207922}"/>
    <cellStyle name="Normal 11 3 5 3 5" xfId="14886" xr:uid="{E6C238BF-80F3-49CF-88BD-BD130B02AFC1}"/>
    <cellStyle name="Normal 11 3 5 3 6" xfId="14888" xr:uid="{3E5FECF1-4BC4-4A89-AC24-0B5ECE90A9D6}"/>
    <cellStyle name="Normal 11 3 5 3 7" xfId="14890" xr:uid="{955F27FB-EFD9-4EF5-A52F-6E4E7774750C}"/>
    <cellStyle name="Normal 11 3 5 3 8" xfId="14891" xr:uid="{CCF8ACA0-AD16-47F3-B3D6-5DA902FC5C56}"/>
    <cellStyle name="Normal 11 3 5 3 9" xfId="14893" xr:uid="{6E59FDDF-351E-438D-9142-9F9479BCE28A}"/>
    <cellStyle name="Normal 11 3 5 4" xfId="14894" xr:uid="{1C92F37D-108F-4E83-B7F9-3B4511E95D2B}"/>
    <cellStyle name="Normal 11 3 5 4 2" xfId="14895" xr:uid="{148176B2-C960-45D4-BF70-0ECD5A2D5592}"/>
    <cellStyle name="Normal 11 3 5 4 3" xfId="14897" xr:uid="{B160B405-D322-4455-918E-0929549F5CD9}"/>
    <cellStyle name="Normal 11 3 5 4 4" xfId="14899" xr:uid="{F48951ED-AE57-478E-9F77-A62C4BF3FFB4}"/>
    <cellStyle name="Normal 11 3 5 4 5" xfId="14903" xr:uid="{D1660D99-3D61-4BCF-A978-E70758EA87C9}"/>
    <cellStyle name="Normal 11 3 5 4 6" xfId="14905" xr:uid="{61E3DD75-E93E-41AC-88FA-FF3C5B71C480}"/>
    <cellStyle name="Normal 11 3 5 4 7" xfId="14908" xr:uid="{C4FEFF67-BAB1-4137-8D76-B225ADAFF256}"/>
    <cellStyle name="Normal 11 3 5 4 8" xfId="14910" xr:uid="{25D593BD-9C36-415A-B4AC-1809BECCC2B7}"/>
    <cellStyle name="Normal 11 3 5 4 9" xfId="14912" xr:uid="{0A40B979-CDC4-47E8-8CCE-134035B5D883}"/>
    <cellStyle name="Normal 11 3 5 5" xfId="14913" xr:uid="{42B27297-0F8E-45EC-8F55-5E162B8307CD}"/>
    <cellStyle name="Normal 11 3 5 5 2" xfId="14915" xr:uid="{F05E2A82-F77F-468F-AD09-BD3B5E0412A4}"/>
    <cellStyle name="Normal 11 3 5 5 3" xfId="14918" xr:uid="{F856E8FD-55D6-4730-8233-6721B0E74331}"/>
    <cellStyle name="Normal 11 3 5 5 4" xfId="14921" xr:uid="{59D3573B-3AFD-4B1F-A6DA-98DC302EE5E9}"/>
    <cellStyle name="Normal 11 3 5 5 5" xfId="14925" xr:uid="{02FEF5E5-A3F8-4495-A9C8-515C0DE90DFF}"/>
    <cellStyle name="Normal 11 3 5 5 6" xfId="14926" xr:uid="{DF5456F0-1AEB-4CCC-957F-6D9AA8108FAD}"/>
    <cellStyle name="Normal 11 3 5 5 7" xfId="14927" xr:uid="{2F6664C7-E18A-43CA-ACF4-2733224307EC}"/>
    <cellStyle name="Normal 11 3 5 5 8" xfId="14929" xr:uid="{7C39B490-4113-4B1B-89CC-303628278130}"/>
    <cellStyle name="Normal 11 3 5 5 9" xfId="14931" xr:uid="{4F733C7B-70D9-4C1D-BD70-1CF57A560673}"/>
    <cellStyle name="Normal 11 3 5 6" xfId="14932" xr:uid="{4688FE84-6179-4ECC-B1F7-892AB4D86F4C}"/>
    <cellStyle name="Normal 11 3 5 6 2" xfId="5146" xr:uid="{D0379F5A-0746-4AF6-BF31-6943F5A5F819}"/>
    <cellStyle name="Normal 11 3 5 6 3" xfId="5156" xr:uid="{30D1B9B6-5BDC-4E9E-AD6D-6A1A41B3FBAA}"/>
    <cellStyle name="Normal 11 3 5 6 4" xfId="9497" xr:uid="{A260EA60-2697-4616-BF05-012B87D4FCBA}"/>
    <cellStyle name="Normal 11 3 5 6 5" xfId="14933" xr:uid="{C22A92BF-1C9E-4730-A2AD-8C7590C5C05E}"/>
    <cellStyle name="Normal 11 3 5 6 6" xfId="14937" xr:uid="{192972E0-4B41-41D2-846D-E37AFB3C00DC}"/>
    <cellStyle name="Normal 11 3 5 6 7" xfId="14939" xr:uid="{0842A367-C5EE-400C-BD42-6B2A232056D6}"/>
    <cellStyle name="Normal 11 3 5 6 8" xfId="14941" xr:uid="{71454F73-DEC6-40EB-907B-21419770DC89}"/>
    <cellStyle name="Normal 11 3 5 6 9" xfId="14944" xr:uid="{7A32B756-D773-4569-BA44-3D09B8C0E370}"/>
    <cellStyle name="Normal 11 3 5 7" xfId="14945" xr:uid="{B2422A15-C97A-4005-937E-285975369257}"/>
    <cellStyle name="Normal 11 3 5 8" xfId="14946" xr:uid="{A0BE0F80-34B9-4EA6-9A61-7D30B878D97A}"/>
    <cellStyle name="Normal 11 3 5 9" xfId="14948" xr:uid="{C41C6CC6-21AB-406C-8F67-3346D692A128}"/>
    <cellStyle name="Normal 11 3 5_New TB 18-19" xfId="14950" xr:uid="{5BBC53AF-82E2-403A-941B-9B236D4C1AA7}"/>
    <cellStyle name="Normal 11 3 6" xfId="14953" xr:uid="{1A3BAF7A-70E3-47A1-BED6-C71846BA832E}"/>
    <cellStyle name="Normal 11 3 6 10" xfId="9505" xr:uid="{4FEA1C25-5E2A-40AE-801D-AE8F98428588}"/>
    <cellStyle name="Normal 11 3 6 11" xfId="12499" xr:uid="{F632A653-5575-4BE8-BF9A-723EDA9D7478}"/>
    <cellStyle name="Normal 11 3 6 12" xfId="12502" xr:uid="{C1934FC9-3357-472B-92EE-B0B76DE193F1}"/>
    <cellStyle name="Normal 11 3 6 13" xfId="12503" xr:uid="{0C4A9A58-3677-45B2-BF80-59A107C2D2BD}"/>
    <cellStyle name="Normal 11 3 6 14" xfId="12505" xr:uid="{A109D78B-2A6A-48B9-A5B4-E04D0903BA45}"/>
    <cellStyle name="Normal 11 3 6 2" xfId="5647" xr:uid="{A482C2F2-A22C-4174-9833-9EA0B22CAD71}"/>
    <cellStyle name="Normal 11 3 6 2 2" xfId="2859" xr:uid="{DDE67F11-806D-43CB-8F1D-DA3D2B7EB208}"/>
    <cellStyle name="Normal 11 3 6 2 3" xfId="4195" xr:uid="{0C3AD3F3-A1A7-4CA3-9606-305DAD647122}"/>
    <cellStyle name="Normal 11 3 6 2 4" xfId="4212" xr:uid="{E8AD6C36-5634-4E59-9329-1338B90B97D3}"/>
    <cellStyle name="Normal 11 3 6 2 5" xfId="14954" xr:uid="{F671A1BD-5306-46AA-9B1B-E8B77716BBAE}"/>
    <cellStyle name="Normal 11 3 6 2 6" xfId="14955" xr:uid="{6D7574EC-34AF-4236-854B-B157E1CE21CD}"/>
    <cellStyle name="Normal 11 3 6 2 7" xfId="14956" xr:uid="{A3CE4225-5C3B-4406-8DB8-78F0F992FA90}"/>
    <cellStyle name="Normal 11 3 6 2 8" xfId="14957" xr:uid="{91DF490D-CEAE-41B7-8529-A69EE1F89D52}"/>
    <cellStyle name="Normal 11 3 6 2 9" xfId="14958" xr:uid="{6BC2BE31-499A-4881-A592-6DD6AAEE22CE}"/>
    <cellStyle name="Normal 11 3 6 3" xfId="5657" xr:uid="{767D4D68-FC8F-4301-B749-2904F7B62FCB}"/>
    <cellStyle name="Normal 11 3 6 3 2" xfId="4313" xr:uid="{66C8C549-F3AF-4571-A7EB-5908A5048BF4}"/>
    <cellStyle name="Normal 11 3 6 3 3" xfId="4325" xr:uid="{B53E2773-4CC2-4219-B29C-2AEB1B639BF2}"/>
    <cellStyle name="Normal 11 3 6 3 4" xfId="4342" xr:uid="{494819AC-AF34-406F-8A86-9BCCB6CC9A31}"/>
    <cellStyle name="Normal 11 3 6 3 5" xfId="14960" xr:uid="{21426AF5-2F69-40C4-BC52-09D273B19400}"/>
    <cellStyle name="Normal 11 3 6 3 6" xfId="14962" xr:uid="{3DF4C8C7-7347-4D47-AA97-2B9662943853}"/>
    <cellStyle name="Normal 11 3 6 3 7" xfId="14966" xr:uid="{2D95AEE0-A399-4BBC-B6CA-D82F36CAE03B}"/>
    <cellStyle name="Normal 11 3 6 3 8" xfId="14967" xr:uid="{030E8F11-C213-424E-8258-DC4FD349C957}"/>
    <cellStyle name="Normal 11 3 6 3 9" xfId="14968" xr:uid="{C12C7373-9890-4E9E-811C-7FA2B0D59574}"/>
    <cellStyle name="Normal 11 3 6 4" xfId="7678" xr:uid="{FCD1D99F-911B-4868-B095-EDA285CBF4A6}"/>
    <cellStyle name="Normal 11 3 6 4 2" xfId="14969" xr:uid="{FC7EB2D2-3EE7-41D7-AE03-4D62E3C021EF}"/>
    <cellStyle name="Normal 11 3 6 4 3" xfId="14970" xr:uid="{7E15713B-67D7-4AC5-87E3-88DD925A6E36}"/>
    <cellStyle name="Normal 11 3 6 4 4" xfId="14971" xr:uid="{FC0D0F7C-8860-423B-884E-C023144A163E}"/>
    <cellStyle name="Normal 11 3 6 4 5" xfId="14973" xr:uid="{7D046D96-2167-4FF6-808D-3CFCEB9132B4}"/>
    <cellStyle name="Normal 11 3 6 4 6" xfId="14975" xr:uid="{8D841E76-766C-4844-8192-3D7BE5577492}"/>
    <cellStyle name="Normal 11 3 6 4 7" xfId="14977" xr:uid="{DCD91131-B4B3-441B-85A9-6BE0E036983D}"/>
    <cellStyle name="Normal 11 3 6 4 8" xfId="14979" xr:uid="{FB2FE738-ECCC-48F6-A189-8DACCF7F1B80}"/>
    <cellStyle name="Normal 11 3 6 4 9" xfId="14981" xr:uid="{52F59EEC-A5CC-4CED-8187-B4A966C5DC23}"/>
    <cellStyle name="Normal 11 3 6 5" xfId="7683" xr:uid="{8DF07943-9C6C-4D32-B5AD-9801474FBCB6}"/>
    <cellStyle name="Normal 11 3 6 5 2" xfId="14982" xr:uid="{F2C9CAC4-BA18-46B2-8EC7-A0AAE9C5BE5E}"/>
    <cellStyle name="Normal 11 3 6 5 3" xfId="14983" xr:uid="{7AD3F025-0F32-4662-BE29-826749B66091}"/>
    <cellStyle name="Normal 11 3 6 5 4" xfId="14984" xr:uid="{B3D51661-5FFC-46E5-B4D9-A9175725DE62}"/>
    <cellStyle name="Normal 11 3 6 5 5" xfId="14985" xr:uid="{587CC36A-BF1C-4EAA-AC1C-A4818935123A}"/>
    <cellStyle name="Normal 11 3 6 5 6" xfId="14986" xr:uid="{5C096E0B-5F97-4205-9084-788EC189795F}"/>
    <cellStyle name="Normal 11 3 6 5 7" xfId="14987" xr:uid="{4D24A7C5-49AB-4F06-B145-76D1174385F6}"/>
    <cellStyle name="Normal 11 3 6 5 8" xfId="14988" xr:uid="{3810ADEB-AB0B-42FC-99CA-27C7E2FA9872}"/>
    <cellStyle name="Normal 11 3 6 5 9" xfId="14989" xr:uid="{F60094A3-92BE-400C-B096-3E9A932F6906}"/>
    <cellStyle name="Normal 11 3 6 6" xfId="14990" xr:uid="{2B8F2D1D-7EA7-4103-90FA-603FA1911436}"/>
    <cellStyle name="Normal 11 3 6 6 2" xfId="7130" xr:uid="{20354068-415B-4619-9440-DD3A0AAD5B64}"/>
    <cellStyle name="Normal 11 3 6 6 3" xfId="7134" xr:uid="{CD9B26C0-2601-44B3-A920-B4DFA2BEC14A}"/>
    <cellStyle name="Normal 11 3 6 6 4" xfId="14991" xr:uid="{47E90C22-4AA8-4F00-93B7-EED2F5284446}"/>
    <cellStyle name="Normal 11 3 6 6 5" xfId="14992" xr:uid="{840271A5-C92D-4AD0-90F7-D64EAE9C01F6}"/>
    <cellStyle name="Normal 11 3 6 6 6" xfId="14994" xr:uid="{6C8DEFAD-F37C-49EC-B289-62ED81FAC011}"/>
    <cellStyle name="Normal 11 3 6 6 7" xfId="14996" xr:uid="{183902DE-92CE-436D-9DB8-06DBC27897DA}"/>
    <cellStyle name="Normal 11 3 6 6 8" xfId="1394" xr:uid="{E5F640CF-88D9-4590-BC1A-6F076AA47B72}"/>
    <cellStyle name="Normal 11 3 6 6 9" xfId="1710" xr:uid="{31B386AF-026D-4A98-91C4-C8FE1B69DCE9}"/>
    <cellStyle name="Normal 11 3 6 7" xfId="14997" xr:uid="{3DBF9EB3-00DA-4104-BB01-07F3E6F09BB1}"/>
    <cellStyle name="Normal 11 3 6 8" xfId="14998" xr:uid="{B53CB428-417F-4859-8B2E-CFFF74DD9A52}"/>
    <cellStyle name="Normal 11 3 6 9" xfId="14999" xr:uid="{72C2D0A6-2B79-49D6-8A2A-F02968658F2E}"/>
    <cellStyle name="Normal 11 3 6_New TB 18-19" xfId="15000" xr:uid="{D1565C62-5897-4BDD-A37D-9946285BE226}"/>
    <cellStyle name="Normal 11 3 7" xfId="15002" xr:uid="{8D6351AE-AB2F-4592-BA3E-CEDF4F7C2E33}"/>
    <cellStyle name="Normal 11 3 7 2" xfId="5681" xr:uid="{1BAEAD29-4A3A-4ADD-96FE-6A6C90D1766A}"/>
    <cellStyle name="Normal 11 3 7 3" xfId="5695" xr:uid="{32FEDF98-6BF4-4D25-81E9-86947FB71642}"/>
    <cellStyle name="Normal 11 3 7 4" xfId="7693" xr:uid="{787B0E73-F625-42D1-A50B-C84347D8CE54}"/>
    <cellStyle name="Normal 11 3 7 5" xfId="7698" xr:uid="{A6D8AB98-941F-4114-BF5F-B019891439AF}"/>
    <cellStyle name="Normal 11 3 7 6" xfId="15003" xr:uid="{21A5CDA5-B3DA-4853-9361-F19E6C970AD2}"/>
    <cellStyle name="Normal 11 3 7 7" xfId="9622" xr:uid="{4567523B-C376-42E4-A9E7-DE747C8793A9}"/>
    <cellStyle name="Normal 11 3 7 8" xfId="9641" xr:uid="{C9CADDD3-CF90-466C-A51F-E3106A6FB45F}"/>
    <cellStyle name="Normal 11 3 7 9" xfId="9660" xr:uid="{F7C17440-6C4B-4BD2-B6E8-4323EA98D845}"/>
    <cellStyle name="Normal 11 3 8" xfId="15005" xr:uid="{0E233927-4006-4D2A-B061-3518FC1F883D}"/>
    <cellStyle name="Normal 11 3 8 2" xfId="5770" xr:uid="{05161148-6F5E-4655-8434-B6E1E82575DC}"/>
    <cellStyle name="Normal 11 3 8 3" xfId="5783" xr:uid="{2EDAA6F0-0312-419C-ACFB-F8C34077F7CE}"/>
    <cellStyle name="Normal 11 3 8 4" xfId="7709" xr:uid="{8F5CAAF4-7CB3-41F3-AC93-AA240F2B5758}"/>
    <cellStyle name="Normal 11 3 8 5" xfId="7714" xr:uid="{05274594-72F2-44E8-BE1F-35417A02277F}"/>
    <cellStyle name="Normal 11 3 8 6" xfId="8141" xr:uid="{5B929368-477F-4F98-BA16-E305FADA1A9A}"/>
    <cellStyle name="Normal 11 3 8 7" xfId="8146" xr:uid="{68CAFAFE-A72B-41C6-B079-F853306DA62A}"/>
    <cellStyle name="Normal 11 3 8 8" xfId="6984" xr:uid="{F4F935B0-E963-4337-AF58-6E3E8BC328A6}"/>
    <cellStyle name="Normal 11 3 8 9" xfId="6994" xr:uid="{5F1E5EA6-7D31-406C-926E-D05408BE3F1B}"/>
    <cellStyle name="Normal 11 3 9" xfId="15007" xr:uid="{68F7459A-A6FC-43D8-A586-683899220048}"/>
    <cellStyle name="Normal 11 3 9 2" xfId="14858" xr:uid="{309297A2-E570-4B58-849C-1836D89A2991}"/>
    <cellStyle name="Normal 11 3 9 3" xfId="15009" xr:uid="{BEA26D77-DF09-46E0-95E9-AC8D4C3F62FD}"/>
    <cellStyle name="Normal 11 3 9 4" xfId="15011" xr:uid="{D2226074-228A-4B08-A649-A5B5AFCB6AFA}"/>
    <cellStyle name="Normal 11 3 9 5" xfId="15014" xr:uid="{FD75729F-EB1A-4524-9269-71818A43BEC6}"/>
    <cellStyle name="Normal 11 3 9 6" xfId="15016" xr:uid="{327D0B19-4F98-4DE2-A11B-4DE492B6B392}"/>
    <cellStyle name="Normal 11 3 9 7" xfId="15017" xr:uid="{15486B9D-03AE-4120-9B2A-8CDF10EBE989}"/>
    <cellStyle name="Normal 11 3 9 8" xfId="15019" xr:uid="{D7802089-3135-442A-972C-8DE6D3CC9A36}"/>
    <cellStyle name="Normal 11 3 9 9" xfId="15021" xr:uid="{E0E2ECA8-AC68-4575-98ED-93C2CDF1E151}"/>
    <cellStyle name="Normal 11 3_New TB 18-19" xfId="15023" xr:uid="{71C9C2A7-889B-4048-8316-E9A7C6346A40}"/>
    <cellStyle name="Normal 11 4" xfId="15026" xr:uid="{AA6DBA55-E943-4E35-8259-7D15A0F5A699}"/>
    <cellStyle name="Normal 11 4 10" xfId="15030" xr:uid="{F23FEFCA-6AD2-4B54-8185-FFE68C34C9DA}"/>
    <cellStyle name="Normal 11 4 11" xfId="15033" xr:uid="{93B8358D-9B98-4124-A9AD-D664B63300F6}"/>
    <cellStyle name="Normal 11 4 12" xfId="15037" xr:uid="{0C8EAFDB-0941-42B0-8780-8BCF6478423C}"/>
    <cellStyle name="Normal 11 4 13" xfId="15041" xr:uid="{5FB98513-98FF-45DF-A558-61079063B7FF}"/>
    <cellStyle name="Normal 11 4 14" xfId="15045" xr:uid="{2BD43FB7-5E17-4DF8-BE68-6541CCCB47A0}"/>
    <cellStyle name="Normal 11 4 2" xfId="15047" xr:uid="{577226CA-255D-409D-A011-E80F05674699}"/>
    <cellStyle name="Normal 11 4 2 2" xfId="6022" xr:uid="{1A711849-AEF5-425E-A453-868CCC4F27DA}"/>
    <cellStyle name="Normal 11 4 2 3" xfId="6030" xr:uid="{E97E0D03-0CDB-47EF-B47B-6FB7956AF971}"/>
    <cellStyle name="Normal 11 4 2 4" xfId="6040" xr:uid="{A8925B17-7E49-4673-A07C-AC51DA1739D9}"/>
    <cellStyle name="Normal 11 4 2 5" xfId="6048" xr:uid="{1D0F5474-7D7B-4591-BADA-7D25DC648BC9}"/>
    <cellStyle name="Normal 11 4 2 6" xfId="6820" xr:uid="{C0781465-F454-42F3-9FC3-755A5D295ECC}"/>
    <cellStyle name="Normal 11 4 2 7" xfId="15049" xr:uid="{CD6854C2-EBFD-43FD-A5E7-E2BD8AF2478B}"/>
    <cellStyle name="Normal 11 4 2 8" xfId="14090" xr:uid="{FB436CB6-F1D9-4E1C-AB61-A50326547829}"/>
    <cellStyle name="Normal 11 4 2 9" xfId="14092" xr:uid="{9CF2D009-920A-4016-BB18-23C9471F97D8}"/>
    <cellStyle name="Normal 11 4 3" xfId="9026" xr:uid="{6AC03880-4343-4DD5-A3A9-E28522B14091}"/>
    <cellStyle name="Normal 11 4 3 2" xfId="6102" xr:uid="{C44507DB-C5E9-4B40-9ED1-29AFC699D7C0}"/>
    <cellStyle name="Normal 11 4 3 3" xfId="6113" xr:uid="{18A85D4C-6AC4-4BD6-BBC5-5EE6182CB235}"/>
    <cellStyle name="Normal 11 4 3 4" xfId="6129" xr:uid="{66294802-C49A-4357-9B39-0263B793A76A}"/>
    <cellStyle name="Normal 11 4 3 5" xfId="6140" xr:uid="{03B3E68C-2453-4A95-BC53-77EF60DC764F}"/>
    <cellStyle name="Normal 11 4 3 6" xfId="6828" xr:uid="{7FD6CDFF-9F52-4CA1-A6B5-F3E8C9FFB2F5}"/>
    <cellStyle name="Normal 11 4 3 7" xfId="9175" xr:uid="{7AB19A42-37FC-4E51-9F22-FD37412E55A6}"/>
    <cellStyle name="Normal 11 4 3 8" xfId="9203" xr:uid="{812D3725-FE97-4707-9330-1E1377B52ADE}"/>
    <cellStyle name="Normal 11 4 3 9" xfId="9222" xr:uid="{38BD9DC0-79A2-4B3B-BBF3-5D17AF64636F}"/>
    <cellStyle name="Normal 11 4 4" xfId="15051" xr:uid="{CDAAE3C6-C370-47DC-8704-F2C09E8A0D8E}"/>
    <cellStyle name="Normal 11 4 4 2" xfId="6852" xr:uid="{B2DD4C6E-BF25-4DD6-885F-730989FA1433}"/>
    <cellStyle name="Normal 11 4 4 3" xfId="6861" xr:uid="{03827697-7D70-4137-A166-0602DF9C2947}"/>
    <cellStyle name="Normal 11 4 4 4" xfId="6867" xr:uid="{E3C9FF86-15B0-4B5D-9338-1BF5C4DEB7C0}"/>
    <cellStyle name="Normal 11 4 4 5" xfId="829" xr:uid="{5BB334D5-B8BB-4155-BE24-6B37852C6A62}"/>
    <cellStyle name="Normal 11 4 4 6" xfId="6873" xr:uid="{418DAF3A-7A77-4BBF-8C89-2A8A5D0A71D3}"/>
    <cellStyle name="Normal 11 4 4 7" xfId="11342" xr:uid="{04E485E9-0C5C-4DE4-B432-07B6D60C30DC}"/>
    <cellStyle name="Normal 11 4 4 8" xfId="14104" xr:uid="{C7DB53C0-4589-40D5-9E8E-3307B0C851FB}"/>
    <cellStyle name="Normal 11 4 4 9" xfId="14106" xr:uid="{64465C3A-3A8D-41B6-A566-8386F5DE46D4}"/>
    <cellStyle name="Normal 11 4 5" xfId="15054" xr:uid="{070BC67B-50C5-47F4-9A0A-E30746F3088F}"/>
    <cellStyle name="Normal 11 4 5 2" xfId="6340" xr:uid="{1ED45014-9FB5-4015-A64E-78235AE8E362}"/>
    <cellStyle name="Normal 11 4 5 3" xfId="6351" xr:uid="{95090A05-CA0C-42FE-910E-89136A287C89}"/>
    <cellStyle name="Normal 11 4 5 4" xfId="6361" xr:uid="{4DF6AC1E-6AEE-4BAE-B72F-035364E1F184}"/>
    <cellStyle name="Normal 11 4 5 5" xfId="6369" xr:uid="{AF4F777C-DB85-4899-8928-CA72F368DD1D}"/>
    <cellStyle name="Normal 11 4 5 6" xfId="6376" xr:uid="{79ED99DC-6A8C-4EBE-95EE-2B057DAB8E35}"/>
    <cellStyle name="Normal 11 4 5 7" xfId="6383" xr:uid="{3EAE6D21-B0E7-474F-BC25-D641D58916F6}"/>
    <cellStyle name="Normal 11 4 5 8" xfId="14118" xr:uid="{68852EF7-2735-4DCB-A2BE-FBABBD463D89}"/>
    <cellStyle name="Normal 11 4 5 9" xfId="14120" xr:uid="{2E161D00-AFAA-4C55-BB0F-707BC552040B}"/>
    <cellStyle name="Normal 11 4 6" xfId="15056" xr:uid="{66AAD54B-590C-4BBB-94BC-46DC137356BE}"/>
    <cellStyle name="Normal 11 4 6 2" xfId="14892" xr:uid="{8B3F51E0-DDCE-4704-9C09-B87AEFFC7083}"/>
    <cellStyle name="Normal 11 4 6 3" xfId="15057" xr:uid="{EA92E9D9-2A01-4F7B-A24C-AFF24893AE95}"/>
    <cellStyle name="Normal 11 4 6 4" xfId="15058" xr:uid="{DC9F85F6-11F2-41CE-A22E-60B166CC1275}"/>
    <cellStyle name="Normal 11 4 6 5" xfId="15059" xr:uid="{AC4639C6-7566-46BF-AC40-887BB60BED4E}"/>
    <cellStyle name="Normal 11 4 6 6" xfId="15060" xr:uid="{B1E2CAC7-3D67-4551-983D-4D3058FC54BE}"/>
    <cellStyle name="Normal 11 4 6 7" xfId="15061" xr:uid="{6AB649C1-D246-4FA4-8A4D-3BFB67E4A87A}"/>
    <cellStyle name="Normal 11 4 6 8" xfId="12179" xr:uid="{14AA9F01-50D1-4DC4-980C-8BF4136A4674}"/>
    <cellStyle name="Normal 11 4 6 9" xfId="12181" xr:uid="{EA7B5A31-4C0A-4679-A6CE-F51FFFC0D55E}"/>
    <cellStyle name="Normal 11 4 7" xfId="15063" xr:uid="{229D8E0A-1F2C-43B4-B9C2-8D0D10458993}"/>
    <cellStyle name="Normal 11 4 8" xfId="15065" xr:uid="{945107E2-CC0A-425E-8E63-061324DD8516}"/>
    <cellStyle name="Normal 11 4 9" xfId="15067" xr:uid="{D86283B7-CEC1-4CF9-8A5E-2F0F0ADFEEFA}"/>
    <cellStyle name="Normal 11 4_New TB 18-19" xfId="2794" xr:uid="{25956694-0C62-47CB-99D3-2AE23B83CA20}"/>
    <cellStyle name="Normal 11_Current Liabilities" xfId="15068" xr:uid="{CC2BB14A-0EA9-4491-A43B-999F42BB47EE}"/>
    <cellStyle name="Normal 110" xfId="14085" xr:uid="{0C70589F-C4C0-4FB8-A4C5-861DED917F86}"/>
    <cellStyle name="Normal 111" xfId="14096" xr:uid="{EC35D97F-B20A-468B-91EA-87FA297894F6}"/>
    <cellStyle name="Normal 112" xfId="14101" xr:uid="{4E218C1C-C7D3-43C8-A570-0B00FC2EE151}"/>
    <cellStyle name="Normal 113" xfId="14115" xr:uid="{59383F95-37A1-4349-A8D6-CFCA99EC1A4F}"/>
    <cellStyle name="Normal 114" xfId="2675" xr:uid="{417D87CD-4926-46DF-AB8E-67A53E7D67F8}"/>
    <cellStyle name="Normal 115" xfId="15080" xr:uid="{555F2F87-91DF-4795-8410-D3ABA01863A1}"/>
    <cellStyle name="Normal 116" xfId="15087" xr:uid="{5392BE94-B2AA-437B-9405-DEF487124E6C}"/>
    <cellStyle name="Normal 117" xfId="15092" xr:uid="{E5C63080-D08B-42DF-9029-0476E509F856}"/>
    <cellStyle name="Normal 118" xfId="15098" xr:uid="{0D8D491D-3EF7-4C70-B822-8C6659A880E3}"/>
    <cellStyle name="Normal 119" xfId="572" xr:uid="{AFF69C1E-0A27-4F86-9E35-C0108287756F}"/>
    <cellStyle name="Normal 12" xfId="12314" xr:uid="{1A9D7FE2-FFCD-4D1C-BF1A-60A5159C0C10}"/>
    <cellStyle name="Normal 12 10" xfId="10372" xr:uid="{C08153A4-2DB1-4AD7-AAA5-391CF58CDBB5}"/>
    <cellStyle name="Normal 12 10 2" xfId="10374" xr:uid="{C0A21D51-E703-4459-8B51-A564CE646430}"/>
    <cellStyle name="Normal 12 10 3" xfId="10379" xr:uid="{EA3BCC1F-1022-4F34-8A71-BC500BDB518E}"/>
    <cellStyle name="Normal 12 10 4" xfId="10381" xr:uid="{13D5614D-81A3-4CFC-AF48-29A1BA603851}"/>
    <cellStyle name="Normal 12 10 5" xfId="10383" xr:uid="{40EFA5A2-CD50-4669-BAF3-B86074129D2F}"/>
    <cellStyle name="Normal 12 10 6" xfId="10385" xr:uid="{575329D0-3B31-4BE5-B3A1-9E20490B4339}"/>
    <cellStyle name="Normal 12 10 7" xfId="10389" xr:uid="{11557293-7F63-4D9E-9D68-25FD3B0E36D8}"/>
    <cellStyle name="Normal 12 10 8" xfId="10392" xr:uid="{5ABCEC2C-965B-4185-8853-1963E7D4C38A}"/>
    <cellStyle name="Normal 12 10 9" xfId="10395" xr:uid="{7D701F53-551F-4BBD-A0F0-8BF6279C191D}"/>
    <cellStyle name="Normal 12 11" xfId="10399" xr:uid="{1F0A122F-B465-45C5-A64E-043DCBAA8F31}"/>
    <cellStyle name="Normal 12 11 2" xfId="10402" xr:uid="{8067A377-B89F-43D6-8079-01DC600D1FB7}"/>
    <cellStyle name="Normal 12 11 3" xfId="10406" xr:uid="{AD2199EE-6D03-48AD-9D37-003C2694BF11}"/>
    <cellStyle name="Normal 12 11 4" xfId="10409" xr:uid="{7EBCCECE-39D2-4B44-AE23-10E5001AC94A}"/>
    <cellStyle name="Normal 12 11 5" xfId="10412" xr:uid="{9ACAF983-EE28-4BE8-ACD9-DE98D4F76CF3}"/>
    <cellStyle name="Normal 12 11 6" xfId="10416" xr:uid="{A4CD2193-039E-4C34-BB71-CC329C91414A}"/>
    <cellStyle name="Normal 12 11 7" xfId="10423" xr:uid="{4D0FDB13-91EE-4100-8F31-E38AF5F66655}"/>
    <cellStyle name="Normal 12 11 8" xfId="10427" xr:uid="{52691296-7F8D-4B13-8B11-5353CA39221D}"/>
    <cellStyle name="Normal 12 11 9" xfId="2684" xr:uid="{5B6D0EB6-DBE0-44B4-BA0D-71F03DF7A8FD}"/>
    <cellStyle name="Normal 12 12" xfId="10430" xr:uid="{FC39A886-4962-493C-9A9C-31E09910FA91}"/>
    <cellStyle name="Normal 12 13" xfId="10465" xr:uid="{C0D017C9-B400-4703-B6C7-729C2BD7AB38}"/>
    <cellStyle name="Normal 12 14" xfId="10483" xr:uid="{C9CD6F2C-A391-4C86-BC89-5A7EF77B488F}"/>
    <cellStyle name="Normal 12 15" xfId="10507" xr:uid="{5B3A024F-65CD-43B6-8D36-A53A07992319}"/>
    <cellStyle name="Normal 12 16" xfId="10519" xr:uid="{12F11B8C-4FE8-41FF-9D0C-955D0817AA47}"/>
    <cellStyle name="Normal 12 17" xfId="15104" xr:uid="{E625961E-EC1F-42F1-BD63-6C6688576FDF}"/>
    <cellStyle name="Normal 12 18" xfId="803" xr:uid="{AD89759B-C9A8-4096-8AD7-0B3E65972AC1}"/>
    <cellStyle name="Normal 12 19" xfId="15107" xr:uid="{7155E56A-9EA6-4EE6-8C79-1136F174C77E}"/>
    <cellStyle name="Normal 12 2" xfId="8617" xr:uid="{A9D4AE94-2B5D-4DED-85DE-BBF066956144}"/>
    <cellStyle name="Normal 12 3" xfId="275" xr:uid="{51FBEB85-5DA9-434F-92D7-78F2A19C2742}"/>
    <cellStyle name="Normal 12 3 10" xfId="13541" xr:uid="{E78B16F6-20F3-4D6D-A209-4474A046FACE}"/>
    <cellStyle name="Normal 12 3 11" xfId="13551" xr:uid="{63096CEB-648D-4552-A7A8-01BA162F3F4D}"/>
    <cellStyle name="Normal 12 3 12" xfId="13560" xr:uid="{C06E7CFC-BB36-4C91-8766-0FD3969062C2}"/>
    <cellStyle name="Normal 12 3 13" xfId="13567" xr:uid="{2E4641A6-18CD-4056-B10E-045FAFD03C5A}"/>
    <cellStyle name="Normal 12 3 14" xfId="13577" xr:uid="{8ED3A9E7-F61C-428A-92F4-76889F40A58B}"/>
    <cellStyle name="Normal 12 3 2" xfId="798" xr:uid="{E32C255D-73A4-4334-A756-67FB7A24BC96}"/>
    <cellStyle name="Normal 12 3 2 2" xfId="173" xr:uid="{92E9C32C-802A-4494-8196-EA50A167E72B}"/>
    <cellStyle name="Normal 12 3 2 3" xfId="2732" xr:uid="{00ADC61D-C232-4CFB-B628-6B3B4A47A4C3}"/>
    <cellStyle name="Normal 12 3 2 4" xfId="2743" xr:uid="{FE5B1C5C-6D51-4B28-8047-0B3A5452479E}"/>
    <cellStyle name="Normal 12 3 2 5" xfId="2754" xr:uid="{E7DFEC8F-DA1F-4666-9FC1-FE50631FF42D}"/>
    <cellStyle name="Normal 12 3 2 6" xfId="557" xr:uid="{A65624A2-2D23-46AC-A2E4-FC56D43F7486}"/>
    <cellStyle name="Normal 12 3 2 7" xfId="3291" xr:uid="{91C3D80F-B1EB-4291-A9AB-F452839111E0}"/>
    <cellStyle name="Normal 12 3 2 8" xfId="3339" xr:uid="{FA2EB31A-747B-4D1A-817D-3C68961125B8}"/>
    <cellStyle name="Normal 12 3 2 9" xfId="3381" xr:uid="{4599089A-98F6-4385-B1C4-4F8C762EED38}"/>
    <cellStyle name="Normal 12 3 3" xfId="15112" xr:uid="{09FD470A-32AA-4F1F-8437-0E8921AB05CA}"/>
    <cellStyle name="Normal 12 3 3 2" xfId="15113" xr:uid="{BEB5310A-2B1B-4D68-A715-9669DB1152C2}"/>
    <cellStyle name="Normal 12 3 3 3" xfId="15114" xr:uid="{E4261DF7-9C13-4A2F-8D77-809299A7162B}"/>
    <cellStyle name="Normal 12 3 3 4" xfId="4161" xr:uid="{13127C68-66B2-4D1C-BA15-E711B0279EFE}"/>
    <cellStyle name="Normal 12 3 3 5" xfId="4175" xr:uid="{5101B20C-493C-460E-BB63-C0FFBC294BE2}"/>
    <cellStyle name="Normal 12 3 3 6" xfId="2853" xr:uid="{47ACD106-F299-40BB-B766-260A33DD8479}"/>
    <cellStyle name="Normal 12 3 3 7" xfId="4191" xr:uid="{44DE787F-978A-4DFC-8EC0-8CF2BD75E9DB}"/>
    <cellStyle name="Normal 12 3 3 8" xfId="4207" xr:uid="{575465C3-C42C-4B38-82A7-FEC6B886480B}"/>
    <cellStyle name="Normal 12 3 3 9" xfId="6193" xr:uid="{D8E10F7B-B4AA-4FCB-BC80-2A34AF8907FB}"/>
    <cellStyle name="Normal 12 3 4" xfId="15116" xr:uid="{1E8D2F67-BD2F-474D-9F90-D92B7C73DE99}"/>
    <cellStyle name="Normal 12 3 4 2" xfId="15117" xr:uid="{410BBCB0-088A-46F1-9030-EDB6D011D4CA}"/>
    <cellStyle name="Normal 12 3 4 3" xfId="15118" xr:uid="{3D49F949-8BA7-478E-A2DA-A7CC9BA58064}"/>
    <cellStyle name="Normal 12 3 4 4" xfId="4292" xr:uid="{2D16C93F-A33A-47EE-88E3-1E26C25A9C19}"/>
    <cellStyle name="Normal 12 3 4 5" xfId="4301" xr:uid="{43EB18B2-C49F-4B5D-85CA-F7439144B7A1}"/>
    <cellStyle name="Normal 12 3 4 6" xfId="4310" xr:uid="{F09DF5E5-C3D1-4E49-AD9B-F5DBF9EF3F08}"/>
    <cellStyle name="Normal 12 3 4 7" xfId="4322" xr:uid="{EB6628E3-30EC-4DC6-88FC-CB2C311E89C0}"/>
    <cellStyle name="Normal 12 3 4 8" xfId="4336" xr:uid="{6C2A5B77-B36A-484F-B6FB-1F665F7A8288}"/>
    <cellStyle name="Normal 12 3 4 9" xfId="6214" xr:uid="{75708E98-1D42-4D53-AF3B-34C77C52F4C8}"/>
    <cellStyle name="Normal 12 3 5" xfId="15120" xr:uid="{58666342-6618-4C0A-A5B9-7F33D4DFA8F7}"/>
    <cellStyle name="Normal 12 3 5 2" xfId="15121" xr:uid="{49AC6FF5-7073-4572-9BE1-04508C79EE6E}"/>
    <cellStyle name="Normal 12 3 5 3" xfId="15122" xr:uid="{2B981337-3986-4A7F-9892-DD92693ED99A}"/>
    <cellStyle name="Normal 12 3 5 4" xfId="15123" xr:uid="{3FFB3C21-BEB4-4FA9-AFAC-D92415DDC008}"/>
    <cellStyle name="Normal 12 3 5 5" xfId="15124" xr:uid="{5B252A6E-A1ED-49FD-B945-F00B12109F61}"/>
    <cellStyle name="Normal 12 3 5 6" xfId="15125" xr:uid="{EC32E595-4845-424B-BE61-5FCFF133A356}"/>
    <cellStyle name="Normal 12 3 5 7" xfId="7299" xr:uid="{040470AD-F095-44A1-AE2B-FD74CE1319E8}"/>
    <cellStyle name="Normal 12 3 5 8" xfId="7305" xr:uid="{7595A893-280B-490A-9831-2BF84820B997}"/>
    <cellStyle name="Normal 12 3 5 9" xfId="7312" xr:uid="{9DD8B304-5FEC-433F-ADCA-82D245B0596B}"/>
    <cellStyle name="Normal 12 3 6" xfId="15127" xr:uid="{7D849E29-5E21-4D11-9E80-23DDE86BC0D4}"/>
    <cellStyle name="Normal 12 3 6 2" xfId="15128" xr:uid="{E0C850ED-95CF-4563-9247-F2A42F9F2C91}"/>
    <cellStyle name="Normal 12 3 6 3" xfId="15129" xr:uid="{5B04A153-5AED-4A47-AFC4-50A7FE123649}"/>
    <cellStyle name="Normal 12 3 6 4" xfId="15130" xr:uid="{DA693568-75B7-4B4B-A63D-65087F44265B}"/>
    <cellStyle name="Normal 12 3 6 5" xfId="15131" xr:uid="{67DAE075-E695-42AF-A0E7-5FADB58E3B14}"/>
    <cellStyle name="Normal 12 3 6 6" xfId="15133" xr:uid="{F73264FF-6215-47AC-9494-7B830DBACFE7}"/>
    <cellStyle name="Normal 12 3 6 7" xfId="7323" xr:uid="{410B2A01-DBA4-4045-BD53-F396265D4495}"/>
    <cellStyle name="Normal 12 3 6 8" xfId="7330" xr:uid="{62BDCA65-0E94-4853-9F32-EF53F928BCAD}"/>
    <cellStyle name="Normal 12 3 6 9" xfId="7336" xr:uid="{F84A96F5-E2F8-4EAD-9C27-6BE72D8D5F30}"/>
    <cellStyle name="Normal 12 3 7" xfId="15135" xr:uid="{12A2DEB0-A61E-4AEF-A557-AC9BFF76854C}"/>
    <cellStyle name="Normal 12 3 8" xfId="15138" xr:uid="{3F8C1B90-E457-465F-B97C-C74056EAAFE8}"/>
    <cellStyle name="Normal 12 3 9" xfId="15141" xr:uid="{D8ADB074-1A15-4589-8FE7-C73038C25B5F}"/>
    <cellStyle name="Normal 12 3_New TB 18-19" xfId="15145" xr:uid="{5284239D-EFA8-4C5C-AE04-76730CE83D95}"/>
    <cellStyle name="Normal 12 4" xfId="15150" xr:uid="{C1261CDE-FB34-4EAB-A6AF-2BC1710AAD45}"/>
    <cellStyle name="Normal 12 4 10" xfId="7834" xr:uid="{D4790109-B690-48D8-8282-41A8F0036D87}"/>
    <cellStyle name="Normal 12 4 11" xfId="7864" xr:uid="{0C1C29D1-6672-402C-B12F-08A044574D00}"/>
    <cellStyle name="Normal 12 4 12" xfId="7901" xr:uid="{68DD5B94-4102-409F-A099-0AD4C6BAB38E}"/>
    <cellStyle name="Normal 12 4 13" xfId="7916" xr:uid="{9BDDF4FE-86F3-4DDB-91A2-2D05D117CD5E}"/>
    <cellStyle name="Normal 12 4 14" xfId="7921" xr:uid="{CCA4471B-D8E2-40F7-B3D6-CDF9C7A471EC}"/>
    <cellStyle name="Normal 12 4 2" xfId="2951" xr:uid="{313EE002-F4C5-4CC9-8515-8C38CDF24772}"/>
    <cellStyle name="Normal 12 4 2 2" xfId="15151" xr:uid="{EC39FFBC-2020-49CE-B446-B3A8A3E53B74}"/>
    <cellStyle name="Normal 12 4 2 3" xfId="15152" xr:uid="{A3766776-4F2B-4BC0-A267-F222E9228ECB}"/>
    <cellStyle name="Normal 12 4 2 4" xfId="15153" xr:uid="{8B3E982C-85AA-46A8-A83F-770CC76542A2}"/>
    <cellStyle name="Normal 12 4 2 5" xfId="15154" xr:uid="{7D1A64C3-21F0-4179-8516-EC0192006EAF}"/>
    <cellStyle name="Normal 12 4 2 6" xfId="15155" xr:uid="{97E935B9-EA0E-4B57-B300-3DAAAAE5352D}"/>
    <cellStyle name="Normal 12 4 2 7" xfId="15156" xr:uid="{0E18CBE1-C8EB-47E3-8D8A-BDF153AF9CAC}"/>
    <cellStyle name="Normal 12 4 2 8" xfId="15157" xr:uid="{FA352326-9BF5-4A4A-A9D9-A052BB9DE45B}"/>
    <cellStyle name="Normal 12 4 2 9" xfId="15161" xr:uid="{E6B4EC3F-D8E4-4F11-834A-AB32F2A4E293}"/>
    <cellStyle name="Normal 12 4 3" xfId="10126" xr:uid="{7C47063B-F0AA-4D08-8E62-4FF319AD9F3E}"/>
    <cellStyle name="Normal 12 4 3 2" xfId="15165" xr:uid="{0A0D41A7-AA28-44CB-A806-01EA5EC50E00}"/>
    <cellStyle name="Normal 12 4 3 3" xfId="15166" xr:uid="{F171BAF0-C3E6-48BB-A512-147193CBBD99}"/>
    <cellStyle name="Normal 12 4 3 4" xfId="15167" xr:uid="{CF6A1651-70E6-4414-8768-98FA2F239E4D}"/>
    <cellStyle name="Normal 12 4 3 5" xfId="15169" xr:uid="{D1A1C175-D9E1-4D1F-891B-0F2B5DE16DD9}"/>
    <cellStyle name="Normal 12 4 3 6" xfId="15170" xr:uid="{74CED84F-1A99-4B6A-B926-77578EDA0CC6}"/>
    <cellStyle name="Normal 12 4 3 7" xfId="15171" xr:uid="{63234AC1-32E0-49E5-9413-3B20E7A38596}"/>
    <cellStyle name="Normal 12 4 3 8" xfId="15172" xr:uid="{A19C3C50-54BA-4974-8D7F-0130632D0C16}"/>
    <cellStyle name="Normal 12 4 3 9" xfId="15177" xr:uid="{A8E6E767-0F68-4466-A096-8CB704628354}"/>
    <cellStyle name="Normal 12 4 4" xfId="10132" xr:uid="{4E4C5C8D-637B-43AA-B6FA-248BE2E3FE4D}"/>
    <cellStyle name="Normal 12 4 4 2" xfId="15181" xr:uid="{A500779E-E8FE-4A20-B628-8AEA4714351A}"/>
    <cellStyle name="Normal 12 4 4 3" xfId="15182" xr:uid="{7A2FC6CC-E142-4F09-97AC-4D58DE27570B}"/>
    <cellStyle name="Normal 12 4 4 4" xfId="15183" xr:uid="{0A167097-6DFB-4352-8BB3-E4F74AB56E38}"/>
    <cellStyle name="Normal 12 4 4 5" xfId="15184" xr:uid="{9FB8B360-EB83-48A9-9628-5D77788C83F0}"/>
    <cellStyle name="Normal 12 4 4 6" xfId="15185" xr:uid="{61F10427-2AD2-4D0E-A51A-E77582C8CF8B}"/>
    <cellStyle name="Normal 12 4 4 7" xfId="15186" xr:uid="{F1713003-5D0B-456E-A11C-F49275F9DF61}"/>
    <cellStyle name="Normal 12 4 4 8" xfId="15187" xr:uid="{5F2C212C-C75D-46E3-88E9-8AFB8BF0FB81}"/>
    <cellStyle name="Normal 12 4 4 9" xfId="15190" xr:uid="{79F4432A-3946-40F3-AE50-041681310B83}"/>
    <cellStyle name="Normal 12 4 5" xfId="13630" xr:uid="{C933775B-B8C2-4CFE-9BF6-F5B8D1426794}"/>
    <cellStyle name="Normal 12 4 5 2" xfId="15193" xr:uid="{1E64318C-8B9A-4D8B-B86C-D70CDADABF60}"/>
    <cellStyle name="Normal 12 4 5 3" xfId="15194" xr:uid="{38FFB46A-937B-486E-8565-82F5B2C0CE83}"/>
    <cellStyle name="Normal 12 4 5 4" xfId="15195" xr:uid="{1C2D7F62-042C-4D95-82E3-42AE9B49934F}"/>
    <cellStyle name="Normal 12 4 5 5" xfId="15196" xr:uid="{6347CF55-2529-46EA-B1CB-0E09F43BDBB5}"/>
    <cellStyle name="Normal 12 4 5 6" xfId="15198" xr:uid="{C47D44BE-4D6B-4ED7-BAA5-B60C4BC2251D}"/>
    <cellStyle name="Normal 12 4 5 7" xfId="15199" xr:uid="{7E7F3E43-2964-46C2-BC8F-369BF275BD7F}"/>
    <cellStyle name="Normal 12 4 5 8" xfId="6639" xr:uid="{5131FB6E-267F-4AAC-90C8-E0418E534709}"/>
    <cellStyle name="Normal 12 4 5 9" xfId="6643" xr:uid="{26049C5A-64D8-45C6-9140-A9F55047DB0D}"/>
    <cellStyle name="Normal 12 4 6" xfId="13633" xr:uid="{00FA98B3-D854-4206-BF89-694980D12CCA}"/>
    <cellStyle name="Normal 12 4 6 2" xfId="15200" xr:uid="{923DF0F4-8724-4A7C-B76B-1F02DDFB7C4C}"/>
    <cellStyle name="Normal 12 4 6 3" xfId="15201" xr:uid="{61E70EA2-D270-4594-8384-744BE01193DA}"/>
    <cellStyle name="Normal 12 4 6 4" xfId="15203" xr:uid="{6E0F616A-D7FC-4A8F-88ED-BC5A31C56D06}"/>
    <cellStyle name="Normal 12 4 6 5" xfId="15205" xr:uid="{0DBF2C64-3F79-447F-BF2E-C01FF5B23B9D}"/>
    <cellStyle name="Normal 12 4 6 6" xfId="15207" xr:uid="{5F407A72-48E4-4B79-A4FE-254D5E6281C1}"/>
    <cellStyle name="Normal 12 4 6 7" xfId="15209" xr:uid="{9268610E-29F4-4A99-BCD5-893F951F5981}"/>
    <cellStyle name="Normal 12 4 6 8" xfId="6666" xr:uid="{2FEE3162-9BDD-4D0A-B474-E3AB4BC1B541}"/>
    <cellStyle name="Normal 12 4 6 9" xfId="6671" xr:uid="{E06AA245-1BCE-4A79-B29C-0FA1863BF2A5}"/>
    <cellStyle name="Normal 12 4 7" xfId="13636" xr:uid="{C749523B-50FA-4CA6-9D9A-6BF1249FCD71}"/>
    <cellStyle name="Normal 12 4 8" xfId="13639" xr:uid="{3658999E-2D81-4A87-A3BC-90B417D4653E}"/>
    <cellStyle name="Normal 12 4 9" xfId="13643" xr:uid="{A5B0FD8F-D800-412C-A102-C7CE81133DB0}"/>
    <cellStyle name="Normal 12 4_New TB 18-19" xfId="487" xr:uid="{0996AE0D-6C29-415F-B5AF-5712CAA2A8D4}"/>
    <cellStyle name="Normal 12 5" xfId="15212" xr:uid="{1005F96C-84D6-4F8C-B01E-966DC93AD1B4}"/>
    <cellStyle name="Normal 12 5 10" xfId="8445" xr:uid="{CCD5E2FD-C121-4570-A40B-BF2FB738435E}"/>
    <cellStyle name="Normal 12 5 11" xfId="8451" xr:uid="{5F42B2EF-C1FD-4DB2-815C-A6DF28CDEFCD}"/>
    <cellStyle name="Normal 12 5 12" xfId="8455" xr:uid="{C7E00E11-658F-4E5D-9869-ACB4EDC85F72}"/>
    <cellStyle name="Normal 12 5 13" xfId="8460" xr:uid="{ECC49848-6BE3-4AB8-88F2-284F503A81E9}"/>
    <cellStyle name="Normal 12 5 14" xfId="8466" xr:uid="{DD8E416E-551F-47AF-9B51-16A05E5569C3}"/>
    <cellStyle name="Normal 12 5 2" xfId="15216" xr:uid="{230C2A0A-45A5-45AE-B4EB-852AC545E4A7}"/>
    <cellStyle name="Normal 12 5 2 2" xfId="10892" xr:uid="{EC325F42-89CF-481D-A3C5-EBFC99C43253}"/>
    <cellStyle name="Normal 12 5 2 3" xfId="10896" xr:uid="{EBE07160-4383-486F-922A-B8CE18D7F9B9}"/>
    <cellStyle name="Normal 12 5 2 4" xfId="10900" xr:uid="{1316C4A0-E257-439D-AC36-95A127AF8A82}"/>
    <cellStyle name="Normal 12 5 2 5" xfId="10916" xr:uid="{F2F18D6B-D89D-42D5-B4AD-9F9AFB985863}"/>
    <cellStyle name="Normal 12 5 2 6" xfId="10928" xr:uid="{A0C55178-6876-463D-9D85-7927E30F6696}"/>
    <cellStyle name="Normal 12 5 2 7" xfId="15220" xr:uid="{99F01D7B-DB63-4913-9D97-8F5536FD7CDF}"/>
    <cellStyle name="Normal 12 5 2 8" xfId="15222" xr:uid="{881FE125-BB20-43FC-B4C4-A8FF7D26A82D}"/>
    <cellStyle name="Normal 12 5 2 9" xfId="15228" xr:uid="{298E96F2-2673-446D-AC5C-6CBB56D399B9}"/>
    <cellStyle name="Normal 12 5 3" xfId="12716" xr:uid="{A3DDCE24-A549-4094-88E6-0BF2BF88BC34}"/>
    <cellStyle name="Normal 12 5 3 2" xfId="11004" xr:uid="{7DC553BF-ED02-4A72-AA04-6537BE1919C6}"/>
    <cellStyle name="Normal 12 5 3 3" xfId="11020" xr:uid="{22AD4509-8989-487D-B60A-8F87B64AF0E4}"/>
    <cellStyle name="Normal 12 5 3 4" xfId="11036" xr:uid="{82E39B39-64B3-4C77-932D-D50231CC7FA3}"/>
    <cellStyle name="Normal 12 5 3 5" xfId="11057" xr:uid="{388A6306-EA4D-4AA4-9354-2E49D16C8C54}"/>
    <cellStyle name="Normal 12 5 3 6" xfId="11077" xr:uid="{5B092384-C449-4E58-A147-454728747F64}"/>
    <cellStyle name="Normal 12 5 3 7" xfId="15234" xr:uid="{CAF8436A-6245-4732-A422-15B3578CD3E9}"/>
    <cellStyle name="Normal 12 5 3 8" xfId="15236" xr:uid="{515428AC-7381-4485-AD24-BB2A0CF235C4}"/>
    <cellStyle name="Normal 12 5 3 9" xfId="15241" xr:uid="{B72CFEA5-31CD-444C-A56D-C5DA9CEA6DD9}"/>
    <cellStyle name="Normal 12 5 4" xfId="12721" xr:uid="{C1E0298D-4DBF-4229-80E1-AA12AB06692B}"/>
    <cellStyle name="Normal 12 5 4 2" xfId="4368" xr:uid="{8A26A546-E023-49C6-8A69-22BB4AC77A3A}"/>
    <cellStyle name="Normal 12 5 4 3" xfId="679" xr:uid="{B07C6BE7-3733-450C-88BA-4F4B651B0C93}"/>
    <cellStyle name="Normal 12 5 4 4" xfId="4406" xr:uid="{5E128F95-0D40-4E22-906D-2D0370F2CFEC}"/>
    <cellStyle name="Normal 12 5 4 5" xfId="4429" xr:uid="{60BFB288-B571-414A-80FD-CDF99AFFA83E}"/>
    <cellStyle name="Normal 12 5 4 6" xfId="68" xr:uid="{7427ACE6-286D-437C-B3BF-B32A0EF0CC5B}"/>
    <cellStyle name="Normal 12 5 4 7" xfId="15246" xr:uid="{BC3F24D9-4FC5-47DB-A08A-37E69DD33D8D}"/>
    <cellStyle name="Normal 12 5 4 8" xfId="15249" xr:uid="{ABD962A7-8FDB-4845-A013-91FF93EC681C}"/>
    <cellStyle name="Normal 12 5 4 9" xfId="15255" xr:uid="{0818AEF7-C301-42EE-9040-6C88709C1EDC}"/>
    <cellStyle name="Normal 12 5 5" xfId="12728" xr:uid="{4C155911-162A-405E-A54E-0A62CF89889D}"/>
    <cellStyle name="Normal 12 5 5 2" xfId="11337" xr:uid="{9C6AC38D-3C22-4532-8289-9D6548D89158}"/>
    <cellStyle name="Normal 12 5 5 3" xfId="11352" xr:uid="{5FCB2C94-F119-47BF-B236-D0EF64186BF2}"/>
    <cellStyle name="Normal 12 5 5 4" xfId="11357" xr:uid="{577C6CFC-7809-4ECC-9AB6-E2DED3D74D47}"/>
    <cellStyle name="Normal 12 5 5 5" xfId="11380" xr:uid="{F4BC01F4-C836-46D4-9A28-6E94ACDBD4D6}"/>
    <cellStyle name="Normal 12 5 5 6" xfId="11395" xr:uid="{75A28FA6-14F7-4136-8767-6CEA303210B8}"/>
    <cellStyle name="Normal 12 5 5 7" xfId="15259" xr:uid="{012A1C84-D408-409C-81C2-970B5A374643}"/>
    <cellStyle name="Normal 12 5 5 8" xfId="5591" xr:uid="{E245500E-C72C-4BB3-915B-F3843A63583C}"/>
    <cellStyle name="Normal 12 5 5 9" xfId="5605" xr:uid="{B8DDC34F-C00E-4FD6-B62F-9C0276D53FCC}"/>
    <cellStyle name="Normal 12 5 6" xfId="12733" xr:uid="{832BF57D-0EA1-440D-B73D-0C07833EA82B}"/>
    <cellStyle name="Normal 12 5 6 2" xfId="11430" xr:uid="{62B1B2AF-00E8-40C8-9A63-0CBDE6A73DBE}"/>
    <cellStyle name="Normal 12 5 6 3" xfId="11434" xr:uid="{749A2BC2-7423-4246-A316-2A1B643ED952}"/>
    <cellStyle name="Normal 12 5 6 4" xfId="11437" xr:uid="{D50E0723-C04F-45C5-B0F0-7FB0CFEFAE64}"/>
    <cellStyle name="Normal 12 5 6 5" xfId="11442" xr:uid="{6F532650-AEE9-49B1-90B0-D47FED98FB3C}"/>
    <cellStyle name="Normal 12 5 6 6" xfId="10643" xr:uid="{9A03501C-D485-4C91-AE2F-A25F1B4CD469}"/>
    <cellStyle name="Normal 12 5 6 7" xfId="15262" xr:uid="{05282046-C8F9-4285-9FB8-E7EA83AF163C}"/>
    <cellStyle name="Normal 12 5 6 8" xfId="5905" xr:uid="{215E6C3C-11E7-4E21-AF40-451152015684}"/>
    <cellStyle name="Normal 12 5 6 9" xfId="5919" xr:uid="{3170B2BF-C5CC-4EF4-8295-826D7563F4F2}"/>
    <cellStyle name="Normal 12 5 7" xfId="12738" xr:uid="{F3D90B02-0BED-4064-A27D-5ACE218FB3D8}"/>
    <cellStyle name="Normal 12 5 8" xfId="12744" xr:uid="{2AE30A74-6240-4447-8BA6-47878380D8D6}"/>
    <cellStyle name="Normal 12 5 9" xfId="12748" xr:uid="{7C97F0FD-6D50-488F-A79A-6D50543C897B}"/>
    <cellStyle name="Normal 12 5_New TB 18-19" xfId="9859" xr:uid="{6F7D3FB8-6B29-4332-AEE6-4125D93A8F94}"/>
    <cellStyle name="Normal 12 6" xfId="15265" xr:uid="{385227E8-9085-445B-9E09-7CDA9E6698FC}"/>
    <cellStyle name="Normal 12 6 10" xfId="15268" xr:uid="{A5E71E81-32FD-473D-9695-3520B96C4792}"/>
    <cellStyle name="Normal 12 6 11" xfId="15269" xr:uid="{5A78FBB2-56AC-4164-BD35-0D03B287FB7E}"/>
    <cellStyle name="Normal 12 6 12" xfId="15270" xr:uid="{1830DF77-0F94-41D4-ACA8-CFA181DA1603}"/>
    <cellStyle name="Normal 12 6 13" xfId="15271" xr:uid="{C516682E-0123-4317-8E2A-754AD638D909}"/>
    <cellStyle name="Normal 12 6 14" xfId="15272" xr:uid="{B1A6B242-980D-412D-86ED-FDF615D9FF35}"/>
    <cellStyle name="Normal 12 6 2" xfId="15274" xr:uid="{87385672-D8DC-4B4B-AEF4-4E2E87A82651}"/>
    <cellStyle name="Normal 12 6 2 2" xfId="15278" xr:uid="{77D34097-B018-4331-866D-752A71FEC4E3}"/>
    <cellStyle name="Normal 12 6 2 3" xfId="15281" xr:uid="{C75D1C2B-5567-4361-AAEF-22539901E3B3}"/>
    <cellStyle name="Normal 12 6 2 4" xfId="15284" xr:uid="{A864D2F2-92D9-4A51-840F-DB2891DA5F43}"/>
    <cellStyle name="Normal 12 6 2 5" xfId="15287" xr:uid="{81A3A77C-9A92-4152-B043-06DF6784E66B}"/>
    <cellStyle name="Normal 12 6 2 6" xfId="15290" xr:uid="{2F053D67-1EF1-421A-951F-74E7BACE5657}"/>
    <cellStyle name="Normal 12 6 2 7" xfId="15293" xr:uid="{A1E49635-3149-492D-8A49-3875F747DE0D}"/>
    <cellStyle name="Normal 12 6 2 8" xfId="15295" xr:uid="{699473D2-826E-4D9E-8266-ED93579C7849}"/>
    <cellStyle name="Normal 12 6 2 9" xfId="15302" xr:uid="{C4C7E7A9-3971-42B5-BA2F-1FCE62DAB202}"/>
    <cellStyle name="Normal 12 6 3" xfId="12756" xr:uid="{FAF053F5-7AA9-4C7B-8E2C-B73EBDB71ED2}"/>
    <cellStyle name="Normal 12 6 3 2" xfId="15310" xr:uid="{5F9353ED-723D-430E-9B63-3769F80F2599}"/>
    <cellStyle name="Normal 12 6 3 3" xfId="15314" xr:uid="{9BA72F42-41CB-4629-8214-69837D28C2CB}"/>
    <cellStyle name="Normal 12 6 3 4" xfId="15319" xr:uid="{DE3B53EA-AB3D-495C-A444-12A0396E2B0D}"/>
    <cellStyle name="Normal 12 6 3 5" xfId="15324" xr:uid="{EA2AC836-6E4D-495E-A8A2-0826CAF474E4}"/>
    <cellStyle name="Normal 12 6 3 6" xfId="15329" xr:uid="{1E3A6CEA-1569-44D1-BE69-CC9B61B2195E}"/>
    <cellStyle name="Normal 12 6 3 7" xfId="15333" xr:uid="{16979496-90EF-4838-9095-013C07DCF28A}"/>
    <cellStyle name="Normal 12 6 3 8" xfId="15335" xr:uid="{4D2203F9-9A50-43C0-88A1-0B32152CA1C0}"/>
    <cellStyle name="Normal 12 6 3 9" xfId="11448" xr:uid="{E7BA1FC4-346A-47B5-8663-5D587DE4E66E}"/>
    <cellStyle name="Normal 12 6 4" xfId="12762" xr:uid="{76BA2BFB-D066-42D8-9006-76B5901AD904}"/>
    <cellStyle name="Normal 12 6 4 2" xfId="1241" xr:uid="{6FB372E4-2BF9-4182-966B-A48A95902BED}"/>
    <cellStyle name="Normal 12 6 4 3" xfId="5496" xr:uid="{B0BB76FC-62AC-4EF9-B405-7626C4F7485C}"/>
    <cellStyle name="Normal 12 6 4 4" xfId="5514" xr:uid="{0213ACE1-6474-4705-B17D-010568F2049C}"/>
    <cellStyle name="Normal 12 6 4 5" xfId="5536" xr:uid="{47CCACBB-21DE-42BF-BE35-EE99C9D0E0EF}"/>
    <cellStyle name="Normal 12 6 4 6" xfId="15343" xr:uid="{76DB7C35-8967-4CB5-8511-BDA2AE45F537}"/>
    <cellStyle name="Normal 12 6 4 7" xfId="15346" xr:uid="{AA83C2BE-6AF1-49F8-8B36-164479BE0BCA}"/>
    <cellStyle name="Normal 12 6 4 8" xfId="15349" xr:uid="{9309452C-ADC7-4894-8459-73BBD77AA632}"/>
    <cellStyle name="Normal 12 6 4 9" xfId="15356" xr:uid="{DA5BFCFB-18FE-4DB0-BBBC-3406F5A30E10}"/>
    <cellStyle name="Normal 12 6 5" xfId="2264" xr:uid="{975C94A4-0443-4622-A5EF-ADD685DA2375}"/>
    <cellStyle name="Normal 12 6 5 2" xfId="2275" xr:uid="{3D542EA2-0AAD-4269-B256-8C4554484E9E}"/>
    <cellStyle name="Normal 12 6 5 3" xfId="2285" xr:uid="{81D96217-D497-4E6C-BF71-D1B530479E65}"/>
    <cellStyle name="Normal 12 6 5 4" xfId="359" xr:uid="{85EC1AE6-ACD0-482A-A95F-9DD6F6D7E043}"/>
    <cellStyle name="Normal 12 6 5 5" xfId="406" xr:uid="{CB09F9BF-8AC9-4986-91BC-C345379BF900}"/>
    <cellStyle name="Normal 12 6 5 6" xfId="231" xr:uid="{FAF72D49-D864-4916-9780-82F00B7E60EA}"/>
    <cellStyle name="Normal 12 6 5 7" xfId="121" xr:uid="{C3C140DC-BAAB-4619-87B5-437A2A4E1096}"/>
    <cellStyle name="Normal 12 6 5 8" xfId="483" xr:uid="{33F43F50-0992-4484-931F-59D01956BE8B}"/>
    <cellStyle name="Normal 12 6 5 9" xfId="527" xr:uid="{80F740DD-84FD-4B77-BE4E-8DA0B3243272}"/>
    <cellStyle name="Normal 12 6 6" xfId="2295" xr:uid="{9033B84E-4497-4069-83C5-B5C59AC739B6}"/>
    <cellStyle name="Normal 12 6 6 2" xfId="5868" xr:uid="{F887B2B7-7BED-4AE5-AA61-1AC964F7A7D1}"/>
    <cellStyle name="Normal 12 6 6 3" xfId="15360" xr:uid="{02B7F74F-77FA-444B-91ED-5926647AEECB}"/>
    <cellStyle name="Normal 12 6 6 4" xfId="15362" xr:uid="{DF77B6C7-3968-4A66-8206-69577610256D}"/>
    <cellStyle name="Normal 12 6 6 5" xfId="15364" xr:uid="{ACF46D5C-975C-4DC5-B2EA-54F0A6CB0A60}"/>
    <cellStyle name="Normal 12 6 6 6" xfId="15366" xr:uid="{15B208E8-0502-4329-BC1A-66427EA3FF3C}"/>
    <cellStyle name="Normal 12 6 6 7" xfId="15368" xr:uid="{61A046F8-457C-4274-9A41-EE545E228771}"/>
    <cellStyle name="Normal 12 6 6 8" xfId="15370" xr:uid="{62862F39-04C3-40FB-ABAC-9857E2969FDC}"/>
    <cellStyle name="Normal 12 6 6 9" xfId="15374" xr:uid="{EC110C22-6484-4CF4-83DE-E8EFD5D1EBB1}"/>
    <cellStyle name="Normal 12 6 7" xfId="2310" xr:uid="{99B04A29-5CA2-400F-A289-EBF3DF496617}"/>
    <cellStyle name="Normal 12 6 8" xfId="2354" xr:uid="{B9340121-D302-44D7-A3AC-25A07B4786D0}"/>
    <cellStyle name="Normal 12 6 9" xfId="1161" xr:uid="{B30ED328-DBC9-47C9-AC63-4D22B4CB8264}"/>
    <cellStyle name="Normal 12 6_New TB 18-19" xfId="8670" xr:uid="{A9381D14-43DA-4139-88D4-1C2CC71B8E54}"/>
    <cellStyle name="Normal 12 7" xfId="15379" xr:uid="{A358C5FF-2C1D-4D91-B36F-36F198900FBA}"/>
    <cellStyle name="Normal 12 7 2" xfId="14546" xr:uid="{0310E895-68AC-4BE8-9485-1B685EC51CAE}"/>
    <cellStyle name="Normal 12 7 3" xfId="12772" xr:uid="{2909731D-F846-4EE3-AC0A-4E58BC1AD5C5}"/>
    <cellStyle name="Normal 12 7 4" xfId="12779" xr:uid="{184ECE54-BD2E-42A6-9704-7A2BED02876C}"/>
    <cellStyle name="Normal 12 7 5" xfId="12787" xr:uid="{29A0AF5C-4136-49E8-B7B2-9CC4DAE999EA}"/>
    <cellStyle name="Normal 12 7 6" xfId="12793" xr:uid="{EEA50BEA-77A6-4456-B33B-04398386AEBC}"/>
    <cellStyle name="Normal 12 7 7" xfId="12799" xr:uid="{5A5E64A2-5397-487B-8637-459A346FBA8C}"/>
    <cellStyle name="Normal 12 7 8" xfId="12807" xr:uid="{C5B2CB94-1093-487C-AF53-9A70D756CE50}"/>
    <cellStyle name="Normal 12 7 9" xfId="12812" xr:uid="{75429D5C-C3AA-45E6-977E-892A08FCFFD7}"/>
    <cellStyle name="Normal 12 8" xfId="15384" xr:uid="{D8B94E81-2B66-4D5C-9383-8C826E0A3607}"/>
    <cellStyle name="Normal 12 8 2" xfId="14571" xr:uid="{9531DADF-B546-4296-AABB-C4865E665553}"/>
    <cellStyle name="Normal 12 8 3" xfId="12821" xr:uid="{CE79E424-33FF-4FE3-BE41-20F2068BA82F}"/>
    <cellStyle name="Normal 12 8 4" xfId="12828" xr:uid="{42CC0276-5D0A-42A5-9F1B-B2B70FE45BD7}"/>
    <cellStyle name="Normal 12 8 5" xfId="12835" xr:uid="{9AECD13C-8212-41B7-A438-CC9A7E0836BB}"/>
    <cellStyle name="Normal 12 8 6" xfId="12840" xr:uid="{474C331E-B0EF-4344-91AA-49145CE16E8B}"/>
    <cellStyle name="Normal 12 8 7" xfId="12845" xr:uid="{0BAD6BC6-6161-42E5-86AA-127BE6D5A43D}"/>
    <cellStyle name="Normal 12 8 8" xfId="12849" xr:uid="{F7303639-0E01-41B2-8150-48E3FFE0FC7F}"/>
    <cellStyle name="Normal 12 8 9" xfId="12854" xr:uid="{C4341C04-438E-43D3-BC57-2C2F53AD532F}"/>
    <cellStyle name="Normal 12 9" xfId="15388" xr:uid="{92BE5A4C-6AB4-4488-85B0-B948D29AEBB3}"/>
    <cellStyle name="Normal 12 9 2" xfId="10572" xr:uid="{6E29CD0E-E706-4CB2-BE18-29D1CC0540E7}"/>
    <cellStyle name="Normal 12 9 3" xfId="9422" xr:uid="{A92E3E50-BC99-4DD5-86FB-1E4CA46DB4CD}"/>
    <cellStyle name="Normal 12 9 4" xfId="9434" xr:uid="{D1CAF321-DBBD-4673-8441-898D58993405}"/>
    <cellStyle name="Normal 12 9 5" xfId="9446" xr:uid="{FA6224E3-1AD5-4A7C-81F1-5BDC7B3537D5}"/>
    <cellStyle name="Normal 12 9 6" xfId="9453" xr:uid="{38EAB889-8B7D-4197-800E-33D6C0256009}"/>
    <cellStyle name="Normal 12 9 7" xfId="9461" xr:uid="{E784E9C4-98D2-4F21-9408-DC358C9A9B99}"/>
    <cellStyle name="Normal 12 9 8" xfId="9470" xr:uid="{A807BC1A-B847-4FDA-9D3E-6890D32825FE}"/>
    <cellStyle name="Normal 12 9 9" xfId="9479" xr:uid="{B5A8D212-95AA-4B2E-93DC-FC4977668E1B}"/>
    <cellStyle name="Normal 12_New TB 18-19" xfId="15392" xr:uid="{AF4135BF-8EBA-4D54-9F7D-E886C2B02AD1}"/>
    <cellStyle name="Normal 120" xfId="15079" xr:uid="{EE763DD0-2895-4EC4-8B28-6068C2EF0D2D}"/>
    <cellStyle name="Normal 121" xfId="15086" xr:uid="{F8A8C3C1-A90D-4223-9DD2-944AC298605E}"/>
    <cellStyle name="Normal 122" xfId="15091" xr:uid="{D0C76047-FDBF-4F6F-8F42-997E77AD082E}"/>
    <cellStyle name="Normal 123" xfId="15097" xr:uid="{FA30FAD1-0B2F-442C-A000-8445AF064DFD}"/>
    <cellStyle name="Normal 124" xfId="573" xr:uid="{725C8134-CE1D-4307-ACE6-0BF460F8813F}"/>
    <cellStyle name="Normal 125" xfId="15396" xr:uid="{C24A3BDC-ADD9-49A0-A9B3-D17BE523AFB4}"/>
    <cellStyle name="Normal 126" xfId="11656" xr:uid="{C9BC9213-8697-42C6-A794-25CD25E708E9}"/>
    <cellStyle name="Normal 127" xfId="15400" xr:uid="{13BD7254-9E9D-40A3-8148-694C280F817C}"/>
    <cellStyle name="Normal 127 110" xfId="19" xr:uid="{13535FFD-EB8D-4DA6-AD7C-81AF37C23F8C}"/>
    <cellStyle name="Normal 128" xfId="15403" xr:uid="{E9E6E433-E2FA-4821-8754-23342AD20670}"/>
    <cellStyle name="Normal 129" xfId="15406" xr:uid="{F0AFDB06-F686-4D4C-A630-40C1D4560D23}"/>
    <cellStyle name="Normal 13" xfId="15407" xr:uid="{66E2BE95-8F79-4946-90F4-6DD4DC670702}"/>
    <cellStyle name="Normal 13 10" xfId="7643" xr:uid="{45053341-EDAA-46EA-8CC9-6E6252B4D891}"/>
    <cellStyle name="Normal 13 10 2" xfId="11290" xr:uid="{5BE66B70-240A-46FD-9E2F-850DE3A66173}"/>
    <cellStyle name="Normal 13 10 3" xfId="11295" xr:uid="{04B4CF37-5876-40FB-B4A8-9744E55FDF62}"/>
    <cellStyle name="Normal 13 10 4" xfId="11301" xr:uid="{E9B14E57-60A3-400D-8747-0E45F66440FA}"/>
    <cellStyle name="Normal 13 10 5" xfId="8220" xr:uid="{45FC8817-2FB5-4EF4-82C1-851A442F26B7}"/>
    <cellStyle name="Normal 13 10 6" xfId="8228" xr:uid="{6D23E24F-C205-4C87-826A-01519FF9020A}"/>
    <cellStyle name="Normal 13 10 7" xfId="8234" xr:uid="{6C87625E-865B-4FF8-94C8-0582B3E601E8}"/>
    <cellStyle name="Normal 13 10 8" xfId="8243" xr:uid="{E33E6D59-AFFE-45F6-9500-3B7DB5041542}"/>
    <cellStyle name="Normal 13 10 9" xfId="7574" xr:uid="{9DDC67C9-2AA2-466D-9879-1F8E0C5FCA5F}"/>
    <cellStyle name="Normal 13 11" xfId="8155" xr:uid="{AB481C6D-EE13-4487-8789-5BF35F69040E}"/>
    <cellStyle name="Normal 13 11 2" xfId="9181" xr:uid="{41CF973D-083F-493C-8081-25E3DA240F3B}"/>
    <cellStyle name="Normal 13 11 3" xfId="9209" xr:uid="{01A740F8-1791-4D86-A056-ED1F5D39E7B9}"/>
    <cellStyle name="Normal 13 11 4" xfId="9230" xr:uid="{783F9A40-34F0-4239-B95D-D6A5AFA2223F}"/>
    <cellStyle name="Normal 13 11 5" xfId="11309" xr:uid="{8A38DCAE-B1A6-4DC9-AC44-35DBFE1481B5}"/>
    <cellStyle name="Normal 13 11 6" xfId="11315" xr:uid="{63FA635F-85D3-4C3B-A99D-1F32C2A27AAF}"/>
    <cellStyle name="Normal 13 11 7" xfId="11322" xr:uid="{F407DBFF-A3F7-4EEE-913B-7E853FA6F522}"/>
    <cellStyle name="Normal 13 11 8" xfId="11330" xr:uid="{0F67657B-31D7-4E55-B992-61EF92622238}"/>
    <cellStyle name="Normal 13 11 9" xfId="9733" xr:uid="{02C1C965-1AB4-4227-BEED-606049707387}"/>
    <cellStyle name="Normal 13 12" xfId="11338" xr:uid="{CF5E7C60-B34C-4F42-89D4-816318382623}"/>
    <cellStyle name="Normal 13 13" xfId="11353" xr:uid="{9F9B4AC3-111B-45C4-A65A-20B298EC62B8}"/>
    <cellStyle name="Normal 13 14" xfId="11358" xr:uid="{0F01FEA0-E989-4864-BC77-8F50E729339B}"/>
    <cellStyle name="Normal 13 15" xfId="11381" xr:uid="{E63013FC-6F0D-4C83-AD6F-24A71CE6832B}"/>
    <cellStyle name="Normal 13 16" xfId="11396" xr:uid="{286BA332-708D-45A9-8335-557A48079D84}"/>
    <cellStyle name="Normal 13 17" xfId="15260" xr:uid="{50F09344-ADAB-426D-99C0-600D0305BAA0}"/>
    <cellStyle name="Normal 13 18" xfId="5590" xr:uid="{4AD736C3-FBB8-4EFB-9181-47362FD6405B}"/>
    <cellStyle name="Normal 13 19" xfId="5604" xr:uid="{6B6CB178-D922-437E-AC3C-295F2E2FA03D}"/>
    <cellStyle name="Normal 13 2" xfId="8470" xr:uid="{1AD3CAF2-9B01-41F3-A832-12A93543B10A}"/>
    <cellStyle name="Normal 13 2 2" xfId="996" xr:uid="{A9EE9840-6998-43F5-83EC-8B018E3B960A}"/>
    <cellStyle name="Normal 13 2 2 10" xfId="9024" xr:uid="{F05CA617-FC50-4288-B995-1E2E59DED416}"/>
    <cellStyle name="Normal 13 2 2 11" xfId="10245" xr:uid="{1C84CA5E-D03D-4A8E-A380-BB5D149AAB07}"/>
    <cellStyle name="Normal 13 2 2 12" xfId="10248" xr:uid="{28FAE390-1B06-41F5-9B0E-11F6B59C03BB}"/>
    <cellStyle name="Normal 13 2 2 13" xfId="15410" xr:uid="{7B455D8A-87D5-40AB-B30D-67F791F5C21B}"/>
    <cellStyle name="Normal 13 2 2 14" xfId="15412" xr:uid="{0DFCEA99-09BE-4710-97CD-AABAE953059B}"/>
    <cellStyle name="Normal 13 2 2 2" xfId="15413" xr:uid="{9A2D3211-7FBA-435E-9DB2-F4CF2CEADA27}"/>
    <cellStyle name="Normal 13 2 2 2 2" xfId="15415" xr:uid="{55A822A5-B3DC-41ED-8C4E-6049CAF72DAE}"/>
    <cellStyle name="Normal 13 2 2 2 3" xfId="4363" xr:uid="{A55C3D1E-D177-4EFA-AD06-7AE2C2AE0A0C}"/>
    <cellStyle name="Normal 13 2 2 2 4" xfId="4385" xr:uid="{56B2399D-3EBA-4C55-A6A5-28C3AD894963}"/>
    <cellStyle name="Normal 13 2 2 2 5" xfId="665" xr:uid="{9C490AF0-35B0-476A-998E-CF654690CF9E}"/>
    <cellStyle name="Normal 13 2 2 2 6" xfId="4400" xr:uid="{3D164B6C-B9A4-4727-A68F-46ECB80F8D3E}"/>
    <cellStyle name="Normal 13 2 2 2 7" xfId="4420" xr:uid="{7DDA0F53-A8C6-4762-9FB0-44893F932B59}"/>
    <cellStyle name="Normal 13 2 2 2 8" xfId="74" xr:uid="{3CCD0671-F21A-4F0D-904E-48D89E64F9CA}"/>
    <cellStyle name="Normal 13 2 2 2 9" xfId="4664" xr:uid="{6DA6CD29-15F3-4C91-9580-C1553D3CED48}"/>
    <cellStyle name="Normal 13 2 2 3" xfId="15418" xr:uid="{BE7ED85C-0457-43FB-98D5-C20783A52292}"/>
    <cellStyle name="Normal 13 2 2 3 2" xfId="15423" xr:uid="{D667EB12-C5B9-4DB7-962F-4FA715D38664}"/>
    <cellStyle name="Normal 13 2 2 3 3" xfId="15429" xr:uid="{A390FCD5-6233-450A-8500-D88A14583F0F}"/>
    <cellStyle name="Normal 13 2 2 3 4" xfId="15435" xr:uid="{8776C00A-EC55-4AFD-AB44-49C74233F964}"/>
    <cellStyle name="Normal 13 2 2 3 5" xfId="15443" xr:uid="{A1C01FBE-2EDE-44AD-A174-6BA28775910E}"/>
    <cellStyle name="Normal 13 2 2 3 6" xfId="15449" xr:uid="{D1B3362B-9189-4882-9358-BA2C1D19C1FB}"/>
    <cellStyle name="Normal 13 2 2 3 7" xfId="15456" xr:uid="{375E0138-7B47-4D36-9991-339FB33B324E}"/>
    <cellStyle name="Normal 13 2 2 3 8" xfId="15463" xr:uid="{F36B431D-0AC4-47C3-9E60-1093D989EB80}"/>
    <cellStyle name="Normal 13 2 2 3 9" xfId="5576" xr:uid="{08FFF866-188F-4CC7-979E-01F758D2B722}"/>
    <cellStyle name="Normal 13 2 2 4" xfId="15464" xr:uid="{5ADD833F-9A47-45C6-8542-C8FC022272B2}"/>
    <cellStyle name="Normal 13 2 2 4 2" xfId="6904" xr:uid="{1820F789-3826-4567-9459-1761D08FD8EB}"/>
    <cellStyle name="Normal 13 2 2 4 3" xfId="6918" xr:uid="{C90222DF-0631-4259-8D70-179A1744E014}"/>
    <cellStyle name="Normal 13 2 2 4 4" xfId="6932" xr:uid="{A4F3827D-A242-4453-9E1F-B02103D90071}"/>
    <cellStyle name="Normal 13 2 2 4 5" xfId="6945" xr:uid="{C53E8C73-1BE5-4D0D-811B-7F1206393639}"/>
    <cellStyle name="Normal 13 2 2 4 6" xfId="6962" xr:uid="{D3BA65B5-1501-40EE-BF54-7BD8DD24D0B7}"/>
    <cellStyle name="Normal 13 2 2 4 7" xfId="6975" xr:uid="{4C6A4389-F01F-4DFD-A0A5-2726D4D8B0EB}"/>
    <cellStyle name="Normal 13 2 2 4 8" xfId="15468" xr:uid="{C8675BF5-AFC1-4BB6-B2C7-D5AF90AEACAD}"/>
    <cellStyle name="Normal 13 2 2 4 9" xfId="976" xr:uid="{3FB1B756-CD61-47E8-B89D-6F4B5F2EAD24}"/>
    <cellStyle name="Normal 13 2 2 5" xfId="15469" xr:uid="{67DD2D99-8D5C-4FB5-A142-4568790EF39C}"/>
    <cellStyle name="Normal 13 2 2 5 2" xfId="7453" xr:uid="{AB83C3A2-BC18-439B-977B-F4DA10EA4BF6}"/>
    <cellStyle name="Normal 13 2 2 5 3" xfId="7466" xr:uid="{626D0EAA-3067-4820-9952-84BBCA220A18}"/>
    <cellStyle name="Normal 13 2 2 5 4" xfId="639" xr:uid="{9A992C8D-1779-4407-87F5-C15E83ED1EDB}"/>
    <cellStyle name="Normal 13 2 2 5 5" xfId="12513" xr:uid="{525494F2-3F79-4B74-A483-514917D2691F}"/>
    <cellStyle name="Normal 13 2 2 5 6" xfId="12878" xr:uid="{D5833F16-14C9-4551-80F9-C338EEC9F36E}"/>
    <cellStyle name="Normal 13 2 2 5 7" xfId="15470" xr:uid="{0093A440-EB4B-4ABD-B5A1-44015881C799}"/>
    <cellStyle name="Normal 13 2 2 5 8" xfId="15475" xr:uid="{FCDFA203-C5B1-4728-B68F-5F21C46B4350}"/>
    <cellStyle name="Normal 13 2 2 5 9" xfId="1112" xr:uid="{7308ED62-FA80-4590-8F8B-C5FA5DF567E6}"/>
    <cellStyle name="Normal 13 2 2 6" xfId="15476" xr:uid="{E1EF524B-411E-4B3D-8316-602BAA8E992C}"/>
    <cellStyle name="Normal 13 2 2 6 2" xfId="3821" xr:uid="{EE902CC6-CEC3-4B59-BA1C-C38F40847B43}"/>
    <cellStyle name="Normal 13 2 2 6 3" xfId="3856" xr:uid="{06AAE3A4-D0AB-4ACC-BC4B-92951C4AA491}"/>
    <cellStyle name="Normal 13 2 2 6 4" xfId="3898" xr:uid="{E22D4271-FB62-4A3C-B9D6-49B58EDD4085}"/>
    <cellStyle name="Normal 13 2 2 6 5" xfId="3998" xr:uid="{C51631CE-0C1B-4A42-9BD2-D560E8930B4A}"/>
    <cellStyle name="Normal 13 2 2 6 6" xfId="4115" xr:uid="{948D98B7-5103-46F3-9A9D-5EF518B8EFD7}"/>
    <cellStyle name="Normal 13 2 2 6 7" xfId="4127" xr:uid="{2FC5D2C5-7351-400F-BCE3-029451E23B1D}"/>
    <cellStyle name="Normal 13 2 2 6 8" xfId="15479" xr:uid="{A601B313-523C-4C42-9DC1-29060429BAF7}"/>
    <cellStyle name="Normal 13 2 2 6 9" xfId="6059" xr:uid="{57255502-CB2E-4A3F-B9A6-1D4CBDC6855A}"/>
    <cellStyle name="Normal 13 2 2 7" xfId="15480" xr:uid="{D4618CB6-F666-4D00-9562-368B330DDA17}"/>
    <cellStyle name="Normal 13 2 2 8" xfId="15483" xr:uid="{ACA0C144-ABED-40D5-B1B0-C3B88F8AB199}"/>
    <cellStyle name="Normal 13 2 2 9" xfId="15486" xr:uid="{CB74C914-305F-44D6-8DD7-84450BF37012}"/>
    <cellStyle name="Normal 13 2 2_New TB 18-19" xfId="15491" xr:uid="{FDC19023-20DE-4F7C-8B7A-F57C56524CBB}"/>
    <cellStyle name="Normal 13 2 3" xfId="4049" xr:uid="{612DD4C7-83DA-4F3C-8356-E0193A9ED001}"/>
    <cellStyle name="Normal 13 3" xfId="8475" xr:uid="{712EFFE8-B42F-4F6A-902D-D304FDCA312B}"/>
    <cellStyle name="Normal 13 3 10" xfId="15492" xr:uid="{FD3B5E0A-328B-4BA8-9BC4-C86C26EEFFFF}"/>
    <cellStyle name="Normal 13 3 11" xfId="15495" xr:uid="{13675E39-B94D-487B-BD84-EAFD1DEA64C1}"/>
    <cellStyle name="Normal 13 3 12" xfId="15498" xr:uid="{F4B6F22F-BB16-402D-9364-E78F1AFD74A4}"/>
    <cellStyle name="Normal 13 3 13" xfId="15501" xr:uid="{B2D24264-FBD9-41C2-872D-6EBDE5C18386}"/>
    <cellStyle name="Normal 13 3 14" xfId="15504" xr:uid="{BBE6146C-FF7B-4BE6-B6E6-D703FE732AAC}"/>
    <cellStyle name="Normal 13 3 2" xfId="11614" xr:uid="{F2815817-3AD9-4A61-8E41-9194B0E9461D}"/>
    <cellStyle name="Normal 13 3 2 2" xfId="15507" xr:uid="{42E6711D-A02F-4B94-9765-4B23D6CABC99}"/>
    <cellStyle name="Normal 13 3 2 3" xfId="15509" xr:uid="{C87D770A-6CA6-491D-869B-D02FA4564C8D}"/>
    <cellStyle name="Normal 13 3 2 4" xfId="4007" xr:uid="{46950A8F-AAD3-484B-9094-EEC3B0FF4A59}"/>
    <cellStyle name="Normal 13 3 2 5" xfId="4019" xr:uid="{D3B59727-A525-420B-8E19-02D03155D9F6}"/>
    <cellStyle name="Normal 13 3 2 6" xfId="4030" xr:uid="{9A3C2959-F5EC-4C91-AE1B-D5E9C494BDF3}"/>
    <cellStyle name="Normal 13 3 2 7" xfId="1000" xr:uid="{4781E083-2A04-4DF0-A58B-6AB8110CDC8E}"/>
    <cellStyle name="Normal 13 3 2 8" xfId="4045" xr:uid="{51DFA841-61E4-4AB0-9435-FDC7ED2302FC}"/>
    <cellStyle name="Normal 13 3 2 9" xfId="4063" xr:uid="{FC2FC409-7A7C-46E5-9253-44350448E32E}"/>
    <cellStyle name="Normal 13 3 3" xfId="11616" xr:uid="{EB482F44-DBE0-4F6A-B3F3-057B5612B934}"/>
    <cellStyle name="Normal 13 3 3 2" xfId="15511" xr:uid="{148C9A5F-BA6A-4AFC-85FD-70357904A56A}"/>
    <cellStyle name="Normal 13 3 3 3" xfId="985" xr:uid="{71D2E5A0-626B-4242-86D1-56EFB3FDB1B3}"/>
    <cellStyle name="Normal 13 3 3 4" xfId="15513" xr:uid="{0B76C100-4668-4EA4-AA50-77B240DE66F2}"/>
    <cellStyle name="Normal 13 3 3 5" xfId="15515" xr:uid="{0BE8E508-729A-46A3-871C-F452B1933EBD}"/>
    <cellStyle name="Normal 13 3 3 6" xfId="15516" xr:uid="{CE392674-8CF2-4879-8FF9-F1430550774D}"/>
    <cellStyle name="Normal 13 3 3 7" xfId="15517" xr:uid="{6CA4E227-07C3-43E9-8A62-DB8539267C5C}"/>
    <cellStyle name="Normal 13 3 3 8" xfId="15518" xr:uid="{F9327AD0-2201-47C7-B99D-CFCE12D7187D}"/>
    <cellStyle name="Normal 13 3 3 9" xfId="11618" xr:uid="{2BC0C6E0-5795-4B54-AC20-81F58713A86D}"/>
    <cellStyle name="Normal 13 3 4" xfId="11621" xr:uid="{C7C895E8-C22D-4935-BE7B-D757C6E39997}"/>
    <cellStyle name="Normal 13 3 4 2" xfId="15519" xr:uid="{BF10AC1A-969B-4009-9DDB-5D06480B145E}"/>
    <cellStyle name="Normal 13 3 4 3" xfId="15522" xr:uid="{39070135-3D6C-4CDB-99D3-60B447D91E44}"/>
    <cellStyle name="Normal 13 3 4 4" xfId="15027" xr:uid="{C6E82A92-D06B-4700-9032-74A6FA49301E}"/>
    <cellStyle name="Normal 13 3 4 5" xfId="15031" xr:uid="{20AFE1BC-7778-4B33-B27E-513626C4B15C}"/>
    <cellStyle name="Normal 13 3 4 6" xfId="15035" xr:uid="{25F7B855-8F82-46B9-BFD0-462C4A8E6D48}"/>
    <cellStyle name="Normal 13 3 4 7" xfId="15038" xr:uid="{D67FEFC5-B5D3-4011-B8C0-665C442884CB}"/>
    <cellStyle name="Normal 13 3 4 8" xfId="15042" xr:uid="{7D1081BA-8054-43B6-B0AB-D0283E36ED4B}"/>
    <cellStyle name="Normal 13 3 4 9" xfId="6421" xr:uid="{FE68942D-7CC1-4CBC-AF1B-A721CF975E5A}"/>
    <cellStyle name="Normal 13 3 5" xfId="11629" xr:uid="{B50E97E3-9A7D-402F-811E-F4F03E582681}"/>
    <cellStyle name="Normal 13 3 5 2" xfId="15525" xr:uid="{BD8642A6-F4CD-48E7-AFA0-5A758457E599}"/>
    <cellStyle name="Normal 13 3 5 3" xfId="15527" xr:uid="{EB8EE54F-7524-4EE6-B5CE-12FB141334A1}"/>
    <cellStyle name="Normal 13 3 5 4" xfId="15529" xr:uid="{ED0D8302-C334-4E36-B3F7-62B93A4657AC}"/>
    <cellStyle name="Normal 13 3 5 5" xfId="15531" xr:uid="{397582AA-9749-4538-A644-F5ABF292514C}"/>
    <cellStyle name="Normal 13 3 5 6" xfId="15532" xr:uid="{EB68528D-1392-4600-A4B5-AB66548606FE}"/>
    <cellStyle name="Normal 13 3 5 7" xfId="15533" xr:uid="{A087532D-98D6-4ED9-9262-F7BA9F99204A}"/>
    <cellStyle name="Normal 13 3 5 8" xfId="15535" xr:uid="{1F4DD98D-6346-46BC-9D10-36E1B0B35956}"/>
    <cellStyle name="Normal 13 3 5 9" xfId="7404" xr:uid="{2BBA6EDF-65AA-4E7F-9F3D-33C924EB2BFD}"/>
    <cellStyle name="Normal 13 3 6" xfId="15421" xr:uid="{38461F48-5F4E-4232-AA3B-4EE488A955BA}"/>
    <cellStyle name="Normal 13 3 6 2" xfId="15536" xr:uid="{F44B016E-3BBD-4C62-AB63-E00A1D6A5B0B}"/>
    <cellStyle name="Normal 13 3 6 3" xfId="15539" xr:uid="{D23DE717-CFC9-4876-BF7A-BE1C86ACB7E1}"/>
    <cellStyle name="Normal 13 3 6 4" xfId="15542" xr:uid="{FAA4711B-1B79-4569-879F-12FD0D6E6D76}"/>
    <cellStyle name="Normal 13 3 6 5" xfId="15545" xr:uid="{2F6A0DDC-8447-477F-A203-5474EA723941}"/>
    <cellStyle name="Normal 13 3 6 6" xfId="15546" xr:uid="{0595A6F9-5137-4B75-A79C-7635890A141B}"/>
    <cellStyle name="Normal 13 3 6 7" xfId="15547" xr:uid="{9609A5BE-6145-49CE-948E-A9252CE9FA2F}"/>
    <cellStyle name="Normal 13 3 6 8" xfId="15548" xr:uid="{8707A3F8-4276-4AD4-9EE4-7942615347FD}"/>
    <cellStyle name="Normal 13 3 6 9" xfId="7579" xr:uid="{70D47A96-A1F8-409F-9832-86B304720693}"/>
    <cellStyle name="Normal 13 3 7" xfId="15427" xr:uid="{08A87BEB-BE62-453D-83CA-24D0B32FD7CE}"/>
    <cellStyle name="Normal 13 3 8" xfId="15433" xr:uid="{E643BA41-2114-4C2B-8F92-5A8BE43B64B8}"/>
    <cellStyle name="Normal 13 3 9" xfId="15441" xr:uid="{F853435C-712F-4B12-AEBC-CCD97D8F3F67}"/>
    <cellStyle name="Normal 13 3_New TB 18-19" xfId="8717" xr:uid="{E2EF9217-0837-4DE9-A10B-FED43D3F58B3}"/>
    <cellStyle name="Normal 13 4" xfId="15552" xr:uid="{A535F678-7BC8-4AA6-8B82-6BA5468A2C64}"/>
    <cellStyle name="Normal 13 4 10" xfId="9340" xr:uid="{8BF3B39B-8940-470A-84AD-C61A2A126D04}"/>
    <cellStyle name="Normal 13 4 11" xfId="9351" xr:uid="{32FD7009-B731-458D-A8AA-A234BF4F47A3}"/>
    <cellStyle name="Normal 13 4 12" xfId="9362" xr:uid="{819A4EAD-7917-4DD2-A0E3-EA7953E96F8E}"/>
    <cellStyle name="Normal 13 4 13" xfId="9372" xr:uid="{7AB2E7AC-A903-482E-8421-1F491625A399}"/>
    <cellStyle name="Normal 13 4 14" xfId="9381" xr:uid="{009AA997-39A8-4D79-B811-A45F183E1AE6}"/>
    <cellStyle name="Normal 13 4 2" xfId="11264" xr:uid="{0B927606-919E-4A01-B861-7079127D315B}"/>
    <cellStyle name="Normal 13 4 2 2" xfId="15553" xr:uid="{F7771509-4184-41F6-8D78-34D646909C5D}"/>
    <cellStyle name="Normal 13 4 2 3" xfId="15555" xr:uid="{428E5934-8E49-4AFE-8268-ADE0AFFC3F46}"/>
    <cellStyle name="Normal 13 4 2 4" xfId="15557" xr:uid="{70CCBBE5-BD17-4612-B69D-642C29CEF433}"/>
    <cellStyle name="Normal 13 4 2 5" xfId="15559" xr:uid="{6E742D31-0831-4E55-A688-E7EB5D1C9E03}"/>
    <cellStyle name="Normal 13 4 2 6" xfId="15560" xr:uid="{B2911E88-A6EA-4889-BF77-4A9A4295C2F1}"/>
    <cellStyle name="Normal 13 4 2 7" xfId="15561" xr:uid="{41B6D2A0-B803-4D8A-83B3-E99FE82330BF}"/>
    <cellStyle name="Normal 13 4 2 8" xfId="15562" xr:uid="{22C2282C-2F82-46F3-B293-1C539CC693BC}"/>
    <cellStyle name="Normal 13 4 2 9" xfId="15565" xr:uid="{CAE7D9FF-9D4A-40C1-A4C0-D2CD3EAA8452}"/>
    <cellStyle name="Normal 13 4 3" xfId="11272" xr:uid="{C17EEE61-67E6-4A60-A923-761A2FDB7E58}"/>
    <cellStyle name="Normal 13 4 3 2" xfId="15568" xr:uid="{C3C0EB2A-2C1D-451C-9286-4A32EEDD9569}"/>
    <cellStyle name="Normal 13 4 3 3" xfId="15570" xr:uid="{B685A433-A116-4464-978D-98A6A91F9250}"/>
    <cellStyle name="Normal 13 4 3 4" xfId="15572" xr:uid="{FAD45F23-2466-40B8-83E3-639B9A908718}"/>
    <cellStyle name="Normal 13 4 3 5" xfId="15574" xr:uid="{A22CC253-8E95-4882-B1F7-A6978FA39329}"/>
    <cellStyle name="Normal 13 4 3 6" xfId="9015" xr:uid="{722D59CC-FE4D-4668-90CA-AAB7E1A65214}"/>
    <cellStyle name="Normal 13 4 3 7" xfId="15575" xr:uid="{E8D66B2D-1BA4-48C4-AA46-0A7CD5331177}"/>
    <cellStyle name="Normal 13 4 3 8" xfId="15576" xr:uid="{12BDCDE8-46F5-4C5C-9A46-9458B09E077F}"/>
    <cellStyle name="Normal 13 4 3 9" xfId="15579" xr:uid="{244D7324-AB81-4260-9DB6-EAAEDF58ABA7}"/>
    <cellStyle name="Normal 13 4 4" xfId="6432" xr:uid="{BA9B09F5-E658-4FB0-8094-D48D763BF6AC}"/>
    <cellStyle name="Normal 13 4 4 2" xfId="6454" xr:uid="{161C9E93-0F6A-4BDC-9FD9-346EE024BF62}"/>
    <cellStyle name="Normal 13 4 4 3" xfId="6496" xr:uid="{A631CF6A-C842-4B94-B8D3-FD4AB05DD91F}"/>
    <cellStyle name="Normal 13 4 4 4" xfId="6538" xr:uid="{2D4DC7EF-49C0-4F00-BB84-F08CF247A17B}"/>
    <cellStyle name="Normal 13 4 4 5" xfId="6569" xr:uid="{E568E401-56DA-46C6-AAD6-0978F6D7E899}"/>
    <cellStyle name="Normal 13 4 4 6" xfId="6573" xr:uid="{5925AAD5-B69C-4EE5-A5F8-556B230A7531}"/>
    <cellStyle name="Normal 13 4 4 7" xfId="6576" xr:uid="{78913B48-17B4-4824-AA24-04F68F0379B3}"/>
    <cellStyle name="Normal 13 4 4 8" xfId="6580" xr:uid="{B53B6326-3EC4-4973-95F9-532D0C8CAB4B}"/>
    <cellStyle name="Normal 13 4 4 9" xfId="1106" xr:uid="{4545775F-201D-4C28-A112-A60E09AE3178}"/>
    <cellStyle name="Normal 13 4 5" xfId="1890" xr:uid="{6C771978-D983-4573-9427-EB9F84F51F3D}"/>
    <cellStyle name="Normal 13 4 5 2" xfId="15584" xr:uid="{E9E4E8E9-C447-4916-9700-A11526043AA6}"/>
    <cellStyle name="Normal 13 4 5 3" xfId="15588" xr:uid="{6C2D23CA-C24D-49D3-8450-B6106FF4FB1F}"/>
    <cellStyle name="Normal 13 4 5 4" xfId="1424" xr:uid="{9B480905-D428-44B7-9F59-1DFD3ABA97FD}"/>
    <cellStyle name="Normal 13 4 5 5" xfId="15591" xr:uid="{6636FE7B-D7A4-4F01-9AEF-95F3D7A0CE60}"/>
    <cellStyle name="Normal 13 4 5 6" xfId="15593" xr:uid="{E7DFA5FB-7A6E-4F89-9B9A-556A3993FA61}"/>
    <cellStyle name="Normal 13 4 5 7" xfId="15595" xr:uid="{1A008A69-339D-480A-9464-C9D2931B2F2F}"/>
    <cellStyle name="Normal 13 4 5 8" xfId="15597" xr:uid="{6AA08D19-34F6-4132-9811-DB212C7271AB}"/>
    <cellStyle name="Normal 13 4 5 9" xfId="15599" xr:uid="{EBCBFC6E-C11A-4393-B2FD-4B95CD03D552}"/>
    <cellStyle name="Normal 13 4 6" xfId="6908" xr:uid="{F72678EC-FC48-4A44-A28C-ADF2D7BA13F2}"/>
    <cellStyle name="Normal 13 4 6 2" xfId="15604" xr:uid="{FA1D56FF-6898-489D-BF59-6BE7C7FA9C2F}"/>
    <cellStyle name="Normal 13 4 6 3" xfId="15609" xr:uid="{4587F76B-9454-45DE-9299-5C6DA6BD8382}"/>
    <cellStyle name="Normal 13 4 6 4" xfId="15614" xr:uid="{FC8EBE19-7D38-4F51-866A-B663BBFA85AD}"/>
    <cellStyle name="Normal 13 4 6 5" xfId="15617" xr:uid="{7B5BB7C5-3C10-427B-B3EC-9B2F25BAEEE6}"/>
    <cellStyle name="Normal 13 4 6 6" xfId="15620" xr:uid="{8EA8E0BF-6530-4961-B346-8BF187B040D2}"/>
    <cellStyle name="Normal 13 4 6 7" xfId="15623" xr:uid="{0B4ED0E9-C0B8-4EBD-8EF6-B9ABE7E5CA86}"/>
    <cellStyle name="Normal 13 4 6 8" xfId="15626" xr:uid="{6181E149-0A39-4FA6-BC1E-7122E60CB361}"/>
    <cellStyle name="Normal 13 4 6 9" xfId="15629" xr:uid="{55DA09E7-6C07-4BAC-B59C-A7E5E764E2EA}"/>
    <cellStyle name="Normal 13 4 7" xfId="6922" xr:uid="{940ACE7B-225E-4DDA-91D4-261192420DB0}"/>
    <cellStyle name="Normal 13 4 8" xfId="6936" xr:uid="{C8119A75-353B-4F9E-97BD-0438AB9920FD}"/>
    <cellStyle name="Normal 13 4 9" xfId="6949" xr:uid="{1A00BCDE-73FF-4BAE-9F4B-E4EAF5803D15}"/>
    <cellStyle name="Normal 13 4_New TB 18-19" xfId="15633" xr:uid="{C139B647-C281-4442-9F2F-36B442F7FA26}"/>
    <cellStyle name="Normal 13 5" xfId="15638" xr:uid="{6250C83A-6A8F-4FB6-A13B-88C4F8755211}"/>
    <cellStyle name="Normal 13 5 10" xfId="15639" xr:uid="{A8303B26-4D2B-42E8-B253-682DA21CEEA2}"/>
    <cellStyle name="Normal 13 5 11" xfId="15640" xr:uid="{310F9576-2C90-4A30-BB73-A204A2FA02F4}"/>
    <cellStyle name="Normal 13 5 12" xfId="15641" xr:uid="{6FC121C5-D5F0-430E-ACCC-CEAC69A27762}"/>
    <cellStyle name="Normal 13 5 13" xfId="15642" xr:uid="{763B82CB-A1A9-4D86-BF59-14A26C3AFAF0}"/>
    <cellStyle name="Normal 13 5 14" xfId="11783" xr:uid="{0FCFCF10-BB7E-4678-B2B8-27F64BD053A1}"/>
    <cellStyle name="Normal 13 5 2" xfId="11641" xr:uid="{BE0E8633-F687-4F68-A4D8-B8D1EC84E51B}"/>
    <cellStyle name="Normal 13 5 2 2" xfId="15647" xr:uid="{5D6904FC-27B6-41BD-8E76-9F40F6E07EE7}"/>
    <cellStyle name="Normal 13 5 2 3" xfId="15650" xr:uid="{C36F62BC-DAFF-4064-973A-D5E0BD30943F}"/>
    <cellStyle name="Normal 13 5 2 4" xfId="15653" xr:uid="{9608A76B-2132-4465-BEEC-E78E1C08433A}"/>
    <cellStyle name="Normal 13 5 2 5" xfId="15656" xr:uid="{6197296E-A643-4046-8A0A-CFDBB086A506}"/>
    <cellStyle name="Normal 13 5 2 6" xfId="15659" xr:uid="{B4A33482-8967-418C-B530-CC8D39020483}"/>
    <cellStyle name="Normal 13 5 2 7" xfId="15662" xr:uid="{FF96BE15-2DEA-4EB1-AB51-425A49869A9A}"/>
    <cellStyle name="Normal 13 5 2 8" xfId="15665" xr:uid="{1ACA14AD-B834-4F10-A9E9-B6A999DFF211}"/>
    <cellStyle name="Normal 13 5 2 9" xfId="15667" xr:uid="{BBD4009F-FEEA-4DBF-8267-ED9CB2B03587}"/>
    <cellStyle name="Normal 13 5 3" xfId="11647" xr:uid="{5B9A9A2E-BDF6-42DA-8A14-2BF6E77D5A2B}"/>
    <cellStyle name="Normal 13 5 3 2" xfId="15671" xr:uid="{564FBC26-4461-4603-85A2-C7DEF5C892CB}"/>
    <cellStyle name="Normal 13 5 3 3" xfId="15675" xr:uid="{489A5947-E8BE-4135-B09F-EF0830609DEC}"/>
    <cellStyle name="Normal 13 5 3 4" xfId="15679" xr:uid="{D608BC30-3AAB-435E-BB14-A7AA2620E29D}"/>
    <cellStyle name="Normal 13 5 3 5" xfId="15683" xr:uid="{C3F67992-A0AD-4CB5-BFE1-29569FC7E09C}"/>
    <cellStyle name="Normal 13 5 3 6" xfId="15687" xr:uid="{EFBFD98B-CBA3-4839-B144-B4ED79233E2E}"/>
    <cellStyle name="Normal 13 5 3 7" xfId="15690" xr:uid="{6F2C0125-D0D3-475B-BF0E-D58AAB57E179}"/>
    <cellStyle name="Normal 13 5 3 8" xfId="15693" xr:uid="{D59C9197-BC00-443D-8AD4-CCFB8DCB2276}"/>
    <cellStyle name="Normal 13 5 3 9" xfId="15695" xr:uid="{78CA97DD-48C8-44B6-92CF-F778FA01F1A9}"/>
    <cellStyle name="Normal 13 5 4" xfId="7415" xr:uid="{AED2E0B0-8D17-4B5A-8246-5BE9BEB853A4}"/>
    <cellStyle name="Normal 13 5 4 2" xfId="7418" xr:uid="{2295AF68-D181-48B0-9F31-48D131D03170}"/>
    <cellStyle name="Normal 13 5 4 3" xfId="7423" xr:uid="{EEDD7973-6867-48F2-B7E2-9A8584AEC460}"/>
    <cellStyle name="Normal 13 5 4 4" xfId="621" xr:uid="{B9BF904E-F5C3-4E76-910D-E8CE9E8E05B4}"/>
    <cellStyle name="Normal 13 5 4 5" xfId="15699" xr:uid="{6994C23B-1591-43C8-A6AD-766D2026B6A5}"/>
    <cellStyle name="Normal 13 5 4 6" xfId="15704" xr:uid="{2E15D221-4B70-4112-9E87-117598206829}"/>
    <cellStyle name="Normal 13 5 4 7" xfId="249" xr:uid="{8EFFB0BF-CDDD-4B82-871B-35199802148F}"/>
    <cellStyle name="Normal 13 5 4 8" xfId="15709" xr:uid="{A884EC28-C921-476C-874B-5201AF3ACC40}"/>
    <cellStyle name="Normal 13 5 4 9" xfId="15711" xr:uid="{006C208D-C5B9-44F7-A757-918DAAAADAC1}"/>
    <cellStyle name="Normal 13 5 5" xfId="7444" xr:uid="{C380B092-4366-459D-9FB1-37DBAB0C7BE0}"/>
    <cellStyle name="Normal 13 5 5 2" xfId="15713" xr:uid="{D868438F-42F6-4088-B08B-65258B25F470}"/>
    <cellStyle name="Normal 13 5 5 3" xfId="15716" xr:uid="{0C794449-416A-4A43-8F36-9C920E29A112}"/>
    <cellStyle name="Normal 13 5 5 4" xfId="15719" xr:uid="{D1299280-8C59-4466-875C-DD9AFAC5D9F1}"/>
    <cellStyle name="Normal 13 5 5 5" xfId="15722" xr:uid="{053EAEB0-D9EA-4A03-B989-884E30D4615F}"/>
    <cellStyle name="Normal 13 5 5 6" xfId="14618" xr:uid="{7AC36F6E-64AE-40BB-9871-93F34B47BE9D}"/>
    <cellStyle name="Normal 13 5 5 7" xfId="14624" xr:uid="{B8B77604-507D-4693-AAE5-6F9CB2B01D95}"/>
    <cellStyle name="Normal 13 5 5 8" xfId="14628" xr:uid="{1B0B08A7-C606-4E2D-9B7A-0C6FFD43E155}"/>
    <cellStyle name="Normal 13 5 5 9" xfId="14632" xr:uid="{295C0E95-9C33-4161-A834-2E46B0AD326E}"/>
    <cellStyle name="Normal 13 5 6" xfId="7458" xr:uid="{C73427CD-DE92-40F9-B8BB-DB7C61CA37F7}"/>
    <cellStyle name="Normal 13 5 6 2" xfId="8905" xr:uid="{B91C1E0D-D4EE-4D86-8B6B-4F3285D26464}"/>
    <cellStyle name="Normal 13 5 6 3" xfId="8638" xr:uid="{880E72C8-C94C-4077-90D6-19C0776B49CA}"/>
    <cellStyle name="Normal 13 5 6 4" xfId="15724" xr:uid="{9B487507-02FF-4DB7-8DB8-C64647531599}"/>
    <cellStyle name="Normal 13 5 6 5" xfId="15726" xr:uid="{EE435F53-EF45-4EF3-AA5A-154D9980A59C}"/>
    <cellStyle name="Normal 13 5 6 6" xfId="15728" xr:uid="{9EAD89D5-BD17-4749-80A0-1337B212B30B}"/>
    <cellStyle name="Normal 13 5 6 7" xfId="15730" xr:uid="{BD8FBF28-63B8-48FE-8B6E-8721A8BEBB7A}"/>
    <cellStyle name="Normal 13 5 6 8" xfId="15732" xr:uid="{D74254AF-F3B2-4EE9-8C36-D084EB137182}"/>
    <cellStyle name="Normal 13 5 6 9" xfId="15734" xr:uid="{2063AC13-F06D-4BFC-92B3-EAEFFAE6C5C6}"/>
    <cellStyle name="Normal 13 5 7" xfId="7471" xr:uid="{817FAD30-C7FA-478C-AFFF-749CE45880E1}"/>
    <cellStyle name="Normal 13 5 8" xfId="636" xr:uid="{766DFCEF-8D19-4510-8D60-3642F567EFD6}"/>
    <cellStyle name="Normal 13 5 9" xfId="12511" xr:uid="{299728B3-CD67-43A5-B0F3-3ECCBA06E055}"/>
    <cellStyle name="Normal 13 5_New TB 18-19" xfId="3087" xr:uid="{B880A532-682C-4BC7-AE11-B50EFA4381B5}"/>
    <cellStyle name="Normal 13 6" xfId="15737" xr:uid="{F1D22AC5-F06E-4295-B778-959C5BEC815B}"/>
    <cellStyle name="Normal 13 6 10" xfId="15738" xr:uid="{96FA98FB-65D7-412A-9F18-813AABE5C187}"/>
    <cellStyle name="Normal 13 6 11" xfId="15740" xr:uid="{227AE2B1-FBCB-468B-ABC5-C1867A32DD06}"/>
    <cellStyle name="Normal 13 6 12" xfId="2140" xr:uid="{EDCFC114-999E-4D19-AECB-E62B70766705}"/>
    <cellStyle name="Normal 13 6 13" xfId="2149" xr:uid="{1A2489FB-3951-49B2-B3A6-B4F6A44F61AD}"/>
    <cellStyle name="Normal 13 6 14" xfId="2160" xr:uid="{0866B28E-C301-4A81-BEA9-EB55B87C123B}"/>
    <cellStyle name="Normal 13 6 2" xfId="10160" xr:uid="{7A554905-C5CE-4700-856F-D23287049637}"/>
    <cellStyle name="Normal 13 6 2 2" xfId="11558" xr:uid="{2E0B353B-E065-4ACD-B278-71A117364C83}"/>
    <cellStyle name="Normal 13 6 2 3" xfId="11564" xr:uid="{AD305166-0E81-42DF-AAEA-6F5907161AC8}"/>
    <cellStyle name="Normal 13 6 2 4" xfId="15744" xr:uid="{75EAE47A-1A31-4AB1-BC01-43455126B92D}"/>
    <cellStyle name="Normal 13 6 2 5" xfId="15747" xr:uid="{EB560A36-8897-41F2-BFB7-F9B76917F105}"/>
    <cellStyle name="Normal 13 6 2 6" xfId="15750" xr:uid="{65222D9E-8E00-43CE-8773-26846F2D026C}"/>
    <cellStyle name="Normal 13 6 2 7" xfId="15753" xr:uid="{0A7348A9-04D3-4436-BDB1-CB6D6BFACE47}"/>
    <cellStyle name="Normal 13 6 2 8" xfId="15756" xr:uid="{BAB15C90-2769-4D2A-9C0B-A6CCF586F001}"/>
    <cellStyle name="Normal 13 6 2 9" xfId="15758" xr:uid="{7DDCD6CD-78D2-4812-8276-483AE5A4832D}"/>
    <cellStyle name="Normal 13 6 3" xfId="10166" xr:uid="{C9B3D220-F961-49CF-AD6D-F764F15C2AEE}"/>
    <cellStyle name="Normal 13 6 3 2" xfId="11580" xr:uid="{42DB7054-3E72-423F-9598-F7286242A3C9}"/>
    <cellStyle name="Normal 13 6 3 3" xfId="11585" xr:uid="{790B68C9-C5F0-4E5A-9A07-F7045F74D9E2}"/>
    <cellStyle name="Normal 13 6 3 4" xfId="15762" xr:uid="{A6AC7A87-5EA3-46B4-B689-C3F90E5CC340}"/>
    <cellStyle name="Normal 13 6 3 5" xfId="15767" xr:uid="{4C0F5F6A-1515-4715-9250-23ED4B34183B}"/>
    <cellStyle name="Normal 13 6 3 6" xfId="15772" xr:uid="{09E86F79-F65D-41CE-A9C5-1F4D8AB6BA56}"/>
    <cellStyle name="Normal 13 6 3 7" xfId="15776" xr:uid="{0A7078BA-DB29-44A9-A80A-1B2F537EE9D3}"/>
    <cellStyle name="Normal 13 6 3 8" xfId="15780" xr:uid="{66E61C21-2CBE-4D0C-824F-A5C369E289F1}"/>
    <cellStyle name="Normal 13 6 3 9" xfId="15783" xr:uid="{D524107F-F04F-4674-A7FB-CDC66C4DCE63}"/>
    <cellStyle name="Normal 13 6 4" xfId="7587" xr:uid="{5BA85272-CB8A-453F-AFDB-C69DB856A1D8}"/>
    <cellStyle name="Normal 13 6 4 2" xfId="8416" xr:uid="{ADAA4FA4-CE90-4C06-9DF7-1D5AF7DB798A}"/>
    <cellStyle name="Normal 13 6 4 3" xfId="8425" xr:uid="{3761E95F-3C92-4815-A67B-BFA32A1DC9B5}"/>
    <cellStyle name="Normal 13 6 4 4" xfId="15789" xr:uid="{D5076862-619A-4464-81D3-E6E917345B36}"/>
    <cellStyle name="Normal 13 6 4 5" xfId="15794" xr:uid="{B16FE8BC-9024-44FA-AA5F-5ED5034B35FE}"/>
    <cellStyle name="Normal 13 6 4 6" xfId="15799" xr:uid="{DD36E4BD-5B26-429A-A21A-2190DE20E9A4}"/>
    <cellStyle name="Normal 13 6 4 7" xfId="15803" xr:uid="{BE37E25E-151C-4616-8556-EC365BB271AC}"/>
    <cellStyle name="Normal 13 6 4 8" xfId="9769" xr:uid="{8251F518-4E77-4E73-AEED-F0E9EE94D81F}"/>
    <cellStyle name="Normal 13 6 4 9" xfId="9951" xr:uid="{865E6600-33BE-427A-9E70-D0A61D0C5C91}"/>
    <cellStyle name="Normal 13 6 5" xfId="3794" xr:uid="{E49FFB6F-355E-4DE5-BE7D-94AAC4A88C05}"/>
    <cellStyle name="Normal 13 6 5 2" xfId="15806" xr:uid="{2B873E49-929B-4635-9172-08B555242324}"/>
    <cellStyle name="Normal 13 6 5 3" xfId="15808" xr:uid="{58B27766-3AD1-43E5-B962-EF88B624A13A}"/>
    <cellStyle name="Normal 13 6 5 4" xfId="15810" xr:uid="{3AE540DC-597F-4A4A-95F2-D16E550EF631}"/>
    <cellStyle name="Normal 13 6 5 5" xfId="15812" xr:uid="{E1B0C5BC-0041-49FB-9B23-9AD4794B4705}"/>
    <cellStyle name="Normal 13 6 5 6" xfId="15814" xr:uid="{996357D2-E6DD-4AE4-BA2A-44B01E855510}"/>
    <cellStyle name="Normal 13 6 5 7" xfId="15816" xr:uid="{B72A54B8-395E-4ECC-B584-4829C494D410}"/>
    <cellStyle name="Normal 13 6 5 8" xfId="10138" xr:uid="{19A24136-3F78-40B0-9A8D-EF7992367876}"/>
    <cellStyle name="Normal 13 6 5 9" xfId="10371" xr:uid="{CAF50BF9-4F24-4C9D-B99D-97BB19BB3E59}"/>
    <cellStyle name="Normal 13 6 6" xfId="3813" xr:uid="{50CB0EBF-9A35-4976-9CF9-4DB3C60BB3D7}"/>
    <cellStyle name="Normal 13 6 6 2" xfId="3824" xr:uid="{EF9C03A8-B5F0-49DD-BAD6-5FE3EAAD8510}"/>
    <cellStyle name="Normal 13 6 6 3" xfId="3833" xr:uid="{B4A820B0-D7D8-442B-A4A5-46E753885E8B}"/>
    <cellStyle name="Normal 13 6 6 4" xfId="3431" xr:uid="{A5FBC549-5815-45F6-B738-3F19E653FE83}"/>
    <cellStyle name="Normal 13 6 6 5" xfId="3640" xr:uid="{186ED224-0FC5-4827-BDB2-769895E889AB}"/>
    <cellStyle name="Normal 13 6 6 6" xfId="3663" xr:uid="{AFACAE45-5924-4C54-928B-11B6007A80C9}"/>
    <cellStyle name="Normal 13 6 6 7" xfId="3679" xr:uid="{E0CF608E-9C7F-44BB-8FBA-9280E60117CF}"/>
    <cellStyle name="Normal 13 6 6 8" xfId="3085" xr:uid="{F94E5400-ECFF-4D9F-B89F-7C3B2E4BB58F}"/>
    <cellStyle name="Normal 13 6 6 9" xfId="3109" xr:uid="{7819AED7-2249-47C7-B3F0-4E6626189072}"/>
    <cellStyle name="Normal 13 6 7" xfId="3848" xr:uid="{C2AA63FE-63CD-4C3F-AA10-383AC7AF9C67}"/>
    <cellStyle name="Normal 13 6 8" xfId="3893" xr:uid="{075A4CD5-644B-48F2-9DD2-FE6F580FF5CC}"/>
    <cellStyle name="Normal 13 6 9" xfId="3994" xr:uid="{E2A6CB89-1EBA-4708-BF59-127ECA809F95}"/>
    <cellStyle name="Normal 13 6_New TB 18-19" xfId="10238" xr:uid="{CCCFBF7F-B76C-402F-9C82-1E67EFF238D2}"/>
    <cellStyle name="Normal 13 7" xfId="15819" xr:uid="{B8238A11-7A4E-4543-AC6F-0A06727D7CB7}"/>
    <cellStyle name="Normal 13 7 2" xfId="15821" xr:uid="{6A5233C7-042E-4476-8A76-667550A2EF81}"/>
    <cellStyle name="Normal 13 7 3" xfId="12891" xr:uid="{009E41E4-F46B-4A85-AD21-192AB64362BD}"/>
    <cellStyle name="Normal 13 7 4" xfId="7660" xr:uid="{B98D7885-7DB5-47A3-9031-EF8D18476600}"/>
    <cellStyle name="Normal 13 7 5" xfId="7668" xr:uid="{CA2DC9CE-56E8-4C63-A8A9-51603320AD5C}"/>
    <cellStyle name="Normal 13 7 6" xfId="12898" xr:uid="{8B7C706F-B4CF-400B-AEC1-535121258DEC}"/>
    <cellStyle name="Normal 13 7 7" xfId="12905" xr:uid="{CEB02FD7-79B9-42AC-B11E-04BCC19E3A1E}"/>
    <cellStyle name="Normal 13 7 8" xfId="9599" xr:uid="{4C8EA0E4-1E06-47A6-8D19-99E89B216398}"/>
    <cellStyle name="Normal 13 7 9" xfId="12913" xr:uid="{04E2B989-9559-47C8-99AB-01D3543F9932}"/>
    <cellStyle name="Normal 13 8" xfId="15825" xr:uid="{3657A02B-CB59-439F-8D52-5D6FE121E0B0}"/>
    <cellStyle name="Normal 13 8 2" xfId="15827" xr:uid="{A9600C4A-176C-4FCF-9B51-1C9C0862C99B}"/>
    <cellStyle name="Normal 13 8 3" xfId="12923" xr:uid="{DE5BBE24-86D0-4199-8F0F-2CDAF2027D41}"/>
    <cellStyle name="Normal 13 8 4" xfId="7725" xr:uid="{D3AC9627-0367-46AB-A211-AA42C21909E6}"/>
    <cellStyle name="Normal 13 8 5" xfId="7935" xr:uid="{0DB54BC9-0AF8-4F9A-9088-40ECAF2B72C0}"/>
    <cellStyle name="Normal 13 8 6" xfId="8135" xr:uid="{6ED202A1-C132-4402-948E-CFFE94B48404}"/>
    <cellStyle name="Normal 13 8 7" xfId="8260" xr:uid="{C9175C02-8222-4BD7-9483-E7DEE0A2B08F}"/>
    <cellStyle name="Normal 13 8 8" xfId="8403" xr:uid="{AA2981AF-32D1-4851-9FE9-2C43FB93E382}"/>
    <cellStyle name="Normal 13 8 9" xfId="8621" xr:uid="{CA0C1599-4203-4186-9A33-E3E700CF4A9F}"/>
    <cellStyle name="Normal 13 9" xfId="15830" xr:uid="{456146D0-3F62-47BE-A913-67E0AC021670}"/>
    <cellStyle name="Normal 13 9 2" xfId="15832" xr:uid="{314E070C-1FE0-47CC-A5BD-9834C2B86AA0}"/>
    <cellStyle name="Normal 13 9 3" xfId="12933" xr:uid="{B21DBFAD-96D2-416B-AAE5-AF07B2B8B48F}"/>
    <cellStyle name="Normal 13 9 4" xfId="8645" xr:uid="{2E4EF372-78F5-4E79-BBBC-12EC9C0521DD}"/>
    <cellStyle name="Normal 13 9 5" xfId="8750" xr:uid="{F7DEB6A6-BB03-4503-87F3-AA93F635EC46}"/>
    <cellStyle name="Normal 13 9 6" xfId="8755" xr:uid="{FD16A3E0-4ABC-4A47-B61A-AD2296AA697D}"/>
    <cellStyle name="Normal 13 9 7" xfId="12938" xr:uid="{C23F0B6B-A797-40B8-BBE9-9BF9B0DB30A6}"/>
    <cellStyle name="Normal 13 9 8" xfId="12941" xr:uid="{84BB7054-0385-4544-A424-8EC5DB04FAFC}"/>
    <cellStyle name="Normal 13 9 9" xfId="12944" xr:uid="{AAFF3444-80C9-4EEE-BDFD-BE70AA97040D}"/>
    <cellStyle name="Normal 13_New TB 18-19" xfId="7501" xr:uid="{FC21D160-E74C-4059-B760-D8C7100784CE}"/>
    <cellStyle name="Normal 130" xfId="15395" xr:uid="{D3BD64C8-7311-4725-ADCF-AAA351CD582D}"/>
    <cellStyle name="Normal 131" xfId="11655" xr:uid="{D17C9E71-EF97-47F1-8C57-FEA1A9837C84}"/>
    <cellStyle name="Normal 132" xfId="15399" xr:uid="{0609055F-6688-4E96-ACF6-40DDA000E916}"/>
    <cellStyle name="Normal 133" xfId="15402" xr:uid="{B37951D7-42EE-44C4-A848-C8CB8416A2EA}"/>
    <cellStyle name="Normal 134" xfId="15405" xr:uid="{3A5DAC17-C018-4635-9E54-42EE4870553F}"/>
    <cellStyle name="Normal 135" xfId="15836" xr:uid="{581002B1-2D2D-4D21-BF0A-6C34E90CAB84}"/>
    <cellStyle name="Normal 136" xfId="15839" xr:uid="{BB67C8F6-EBAE-408F-B9AB-71E56551B056}"/>
    <cellStyle name="Normal 137" xfId="15843" xr:uid="{C0BE3114-73F4-4AF0-86C8-1A41C3D1E47D}"/>
    <cellStyle name="Normal 138" xfId="15847" xr:uid="{32857500-428B-446D-80BF-2EC6237E3DB5}"/>
    <cellStyle name="Normal 139" xfId="15851" xr:uid="{ADA0C0B8-F9DD-4C8F-90C8-EE6B509585B1}"/>
    <cellStyle name="Normal 14" xfId="15853" xr:uid="{4BD79C1C-1E3C-4F31-9772-18534BF1FA54}"/>
    <cellStyle name="Normal 14 10" xfId="9359" xr:uid="{8EB96765-6C11-4609-841C-45A5C9081CDB}"/>
    <cellStyle name="Normal 14 11" xfId="9369" xr:uid="{C0E455F3-8F75-42C6-A234-517E0B6B0548}"/>
    <cellStyle name="Normal 14 12" xfId="9378" xr:uid="{6F48FFC5-67A4-4C75-8E7F-164376255EA3}"/>
    <cellStyle name="Normal 14 13" xfId="9387" xr:uid="{DF54261F-523E-49FA-A713-8345F31ECFDB}"/>
    <cellStyle name="Normal 14 14" xfId="9395" xr:uid="{5C5F29AC-E2D8-419D-98E0-1421741DE8CC}"/>
    <cellStyle name="Normal 14 15" xfId="9404" xr:uid="{65258170-CFD3-4E1B-B877-AD77DF682F50}"/>
    <cellStyle name="Normal 14 2" xfId="8505" xr:uid="{7E8AB19F-E233-4E4C-A936-239A2B47B71A}"/>
    <cellStyle name="Normal 14 2 10" xfId="15855" xr:uid="{3ADF55E0-F96E-423F-A1BA-41D89CE6A3D2}"/>
    <cellStyle name="Normal 14 2 11" xfId="14776" xr:uid="{4790A4EC-3B7A-43D8-B7CB-ED2E29B549B4}"/>
    <cellStyle name="Normal 14 2 12" xfId="14779" xr:uid="{82A44BD3-D9B6-4019-917E-C3718DFAFFD2}"/>
    <cellStyle name="Normal 14 2 13" xfId="14783" xr:uid="{A6F1FA71-E4A9-446F-82CF-5AEEB60DD9DA}"/>
    <cellStyle name="Normal 14 2 14" xfId="785" xr:uid="{4C00D3E2-9148-446C-BDBE-E0CB60DC27BC}"/>
    <cellStyle name="Normal 14 2 15" xfId="14789" xr:uid="{9658B674-9C8D-436C-B1D4-8B068617259F}"/>
    <cellStyle name="Normal 14 2 2" xfId="190" xr:uid="{C0817F25-F3A3-433A-A162-3257CF3AF60E}"/>
    <cellStyle name="Normal 14 2 2 2" xfId="412" xr:uid="{996FBDE9-D082-40B7-93AA-1AF0664C474A}"/>
    <cellStyle name="Normal 14 2 2 3" xfId="236" xr:uid="{3811DD40-CFCA-4B26-86C1-B47006281634}"/>
    <cellStyle name="Normal 14 2 2 4" xfId="125" xr:uid="{560CC890-6773-4762-B218-EB4EFF8AE071}"/>
    <cellStyle name="Normal 14 2 2 5" xfId="479" xr:uid="{886F279A-0085-46DD-ACF1-229749C39E03}"/>
    <cellStyle name="Normal 14 2 2 6" xfId="522" xr:uid="{DE974097-1CDC-4A36-9F93-5114AD221AC3}"/>
    <cellStyle name="Normal 14 2 2 7" xfId="7687" xr:uid="{4B1D08C2-490D-48AA-8374-97C46CF6CB05}"/>
    <cellStyle name="Normal 14 2 2 8" xfId="7703" xr:uid="{50BBC4B8-826D-4D6C-A744-777F2FEE1D0E}"/>
    <cellStyle name="Normal 14 2 2 9" xfId="3252" xr:uid="{01511703-943B-4926-84F6-FD331C78F36E}"/>
    <cellStyle name="Normal 14 2 3" xfId="2640" xr:uid="{42845466-89F1-4A00-B384-C725B63A5990}"/>
    <cellStyle name="Normal 14 2 3 2" xfId="5970" xr:uid="{86825A1A-EB19-4593-9266-F173E932E195}"/>
    <cellStyle name="Normal 14 2 3 3" xfId="6055" xr:uid="{C1465CA5-3271-430F-B4D2-9B896DDC30E3}"/>
    <cellStyle name="Normal 14 2 3 4" xfId="6150" xr:uid="{8C5CF2F2-022D-48B5-8C89-B3E98788F621}"/>
    <cellStyle name="Normal 14 2 3 5" xfId="6157" xr:uid="{7E0AD63E-C8B4-402A-A6F3-FCEE29006201}"/>
    <cellStyle name="Normal 14 2 3 6" xfId="15856" xr:uid="{CED3F376-425A-4BE4-90E0-E76ED999E0CD}"/>
    <cellStyle name="Normal 14 2 3 7" xfId="15857" xr:uid="{735E14D8-B481-4EF8-8713-60512B5DBAB9}"/>
    <cellStyle name="Normal 14 2 3 8" xfId="15861" xr:uid="{E955CCC4-D076-414E-B8FB-66775A4C5B8E}"/>
    <cellStyle name="Normal 14 2 3 9" xfId="15864" xr:uid="{5641B1EF-A76B-4706-9056-692010414DE9}"/>
    <cellStyle name="Normal 14 2 4" xfId="1083" xr:uid="{2017C4C2-E200-4EB9-B34A-6521DEBD5C34}"/>
    <cellStyle name="Normal 14 2 4 2" xfId="15866" xr:uid="{7B1FAE5D-76B3-46AD-B504-B13BACE8EFE8}"/>
    <cellStyle name="Normal 14 2 4 3" xfId="15868" xr:uid="{2D789AD4-C6AD-4263-9B52-9178FF3D8ABF}"/>
    <cellStyle name="Normal 14 2 4 4" xfId="15870" xr:uid="{6BDBA821-5384-4C23-870F-3836B1121146}"/>
    <cellStyle name="Normal 14 2 4 5" xfId="15872" xr:uid="{8D20B9B5-360B-49AE-B019-3ADC551E8E3E}"/>
    <cellStyle name="Normal 14 2 4 6" xfId="15874" xr:uid="{14EAA585-8230-4980-A386-59B6BB93DDE2}"/>
    <cellStyle name="Normal 14 2 4 7" xfId="15876" xr:uid="{76FE10B6-05D0-46C9-802C-B8415BFC6431}"/>
    <cellStyle name="Normal 14 2 4 8" xfId="15878" xr:uid="{549A2E12-8115-4BD2-9DA4-C8F9AF55E157}"/>
    <cellStyle name="Normal 14 2 4 9" xfId="15881" xr:uid="{4865411B-7E09-4C4A-AC95-E5246D32F45A}"/>
    <cellStyle name="Normal 14 2 5" xfId="15883" xr:uid="{234F1F72-9D9B-4518-B8CD-1478939FD856}"/>
    <cellStyle name="Normal 14 2 5 2" xfId="15885" xr:uid="{56A92F8D-920A-4E7F-924C-DA6A3B4597B7}"/>
    <cellStyle name="Normal 14 2 5 3" xfId="15887" xr:uid="{3D6D8325-E041-4299-9AE7-00EC260C7206}"/>
    <cellStyle name="Normal 14 2 5 4" xfId="15888" xr:uid="{656B225F-6565-4D3A-8ADA-CD695BAC3B20}"/>
    <cellStyle name="Normal 14 2 5 5" xfId="15889" xr:uid="{78AEFD6D-01D4-4167-A6F3-2566FD92FCF0}"/>
    <cellStyle name="Normal 14 2 5 6" xfId="15890" xr:uid="{D2AEA131-4397-4A65-90D7-4DBF1AC5854C}"/>
    <cellStyle name="Normal 14 2 5 7" xfId="15891" xr:uid="{0D06ADD5-9460-49BC-BD17-2788407617A8}"/>
    <cellStyle name="Normal 14 2 5 8" xfId="15892" xr:uid="{268C422B-28EB-424F-A91E-FE50D26FCA20}"/>
    <cellStyle name="Normal 14 2 5 9" xfId="15894" xr:uid="{01398E90-9FE7-4919-A147-37BF61476755}"/>
    <cellStyle name="Normal 14 2 6" xfId="15895" xr:uid="{6A3214C5-DB4F-490C-9EF2-FA102B6F232C}"/>
    <cellStyle name="Normal 14 2 7" xfId="11702" xr:uid="{FEDF00DB-9E45-476D-BE4F-49F4651A5877}"/>
    <cellStyle name="Normal 14 2 7 2" xfId="15897" xr:uid="{52903AE7-BB07-4F51-B827-2EFD0F6A5BF3}"/>
    <cellStyle name="Normal 14 2 7 3" xfId="15898" xr:uid="{BBC2F166-6D9B-4C05-AC66-4177A3D509E4}"/>
    <cellStyle name="Normal 14 2 7 4" xfId="15899" xr:uid="{732469C5-1B26-439F-B30D-A07FBF62355E}"/>
    <cellStyle name="Normal 14 2 7 5" xfId="9268" xr:uid="{2194DA82-9EC2-467E-8B27-8D88D5B572E9}"/>
    <cellStyle name="Normal 14 2 7 6" xfId="15900" xr:uid="{15663B8A-F39C-46D2-8D86-1C14E89B6C2A}"/>
    <cellStyle name="Normal 14 2 7 7" xfId="1369" xr:uid="{18676716-072F-4D3C-BC92-36B2DDEC3C78}"/>
    <cellStyle name="Normal 14 2 7 8" xfId="15902" xr:uid="{AD7F4D8A-0FA5-46F1-9809-F6F0F14F8A5B}"/>
    <cellStyle name="Normal 14 2 7 9" xfId="15904" xr:uid="{AD37AAC9-5A59-43B3-B348-89003789FF2D}"/>
    <cellStyle name="Normal 14 2 8" xfId="11709" xr:uid="{77F1BE89-1D58-440B-9015-4E54A0633FF8}"/>
    <cellStyle name="Normal 14 2 9" xfId="11712" xr:uid="{2F2B27CA-6BEF-43AE-B5A4-866C98D39878}"/>
    <cellStyle name="Normal 14 2_New TB 18-19" xfId="6991" xr:uid="{D74542A3-15B8-443C-80BA-B8E76CFDDF5C}"/>
    <cellStyle name="Normal 14 3" xfId="8514" xr:uid="{F67BE5B5-5A87-4C3A-B4A6-803A54EFE7A2}"/>
    <cellStyle name="Normal 14 3 2" xfId="15906" xr:uid="{C43B2CFF-9A04-496D-9F98-428E46EB3CE9}"/>
    <cellStyle name="Normal 14 3 3" xfId="15907" xr:uid="{209E76DB-6951-44D3-B499-762DD7559CEC}"/>
    <cellStyle name="Normal 14 3 4" xfId="1090" xr:uid="{816A6E92-F753-43F0-8902-A58806EE844B}"/>
    <cellStyle name="Normal 14 3 5" xfId="15909" xr:uid="{A17C11C1-18A2-45E6-8C45-EF3F4F384A50}"/>
    <cellStyle name="Normal 14 3 6" xfId="15914" xr:uid="{9C2839C8-A44E-4DB1-BA90-3136445AF66B}"/>
    <cellStyle name="Normal 14 3 7" xfId="15917" xr:uid="{CB220938-172A-4588-9404-840528E79A8C}"/>
    <cellStyle name="Normal 14 3 8" xfId="15920" xr:uid="{A49355F1-7E25-41F1-AD5D-14A1538DA4AA}"/>
    <cellStyle name="Normal 14 3 9" xfId="15923" xr:uid="{15568EC4-2187-4108-8BFC-959D2C1714DE}"/>
    <cellStyle name="Normal 14 4" xfId="15926" xr:uid="{413FE1FE-9004-4AD6-A1F5-92C0CF3FF289}"/>
    <cellStyle name="Normal 14 4 2" xfId="15927" xr:uid="{3D889EDD-EC1B-4FF6-B025-8485DB3F5C61}"/>
    <cellStyle name="Normal 14 4 3" xfId="13689" xr:uid="{7129C605-5AB5-4073-BD46-70DF7DF9574D}"/>
    <cellStyle name="Normal 14 4 4" xfId="1101" xr:uid="{B0B0BC51-A697-4FF2-B83A-EAE96D2CD8D4}"/>
    <cellStyle name="Normal 14 4 5" xfId="13695" xr:uid="{48AEE080-B497-478D-AE08-267DDE807C1B}"/>
    <cellStyle name="Normal 14 4 6" xfId="13701" xr:uid="{0B1B4241-42B3-483B-BD75-28F468F907DC}"/>
    <cellStyle name="Normal 14 4 7" xfId="13706" xr:uid="{B4788CF4-C769-48A9-991D-05B60524FB88}"/>
    <cellStyle name="Normal 14 4 8" xfId="13710" xr:uid="{2C7FC8A3-FE15-4CB0-98F3-311B53551760}"/>
    <cellStyle name="Normal 14 4 9" xfId="13714" xr:uid="{80A84636-F5CF-4D78-970E-9CBD2DA7F9B9}"/>
    <cellStyle name="Normal 14 5" xfId="15931" xr:uid="{07C0B15C-F3BE-4D39-A130-E8B7608B7601}"/>
    <cellStyle name="Normal 14 5 2" xfId="8766" xr:uid="{C3305481-1F2C-4B1A-926B-3E64F14D98F1}"/>
    <cellStyle name="Normal 14 5 3" xfId="12972" xr:uid="{DB9C495E-6DDB-43C2-B10F-E67372F34551}"/>
    <cellStyle name="Normal 14 5 4" xfId="12978" xr:uid="{ACD539CE-3FCF-49FD-A209-7E34E53B5981}"/>
    <cellStyle name="Normal 14 5 5" xfId="12990" xr:uid="{DA3ECB19-BD0A-422F-B764-395E72054C49}"/>
    <cellStyle name="Normal 14 5 6" xfId="12998" xr:uid="{5753D856-8C85-4518-AE07-49A58D4A7FC6}"/>
    <cellStyle name="Normal 14 5 7" xfId="13005" xr:uid="{4FA9D402-9322-4EA9-91C1-D4A7268E537A}"/>
    <cellStyle name="Normal 14 5 8" xfId="13013" xr:uid="{F8F9B348-024C-4E03-981D-DD03BA0F602B}"/>
    <cellStyle name="Normal 14 5 9" xfId="13019" xr:uid="{642AF91B-2034-4FE6-A8BE-8B44A1897D77}"/>
    <cellStyle name="Normal 14 6" xfId="15933" xr:uid="{C344AAB7-47C3-4601-8BA2-782A26AED515}"/>
    <cellStyle name="Normal 14 6 2" xfId="15937" xr:uid="{252DB2E6-6D38-4FF6-9720-249301113C34}"/>
    <cellStyle name="Normal 14 6 3" xfId="13033" xr:uid="{12CF7F8E-A134-472C-9BCC-4A232162C7AC}"/>
    <cellStyle name="Normal 14 6 4" xfId="13041" xr:uid="{E92F77F2-751A-43BF-BE1D-6D9A1AC4634F}"/>
    <cellStyle name="Normal 14 6 5" xfId="13052" xr:uid="{CD5EC26F-8F78-4BC3-96DE-02825C3B351A}"/>
    <cellStyle name="Normal 14 6 6" xfId="13062" xr:uid="{7B7E343A-8D67-4445-B74B-AA62A6EA076F}"/>
    <cellStyle name="Normal 14 6 7" xfId="13071" xr:uid="{4EC86435-E72E-48C8-A06C-A1FCB8F632D4}"/>
    <cellStyle name="Normal 14 6 8" xfId="13081" xr:uid="{900326CA-6F41-443D-A764-96593DDFF5DE}"/>
    <cellStyle name="Normal 14 6 9" xfId="13087" xr:uid="{178F7D6C-2C63-43EA-9727-A62CD3FC801B}"/>
    <cellStyle name="Normal 14 7" xfId="15942" xr:uid="{7A344380-0032-44A5-BA01-748104B8FA55}"/>
    <cellStyle name="Normal 14 7 2" xfId="15946" xr:uid="{DEBC5349-9D9F-4524-95B8-E6E6EC3865BE}"/>
    <cellStyle name="Normal 14 7 3" xfId="13098" xr:uid="{98BC1D64-A786-4A9A-9CBB-1A40273C1117}"/>
    <cellStyle name="Normal 14 7 4" xfId="13104" xr:uid="{6AA7A742-76A3-427A-BD8B-C672CB443F3C}"/>
    <cellStyle name="Normal 14 7 5" xfId="13114" xr:uid="{DD0E0B2B-9A31-450F-A5DB-9C59F659E8B9}"/>
    <cellStyle name="Normal 14 7 6" xfId="13121" xr:uid="{61706B65-3054-432B-A19B-87768401642D}"/>
    <cellStyle name="Normal 14 7 7" xfId="13127" xr:uid="{43B345D6-03C2-4A19-ADB9-0CA278EB7159}"/>
    <cellStyle name="Normal 14 7 8" xfId="13135" xr:uid="{19AF49D2-F9E9-4037-BD60-7C8B0F38ACE6}"/>
    <cellStyle name="Normal 14 7 9" xfId="13140" xr:uid="{D14F7F83-AD3D-44EE-94A2-4E9964F79D29}"/>
    <cellStyle name="Normal 14 8" xfId="15950" xr:uid="{EC5F5C01-E632-4A24-85AA-DDBD8582828B}"/>
    <cellStyle name="Normal 14 9" xfId="15952" xr:uid="{C1D3C3B6-CDE0-459C-BED8-FB6A52A1761D}"/>
    <cellStyle name="Normal 14_New TB 18-19" xfId="11530" xr:uid="{58C120BF-5B58-47BD-8749-34DCA96E20F4}"/>
    <cellStyle name="Normal 140" xfId="15835" xr:uid="{52D9C29D-17A6-42E9-B22F-D6D27C619FBE}"/>
    <cellStyle name="Normal 141" xfId="15838" xr:uid="{684C5318-7A5F-4770-AEBC-F2A38E0F629C}"/>
    <cellStyle name="Normal 142" xfId="15842" xr:uid="{AB9FFB5F-90E0-42ED-90F5-B93C3E89E95B}"/>
    <cellStyle name="Normal 143" xfId="15846" xr:uid="{DC68572B-1C51-4027-9741-3AF33F227992}"/>
    <cellStyle name="Normal 144" xfId="15850" xr:uid="{9E4F28B3-0040-41D4-8FC7-4C7659EBD9C3}"/>
    <cellStyle name="Normal 145" xfId="15955" xr:uid="{3169F2ED-0E2E-498D-8271-258A6F1C8517}"/>
    <cellStyle name="Normal 146" xfId="15958" xr:uid="{00C01216-1028-450E-92D5-9F462213E5F2}"/>
    <cellStyle name="Normal 147" xfId="15961" xr:uid="{195B24F6-71A4-43DB-B1AA-20FE1A8A4887}"/>
    <cellStyle name="Normal 148" xfId="15964" xr:uid="{6E47EDCF-54E6-4FF3-9574-B5C2667B07D4}"/>
    <cellStyle name="Normal 149" xfId="15967" xr:uid="{E028F5CC-F84E-4074-BB4B-C994B1081D84}"/>
    <cellStyle name="Normal 15" xfId="15971" xr:uid="{4F959449-6D1B-4B11-8A03-7637B7E91A36}"/>
    <cellStyle name="Normal 15 10" xfId="12950" xr:uid="{3AD7F08D-F2E6-490E-BBDC-62D3682D7F87}"/>
    <cellStyle name="Normal 15 11" xfId="12955" xr:uid="{E4F0134E-5DD7-4A11-9E7D-3D6934FDE14C}"/>
    <cellStyle name="Normal 15 12" xfId="12958" xr:uid="{7BDC7C9F-23FB-4DAD-8C34-5452EBDECBBA}"/>
    <cellStyle name="Normal 15 13" xfId="15973" xr:uid="{8876408A-1467-495E-83C3-135D22CC4028}"/>
    <cellStyle name="Normal 15 14" xfId="15489" xr:uid="{A8FD2AC8-1B10-4C57-815D-C04C6830D105}"/>
    <cellStyle name="Normal 15 15" xfId="15975" xr:uid="{164D91E1-78D3-4A87-BEBC-DD9013660C93}"/>
    <cellStyle name="Normal 15 2" xfId="8569" xr:uid="{5278F398-3610-43AE-9471-1366976F5E89}"/>
    <cellStyle name="Normal 15 2 10" xfId="4423" xr:uid="{D8333B45-4339-4BFE-A992-7E4C64F75F53}"/>
    <cellStyle name="Normal 15 2 11" xfId="78" xr:uid="{99A65890-7B49-499E-8630-D9B972572C85}"/>
    <cellStyle name="Normal 15 2 12" xfId="4669" xr:uid="{65DE00CF-CDEF-4192-9AB9-DDE516B42B9C}"/>
    <cellStyle name="Normal 15 2 13" xfId="4679" xr:uid="{C92BC3A7-13D5-41DB-9971-E76126270104}"/>
    <cellStyle name="Normal 15 2 14" xfId="5547" xr:uid="{2F972C86-AE08-4156-A129-E26CD2BFF078}"/>
    <cellStyle name="Normal 15 2 2" xfId="2702" xr:uid="{5A4CA21C-A5A4-4D60-B688-4E6DB2C27632}"/>
    <cellStyle name="Normal 15 2 2 2" xfId="15977" xr:uid="{0DDFF8EB-87F4-4823-94D1-83D255271461}"/>
    <cellStyle name="Normal 15 2 2 3" xfId="694" xr:uid="{9D956308-FF00-4641-A527-F16711D0D08E}"/>
    <cellStyle name="Normal 15 2 2 4" xfId="15982" xr:uid="{4FF08137-17F1-4493-86C6-297528FB48AA}"/>
    <cellStyle name="Normal 15 2 2 5" xfId="13818" xr:uid="{0CFEFC95-F436-446A-9D9B-A8A268E0AEDE}"/>
    <cellStyle name="Normal 15 2 2 6" xfId="13827" xr:uid="{F61A4D99-B1BF-4703-B9DF-456B27B443DB}"/>
    <cellStyle name="Normal 15 2 2 7" xfId="13840" xr:uid="{D1AFB97A-33A0-46A7-A8BF-FBCE5E754BB1}"/>
    <cellStyle name="Normal 15 2 2 8" xfId="13853" xr:uid="{55CF196D-6E53-4705-A912-F4605D315213}"/>
    <cellStyle name="Normal 15 2 2 9" xfId="13866" xr:uid="{91EC6DB2-694C-4760-B6A2-D434C8568CB8}"/>
    <cellStyle name="Normal 15 2 3" xfId="2520" xr:uid="{F722DD42-0613-4A74-B210-A52417FB98E6}"/>
    <cellStyle name="Normal 15 2 3 2" xfId="15985" xr:uid="{D0D66C50-638E-4ED2-AFEA-2D798F36C6D1}"/>
    <cellStyle name="Normal 15 2 3 3" xfId="15989" xr:uid="{E5B7ED59-CC04-4C54-BF10-969902D3F0E5}"/>
    <cellStyle name="Normal 15 2 3 4" xfId="15996" xr:uid="{758D2DB6-864E-4564-8E1D-646358DB966C}"/>
    <cellStyle name="Normal 15 2 3 5" xfId="13895" xr:uid="{41D05970-9FC7-4788-B8D8-49EE4DED2F88}"/>
    <cellStyle name="Normal 15 2 3 6" xfId="13906" xr:uid="{86CC571F-D307-44D7-B048-2B8602FA1AF0}"/>
    <cellStyle name="Normal 15 2 3 7" xfId="13918" xr:uid="{AC8CF750-41F7-4B46-848C-9B45CD213040}"/>
    <cellStyle name="Normal 15 2 3 8" xfId="13930" xr:uid="{4198F61C-56ED-4992-9D18-AD60B78C0796}"/>
    <cellStyle name="Normal 15 2 3 9" xfId="13941" xr:uid="{05278E2E-F5D5-47FB-B60C-F0F8CC00A228}"/>
    <cellStyle name="Normal 15 2 4" xfId="16000" xr:uid="{1873F387-8CA1-47FA-839B-05A2FB665CD6}"/>
    <cellStyle name="Normal 15 2 4 2" xfId="16003" xr:uid="{0A6ED826-54B1-464C-B415-E78D85535283}"/>
    <cellStyle name="Normal 15 2 4 3" xfId="16006" xr:uid="{43A293FA-F4AF-4B76-B477-B07369C40494}"/>
    <cellStyle name="Normal 15 2 4 4" xfId="16012" xr:uid="{970ADF57-3938-483A-BA9B-4AE291FD9DDA}"/>
    <cellStyle name="Normal 15 2 4 5" xfId="13965" xr:uid="{B2A92DAC-5C33-4B15-96FB-AFAC9950DD4C}"/>
    <cellStyle name="Normal 15 2 4 6" xfId="13976" xr:uid="{EE6C39B7-EF9E-4FCF-8427-050D8260C9FC}"/>
    <cellStyle name="Normal 15 2 4 7" xfId="13987" xr:uid="{FFA68ED6-9DA9-4DA0-8F7E-6AD4BA77669F}"/>
    <cellStyle name="Normal 15 2 4 8" xfId="13998" xr:uid="{FF7CA1E5-BA5A-4964-8F63-73F9C5B6A0B2}"/>
    <cellStyle name="Normal 15 2 4 9" xfId="14010" xr:uid="{457D464F-6DAD-4BF5-9439-1BE670189CC1}"/>
    <cellStyle name="Normal 15 2 5" xfId="16015" xr:uid="{4ACC8FD8-8602-419F-9DBC-E05E1C8F405E}"/>
    <cellStyle name="Normal 15 2 5 2" xfId="16018" xr:uid="{1FFC9C21-A6E0-4874-8010-89C77201B725}"/>
    <cellStyle name="Normal 15 2 5 3" xfId="16020" xr:uid="{7A01193D-E8D5-428D-8FFF-D2E6281BC309}"/>
    <cellStyle name="Normal 15 2 5 4" xfId="16022" xr:uid="{C00563DA-6420-4F38-AC07-EA53822C968B}"/>
    <cellStyle name="Normal 15 2 5 5" xfId="14026" xr:uid="{10E5B93A-7A1F-41B5-A205-43955F7C468B}"/>
    <cellStyle name="Normal 15 2 5 6" xfId="14030" xr:uid="{46AE93C8-9C2C-4E4E-91F8-272CFDC36753}"/>
    <cellStyle name="Normal 15 2 5 7" xfId="14034" xr:uid="{D2F5CFD5-B87A-41E5-9508-2DFCE19562B2}"/>
    <cellStyle name="Normal 15 2 5 8" xfId="14040" xr:uid="{EA5A8977-C7AF-45EB-A1B9-C513397F944F}"/>
    <cellStyle name="Normal 15 2 5 9" xfId="14046" xr:uid="{F4993ABC-BEDE-47F5-AF5F-89F4F4B7F5DA}"/>
    <cellStyle name="Normal 15 2 6" xfId="16024" xr:uid="{971DFD94-5FA6-4791-BFF6-61B892CFFD2D}"/>
    <cellStyle name="Normal 15 2 6 2" xfId="16028" xr:uid="{D05CD0A0-8A2D-45D1-86C7-F5C17BB5B9B3}"/>
    <cellStyle name="Normal 15 2 6 3" xfId="16032" xr:uid="{EC81ED56-2ED0-44B5-9D3B-7DEFAA1A14AC}"/>
    <cellStyle name="Normal 15 2 6 4" xfId="16037" xr:uid="{1DE8F190-A324-4EA6-A169-8ECA3B0DAA48}"/>
    <cellStyle name="Normal 15 2 6 5" xfId="16041" xr:uid="{61E04D61-3F32-4564-A7C1-9FC6534CA63C}"/>
    <cellStyle name="Normal 15 2 6 6" xfId="16045" xr:uid="{BC08219D-C96A-4A00-91D8-52F99A609F55}"/>
    <cellStyle name="Normal 15 2 6 7" xfId="16048" xr:uid="{94C85CD2-D7FA-4F1F-9681-327A63AF2819}"/>
    <cellStyle name="Normal 15 2 6 8" xfId="16050" xr:uid="{806F3682-9FAA-41DA-A614-F4ECCDA55F90}"/>
    <cellStyle name="Normal 15 2 6 9" xfId="16053" xr:uid="{7BDB44F6-102B-45B0-B869-EDD3579FBFD9}"/>
    <cellStyle name="Normal 15 2 7" xfId="16055" xr:uid="{22442F36-0C3D-4900-88C0-267635084450}"/>
    <cellStyle name="Normal 15 2 8" xfId="16058" xr:uid="{E66A5B8C-0FA6-4EEA-8027-6A88E08DAC8F}"/>
    <cellStyle name="Normal 15 2 9" xfId="16061" xr:uid="{1B63A302-F0DF-4FFD-A8A6-505CD9A06204}"/>
    <cellStyle name="Normal 15 2_New TB 18-19" xfId="16064" xr:uid="{76C19BB4-7F63-4246-A89D-DC46239DC44F}"/>
    <cellStyle name="Normal 15 3" xfId="8580" xr:uid="{E01A87BD-AC47-4911-8560-CE4CB2238175}"/>
    <cellStyle name="Normal 15 3 2" xfId="12866" xr:uid="{6CFF684B-AEFE-41C1-8EAD-29682C1B40FF}"/>
    <cellStyle name="Normal 15 3 3" xfId="12869" xr:uid="{AAF6D85B-4573-46FF-87D4-824512B2EF0B}"/>
    <cellStyle name="Normal 15 3 4" xfId="12872" xr:uid="{A480B842-C6B8-49E6-A7FB-E2E37597B3F0}"/>
    <cellStyle name="Normal 15 3 5" xfId="16067" xr:uid="{D22DB626-35B0-4AB7-8C57-9F6D5247B9DE}"/>
    <cellStyle name="Normal 15 3 6" xfId="16070" xr:uid="{A380B1B2-97B0-4BD6-BD40-9D0A741B173B}"/>
    <cellStyle name="Normal 15 3 7" xfId="16073" xr:uid="{0A5D8080-7F11-447E-A5D2-C5A98C674A04}"/>
    <cellStyle name="Normal 15 3 8" xfId="16076" xr:uid="{B6A2B623-2A6F-4832-BE43-BB267BA4B5D2}"/>
    <cellStyle name="Normal 15 3 9" xfId="16079" xr:uid="{9959AF58-EC86-48F7-8F9D-679D2ECC67C3}"/>
    <cellStyle name="Normal 15 4" xfId="16083" xr:uid="{1855AC3F-DBE4-4F6E-B6F3-FC6A1FFCD5D5}"/>
    <cellStyle name="Normal 15 4 2" xfId="16087" xr:uid="{C2B6082E-6FEB-44B0-A686-0C734A3C0DE4}"/>
    <cellStyle name="Normal 15 4 3" xfId="13730" xr:uid="{3C713854-464E-4F8D-ADF1-ABDD80AF4F30}"/>
    <cellStyle name="Normal 15 4 4" xfId="13735" xr:uid="{3FE53621-BE20-49FA-A99B-ACA735C4B4CC}"/>
    <cellStyle name="Normal 15 4 5" xfId="13741" xr:uid="{214D40D6-5E06-4ABA-8F62-43B733344670}"/>
    <cellStyle name="Normal 15 4 6" xfId="13747" xr:uid="{738EBDAF-ABC0-4F26-9F5B-0D05860FEAFF}"/>
    <cellStyle name="Normal 15 4 7" xfId="13753" xr:uid="{E884FE17-BF94-4D03-8B5B-33B9DBCE7373}"/>
    <cellStyle name="Normal 15 4 8" xfId="13759" xr:uid="{15BE8FEA-D104-419D-BD10-FAB6A7A23D6A}"/>
    <cellStyle name="Normal 15 4 9" xfId="13765" xr:uid="{B32E43FD-EFE7-4DC8-9E38-A8F4172983E9}"/>
    <cellStyle name="Normal 15 5" xfId="16090" xr:uid="{F9588444-4AC9-4A0D-BBF3-B03A71891D88}"/>
    <cellStyle name="Normal 15 5 2" xfId="16096" xr:uid="{5FB46919-5DF0-4B89-A25C-50989C1315D3}"/>
    <cellStyle name="Normal 15 5 3" xfId="13201" xr:uid="{CF8FDCC1-EFEC-4E6F-8191-B2CB9CFF5F6E}"/>
    <cellStyle name="Normal 15 5 4" xfId="294" xr:uid="{35AF717F-FE59-4345-8056-F18620885E9C}"/>
    <cellStyle name="Normal 15 5 5" xfId="13209" xr:uid="{DA7D2881-210F-44E7-95D9-2FC9B6EC5C10}"/>
    <cellStyle name="Normal 15 5 6" xfId="13218" xr:uid="{0613601C-BD8E-42DB-A9A2-E6E1CCCDF0DC}"/>
    <cellStyle name="Normal 15 5 7" xfId="13227" xr:uid="{EC656AA6-C1DB-4771-B345-C79A53F1D14D}"/>
    <cellStyle name="Normal 15 5 8" xfId="13236" xr:uid="{461D2BB2-1168-4CC8-AC81-088D1D3A17FA}"/>
    <cellStyle name="Normal 15 5 9" xfId="13245" xr:uid="{2BBD7C7F-3F8C-449D-B5F0-08C813986BF5}"/>
    <cellStyle name="Normal 15 6" xfId="16099" xr:uid="{BCA09D5E-0DAD-4B77-8A31-740EE9C8E76A}"/>
    <cellStyle name="Normal 15 6 2" xfId="16108" xr:uid="{A202EA63-406E-41B1-A363-A6B64B1B1B9A}"/>
    <cellStyle name="Normal 15 6 3" xfId="13264" xr:uid="{121E9CC6-4674-4748-9769-092EB32D77D4}"/>
    <cellStyle name="Normal 15 6 4" xfId="13274" xr:uid="{36B9A34F-C84A-4893-A497-56735656314E}"/>
    <cellStyle name="Normal 15 6 5" xfId="13284" xr:uid="{EF4AC50C-B611-42DF-B3BD-47D0A432D6ED}"/>
    <cellStyle name="Normal 15 6 6" xfId="13294" xr:uid="{56D30C02-CB93-4B33-A882-FCE46F71594A}"/>
    <cellStyle name="Normal 15 6 7" xfId="13304" xr:uid="{526BC6EC-DDBE-435B-BA4B-EC475F5C66D5}"/>
    <cellStyle name="Normal 15 6 8" xfId="13321" xr:uid="{F838CEE9-9D93-422C-B541-9C2765DD51AC}"/>
    <cellStyle name="Normal 15 6 9" xfId="13330" xr:uid="{E4639E41-BD5F-41CE-BD0F-90244C83E3B4}"/>
    <cellStyle name="Normal 15 7" xfId="16111" xr:uid="{B40BCDC3-108C-42F4-A76D-1DF52CFC82B7}"/>
    <cellStyle name="Normal 15 7 2" xfId="16118" xr:uid="{82CED729-AEAA-4F78-8ACA-3C39681776E4}"/>
    <cellStyle name="Normal 15 7 3" xfId="13350" xr:uid="{54454A90-EA12-4562-B7E0-98EAA74D6A15}"/>
    <cellStyle name="Normal 15 7 4" xfId="13358" xr:uid="{74B0E5FB-1CB0-45F6-9196-2718740D3E6B}"/>
    <cellStyle name="Normal 15 7 5" xfId="13366" xr:uid="{90E951B9-2A5E-45AE-B8B7-52800781277C}"/>
    <cellStyle name="Normal 15 7 6" xfId="13374" xr:uid="{2B8691E7-8D49-4B8A-AB8E-9741401310F1}"/>
    <cellStyle name="Normal 15 7 7" xfId="13382" xr:uid="{34FADDDF-F77C-4275-8720-750CD72FC712}"/>
    <cellStyle name="Normal 15 7 8" xfId="13390" xr:uid="{81E71A13-A60F-4868-BA12-07872382EF81}"/>
    <cellStyle name="Normal 15 7 9" xfId="13398" xr:uid="{18239DC3-4772-4534-91C3-5E37CE29C69F}"/>
    <cellStyle name="Normal 15 8" xfId="16121" xr:uid="{DF933E82-C077-44A2-B3B0-79C4B1A3E074}"/>
    <cellStyle name="Normal 15 9" xfId="16126" xr:uid="{03AA9916-C185-4AC9-82D8-2BE9691D3680}"/>
    <cellStyle name="Normal 15_New TB 18-19" xfId="15858" xr:uid="{E6433728-7B84-462C-84E5-04FB5A5F969D}"/>
    <cellStyle name="Normal 150" xfId="15954" xr:uid="{1D96AA64-23BD-4BB8-8685-2E188B405671}"/>
    <cellStyle name="Normal 151" xfId="15957" xr:uid="{80F4FCF9-D731-44AE-A143-D5A0D9A83CEE}"/>
    <cellStyle name="Normal 152" xfId="15960" xr:uid="{10B0968C-E682-4956-A40E-DCF504E1A4D2}"/>
    <cellStyle name="Normal 153" xfId="15963" xr:uid="{459F63AD-121D-43B0-8AFC-EBBB1DF7CAB8}"/>
    <cellStyle name="Normal 154" xfId="15966" xr:uid="{DDE0AC43-9BEA-4A88-8410-B2133868B2E1}"/>
    <cellStyle name="Normal 155" xfId="16128" xr:uid="{FCA39133-CA25-4207-AC5B-233F12628968}"/>
    <cellStyle name="Normal 156" xfId="16131" xr:uid="{E7383E80-74A1-4FA4-8CDD-BDB452AC48C1}"/>
    <cellStyle name="Normal 157" xfId="16134" xr:uid="{69FA3B1C-3492-4872-8DBA-A932E1F6FF76}"/>
    <cellStyle name="Normal 158" xfId="20" xr:uid="{66656929-312B-441D-87E5-95A5105DCFF4}"/>
    <cellStyle name="Normal 159" xfId="47535" xr:uid="{BE51AD25-37C3-49BD-B1AE-ACB41991F458}"/>
    <cellStyle name="Normal 16" xfId="16139" xr:uid="{775D3ECC-69E9-41FF-A45A-F147C0A4A242}"/>
    <cellStyle name="Normal 16 10" xfId="13513" xr:uid="{009821C8-402C-4079-A299-4C50F007EB04}"/>
    <cellStyle name="Normal 16 11" xfId="13516" xr:uid="{A841B17A-C671-4CC6-9F69-83C85FC05404}"/>
    <cellStyle name="Normal 16 12" xfId="13519" xr:uid="{78EB0C26-B9E6-4B08-914B-C126D0CA8AC7}"/>
    <cellStyle name="Normal 16 13" xfId="16141" xr:uid="{9E0116C0-73FD-4012-9A64-D2D020F50BE8}"/>
    <cellStyle name="Normal 16 14" xfId="16143" xr:uid="{22A5AB09-9A29-48FF-A114-A9752FB5B797}"/>
    <cellStyle name="Normal 16 15" xfId="16147" xr:uid="{1BBAD905-AF47-473A-9B2F-358330505252}"/>
    <cellStyle name="Normal 16 2" xfId="8595" xr:uid="{0E6F786F-F504-4B03-AD91-0B1C35DBD6FE}"/>
    <cellStyle name="Normal 16 2 10" xfId="16152" xr:uid="{B8AB057B-2282-4CE2-83AD-3CC161F164AA}"/>
    <cellStyle name="Normal 16 2 11" xfId="16158" xr:uid="{8C1C34FF-0F12-4DCF-BF21-EB57F1B9A615}"/>
    <cellStyle name="Normal 16 2 12" xfId="16164" xr:uid="{E76C95D9-96BB-4EA6-BE63-1A5EBCB1FD0C}"/>
    <cellStyle name="Normal 16 2 13" xfId="16168" xr:uid="{AEA6DF8F-2A67-44D6-A44D-0C66AFEFFB45}"/>
    <cellStyle name="Normal 16 2 14" xfId="16171" xr:uid="{77F48C3C-FDDC-48D1-B8EB-8ABED34227C0}"/>
    <cellStyle name="Normal 16 2 2" xfId="380" xr:uid="{AFF09C57-C370-4ADC-84AB-E7BC36145796}"/>
    <cellStyle name="Normal 16 2 2 2" xfId="16174" xr:uid="{22388BF3-795F-41F8-8370-1D1BC8243341}"/>
    <cellStyle name="Normal 16 2 2 3" xfId="16177" xr:uid="{38C3AB20-180C-4F05-A2CD-B8986FC65124}"/>
    <cellStyle name="Normal 16 2 2 4" xfId="16180" xr:uid="{68BCB0C3-2B70-4B38-BE17-1F44EF11324F}"/>
    <cellStyle name="Normal 16 2 2 5" xfId="16182" xr:uid="{C5A34FB3-21CF-4B30-9905-AB7470CEC9EB}"/>
    <cellStyle name="Normal 16 2 2 6" xfId="16184" xr:uid="{27BFEA3C-AE5F-4F55-8E21-B9681949B70B}"/>
    <cellStyle name="Normal 16 2 2 7" xfId="16188" xr:uid="{0A6ACA16-47F9-488F-A242-E9ADCD299D94}"/>
    <cellStyle name="Normal 16 2 2 8" xfId="16192" xr:uid="{26859826-58AF-4F59-BCE9-94186B9C1EDB}"/>
    <cellStyle name="Normal 16 2 2 9" xfId="16197" xr:uid="{D4B87AE3-8125-4F0F-B49C-9D1DBA370F11}"/>
    <cellStyle name="Normal 16 2 3" xfId="2790" xr:uid="{0445B076-75AB-4C8C-ADBB-277B70D5AFF7}"/>
    <cellStyle name="Normal 16 2 3 2" xfId="6442" xr:uid="{FE97EC34-D3E0-4B19-A686-8E9257F3C547}"/>
    <cellStyle name="Normal 16 2 3 3" xfId="6458" xr:uid="{611F657D-41D8-44ED-8539-E70ACF87BB58}"/>
    <cellStyle name="Normal 16 2 3 4" xfId="6465" xr:uid="{44BC41AC-E88E-4464-A63C-061CFCC07333}"/>
    <cellStyle name="Normal 16 2 3 5" xfId="6478" xr:uid="{D6753568-6ABC-4082-90B9-095EC705A37B}"/>
    <cellStyle name="Normal 16 2 3 6" xfId="6484" xr:uid="{1EE40268-592E-4C99-AE06-BC05C18DC7E8}"/>
    <cellStyle name="Normal 16 2 3 7" xfId="6490" xr:uid="{D5B868A8-41A1-49F0-9700-26E5292EBC5F}"/>
    <cellStyle name="Normal 16 2 3 8" xfId="6512" xr:uid="{E3B9FFA9-CF64-4726-AB09-F2189A6E86B7}"/>
    <cellStyle name="Normal 16 2 3 9" xfId="6519" xr:uid="{C8CFC88D-DB77-4B97-A95D-16F879DE2B8E}"/>
    <cellStyle name="Normal 16 2 4" xfId="16201" xr:uid="{A570AD79-1C40-43CC-A9BB-24876256C379}"/>
    <cellStyle name="Normal 16 2 4 2" xfId="16207" xr:uid="{9C3330DD-0DC9-417A-9223-B06A68EBA43F}"/>
    <cellStyle name="Normal 16 2 4 3" xfId="12523" xr:uid="{D8181F05-4723-4E88-BF92-5988FC42EF92}"/>
    <cellStyle name="Normal 16 2 4 4" xfId="12527" xr:uid="{5CAC42FF-F08C-43FB-9420-71809F952A43}"/>
    <cellStyle name="Normal 16 2 4 5" xfId="12531" xr:uid="{F5E3B454-75FD-45B9-93ED-61C27E619E35}"/>
    <cellStyle name="Normal 16 2 4 6" xfId="12534" xr:uid="{385B4B2A-EB77-4A25-9DBA-AEB98FC9043B}"/>
    <cellStyle name="Normal 16 2 4 7" xfId="12537" xr:uid="{F1CA85CD-6920-4D57-A969-482D1183BEE6}"/>
    <cellStyle name="Normal 16 2 4 8" xfId="12540" xr:uid="{027F0D49-67FF-48FE-B539-5D02C5758772}"/>
    <cellStyle name="Normal 16 2 4 9" xfId="12544" xr:uid="{A6BD84B5-42B3-44E0-AE30-CE9363D24D13}"/>
    <cellStyle name="Normal 16 2 5" xfId="16209" xr:uid="{1B963101-5F60-471C-83D8-E7A48752B050}"/>
    <cellStyle name="Normal 16 2 5 2" xfId="2706" xr:uid="{9099D427-E46A-48F8-A953-A027919BC13B}"/>
    <cellStyle name="Normal 16 2 5 3" xfId="16212" xr:uid="{E2D0A968-3925-4331-A473-315DCC4B73CC}"/>
    <cellStyle name="Normal 16 2 5 4" xfId="16215" xr:uid="{9BD7D844-7CD5-450E-82D3-2B02AF2ECA80}"/>
    <cellStyle name="Normal 16 2 5 5" xfId="16217" xr:uid="{1DF3D444-70D2-4B4C-847E-1DD686A1BAE0}"/>
    <cellStyle name="Normal 16 2 5 6" xfId="13652" xr:uid="{096C8D78-45F1-4FA7-9AB1-4BCE4EA5B19E}"/>
    <cellStyle name="Normal 16 2 5 7" xfId="13655" xr:uid="{67AAD0F0-6A3C-4952-99E4-953ACB348805}"/>
    <cellStyle name="Normal 16 2 5 8" xfId="13658" xr:uid="{2A0F9CCD-215A-4AA0-87FF-E6F6487CE924}"/>
    <cellStyle name="Normal 16 2 5 9" xfId="13662" xr:uid="{6B337A92-9724-43B7-9D1B-93EA0E0BB185}"/>
    <cellStyle name="Normal 16 2 6" xfId="16219" xr:uid="{D3923122-82AB-40F8-B3DE-6646C9CF1090}"/>
    <cellStyle name="Normal 16 2 6 2" xfId="16222" xr:uid="{DA62EEE3-3DCB-4284-A4EF-7964120C7306}"/>
    <cellStyle name="Normal 16 2 6 3" xfId="16225" xr:uid="{366514EF-A2D4-4303-A96A-D4A6B208CE84}"/>
    <cellStyle name="Normal 16 2 6 4" xfId="16229" xr:uid="{A4A6557D-AB4C-40CF-9B06-814C43A3C9BF}"/>
    <cellStyle name="Normal 16 2 6 5" xfId="16231" xr:uid="{C494AAE0-7968-422B-83A7-53A41E35BE28}"/>
    <cellStyle name="Normal 16 2 6 6" xfId="16233" xr:uid="{67066302-8269-49B5-9528-EA54FC2579EE}"/>
    <cellStyle name="Normal 16 2 6 7" xfId="16236" xr:uid="{1C9A608D-FF96-47FF-9ED8-8B64DCEBD8DB}"/>
    <cellStyle name="Normal 16 2 6 8" xfId="16239" xr:uid="{5BC61550-AFEB-4DBA-830F-502332A690AD}"/>
    <cellStyle name="Normal 16 2 6 9" xfId="16243" xr:uid="{9E257483-55BE-467A-8030-990651F776FE}"/>
    <cellStyle name="Normal 16 2 7" xfId="16247" xr:uid="{65F08536-7910-4A85-BA31-373BA33477D7}"/>
    <cellStyle name="Normal 16 2 8" xfId="9605" xr:uid="{359CE84E-E783-4A55-BDAA-D1E11EF19A49}"/>
    <cellStyle name="Normal 16 2 9" xfId="16249" xr:uid="{693455EF-1E61-4279-B027-CEA1FEFFEEBA}"/>
    <cellStyle name="Normal 16 2_New TB 18-19" xfId="3616" xr:uid="{7D5F9A08-D1F1-4F2E-A6BB-7A50D17FF9F9}"/>
    <cellStyle name="Normal 16 3" xfId="3004" xr:uid="{741D6F76-959F-4BFF-8A24-7AE3E1393858}"/>
    <cellStyle name="Normal 16 3 2" xfId="16251" xr:uid="{2C64E613-0BD1-43DC-9695-BF870C2DAA3A}"/>
    <cellStyle name="Normal 16 3 3" xfId="16253" xr:uid="{C12B7EA1-4D45-4DE2-BF24-5E8AAD342E83}"/>
    <cellStyle name="Normal 16 3 4" xfId="16255" xr:uid="{C8CF563E-EB1E-4057-ADBD-50191B9535AC}"/>
    <cellStyle name="Normal 16 3 5" xfId="16257" xr:uid="{F0C62763-4237-4AC1-82CA-40DD92FFCF00}"/>
    <cellStyle name="Normal 16 3 6" xfId="16259" xr:uid="{B3B180B4-C078-4898-972E-DD00A32DB4B1}"/>
    <cellStyle name="Normal 16 3 7" xfId="16261" xr:uid="{85E1F658-C7D8-419E-8D64-3ECD121E88D5}"/>
    <cellStyle name="Normal 16 3 8" xfId="16263" xr:uid="{F8AF3F78-AD35-4721-88E6-951C19F17256}"/>
    <cellStyle name="Normal 16 3 9" xfId="16265" xr:uid="{C94A6911-79BB-459F-A3DA-2D08D6FE5916}"/>
    <cellStyle name="Normal 16 4" xfId="3041" xr:uid="{3C04253F-EFDE-4ED4-8178-AB98C34B54ED}"/>
    <cellStyle name="Normal 16 4 2" xfId="16268" xr:uid="{1EC9F072-C47C-4472-B406-9643C4E42F75}"/>
    <cellStyle name="Normal 16 4 3" xfId="13780" xr:uid="{2717E4F0-4E46-495E-9222-5C6A99F3DBFA}"/>
    <cellStyle name="Normal 16 4 4" xfId="13785" xr:uid="{5B278713-2645-4349-A106-4351D818DD58}"/>
    <cellStyle name="Normal 16 4 5" xfId="13791" xr:uid="{64D8D361-8845-4A67-B044-A9339997EB3F}"/>
    <cellStyle name="Normal 16 4 6" xfId="13797" xr:uid="{6FE60CED-7960-4EB3-852A-729B7F048F70}"/>
    <cellStyle name="Normal 16 4 7" xfId="13803" xr:uid="{F2D2CFDB-5268-47FD-8F36-81B717B57F81}"/>
    <cellStyle name="Normal 16 4 8" xfId="10008" xr:uid="{7147F11D-CF80-4F8D-AA72-E24E7FE29CC2}"/>
    <cellStyle name="Normal 16 4 9" xfId="13808" xr:uid="{A33D7282-C9A4-4123-B20D-4B063D0A052E}"/>
    <cellStyle name="Normal 16 5" xfId="3472" xr:uid="{C5F9FBF5-D604-428B-832D-BF88D43B5124}"/>
    <cellStyle name="Normal 16 5 2" xfId="15980" xr:uid="{F9827570-9A8E-46AA-BE50-B6DD645E79F6}"/>
    <cellStyle name="Normal 16 5 3" xfId="13816" xr:uid="{A4CF1927-53CB-48EF-BB4B-54F427F36B2F}"/>
    <cellStyle name="Normal 16 5 4" xfId="13825" xr:uid="{14D9D25F-C9E7-492E-9473-66FE8937A2A7}"/>
    <cellStyle name="Normal 16 5 5" xfId="13838" xr:uid="{D51B4C39-DC4B-4794-9013-49886D1D8407}"/>
    <cellStyle name="Normal 16 5 6" xfId="13850" xr:uid="{C6C67CF5-83BB-4E03-BEA2-20A6929C1BE2}"/>
    <cellStyle name="Normal 16 5 7" xfId="13863" xr:uid="{C9E44E21-81EA-4F30-8521-59974807947C}"/>
    <cellStyle name="Normal 16 5 8" xfId="13877" xr:uid="{3EA95DBB-FE38-4C91-9E17-3739DEB52498}"/>
    <cellStyle name="Normal 16 5 9" xfId="13884" xr:uid="{A750D4F9-8D5A-4D86-AB11-ACF4140A18BE}"/>
    <cellStyle name="Normal 16 6" xfId="3476" xr:uid="{95B82E8D-C432-4F45-BC8D-87005A2EC920}"/>
    <cellStyle name="Normal 16 6 2" xfId="15994" xr:uid="{8F02AB0A-F425-44A2-91F6-93E2C89B4F28}"/>
    <cellStyle name="Normal 16 6 3" xfId="13893" xr:uid="{FCF57E67-43FD-471E-99AC-6F8647468C10}"/>
    <cellStyle name="Normal 16 6 4" xfId="13904" xr:uid="{43582C99-DA59-4A48-911B-53921E4347E0}"/>
    <cellStyle name="Normal 16 6 5" xfId="13915" xr:uid="{1BF9FD85-E476-4F1F-B146-978C60818627}"/>
    <cellStyle name="Normal 16 6 6" xfId="13927" xr:uid="{9BF65A69-5292-4B7D-88A7-E69309651868}"/>
    <cellStyle name="Normal 16 6 7" xfId="13937" xr:uid="{1DA6CA7F-0D96-4565-9964-3633BD3C0F7D}"/>
    <cellStyle name="Normal 16 6 8" xfId="13949" xr:uid="{EFE0203E-4F6A-4C91-9C26-C1785C12FAE4}"/>
    <cellStyle name="Normal 16 6 9" xfId="13957" xr:uid="{6CF92691-AEB1-4941-96B5-066F7DF4C8A7}"/>
    <cellStyle name="Normal 16 7" xfId="3480" xr:uid="{0AA14726-D914-4F6C-A5A4-98724EB7CDBF}"/>
    <cellStyle name="Normal 16 7 2" xfId="16010" xr:uid="{2B540B44-A2D5-40EC-A9B8-F5D6B497D879}"/>
    <cellStyle name="Normal 16 7 3" xfId="13963" xr:uid="{85E80730-ACDB-4BFA-B9A5-6EC2BD37D5CE}"/>
    <cellStyle name="Normal 16 7 4" xfId="13973" xr:uid="{8F76E809-BE19-4D16-A9C5-56618D767EC9}"/>
    <cellStyle name="Normal 16 7 5" xfId="13984" xr:uid="{E2EB1E5A-E14B-4CA8-9E61-97C1E86E3C9F}"/>
    <cellStyle name="Normal 16 7 6" xfId="13995" xr:uid="{44932D0B-7C19-408B-B732-330A07780663}"/>
    <cellStyle name="Normal 16 7 7" xfId="14006" xr:uid="{16F03854-1C3A-424C-808B-DD79907857D5}"/>
    <cellStyle name="Normal 16 7 8" xfId="14017" xr:uid="{65089880-BDF4-4A21-ADB5-B5151069511D}"/>
    <cellStyle name="Normal 16 7 9" xfId="14022" xr:uid="{A2DDF662-B6D0-49A5-9165-BE2CDDC04ECE}"/>
    <cellStyle name="Normal 16 8" xfId="16270" xr:uid="{590E5596-CAA0-47DE-81D2-01397E9F96C7}"/>
    <cellStyle name="Normal 16 9" xfId="16272" xr:uid="{B8CE4455-8BD3-425B-82D6-7816ACFF2C87}"/>
    <cellStyle name="Normal 16_New TB 18-19" xfId="9485" xr:uid="{9D865086-726B-4A81-8D67-B1D605763F26}"/>
    <cellStyle name="Normal 160" xfId="47536" xr:uid="{F01736D2-4FC8-4897-87D7-552BCBAD1F91}"/>
    <cellStyle name="Normal 161" xfId="47537" xr:uid="{E14922FB-3BAD-439A-8DB7-2EEE4B2C8EC8}"/>
    <cellStyle name="Normal 162" xfId="47539" xr:uid="{0734F0A8-AE86-40DC-B381-7F2511F8A836}"/>
    <cellStyle name="Normal 163" xfId="47538" xr:uid="{B149EF57-912C-4C9C-B30F-E03D0D0B93AE}"/>
    <cellStyle name="Normal 164" xfId="47540" xr:uid="{168246FA-244E-4D95-9C0E-DB38A3340A0B}"/>
    <cellStyle name="Normal 165" xfId="47541" xr:uid="{BB6BAFC9-D3F1-4C3E-AB30-B96D7B4ACD9B}"/>
    <cellStyle name="Normal 166" xfId="47542" xr:uid="{3F0E3F0D-AA32-416C-9EC3-A50D1AC1F02D}"/>
    <cellStyle name="Normal 167" xfId="28" xr:uid="{013250C0-C948-4A12-B792-F1D8C9129A21}"/>
    <cellStyle name="Normal 168" xfId="47543" xr:uid="{166304EB-4464-41C6-8883-555851C444E1}"/>
    <cellStyle name="Normal 169" xfId="47544" xr:uid="{98165D69-B436-4E7E-A8CF-E8C6ABA3A935}"/>
    <cellStyle name="Normal 17" xfId="16275" xr:uid="{374E15C1-F2D7-4B55-9E09-4F3CAA46F416}"/>
    <cellStyle name="Normal 17 10" xfId="16277" xr:uid="{E2358035-93B0-4FD4-9F6E-32921039B6D1}"/>
    <cellStyle name="Normal 17 11" xfId="16279" xr:uid="{2C9FB91C-E580-483A-B97F-8B85A0673606}"/>
    <cellStyle name="Normal 17 12" xfId="16283" xr:uid="{7616F04D-9374-41C0-AE78-415258D4FB21}"/>
    <cellStyle name="Normal 17 13" xfId="16287" xr:uid="{4AAC5369-0666-4512-AA9F-D6CA975F005A}"/>
    <cellStyle name="Normal 17 14" xfId="16291" xr:uid="{83C5F8AF-AB78-4612-9877-D76CC9C056B4}"/>
    <cellStyle name="Normal 17 15" xfId="16294" xr:uid="{5DB4C579-1C8F-4192-907B-DD33515CCBE4}"/>
    <cellStyle name="Normal 17 2" xfId="8606" xr:uid="{1EA5868C-6BA2-46E5-84DD-FAEEEE397A0A}"/>
    <cellStyle name="Normal 17 2 10" xfId="6105" xr:uid="{CC3414CF-5CC1-4D2E-A6CD-615988F2A042}"/>
    <cellStyle name="Normal 17 2 11" xfId="6116" xr:uid="{35C03BC8-10D5-4CE7-B082-CA8E43973DA9}"/>
    <cellStyle name="Normal 17 2 12" xfId="6132" xr:uid="{2DD478E6-EC24-4243-9786-10E2833E48CF}"/>
    <cellStyle name="Normal 17 2 13" xfId="6143" xr:uid="{77A4921F-52C5-49F4-A0BA-5319065595A8}"/>
    <cellStyle name="Normal 17 2 14" xfId="6831" xr:uid="{86AD1EE3-FE24-4B96-B054-58827363A32D}"/>
    <cellStyle name="Normal 17 2 2" xfId="2895" xr:uid="{70FC931A-C506-4644-81CF-AED1CF5FE67F}"/>
    <cellStyle name="Normal 17 2 2 2" xfId="16296" xr:uid="{A3C770BB-CA0F-4F9D-A0F1-5CF59C1CF863}"/>
    <cellStyle name="Normal 17 2 2 3" xfId="16299" xr:uid="{D202429B-4827-421D-8CD0-E2F7B7BEC5A4}"/>
    <cellStyle name="Normal 17 2 2 4" xfId="16307" xr:uid="{862D007E-8234-4466-945D-FB899300FDF1}"/>
    <cellStyle name="Normal 17 2 2 5" xfId="16315" xr:uid="{CA85C729-C656-46FF-A09C-6BE1CC46E46F}"/>
    <cellStyle name="Normal 17 2 2 6" xfId="11943" xr:uid="{5655B89B-FDB4-4744-BC69-74176BFEC51F}"/>
    <cellStyle name="Normal 17 2 2 7" xfId="11953" xr:uid="{FA163B59-7E09-483B-BD33-429C9E2C3D17}"/>
    <cellStyle name="Normal 17 2 2 8" xfId="3470" xr:uid="{3B98E7F1-6094-459D-BF08-8FE8DB237DBF}"/>
    <cellStyle name="Normal 17 2 2 9" xfId="11962" xr:uid="{8FEC00EB-0517-49E0-99AF-30EA545A3F19}"/>
    <cellStyle name="Normal 17 2 3" xfId="2909" xr:uid="{01B77CAC-0718-4BB6-85A4-40641F316D81}"/>
    <cellStyle name="Normal 17 2 3 2" xfId="4733" xr:uid="{56755A09-395F-47D9-90D2-5C34D2BF6D22}"/>
    <cellStyle name="Normal 17 2 3 3" xfId="4761" xr:uid="{734C65E3-19F7-4A68-858A-13DBEC3EBBAE}"/>
    <cellStyle name="Normal 17 2 3 4" xfId="4868" xr:uid="{144B6FB7-B7E3-4C7A-8086-1CEF6F3C5F5E}"/>
    <cellStyle name="Normal 17 2 3 5" xfId="4943" xr:uid="{AFB10080-BC1E-48A2-8CDE-97B48183BAA9}"/>
    <cellStyle name="Normal 17 2 3 6" xfId="5061" xr:uid="{C66D7A2D-7955-4953-9ABE-F55FA039BE56}"/>
    <cellStyle name="Normal 17 2 3 7" xfId="1266" xr:uid="{B2B70D01-30EB-44A0-B743-145CED1BAC84}"/>
    <cellStyle name="Normal 17 2 3 8" xfId="2624" xr:uid="{C3C13BA2-7905-483B-81CB-D14F50CAF4C4}"/>
    <cellStyle name="Normal 17 2 3 9" xfId="3715" xr:uid="{E993AA02-0520-4EE3-80A7-F9B0A283C4EB}"/>
    <cellStyle name="Normal 17 2 4" xfId="9561" xr:uid="{0FBFAD06-F5E0-4225-9712-F2C73B2D3100}"/>
    <cellStyle name="Normal 17 2 4 2" xfId="9044" xr:uid="{1EFD9639-BF4E-489F-B2A7-D11D7535A0D1}"/>
    <cellStyle name="Normal 17 2 4 3" xfId="9049" xr:uid="{FCA8E944-3226-4B2C-9F67-D91B02FF7292}"/>
    <cellStyle name="Normal 17 2 4 4" xfId="9055" xr:uid="{E0F12511-AA50-481E-8B87-D5AF855BFD00}"/>
    <cellStyle name="Normal 17 2 4 5" xfId="9060" xr:uid="{B6A84E86-9B3D-4D97-BC94-9BD478526751}"/>
    <cellStyle name="Normal 17 2 4 6" xfId="9066" xr:uid="{C688F0D6-8C50-4DCF-B759-8FD7BF1E3E6D}"/>
    <cellStyle name="Normal 17 2 4 7" xfId="9072" xr:uid="{46B43299-95E0-4D50-A8AB-D89B57E5F7B7}"/>
    <cellStyle name="Normal 17 2 4 8" xfId="9077" xr:uid="{2311E685-863D-48D2-9E37-E0C8E436BD4A}"/>
    <cellStyle name="Normal 17 2 4 9" xfId="11695" xr:uid="{57A994E6-30BD-4E4E-B54B-8A299B733A1A}"/>
    <cellStyle name="Normal 17 2 5" xfId="4744" xr:uid="{2095567F-C55C-4636-BE18-BA3948B5A0C3}"/>
    <cellStyle name="Normal 17 2 5 2" xfId="2338" xr:uid="{E88F131E-837E-461D-A961-F7C271970AA0}"/>
    <cellStyle name="Normal 17 2 5 3" xfId="1139" xr:uid="{2BC0BB3C-8F52-4D7A-88FA-1C0893B837F6}"/>
    <cellStyle name="Normal 17 2 5 4" xfId="2383" xr:uid="{89826181-1F89-448D-B1F9-10C4B6A80EF0}"/>
    <cellStyle name="Normal 17 2 5 5" xfId="2418" xr:uid="{3D2A9DDE-589F-45BC-A802-6B3B92AC0C59}"/>
    <cellStyle name="Normal 17 2 5 6" xfId="2447" xr:uid="{51B1AAB1-25B9-4459-89AF-6F9D61EA871F}"/>
    <cellStyle name="Normal 17 2 5 7" xfId="309" xr:uid="{FA2382DA-C3B3-4EF4-9109-05B85C3DCA00}"/>
    <cellStyle name="Normal 17 2 5 8" xfId="724" xr:uid="{6861BE98-CC2D-4AD8-9F2C-B09AB8E6C2C5}"/>
    <cellStyle name="Normal 17 2 5 9" xfId="4752" xr:uid="{8CC6815D-562F-41E7-88E3-AF337561859D}"/>
    <cellStyle name="Normal 17 2 6" xfId="4772" xr:uid="{E802A67B-1A6D-4A52-8A5A-E9418C9B92A3}"/>
    <cellStyle name="Normal 17 2 6 2" xfId="4788" xr:uid="{5198548A-DA75-4938-854A-16BC0DEB5E42}"/>
    <cellStyle name="Normal 17 2 6 3" xfId="1179" xr:uid="{5DE7A2DB-06A9-4354-8C02-B9C45D858E99}"/>
    <cellStyle name="Normal 17 2 6 4" xfId="4804" xr:uid="{2F83F3F8-731F-4EC2-9DE1-999B8C9AC064}"/>
    <cellStyle name="Normal 17 2 6 5" xfId="4821" xr:uid="{162B5814-38C7-4413-8DAD-6CE4A23D95FA}"/>
    <cellStyle name="Normal 17 2 6 6" xfId="4839" xr:uid="{D85EB8D6-B8F2-435C-A3B6-EB5DE870526F}"/>
    <cellStyle name="Normal 17 2 6 7" xfId="1292" xr:uid="{6E0717C4-829A-4934-B4FF-2B146666DB72}"/>
    <cellStyle name="Normal 17 2 6 8" xfId="4853" xr:uid="{6F2EBE19-385A-4183-8C20-D927FF334B67}"/>
    <cellStyle name="Normal 17 2 6 9" xfId="4863" xr:uid="{8B537ABF-B105-4B92-9188-B2E725D730D1}"/>
    <cellStyle name="Normal 17 2 7" xfId="4883" xr:uid="{0EB84267-89FA-49E5-8A2F-7FB0A913CD99}"/>
    <cellStyle name="Normal 17 2 8" xfId="4958" xr:uid="{83DBD0A7-A604-4518-8367-C1CF0386F00F}"/>
    <cellStyle name="Normal 17 2 9" xfId="5075" xr:uid="{DE701E2B-A1B3-4DA4-8F0C-ED33FCAB5411}"/>
    <cellStyle name="Normal 17 2_New TB 18-19" xfId="16320" xr:uid="{EF5CD37E-F6E8-4F1F-9192-14176F47DCF4}"/>
    <cellStyle name="Normal 17 3" xfId="8610" xr:uid="{3748DFD0-D0AE-4DF6-8D9C-BA42B44C5A42}"/>
    <cellStyle name="Normal 17 3 2" xfId="16325" xr:uid="{195C73EC-89DA-416D-8FEE-91BEBB1678D9}"/>
    <cellStyle name="Normal 17 3 3" xfId="11722" xr:uid="{C077AAAF-6AC0-4D58-909A-3218D262AEC9}"/>
    <cellStyle name="Normal 17 3 4" xfId="217" xr:uid="{C03F5E61-6622-4866-BA73-953A4FAE7211}"/>
    <cellStyle name="Normal 17 3 5" xfId="5163" xr:uid="{8661A21C-C24B-41DD-8F92-D84C561317E1}"/>
    <cellStyle name="Normal 17 3 6" xfId="5182" xr:uid="{9F5F09A4-8B5A-4037-B4AD-FDF70E87A3F7}"/>
    <cellStyle name="Normal 17 3 7" xfId="5198" xr:uid="{2A948AC2-424A-4C80-824A-9E96CEFA7023}"/>
    <cellStyle name="Normal 17 3 8" xfId="5265" xr:uid="{BDEA7151-BED7-4E1F-981C-EDA466049473}"/>
    <cellStyle name="Normal 17 3 9" xfId="5338" xr:uid="{1FB2708C-0F4E-4F3C-AD94-5FEA89133D67}"/>
    <cellStyle name="Normal 17 4" xfId="16326" xr:uid="{847966B9-CEA9-4985-9262-A86543D73AF1}"/>
    <cellStyle name="Normal 17 4 2" xfId="16328" xr:uid="{0E643E6A-0E9E-4213-A9EE-430E58F23B0C}"/>
    <cellStyle name="Normal 17 4 3" xfId="11746" xr:uid="{3434AEAB-C070-47E3-91EB-7B64D7008DBE}"/>
    <cellStyle name="Normal 17 4 4" xfId="11760" xr:uid="{8296A51E-8AB3-42B5-8C06-257D19201B72}"/>
    <cellStyle name="Normal 17 4 5" xfId="2325" xr:uid="{D01881E5-F7BD-424A-95F3-AD02923DBBF1}"/>
    <cellStyle name="Normal 17 4 6" xfId="1149" xr:uid="{86C67A26-B3D9-4F9F-A680-81C7BDCF4787}"/>
    <cellStyle name="Normal 17 4 7" xfId="2372" xr:uid="{55E686DD-D0C2-40D8-8E01-97562C8DEDC5}"/>
    <cellStyle name="Normal 17 4 8" xfId="2407" xr:uid="{E3524CB7-7B47-443D-903B-52DB8EFBE2A1}"/>
    <cellStyle name="Normal 17 4 9" xfId="2436" xr:uid="{1447974C-3D21-477F-8BFA-C818A1E3EB6E}"/>
    <cellStyle name="Normal 17 5" xfId="16329" xr:uid="{E0D00224-F7F7-4F48-9F0D-D5AB4B84DCC7}"/>
    <cellStyle name="Normal 17 5 2" xfId="16334" xr:uid="{659E93CE-85D2-40D4-AA83-916AD931E286}"/>
    <cellStyle name="Normal 17 5 3" xfId="11777" xr:uid="{C026D3DA-1A36-4EC3-A2EE-29A94D66DFA1}"/>
    <cellStyle name="Normal 17 5 4" xfId="11797" xr:uid="{03F67CB0-1769-44DD-8F63-D24CF808C295}"/>
    <cellStyle name="Normal 17 5 5" xfId="4783" xr:uid="{1C85D1FD-8D0E-4E71-8AB1-25291A5D9BD2}"/>
    <cellStyle name="Normal 17 5 6" xfId="1190" xr:uid="{57EF95BA-CF24-4A1E-8C30-E8B7DFEF3BA4}"/>
    <cellStyle name="Normal 17 5 7" xfId="4800" xr:uid="{4A023591-D232-4195-9E71-C1C7CB686881}"/>
    <cellStyle name="Normal 17 5 8" xfId="4816" xr:uid="{F0EF2361-2EF9-4DF9-BFB2-4B62829221B2}"/>
    <cellStyle name="Normal 17 5 9" xfId="4833" xr:uid="{E2D4259A-08B1-4941-9B82-CF15B3BEEA99}"/>
    <cellStyle name="Normal 17 6" xfId="16335" xr:uid="{5583EFA9-C38F-448B-AF35-72E9B17C4B62}"/>
    <cellStyle name="Normal 17 6 2" xfId="16337" xr:uid="{9C34AA44-9D9C-41AA-91D5-F7E7641BF27A}"/>
    <cellStyle name="Normal 17 6 3" xfId="11816" xr:uid="{D1DCEC9C-772E-46FA-8A34-46C2301FB77D}"/>
    <cellStyle name="Normal 17 6 4" xfId="11826" xr:uid="{C23F6CEF-CBE2-41D5-9AFD-C0DF7AFBA5E0}"/>
    <cellStyle name="Normal 17 6 5" xfId="4892" xr:uid="{B3451755-D5E3-4A74-A182-27A18AFD6995}"/>
    <cellStyle name="Normal 17 6 6" xfId="1210" xr:uid="{1967FAA2-B75C-42EB-8937-5631886C185F}"/>
    <cellStyle name="Normal 17 6 7" xfId="4903" xr:uid="{557C9B6F-F24C-437D-BC64-0DCDB5ADCFFA}"/>
    <cellStyle name="Normal 17 6 8" xfId="4929" xr:uid="{3508045F-B7E8-480F-93B5-AB840A3212B1}"/>
    <cellStyle name="Normal 17 6 9" xfId="914" xr:uid="{9B280343-B3A7-4CE3-B1A8-A347B7332771}"/>
    <cellStyle name="Normal 17 7" xfId="16338" xr:uid="{72B1B4E1-6FC3-48D2-B1CF-7EB96BD956BB}"/>
    <cellStyle name="Normal 17 7 2" xfId="16339" xr:uid="{256C924E-62E8-4DC2-8907-A9E867441359}"/>
    <cellStyle name="Normal 17 7 3" xfId="11841" xr:uid="{81D6E84A-0A4B-4A92-8570-EA23D8AB3F5C}"/>
    <cellStyle name="Normal 17 7 4" xfId="11846" xr:uid="{A3E4574B-792B-431E-AF73-4C104AE40403}"/>
    <cellStyle name="Normal 17 7 5" xfId="4966" xr:uid="{3B50FD91-757C-49C5-BDA8-83548A149042}"/>
    <cellStyle name="Normal 17 7 6" xfId="600" xr:uid="{D63FA0CE-BF84-4102-B09C-69BB06661C9F}"/>
    <cellStyle name="Normal 17 7 7" xfId="4978" xr:uid="{7F7ADD8B-6728-4F7B-87B0-500CF3D0D38B}"/>
    <cellStyle name="Normal 17 7 8" xfId="902" xr:uid="{AE6EC60A-9227-4AB8-B5DE-461E5F7E7E4E}"/>
    <cellStyle name="Normal 17 7 9" xfId="4991" xr:uid="{CCED4EB1-FCA3-4FE1-979A-DB9FB3106820}"/>
    <cellStyle name="Normal 17 8" xfId="16343" xr:uid="{32F28AF9-4D86-4868-8952-6B20EF5F6841}"/>
    <cellStyle name="Normal 17 9" xfId="16346" xr:uid="{9B2936AD-79FC-4CA7-B626-7B5EDA75CD97}"/>
    <cellStyle name="Normal 17_New TB 18-19" xfId="16349" xr:uid="{053F142D-C697-4939-A8A4-4D2DAA8E7280}"/>
    <cellStyle name="Normal 170" xfId="47545" xr:uid="{E4FAD459-D9E5-4B67-8EA4-35C5329C7FCE}"/>
    <cellStyle name="Normal 171" xfId="47546" xr:uid="{988348C7-2772-43DC-B62B-E8E70DA5BE32}"/>
    <cellStyle name="Normal 172" xfId="47547" xr:uid="{EE5FBC40-B433-4F65-9C30-66E347D817B2}"/>
    <cellStyle name="Normal 173" xfId="47548" xr:uid="{BE70AAE0-CA3E-4D51-913D-57626132EB6F}"/>
    <cellStyle name="Normal 174" xfId="47549" xr:uid="{E474AE7E-EE2D-409B-87AD-607E72B1B03C}"/>
    <cellStyle name="Normal 18" xfId="16351" xr:uid="{B530EA2B-EEC8-476E-ABF1-343BFBFB60BD}"/>
    <cellStyle name="Normal 18 10" xfId="8338" xr:uid="{156529E7-547A-405C-BD4B-8AF4CB9685F4}"/>
    <cellStyle name="Normal 18 11" xfId="7374" xr:uid="{3B6639B1-FF6D-44DD-BB98-C9FF1EC910C2}"/>
    <cellStyle name="Normal 18 12" xfId="2277" xr:uid="{1ACD435B-F120-4CC7-8384-AB08053C0FCE}"/>
    <cellStyle name="Normal 18 13" xfId="2287" xr:uid="{4B60AC2A-DC80-4C61-BD75-FF866BF03885}"/>
    <cellStyle name="Normal 18 14" xfId="357" xr:uid="{4BFC1C40-3165-4CD2-A70B-63995E4DCBB2}"/>
    <cellStyle name="Normal 18 15" xfId="405" xr:uid="{9C518CBE-2B2F-4F55-A7A2-CA0DE46C5DB2}"/>
    <cellStyle name="Normal 18 2" xfId="16353" xr:uid="{3619DAC4-0ADA-49DE-BF5F-95A6E8818ADB}"/>
    <cellStyle name="Normal 18 3" xfId="16355" xr:uid="{EB00C18E-8F05-41E5-985A-F625D44812D5}"/>
    <cellStyle name="Normal 18 3 2" xfId="16358" xr:uid="{01D1F5A1-FD5E-4891-BB85-F37B3E64E3EE}"/>
    <cellStyle name="Normal 18 3 3" xfId="16361" xr:uid="{2E422ABC-73C6-409B-A840-5BF5DF6DEB5A}"/>
    <cellStyle name="Normal 18 3 4" xfId="16364" xr:uid="{44108CAE-E4A1-4570-8141-01CAEF57F85C}"/>
    <cellStyle name="Normal 18 3 5" xfId="16366" xr:uid="{5DECFC85-A779-4A8B-9397-FB500E71E915}"/>
    <cellStyle name="Normal 18 3 6" xfId="16368" xr:uid="{13940290-9620-475B-9A94-BA58AD41D1A3}"/>
    <cellStyle name="Normal 18 3 7" xfId="16372" xr:uid="{A6FA14C6-A8FE-4256-BBE1-CA3619A104F1}"/>
    <cellStyle name="Normal 18 3 8" xfId="1036" xr:uid="{28E7CE4D-B3E7-407E-B52F-41639F8CE325}"/>
    <cellStyle name="Normal 18 3 9" xfId="1049" xr:uid="{8AF175FD-0DF0-4996-8749-41EDD14C7202}"/>
    <cellStyle name="Normal 18 4" xfId="16376" xr:uid="{33FCD0BD-EFC7-48DE-92EE-FDBC8C467616}"/>
    <cellStyle name="Normal 18 4 2" xfId="16379" xr:uid="{37B598E1-6477-4B2C-A583-9A1DAB82FBAC}"/>
    <cellStyle name="Normal 18 4 3" xfId="16383" xr:uid="{63362EE4-555B-4E24-999D-3510D4F59434}"/>
    <cellStyle name="Normal 18 4 4" xfId="16386" xr:uid="{ED7C6BAE-279E-47D9-908C-22236E33D07D}"/>
    <cellStyle name="Normal 18 4 5" xfId="16388" xr:uid="{E59B0AA4-5C81-4CFE-9BE9-BADB055C63B2}"/>
    <cellStyle name="Normal 18 4 6" xfId="16390" xr:uid="{13175FA8-26D1-47A9-BAFE-15BE7ED22888}"/>
    <cellStyle name="Normal 18 4 7" xfId="16393" xr:uid="{88E004F7-C942-4A63-9590-DBEE707D041D}"/>
    <cellStyle name="Normal 18 4 8" xfId="16396" xr:uid="{A3B81C14-DB6E-402F-B59D-97962DF11B31}"/>
    <cellStyle name="Normal 18 4 9" xfId="2086" xr:uid="{32A7639B-0CB3-4371-9753-A1FA4390AE41}"/>
    <cellStyle name="Normal 18 5" xfId="16399" xr:uid="{6A239B56-DBA7-4E34-96E6-2BEE72D70310}"/>
    <cellStyle name="Normal 18 5 2" xfId="16401" xr:uid="{887FEB45-6C16-4129-919C-44B35A6E0294}"/>
    <cellStyle name="Normal 18 5 3" xfId="16405" xr:uid="{2FF6CFED-6683-470F-A1A0-1BCBA11D73A6}"/>
    <cellStyle name="Normal 18 5 4" xfId="16409" xr:uid="{119D7F9C-5599-4E68-B18F-D8DE2281B495}"/>
    <cellStyle name="Normal 18 5 5" xfId="16411" xr:uid="{904333B7-A5A4-4234-B76F-C54CE00A8A60}"/>
    <cellStyle name="Normal 18 5 6" xfId="16413" xr:uid="{03717DDD-63CE-4AF4-9DAC-0B7CF5B47F56}"/>
    <cellStyle name="Normal 18 5 7" xfId="16416" xr:uid="{4CC57616-D652-4F62-BA7D-9487E188FF74}"/>
    <cellStyle name="Normal 18 5 8" xfId="16419" xr:uid="{8C89C645-4B32-41CA-ABE9-02C7E7AEFD8E}"/>
    <cellStyle name="Normal 18 5 9" xfId="16422" xr:uid="{7651FC47-5DC0-4D73-8289-96065205AB08}"/>
    <cellStyle name="Normal 18 6" xfId="16425" xr:uid="{DED7FD00-3115-4A42-846D-744711BF7648}"/>
    <cellStyle name="Normal 18 6 2" xfId="16428" xr:uid="{EECCD95C-3AC4-4D2E-84ED-77B69C2F35E2}"/>
    <cellStyle name="Normal 18 6 3" xfId="16433" xr:uid="{427F1064-A5D8-4606-B7B7-A000FBA14860}"/>
    <cellStyle name="Normal 18 6 4" xfId="16438" xr:uid="{769FF90B-4AA1-4677-89DD-6EFE084966EC}"/>
    <cellStyle name="Normal 18 6 5" xfId="16442" xr:uid="{FEEA72B1-1AA1-4101-B78E-EC2A77EA9A1B}"/>
    <cellStyle name="Normal 18 6 6" xfId="16446" xr:uid="{68ABF77D-2CD7-401B-851B-7F80C7245E83}"/>
    <cellStyle name="Normal 18 6 7" xfId="16451" xr:uid="{7EDE8CA1-C30B-4CEA-B510-927E65E34F78}"/>
    <cellStyle name="Normal 18 6 8" xfId="16455" xr:uid="{130B312C-2F8E-4A55-87B6-05765D45314C}"/>
    <cellStyle name="Normal 18 6 9" xfId="16459" xr:uid="{9B00E6BE-93CC-4A79-BC72-2A9CFAEE9AC2}"/>
    <cellStyle name="Normal 18 7" xfId="16462" xr:uid="{814A3527-5712-4EBC-9AED-4184C1033CEB}"/>
    <cellStyle name="Normal 18 7 2" xfId="16464" xr:uid="{796DBD69-D52E-401D-8858-04589B26F5DF}"/>
    <cellStyle name="Normal 18 7 3" xfId="16467" xr:uid="{772B7AF9-AF2C-4E82-8BF3-3C190E50A3AA}"/>
    <cellStyle name="Normal 18 7 4" xfId="16470" xr:uid="{81668A99-DAA6-45AA-B149-CEAE27E61A41}"/>
    <cellStyle name="Normal 18 7 5" xfId="16473" xr:uid="{58926939-4CC6-4244-B030-83AA8D4A8AF9}"/>
    <cellStyle name="Normal 18 7 6" xfId="16476" xr:uid="{ABAB3CCB-2F59-4F4E-8E7E-F9529500D1E1}"/>
    <cellStyle name="Normal 18 7 7" xfId="16479" xr:uid="{C1C15A09-0CB7-47A8-A6A2-7A51F8C8EC43}"/>
    <cellStyle name="Normal 18 7 8" xfId="16481" xr:uid="{9C7A0F96-8FC8-4A7F-BEE3-03FFDE0B0E44}"/>
    <cellStyle name="Normal 18 7 9" xfId="16483" xr:uid="{64AF8497-27C2-4845-BBC1-F773D81D671E}"/>
    <cellStyle name="Normal 18 8" xfId="16485" xr:uid="{0486D417-2388-44A4-904B-C72496DED743}"/>
    <cellStyle name="Normal 18 9" xfId="16487" xr:uid="{6445A4A4-5A4A-4F94-96B9-259CE9357929}"/>
    <cellStyle name="Normal 18_New TB 18-19" xfId="16490" xr:uid="{459F1823-0330-41E4-8CC1-BAEA70FA233B}"/>
    <cellStyle name="Normal 19" xfId="16492" xr:uid="{9A511D48-F86A-4021-B42C-1C343B81856A}"/>
    <cellStyle name="Normal 19 10" xfId="4145" xr:uid="{D182885A-1716-4818-8F05-C8EC0E59E7C3}"/>
    <cellStyle name="Normal 19 11" xfId="4151" xr:uid="{11A9A69F-EC09-4587-8F37-77862999D567}"/>
    <cellStyle name="Normal 19 12" xfId="4165" xr:uid="{C66DF464-ACAB-4A54-A1C4-F8A332175FE2}"/>
    <cellStyle name="Normal 19 13" xfId="4179" xr:uid="{BC5389AB-1619-4D2A-8102-8536BFD08F5B}"/>
    <cellStyle name="Normal 19 14" xfId="2861" xr:uid="{9DBD44C3-24A1-45F2-9390-7B0608962BCC}"/>
    <cellStyle name="Normal 19 2" xfId="1769" xr:uid="{94AB6CBF-722A-4B01-A100-5007A9C0552E}"/>
    <cellStyle name="Normal 19 2 2" xfId="13668" xr:uid="{C82EF9E8-D538-4168-B75A-CFFA714F10DD}"/>
    <cellStyle name="Normal 19 2 3" xfId="9883" xr:uid="{6BE17F71-019B-411D-86E2-170849649379}"/>
    <cellStyle name="Normal 19 2 4" xfId="9886" xr:uid="{4614AB37-0EC0-415C-AF6E-83F73C1C03EF}"/>
    <cellStyle name="Normal 19 2 5" xfId="9889" xr:uid="{05C26971-C4CA-4AF8-B268-A204725CAFE9}"/>
    <cellStyle name="Normal 19 2 6" xfId="9893" xr:uid="{40B152ED-5613-4DB0-B3EE-2B19AC4C7D0D}"/>
    <cellStyle name="Normal 19 2 7" xfId="7044" xr:uid="{01B5EF62-533B-4D5F-A5A2-C5F4CE5FFEE2}"/>
    <cellStyle name="Normal 19 2 8" xfId="7050" xr:uid="{AD11E491-11BA-4F50-A335-95F7A286744F}"/>
    <cellStyle name="Normal 19 2 9" xfId="7061" xr:uid="{9BBF83A7-9918-4046-B9B9-E8AE5016CCF9}"/>
    <cellStyle name="Normal 19 3" xfId="1798" xr:uid="{8A891221-68E7-47CE-AE99-D2B4A8A57BA5}"/>
    <cellStyle name="Normal 19 3 2" xfId="1810" xr:uid="{682B5678-1DA1-46C4-A277-56B06CC71C96}"/>
    <cellStyle name="Normal 19 3 3" xfId="1924" xr:uid="{517FDB12-81E8-4C17-B95A-82684B142D02}"/>
    <cellStyle name="Normal 19 3 4" xfId="1945" xr:uid="{A6F1808C-D944-4DC1-8EA5-84B7FF86E76D}"/>
    <cellStyle name="Normal 19 3 5" xfId="1958" xr:uid="{E49F8166-FAE7-423C-A23C-AD9327E397CC}"/>
    <cellStyle name="Normal 19 3 6" xfId="1970" xr:uid="{698F89F6-8E69-4778-B699-A7A5B8A3699A}"/>
    <cellStyle name="Normal 19 3 7" xfId="1985" xr:uid="{396F4119-44D6-49C2-B6F4-ED750FBF0121}"/>
    <cellStyle name="Normal 19 3 8" xfId="1993" xr:uid="{798F4B5C-7165-48CC-B32A-BC00EA41C892}"/>
    <cellStyle name="Normal 19 3 9" xfId="2010" xr:uid="{4D7DEC30-775C-4792-95D6-61398BB9A891}"/>
    <cellStyle name="Normal 19 4" xfId="2036" xr:uid="{88277FA3-FFD7-4ECD-8C4F-BFC89CDDA1B7}"/>
    <cellStyle name="Normal 19 4 2" xfId="16498" xr:uid="{13553E75-EB10-44B5-B2DC-83608D6E1932}"/>
    <cellStyle name="Normal 19 4 3" xfId="8737" xr:uid="{2433A678-7A0D-4BBC-86D5-D83B07FB0C3A}"/>
    <cellStyle name="Normal 19 4 4" xfId="8746" xr:uid="{3EE21B96-4D2A-427F-B50F-EEE958CE9C85}"/>
    <cellStyle name="Normal 19 4 5" xfId="9922" xr:uid="{44C40FDF-6A06-4AFD-8538-CA3154487412}"/>
    <cellStyle name="Normal 19 4 6" xfId="9934" xr:uid="{AEB22759-FA3D-444C-AED6-69B6F7FDD9DD}"/>
    <cellStyle name="Normal 19 4 7" xfId="9583" xr:uid="{4BC745EB-1EA3-4C67-9A75-4140873A9577}"/>
    <cellStyle name="Normal 19 4 8" xfId="9936" xr:uid="{13B23F8D-0ADF-40F1-94A9-D2D52F34419F}"/>
    <cellStyle name="Normal 19 4 9" xfId="9940" xr:uid="{9F0EC326-5E1A-49C2-A64B-61D2F515C717}"/>
    <cellStyle name="Normal 19 5" xfId="2056" xr:uid="{0DC46974-9CE7-43B0-A4C3-C5202935E474}"/>
    <cellStyle name="Normal 19 5 2" xfId="16502" xr:uid="{BCB082C4-06F3-4702-9F82-08A3436BB11E}"/>
    <cellStyle name="Normal 19 5 3" xfId="162" xr:uid="{A94AEA4D-4F86-4116-9E8B-406BC941DA34}"/>
    <cellStyle name="Normal 19 5 4" xfId="16507" xr:uid="{20BB7AB1-3167-4DF1-93AD-0CB3B79C6F29}"/>
    <cellStyle name="Normal 19 5 5" xfId="16511" xr:uid="{88261C70-6328-44E7-96A2-E52537536894}"/>
    <cellStyle name="Normal 19 5 6" xfId="16514" xr:uid="{B579FBC6-6A81-45ED-951F-1EC9EF15C579}"/>
    <cellStyle name="Normal 19 5 7" xfId="16516" xr:uid="{F0BE1020-8FE4-4B7E-B492-D6C8D6CEF401}"/>
    <cellStyle name="Normal 19 5 8" xfId="16518" xr:uid="{0575FF6D-C946-4CCB-A264-8ECA99646746}"/>
    <cellStyle name="Normal 19 5 9" xfId="16520" xr:uid="{CABE30CC-F32C-410C-87D8-403A90770CFC}"/>
    <cellStyle name="Normal 19 6" xfId="2082" xr:uid="{C77E745C-0D7E-47A4-890E-A9FD1959EB56}"/>
    <cellStyle name="Normal 19 6 2" xfId="16526" xr:uid="{DE1002A3-5674-4001-AE60-7AADC3F9C739}"/>
    <cellStyle name="Normal 19 6 3" xfId="16532" xr:uid="{3D25D716-47B6-4B98-B859-4FDD25CE0A39}"/>
    <cellStyle name="Normal 19 6 4" xfId="16536" xr:uid="{C2AC4437-F905-428C-AA07-7BC3714A054B}"/>
    <cellStyle name="Normal 19 6 5" xfId="16540" xr:uid="{CEC9C306-15D9-46C1-B99A-35C31516DFBC}"/>
    <cellStyle name="Normal 19 6 6" xfId="16543" xr:uid="{EA1A9302-A0F5-4AC2-816E-7C56BDD2C863}"/>
    <cellStyle name="Normal 19 6 7" xfId="16545" xr:uid="{09D5B201-EF31-4A28-A037-A01C6DE2475E}"/>
    <cellStyle name="Normal 19 6 8" xfId="16547" xr:uid="{28969CAC-3887-40C8-A0BE-6274F38FC642}"/>
    <cellStyle name="Normal 19 6 9" xfId="16549" xr:uid="{7EDB58C2-C9C0-4132-B876-64E3FD5D3333}"/>
    <cellStyle name="Normal 19 7" xfId="16551" xr:uid="{E1859DC9-586D-4FE3-96F6-ECF897297668}"/>
    <cellStyle name="Normal 19 8" xfId="16554" xr:uid="{90238B00-3AF7-440A-905E-78B1C2DED340}"/>
    <cellStyle name="Normal 19 9" xfId="12962" xr:uid="{3666C871-B053-406F-8C2F-EA5A0A607550}"/>
    <cellStyle name="Normal 19_New TB 18-19" xfId="14934" xr:uid="{0F51F537-3720-4E5B-9460-978B03A174E5}"/>
    <cellStyle name="Normal 2" xfId="15611" xr:uid="{920CD804-302E-45CC-AAE1-95491AD73AE5}"/>
    <cellStyle name="Normal 2 10" xfId="12" xr:uid="{8FF9886B-EE8D-4F5C-8AD7-CBC52D875439}"/>
    <cellStyle name="Normal 2 10 10" xfId="16560" xr:uid="{699867C8-99F7-4C40-9129-B70D5ECD3786}"/>
    <cellStyle name="Normal 2 10 10 2" xfId="16562" xr:uid="{0C59301A-CD53-4698-8236-3CBA85262876}"/>
    <cellStyle name="Normal 2 10 10 3" xfId="16564" xr:uid="{D8E697E2-0536-4A28-941C-750D307700C3}"/>
    <cellStyle name="Normal 2 10 10 4" xfId="16565" xr:uid="{191FA913-832A-4A3F-8941-E2972F2CA764}"/>
    <cellStyle name="Normal 2 10 10 5" xfId="16566" xr:uid="{3ED31F1B-CD08-418B-AEC5-2698535818FE}"/>
    <cellStyle name="Normal 2 10 10 6" xfId="16567" xr:uid="{67F2EEB7-BAC5-4201-BE07-2B1F66C65CE5}"/>
    <cellStyle name="Normal 2 10 10 7" xfId="16568" xr:uid="{3F3A1E83-4419-4BC6-83EE-9978E397C096}"/>
    <cellStyle name="Normal 2 10 10 8" xfId="16570" xr:uid="{158CB727-51AC-4690-AC79-64C9B4E62F39}"/>
    <cellStyle name="Normal 2 10 10 9" xfId="7197" xr:uid="{CD1B2E7E-4177-46BA-9F68-AE7718672D6C}"/>
    <cellStyle name="Normal 2 10 11" xfId="16571" xr:uid="{B03BE58C-E975-46A8-AA2A-8984AB176A29}"/>
    <cellStyle name="Normal 2 10 11 2" xfId="16573" xr:uid="{28FF9349-85E0-4732-BAA5-04E7CD8F6DEE}"/>
    <cellStyle name="Normal 2 10 11 3" xfId="16575" xr:uid="{A484DF19-2FA9-4FA3-BDD6-30C04073A800}"/>
    <cellStyle name="Normal 2 10 11 4" xfId="16576" xr:uid="{9A2548DE-2684-4821-A209-3B82D27831BA}"/>
    <cellStyle name="Normal 2 10 11 5" xfId="16579" xr:uid="{36AB19F3-A67A-4D0A-A72C-9823B1880CB9}"/>
    <cellStyle name="Normal 2 10 11 6" xfId="16582" xr:uid="{81FFF6BF-A98B-4529-AAB1-F71A320F14AF}"/>
    <cellStyle name="Normal 2 10 11 7" xfId="16583" xr:uid="{FA006DE5-6067-47C8-AE44-3E425C18D303}"/>
    <cellStyle name="Normal 2 10 11 8" xfId="16585" xr:uid="{733CC727-2BDC-4E11-8938-D7FF2CBA24EF}"/>
    <cellStyle name="Normal 2 10 11 9" xfId="51" xr:uid="{48F5CDBE-8A1D-487E-AF90-D104AA5CF6F1}"/>
    <cellStyle name="Normal 2 10 12" xfId="16586" xr:uid="{7924E362-C834-424C-99A0-984E9F29E1D3}"/>
    <cellStyle name="Normal 2 10 13" xfId="16588" xr:uid="{06B5425A-4FDE-4D6E-8A82-BA796253CDC1}"/>
    <cellStyle name="Normal 2 10 14" xfId="16590" xr:uid="{E5BEBF84-5EB1-4287-B16A-EC48590E9B7E}"/>
    <cellStyle name="Normal 2 10 15" xfId="617" xr:uid="{83CC031F-997B-4D53-8EE2-2812E21E6A4F}"/>
    <cellStyle name="Normal 2 10 16" xfId="16102" xr:uid="{94B22279-D2B7-47E5-A8D2-D935C8F154E9}"/>
    <cellStyle name="Normal 2 10 17" xfId="13255" xr:uid="{C2B505E0-945D-4940-A29D-63176074A221}"/>
    <cellStyle name="Normal 2 10 18" xfId="13267" xr:uid="{D9586227-4CBB-42C0-8691-00AE948EA06F}"/>
    <cellStyle name="Normal 2 10 19" xfId="13278" xr:uid="{E6E8F9E1-3969-4CB0-8DF8-2839A8F2DB22}"/>
    <cellStyle name="Normal 2 10 2" xfId="12369" xr:uid="{CEA62306-5769-4F04-8A80-4615F3F0F1C5}"/>
    <cellStyle name="Normal 2 10 2 10" xfId="73" xr:uid="{52DE08AC-F369-4C3C-B3D5-58448885E788}"/>
    <cellStyle name="Normal 2 10 2 11" xfId="4675" xr:uid="{B9752425-1462-432C-9C25-0FBBD94C4E45}"/>
    <cellStyle name="Normal 2 10 2 12" xfId="4685" xr:uid="{FDE1F56C-D497-410A-8F94-1B3112EA12F9}"/>
    <cellStyle name="Normal 2 10 2 13" xfId="5552" xr:uid="{7167B45A-007F-47EB-8B36-0E3205B5A343}"/>
    <cellStyle name="Normal 2 10 2 14" xfId="5558" xr:uid="{60DB12CB-9D6B-4552-83CC-30737F83D2AC}"/>
    <cellStyle name="Normal 2 10 2 2" xfId="16301" xr:uid="{FE0196CE-8B30-4217-B2DB-D5C7D8D2E72F}"/>
    <cellStyle name="Normal 2 10 2 2 2" xfId="10398" xr:uid="{3502BE1D-8C2C-4F96-B869-4DCB550ECC30}"/>
    <cellStyle name="Normal 2 10 2 2 3" xfId="10428" xr:uid="{3CD10F63-DB65-4E63-A359-1D9D5006A690}"/>
    <cellStyle name="Normal 2 10 2 2 4" xfId="10462" xr:uid="{989903E3-B020-47DD-8DF6-E1E5839D7D78}"/>
    <cellStyle name="Normal 2 10 2 2 5" xfId="10480" xr:uid="{8DA8B031-CDA2-4DD3-B754-6924749E1DA6}"/>
    <cellStyle name="Normal 2 10 2 2 6" xfId="10503" xr:uid="{82E1F982-0767-42E0-9044-1E51A07A2614}"/>
    <cellStyle name="Normal 2 10 2 2 7" xfId="10515" xr:uid="{CA52FD13-E7E9-4B63-9362-95B61681EDE1}"/>
    <cellStyle name="Normal 2 10 2 2 8" xfId="15101" xr:uid="{2BA89BDA-A329-4094-9972-957AEB28C3C6}"/>
    <cellStyle name="Normal 2 10 2 2 9" xfId="804" xr:uid="{EFB59426-309B-4366-A85C-FB91E7731293}"/>
    <cellStyle name="Normal 2 10 2 3" xfId="16305" xr:uid="{E0ECC603-1A54-49C9-82A7-4620356B71D4}"/>
    <cellStyle name="Normal 2 10 2 3 2" xfId="10731" xr:uid="{EAF47E51-72B3-4D13-9DF4-53BFA443229C}"/>
    <cellStyle name="Normal 2 10 2 3 3" xfId="3409" xr:uid="{FE15E6C3-B72E-4491-B89B-3142BF739DCC}"/>
    <cellStyle name="Normal 2 10 2 3 4" xfId="10798" xr:uid="{80A100B0-A5F7-4D1E-8B04-4D16AAAA1CBD}"/>
    <cellStyle name="Normal 2 10 2 3 5" xfId="10817" xr:uid="{22C1A4D9-85C1-46A7-B198-0F5139464869}"/>
    <cellStyle name="Normal 2 10 2 3 6" xfId="10835" xr:uid="{8D957316-2E9C-4516-A7C9-FAE05B93B2E8}"/>
    <cellStyle name="Normal 2 10 2 3 7" xfId="9773" xr:uid="{E94992A8-7BFB-415E-BBF1-5ED78D9E528A}"/>
    <cellStyle name="Normal 2 10 2 3 8" xfId="16592" xr:uid="{1B6F8BB0-C462-475F-92B8-11BB51BCAE9E}"/>
    <cellStyle name="Normal 2 10 2 3 9" xfId="16595" xr:uid="{53D368AD-7FB6-4A46-B240-D64981F26B14}"/>
    <cellStyle name="Normal 2 10 2 4" xfId="16312" xr:uid="{8A023785-9A72-40F1-9F0A-DCB56479BA01}"/>
    <cellStyle name="Normal 2 10 2 4 2" xfId="10886" xr:uid="{FEA0EC58-BBBD-4DBC-9A8B-D1599948803A}"/>
    <cellStyle name="Normal 2 10 2 4 3" xfId="10890" xr:uid="{40955EAD-6023-4D6D-9623-B46ACB97C13F}"/>
    <cellStyle name="Normal 2 10 2 4 4" xfId="10894" xr:uid="{6347E259-A9AA-4C6A-AFE4-9CC27078C1E6}"/>
    <cellStyle name="Normal 2 10 2 4 5" xfId="10898" xr:uid="{D6206793-962E-45BC-A5C2-D556E85F6E2A}"/>
    <cellStyle name="Normal 2 10 2 4 6" xfId="10914" xr:uid="{2B6BCCB9-CC77-4C72-91F1-FC1647D81B4D}"/>
    <cellStyle name="Normal 2 10 2 4 7" xfId="10926" xr:uid="{9D3263AE-0D1B-4D51-8568-1CC1ABF0A639}"/>
    <cellStyle name="Normal 2 10 2 4 8" xfId="15218" xr:uid="{5209DC8D-4E90-42CA-8C87-AE5F918C3C7A}"/>
    <cellStyle name="Normal 2 10 2 4 9" xfId="15223" xr:uid="{3D0CA071-AD18-4D6D-9561-A164F6E3131E}"/>
    <cellStyle name="Normal 2 10 2 5" xfId="11938" xr:uid="{927BA4EC-21BB-47DD-BDC2-A6EC53482EF3}"/>
    <cellStyle name="Normal 2 10 2 5 2" xfId="10992" xr:uid="{A9D40B38-6422-4961-80DA-E02308D845F9}"/>
    <cellStyle name="Normal 2 10 2 5 3" xfId="11001" xr:uid="{91B7EA71-10CA-44CE-AEAC-A4E0A3ED47F8}"/>
    <cellStyle name="Normal 2 10 2 5 4" xfId="11017" xr:uid="{9844F58F-4536-40CF-B5F9-0CC357235A9D}"/>
    <cellStyle name="Normal 2 10 2 5 5" xfId="11033" xr:uid="{96BCEE60-6128-4729-9B83-1F638C916580}"/>
    <cellStyle name="Normal 2 10 2 5 6" xfId="11054" xr:uid="{EDB50B96-7588-4B30-9BF4-B748FE4D4230}"/>
    <cellStyle name="Normal 2 10 2 5 7" xfId="11074" xr:uid="{B73CDF9A-C8D0-425E-9079-7F50897EDC84}"/>
    <cellStyle name="Normal 2 10 2 5 8" xfId="15232" xr:uid="{B194E55E-947A-48A4-8F0A-846149DF3CD7}"/>
    <cellStyle name="Normal 2 10 2 5 9" xfId="15237" xr:uid="{E23867A1-7E7D-4C8E-97F3-4ACEBC12729C}"/>
    <cellStyle name="Normal 2 10 2 6" xfId="11948" xr:uid="{A03C22ED-45A5-4EA7-9BD0-F3F066432BDC}"/>
    <cellStyle name="Normal 2 10 2 6 2" xfId="4348" xr:uid="{B9B330A0-751C-4FB5-A114-C9A8A0648467}"/>
    <cellStyle name="Normal 2 10 2 6 3" xfId="4367" xr:uid="{EC5883C5-33FB-44B5-A1EC-9CBE5BDEED34}"/>
    <cellStyle name="Normal 2 10 2 6 4" xfId="680" xr:uid="{7775492E-8072-4663-A92D-920E39617EF0}"/>
    <cellStyle name="Normal 2 10 2 6 5" xfId="4405" xr:uid="{1BD25D9F-7A58-4500-BDA9-79924F9C01C3}"/>
    <cellStyle name="Normal 2 10 2 6 6" xfId="4428" xr:uid="{DB5793BE-B0B0-46B0-840B-041D75C72689}"/>
    <cellStyle name="Normal 2 10 2 6 7" xfId="67" xr:uid="{7445CC8A-13EA-4B65-9C2A-E24996E668C3}"/>
    <cellStyle name="Normal 2 10 2 6 8" xfId="15244" xr:uid="{34F666C6-175C-40FE-97CC-A493F13A0AF8}"/>
    <cellStyle name="Normal 2 10 2 6 9" xfId="15250" xr:uid="{E3D03DF2-CBFF-4A6F-AF61-484B3BD363EF}"/>
    <cellStyle name="Normal 2 10 2 7" xfId="3466" xr:uid="{3B3DECFA-62AF-4A99-B600-DCE9B59F558D}"/>
    <cellStyle name="Normal 2 10 2 8" xfId="11958" xr:uid="{EAA4A020-B7C1-42DB-8FE2-FEF656599F07}"/>
    <cellStyle name="Normal 2 10 2 9" xfId="11966" xr:uid="{B2F66288-F749-4045-9A26-BC6A73BC9500}"/>
    <cellStyle name="Normal 2 10 2_New TB 18-19" xfId="13157" xr:uid="{C9B838AE-03B6-48BD-9596-6039BF6DB82F}"/>
    <cellStyle name="Normal 2 10 3" xfId="11121" xr:uid="{34A348BE-E776-4FB0-B37A-68772D1AB286}"/>
    <cellStyle name="Normal 2 10 3 10" xfId="16597" xr:uid="{BBAE07CC-9BE1-49BE-8F15-2FC3B89678F6}"/>
    <cellStyle name="Normal 2 10 3 11" xfId="16599" xr:uid="{AE5FB784-11D8-41FB-A3CB-D70064023177}"/>
    <cellStyle name="Normal 2 10 3 12" xfId="8699" xr:uid="{6EF4B8A5-A491-46ED-9CE4-C8916753D028}"/>
    <cellStyle name="Normal 2 10 3 13" xfId="8702" xr:uid="{76E2AD1B-EF6A-4884-A6AE-A33CC3603720}"/>
    <cellStyle name="Normal 2 10 3 14" xfId="8707" xr:uid="{FB58F68D-1DAC-4E97-8433-EA657ED3924A}"/>
    <cellStyle name="Normal 2 10 3 2" xfId="4757" xr:uid="{ACBD3F8A-70F2-4443-8B74-EE42AD032250}"/>
    <cellStyle name="Normal 2 10 3 2 2" xfId="16278" xr:uid="{FBE9D5A7-5854-4C16-976D-44D3699CD6DD}"/>
    <cellStyle name="Normal 2 10 3 2 3" xfId="16280" xr:uid="{3470E416-C131-497C-B384-A69EA263E5EE}"/>
    <cellStyle name="Normal 2 10 3 2 4" xfId="16284" xr:uid="{9D39C4E4-D0A0-499D-BB61-91A1B0A1D731}"/>
    <cellStyle name="Normal 2 10 3 2 5" xfId="16288" xr:uid="{8963BC87-1A0B-42CB-85F0-0701AE359517}"/>
    <cellStyle name="Normal 2 10 3 2 6" xfId="16292" xr:uid="{DA1FAFE5-A1CC-41D9-88DE-07BA6B4F13D5}"/>
    <cellStyle name="Normal 2 10 3 2 7" xfId="16600" xr:uid="{E100B5C9-0A2A-4EF1-B997-1195E825F1C3}"/>
    <cellStyle name="Normal 2 10 3 2 8" xfId="16601" xr:uid="{335DCD96-59CE-4C5A-BA72-A51FAD056803}"/>
    <cellStyle name="Normal 2 10 3 2 9" xfId="16605" xr:uid="{C863F8AE-631C-4429-BEC8-7BB8C8B70915}"/>
    <cellStyle name="Normal 2 10 3 3" xfId="4870" xr:uid="{AB4DFA08-BE97-48A7-946A-9A69998EDCA1}"/>
    <cellStyle name="Normal 2 10 3 3 2" xfId="16606" xr:uid="{7C1EFC34-5F62-4872-87CE-ECF2BC1FC09D}"/>
    <cellStyle name="Normal 2 10 3 3 3" xfId="16607" xr:uid="{57A9C3CA-320E-415D-91C9-39A343D11078}"/>
    <cellStyle name="Normal 2 10 3 3 4" xfId="16608" xr:uid="{9CA2BF1C-46CC-497E-8B72-8D3A7DC62EED}"/>
    <cellStyle name="Normal 2 10 3 3 5" xfId="16609" xr:uid="{83AF3513-2B42-4403-8F43-AC7FCFAB2481}"/>
    <cellStyle name="Normal 2 10 3 3 6" xfId="16610" xr:uid="{BF6B59E9-D117-4AEC-B9EC-33553104B761}"/>
    <cellStyle name="Normal 2 10 3 3 7" xfId="16611" xr:uid="{A1720E6A-29ED-4662-94E7-880B0F48F121}"/>
    <cellStyle name="Normal 2 10 3 3 8" xfId="16612" xr:uid="{D423DF72-DF13-41A1-AA27-00F887B37AB7}"/>
    <cellStyle name="Normal 2 10 3 3 9" xfId="16616" xr:uid="{BDD2A18A-C563-4EAB-9C80-3F023F8A270D}"/>
    <cellStyle name="Normal 2 10 3 4" xfId="4945" xr:uid="{A7BA12A4-2807-4834-A038-02B0E8713D99}"/>
    <cellStyle name="Normal 2 10 3 4 2" xfId="16617" xr:uid="{3AD2232B-DE29-4B54-8349-9EA00A6D6EAC}"/>
    <cellStyle name="Normal 2 10 3 4 3" xfId="15276" xr:uid="{CED045F5-4E4E-47D3-9C51-CD75CDF2F4A8}"/>
    <cellStyle name="Normal 2 10 3 4 4" xfId="15279" xr:uid="{C7C8B43E-825A-49B8-A1F2-2EC7AB7AD7FF}"/>
    <cellStyle name="Normal 2 10 3 4 5" xfId="15282" xr:uid="{87F4A023-AD3C-4B33-B131-AEE9EF047F7C}"/>
    <cellStyle name="Normal 2 10 3 4 6" xfId="15285" xr:uid="{C46788B6-EE30-40A5-9B1E-2C0A67A4237E}"/>
    <cellStyle name="Normal 2 10 3 4 7" xfId="15288" xr:uid="{E8F71BE5-344C-483E-8C46-B0D5A566F7DC}"/>
    <cellStyle name="Normal 2 10 3 4 8" xfId="15291" xr:uid="{394051D2-074F-4A45-9BAA-2B6AB498283B}"/>
    <cellStyle name="Normal 2 10 3 4 9" xfId="15296" xr:uid="{DA9FFB7D-480A-4223-959F-BD26709408BB}"/>
    <cellStyle name="Normal 2 10 3 5" xfId="5063" xr:uid="{217B50AB-9D5E-459B-AC00-96B2EDFCE38E}"/>
    <cellStyle name="Normal 2 10 3 5 2" xfId="16619" xr:uid="{B6C56B50-B7B9-4F60-949A-BF1003D5EB54}"/>
    <cellStyle name="Normal 2 10 3 5 3" xfId="15307" xr:uid="{A523F15C-763E-4F2F-A160-B8C9D366531D}"/>
    <cellStyle name="Normal 2 10 3 5 4" xfId="15311" xr:uid="{8FE921FC-1AA1-41B8-9F18-DAEA6BA7418C}"/>
    <cellStyle name="Normal 2 10 3 5 5" xfId="15315" xr:uid="{B2933ACA-AA87-4F0D-A423-A9A372B21F7C}"/>
    <cellStyle name="Normal 2 10 3 5 6" xfId="15320" xr:uid="{D54A44A4-536A-485A-A349-135D4222DED2}"/>
    <cellStyle name="Normal 2 10 3 5 7" xfId="15325" xr:uid="{E9A7B81D-6727-418C-BEB1-AF1DF8451EAF}"/>
    <cellStyle name="Normal 2 10 3 5 8" xfId="15330" xr:uid="{0D0F4133-2907-47C4-83A8-39324386ECCD}"/>
    <cellStyle name="Normal 2 10 3 5 9" xfId="15336" xr:uid="{CC9022D0-0D23-427E-829C-33343BF5B0EB}"/>
    <cellStyle name="Normal 2 10 3 6" xfId="1268" xr:uid="{FAB5FB12-EFC2-4FA3-943A-A387142DAE18}"/>
    <cellStyle name="Normal 2 10 3 6 2" xfId="5491" xr:uid="{65BD3624-98AE-461F-9CDA-DF3239355DEC}"/>
    <cellStyle name="Normal 2 10 3 6 3" xfId="1240" xr:uid="{B3C25953-5EC6-436C-841D-C4CDB7AC86BE}"/>
    <cellStyle name="Normal 2 10 3 6 4" xfId="5495" xr:uid="{A9D1988C-537B-4A80-837C-178080AED54D}"/>
    <cellStyle name="Normal 2 10 3 6 5" xfId="5513" xr:uid="{EA30CD9D-71A2-46A2-8B6A-6379239154D5}"/>
    <cellStyle name="Normal 2 10 3 6 6" xfId="5535" xr:uid="{CCE12387-5E49-4B04-A4BE-A31455D15D4F}"/>
    <cellStyle name="Normal 2 10 3 6 7" xfId="15340" xr:uid="{2C54BEC0-CF51-4F1F-BA0E-AC528FB7EA9E}"/>
    <cellStyle name="Normal 2 10 3 6 8" xfId="15344" xr:uid="{E7A38F17-95C9-4262-9E9D-F2490E7ED1A8}"/>
    <cellStyle name="Normal 2 10 3 6 9" xfId="15350" xr:uid="{89D83321-50F7-46DB-BFB3-B3412485385C}"/>
    <cellStyle name="Normal 2 10 3 7" xfId="2622" xr:uid="{E64FB3E8-A910-423A-B0B8-5FEA79E2AAA3}"/>
    <cellStyle name="Normal 2 10 3 8" xfId="3714" xr:uid="{12F62975-8923-42DC-A4F6-C48C1E93D3F1}"/>
    <cellStyle name="Normal 2 10 3 9" xfId="16623" xr:uid="{8F375C9B-97B1-4DEB-A590-0EBAAAAF5CD3}"/>
    <cellStyle name="Normal 2 10 3_New TB 18-19" xfId="12192" xr:uid="{E31577F6-5643-446A-9BFA-7047F7D5BE9B}"/>
    <cellStyle name="Normal 2 10 4" xfId="11127" xr:uid="{5354512D-B4DA-4C1D-97A2-BCE74ADA5CA7}"/>
    <cellStyle name="Normal 2 10 4 10" xfId="7244" xr:uid="{CDA69663-F70C-4275-B7F2-3ED5581D34AD}"/>
    <cellStyle name="Normal 2 10 4 11" xfId="7254" xr:uid="{ECB43F33-9CB6-496D-85FA-38A8D284663A}"/>
    <cellStyle name="Normal 2 10 4 12" xfId="7263" xr:uid="{D61AFF72-AE82-4EC4-928F-F8880CECDBFD}"/>
    <cellStyle name="Normal 2 10 4 13" xfId="7272" xr:uid="{C0490DE2-877E-4A4E-8CF4-38483992B040}"/>
    <cellStyle name="Normal 2 10 4 14" xfId="2781" xr:uid="{4249DF42-EC1C-4CF9-A57A-0C06D9CB01E6}"/>
    <cellStyle name="Normal 2 10 4 2" xfId="9052" xr:uid="{E2EFB583-794E-4746-8FA9-B4C014C6E2E1}"/>
    <cellStyle name="Normal 2 10 4 2 2" xfId="16628" xr:uid="{78DA6934-DFED-42F5-B401-77CE78BA4F1A}"/>
    <cellStyle name="Normal 2 10 4 2 3" xfId="16633" xr:uid="{86CCB5E5-B1E7-4DA7-8333-D3D2CB95C097}"/>
    <cellStyle name="Normal 2 10 4 2 4" xfId="16638" xr:uid="{2CB55E2F-8A44-4882-BC12-A328FCC256CA}"/>
    <cellStyle name="Normal 2 10 4 2 5" xfId="16643" xr:uid="{76EBA714-AF4F-431E-BDE5-4D0ACD61C109}"/>
    <cellStyle name="Normal 2 10 4 2 6" xfId="16646" xr:uid="{2C6FF984-DBBF-4F5A-879A-4571DDDDEDAD}"/>
    <cellStyle name="Normal 2 10 4 2 7" xfId="16648" xr:uid="{7F6A93F7-761E-44C9-B645-30F540B4357B}"/>
    <cellStyle name="Normal 2 10 4 2 8" xfId="16650" xr:uid="{A16ACFBB-1189-401C-8E20-12275F9BF97B}"/>
    <cellStyle name="Normal 2 10 4 2 9" xfId="16654" xr:uid="{7C5CADBA-0B0A-42E0-A4EF-13D6997B2113}"/>
    <cellStyle name="Normal 2 10 4 3" xfId="9054" xr:uid="{2D2F9699-9EAE-47E5-9191-BBA1F2FAF878}"/>
    <cellStyle name="Normal 2 10 4 3 2" xfId="12519" xr:uid="{3CF616BD-016C-4875-A9A6-39DE5BB5C533}"/>
    <cellStyle name="Normal 2 10 4 3 3" xfId="13523" xr:uid="{7A8458E7-EAEB-4322-B9FE-1A93D067989C}"/>
    <cellStyle name="Normal 2 10 4 3 4" xfId="13612" xr:uid="{9C58DF8D-C70A-4807-A805-B8A0F4F2F7E3}"/>
    <cellStyle name="Normal 2 10 4 3 5" xfId="13648" xr:uid="{1DF443CB-67FB-423C-BF5E-DB68D0B91B2B}"/>
    <cellStyle name="Normal 2 10 4 3 6" xfId="13674" xr:uid="{D0DB94A8-F606-41B0-90FA-393B58BE3522}"/>
    <cellStyle name="Normal 2 10 4 3 7" xfId="13723" xr:uid="{94AB15FA-0250-4347-B1EF-AAB13F60757B}"/>
    <cellStyle name="Normal 2 10 4 3 8" xfId="13770" xr:uid="{1A16D242-A6A5-411C-B5AD-9CDA0E6DCBB8}"/>
    <cellStyle name="Normal 2 10 4 3 9" xfId="16656" xr:uid="{0F56F3A2-3E7F-42E4-A60C-A63AF40324CE}"/>
    <cellStyle name="Normal 2 10 4 4" xfId="9059" xr:uid="{72B3A848-435D-49EC-A2A6-A9C743B06FC4}"/>
    <cellStyle name="Normal 2 10 4 4 2" xfId="14600" xr:uid="{CFB97563-07BA-43E1-A4D9-628A7FF3846D}"/>
    <cellStyle name="Normal 2 10 4 4 3" xfId="15025" xr:uid="{97089023-CD82-4F8A-BBF0-D30C7AB3EB4A}"/>
    <cellStyle name="Normal 2 10 4 4 4" xfId="16660" xr:uid="{57423293-0776-4DA9-AA8B-0A8118CA145F}"/>
    <cellStyle name="Normal 2 10 4 4 5" xfId="16662" xr:uid="{0AF91966-8265-478E-B8CA-7659EDDE3E88}"/>
    <cellStyle name="Normal 2 10 4 4 6" xfId="16664" xr:uid="{816C1470-9099-4581-8B24-DFAFB9D4372D}"/>
    <cellStyle name="Normal 2 10 4 4 7" xfId="16665" xr:uid="{BDFBB64D-67D7-470E-9675-B0ABC6AA13D7}"/>
    <cellStyle name="Normal 2 10 4 4 8" xfId="16666" xr:uid="{474F8846-FF5A-47AE-A607-96F1E9F51527}"/>
    <cellStyle name="Normal 2 10 4 4 9" xfId="16672" xr:uid="{2F77E55D-ED9C-4D1C-B9B2-108B386C6291}"/>
    <cellStyle name="Normal 2 10 4 5" xfId="9065" xr:uid="{F5F42DB8-4B42-44DE-8B5D-22A27ADE31C7}"/>
    <cellStyle name="Normal 2 10 4 5 2" xfId="278" xr:uid="{32FB25BA-6BE0-4D37-9414-F8D8BDE22C3A}"/>
    <cellStyle name="Normal 2 10 4 5 3" xfId="15148" xr:uid="{B3D2B657-8266-46F8-8953-E2C170CDFC5E}"/>
    <cellStyle name="Normal 2 10 4 5 4" xfId="15210" xr:uid="{0C9B87B8-DEE6-48C8-A389-0BCDF2CD3BF2}"/>
    <cellStyle name="Normal 2 10 4 5 5" xfId="15263" xr:uid="{0D8AD206-11A4-4FF7-A93D-71C5CF8B813D}"/>
    <cellStyle name="Normal 2 10 4 5 6" xfId="15376" xr:uid="{10689E4F-58B2-4017-B494-0BB470D534DC}"/>
    <cellStyle name="Normal 2 10 4 5 7" xfId="15382" xr:uid="{6C5B7F7D-D7FE-4A65-B192-638174458DE0}"/>
    <cellStyle name="Normal 2 10 4 5 8" xfId="15387" xr:uid="{F47CDE36-0512-459A-B8D7-B4CE4861CFA2}"/>
    <cellStyle name="Normal 2 10 4 5 9" xfId="16675" xr:uid="{EC2D24CF-0F49-403A-8EDE-018D3B36DD35}"/>
    <cellStyle name="Normal 2 10 4 6" xfId="9071" xr:uid="{6B74C6B6-627A-47F6-BAF0-2A9201BCD533}"/>
    <cellStyle name="Normal 2 10 4 6 2" xfId="8472" xr:uid="{FBB61110-58D6-42AE-89F1-DBBBD841BFC4}"/>
    <cellStyle name="Normal 2 10 4 6 3" xfId="15549" xr:uid="{877459E6-906F-4B5F-8068-A6F6ACEF163F}"/>
    <cellStyle name="Normal 2 10 4 6 4" xfId="15636" xr:uid="{D176B784-4D92-4447-B887-1BD0703244E3}"/>
    <cellStyle name="Normal 2 10 4 6 5" xfId="15735" xr:uid="{7B5A448F-6838-4D9E-A170-F152C27CDE11}"/>
    <cellStyle name="Normal 2 10 4 6 6" xfId="15817" xr:uid="{8ECE03CD-2E5B-4FFA-8C99-EA585644BD23}"/>
    <cellStyle name="Normal 2 10 4 6 7" xfId="15823" xr:uid="{7375C601-F807-4A68-AA97-ECD6A1C2256D}"/>
    <cellStyle name="Normal 2 10 4 6 8" xfId="15829" xr:uid="{8646626F-0618-4513-B658-09C5B90D5962}"/>
    <cellStyle name="Normal 2 10 4 6 9" xfId="16679" xr:uid="{64684AE9-706D-4EEC-9819-8F93A03FD984}"/>
    <cellStyle name="Normal 2 10 4 7" xfId="9076" xr:uid="{8FA13D48-CDE3-46C9-8A88-0FC420AE248B}"/>
    <cellStyle name="Normal 2 10 4 8" xfId="11694" xr:uid="{6E18318E-978B-4F25-824E-BD3C7047015C}"/>
    <cellStyle name="Normal 2 10 4 9" xfId="16680" xr:uid="{9385A973-9FA2-4BCC-A464-222C1E16516C}"/>
    <cellStyle name="Normal 2 10 4_New TB 18-19" xfId="16681" xr:uid="{D4345E1D-6E52-4BDD-84F6-C0AB10611BF9}"/>
    <cellStyle name="Normal 2 10 5" xfId="11131" xr:uid="{D6BFBCA1-2114-4A14-8B58-CFC849A57761}"/>
    <cellStyle name="Normal 2 10 5 10" xfId="14683" xr:uid="{772AE058-387C-42B3-8672-17325960D1A7}"/>
    <cellStyle name="Normal 2 10 5 11" xfId="14690" xr:uid="{F0D47BC8-2B7C-4932-A819-5FAC42FF721B}"/>
    <cellStyle name="Normal 2 10 5 12" xfId="14696" xr:uid="{00140D72-5925-4281-8827-1547E36449AD}"/>
    <cellStyle name="Normal 2 10 5 13" xfId="14700" xr:uid="{6E411724-D468-4AAA-950E-2CF3716FBD19}"/>
    <cellStyle name="Normal 2 10 5 14" xfId="16683" xr:uid="{1BEEAB94-A89C-4117-8184-138B4C873E8F}"/>
    <cellStyle name="Normal 2 10 5 2" xfId="1137" xr:uid="{2950AEFF-3078-4B14-9EA1-8AF4D73618ED}"/>
    <cellStyle name="Normal 2 10 5 2 2" xfId="16685" xr:uid="{F6317C97-6887-44D2-9BBC-B7D0F1381A65}"/>
    <cellStyle name="Normal 2 10 5 2 3" xfId="16686" xr:uid="{C8D0092D-CA3E-44F6-99AF-010D6DF67D4D}"/>
    <cellStyle name="Normal 2 10 5 2 4" xfId="16687" xr:uid="{6D3DDE63-3843-499A-A106-1FE0AF521A03}"/>
    <cellStyle name="Normal 2 10 5 2 5" xfId="16688" xr:uid="{F5AF6C20-9D5B-4C51-BDF9-5AAAC8102C5B}"/>
    <cellStyle name="Normal 2 10 5 2 6" xfId="16689" xr:uid="{DE4DB6AC-DA8F-45D4-8CF0-62995DA57DD2}"/>
    <cellStyle name="Normal 2 10 5 2 7" xfId="16690" xr:uid="{12F2DF9F-EA2E-47B9-9F2F-8B40BB9BC2BA}"/>
    <cellStyle name="Normal 2 10 5 2 8" xfId="16691" xr:uid="{92DDFC57-5548-4087-8E64-E37797DEAB8C}"/>
    <cellStyle name="Normal 2 10 5 2 9" xfId="16693" xr:uid="{456AA3D2-F7F4-425E-8B76-222C674B4598}"/>
    <cellStyle name="Normal 2 10 5 3" xfId="2382" xr:uid="{C6EAF3CB-E20E-4C81-A92D-FAF40DCA36E6}"/>
    <cellStyle name="Normal 2 10 5 3 2" xfId="16694" xr:uid="{873E0A7E-E7B0-497B-B1A8-EBC5CC2DF03E}"/>
    <cellStyle name="Normal 2 10 5 3 3" xfId="16695" xr:uid="{4FE02A4D-F55E-458C-AB96-293DEADA9E4C}"/>
    <cellStyle name="Normal 2 10 5 3 4" xfId="16697" xr:uid="{06046382-D2E6-4A15-8417-9DDEF172FB8E}"/>
    <cellStyle name="Normal 2 10 5 3 5" xfId="16699" xr:uid="{AA17D92E-C82D-4D6F-88A1-D4CB2735313C}"/>
    <cellStyle name="Normal 2 10 5 3 6" xfId="16701" xr:uid="{B2E8460C-FE91-4262-9D3E-5859AD9F23A3}"/>
    <cellStyle name="Normal 2 10 5 3 7" xfId="16703" xr:uid="{59340640-0743-43F2-991E-30F68A1D4FA7}"/>
    <cellStyle name="Normal 2 10 5 3 8" xfId="16705" xr:uid="{0FEA902E-5EF2-4683-B324-6508DD3CDF05}"/>
    <cellStyle name="Normal 2 10 5 3 9" xfId="16707" xr:uid="{CB475B85-8206-4A87-B705-346EA06E3CC7}"/>
    <cellStyle name="Normal 2 10 5 4" xfId="2417" xr:uid="{99F5CF38-FAB4-4480-A110-07D5099ECB11}"/>
    <cellStyle name="Normal 2 10 5 4 2" xfId="16709" xr:uid="{DAE842FD-A194-4D62-88C0-80951E87DB84}"/>
    <cellStyle name="Normal 2 10 5 4 3" xfId="16710" xr:uid="{927C0B61-8279-4A3B-93C7-617D49C50598}"/>
    <cellStyle name="Normal 2 10 5 4 4" xfId="16711" xr:uid="{291129A3-E466-4B4C-ACBA-99B460CEE534}"/>
    <cellStyle name="Normal 2 10 5 4 5" xfId="16712" xr:uid="{6385A715-5D3E-436E-96EB-E874611FF2FC}"/>
    <cellStyle name="Normal 2 10 5 4 6" xfId="16713" xr:uid="{A3505B1E-78C7-4EDD-AD83-A6AB9FFB44BE}"/>
    <cellStyle name="Normal 2 10 5 4 7" xfId="16714" xr:uid="{2025CC15-D7D5-4000-B695-9D084092E72B}"/>
    <cellStyle name="Normal 2 10 5 4 8" xfId="16715" xr:uid="{F5571CB1-4FBF-4850-8FDD-8BFF1B731673}"/>
    <cellStyle name="Normal 2 10 5 4 9" xfId="16717" xr:uid="{8B61400E-F368-43F3-BA07-E4798DF429E3}"/>
    <cellStyle name="Normal 2 10 5 5" xfId="2446" xr:uid="{78955C50-F487-4009-B407-664AD166B9FE}"/>
    <cellStyle name="Normal 2 10 5 5 2" xfId="16719" xr:uid="{47908BD2-469B-4653-9869-7F5923B9F637}"/>
    <cellStyle name="Normal 2 10 5 5 3" xfId="5465" xr:uid="{2A9A1C5B-9D0F-401B-A1E8-9FB8792A29B3}"/>
    <cellStyle name="Normal 2 10 5 5 4" xfId="16721" xr:uid="{671F7732-AB9E-4488-A9AB-4ED6211CA497}"/>
    <cellStyle name="Normal 2 10 5 5 5" xfId="16723" xr:uid="{1A0339D6-199C-492F-8356-7D675DDA4BAF}"/>
    <cellStyle name="Normal 2 10 5 5 6" xfId="16725" xr:uid="{600C8D39-19DE-43D1-8BD3-EB66A6748D75}"/>
    <cellStyle name="Normal 2 10 5 5 7" xfId="16727" xr:uid="{721F5034-9ED3-4D23-A8CA-DBA08C8784B4}"/>
    <cellStyle name="Normal 2 10 5 5 8" xfId="16728" xr:uid="{BF7CBAE9-DEDE-4D42-A228-D84C9546FAED}"/>
    <cellStyle name="Normal 2 10 5 5 9" xfId="16730" xr:uid="{412F0BE6-A4D8-40F6-9E16-2E06D611515B}"/>
    <cellStyle name="Normal 2 10 5 6" xfId="310" xr:uid="{1E964F17-C209-4B9F-95E4-30803C8367C4}"/>
    <cellStyle name="Normal 2 10 5 6 2" xfId="16732" xr:uid="{852C6734-4DAF-4C1F-8F7E-67B16547EBBF}"/>
    <cellStyle name="Normal 2 10 5 6 3" xfId="16734" xr:uid="{B0DD1225-1CB5-43DE-A4AF-A3C97C839944}"/>
    <cellStyle name="Normal 2 10 5 6 4" xfId="16736" xr:uid="{8D542B2F-66C6-4CED-9395-EC9FF2654A95}"/>
    <cellStyle name="Normal 2 10 5 6 5" xfId="16738" xr:uid="{6CEF2BDE-AF3D-406F-B426-3945D9B2CDB5}"/>
    <cellStyle name="Normal 2 10 5 6 6" xfId="16740" xr:uid="{F7694C68-CDE9-4CB3-A13F-F61DCBE0A5DC}"/>
    <cellStyle name="Normal 2 10 5 6 7" xfId="16744" xr:uid="{4F6FE0B8-CA86-4223-AE8E-6BCA61821F0E}"/>
    <cellStyle name="Normal 2 10 5 6 8" xfId="16747" xr:uid="{D6CED2EB-6390-4038-9860-C8902404F6DA}"/>
    <cellStyle name="Normal 2 10 5 6 9" xfId="16749" xr:uid="{6113F45F-FABB-4197-B81D-F895C5DEE8E8}"/>
    <cellStyle name="Normal 2 10 5 7" xfId="723" xr:uid="{B030F14E-F31E-4AF7-970C-9173D77FF451}"/>
    <cellStyle name="Normal 2 10 5 8" xfId="4753" xr:uid="{5099C069-F371-4663-9EA7-44415CA37495}"/>
    <cellStyle name="Normal 2 10 5 9" xfId="16753" xr:uid="{C93C6877-659B-4FBB-8786-45FC8EE26692}"/>
    <cellStyle name="Normal 2 10 5_New TB 18-19" xfId="16754" xr:uid="{48F0F1CE-077C-4011-8383-5B261A408861}"/>
    <cellStyle name="Normal 2 10 6" xfId="8090" xr:uid="{85E313EB-4723-4FA2-AD11-FEC611ACFABC}"/>
    <cellStyle name="Normal 2 10 6 10" xfId="300" xr:uid="{B66E0271-1F49-4A9B-A2D2-012702EF3D88}"/>
    <cellStyle name="Normal 2 10 6 11" xfId="16757" xr:uid="{79536161-B54E-4B11-844B-665B4D208115}"/>
    <cellStyle name="Normal 2 10 6 12" xfId="16761" xr:uid="{20442FDF-525E-49B8-9998-9C066A1FB277}"/>
    <cellStyle name="Normal 2 10 6 13" xfId="16763" xr:uid="{ECE5797D-E538-403A-ADC7-91F766D8BA6F}"/>
    <cellStyle name="Normal 2 10 6 14" xfId="16765" xr:uid="{8708489C-6E22-4D17-804E-69295244AA22}"/>
    <cellStyle name="Normal 2 10 6 2" xfId="1177" xr:uid="{435DD954-C393-4480-A459-E8A214A8AD65}"/>
    <cellStyle name="Normal 2 10 6 2 2" xfId="16766" xr:uid="{97C69DAB-8945-44F1-A95B-D8F815585F66}"/>
    <cellStyle name="Normal 2 10 6 2 3" xfId="16767" xr:uid="{979E8400-B3A1-4F9A-AFBA-45168BA88DD2}"/>
    <cellStyle name="Normal 2 10 6 2 4" xfId="16768" xr:uid="{21045398-3907-4D12-8C9B-1C74A0866D53}"/>
    <cellStyle name="Normal 2 10 6 2 5" xfId="16769" xr:uid="{684F145F-FC86-4F0F-8A30-8C4F2E474B11}"/>
    <cellStyle name="Normal 2 10 6 2 6" xfId="16770" xr:uid="{76F8E847-6FA9-4EF4-8F65-49268120D105}"/>
    <cellStyle name="Normal 2 10 6 2 7" xfId="16771" xr:uid="{4F5F8E40-D4DE-46DA-B55F-B52507CE580E}"/>
    <cellStyle name="Normal 2 10 6 2 8" xfId="16772" xr:uid="{43283549-23B7-4A4A-A254-B28D956D2824}"/>
    <cellStyle name="Normal 2 10 6 2 9" xfId="3029" xr:uid="{84F73839-7C6F-45B7-9BBF-BDBB83BBA8F2}"/>
    <cellStyle name="Normal 2 10 6 3" xfId="4805" xr:uid="{FC20E893-E8C1-41A4-8AB3-8C0316476100}"/>
    <cellStyle name="Normal 2 10 6 3 2" xfId="11884" xr:uid="{857F03D5-8079-4CFD-A377-C442D0078249}"/>
    <cellStyle name="Normal 2 10 6 3 3" xfId="11888" xr:uid="{6449E111-B2E1-41BB-BA73-1DE80186E4A7}"/>
    <cellStyle name="Normal 2 10 6 3 4" xfId="11891" xr:uid="{F1ED3ECE-59EF-4D3C-B51D-4039695BCB99}"/>
    <cellStyle name="Normal 2 10 6 3 5" xfId="11894" xr:uid="{BDF41944-3CA2-43E4-A054-1B125B825E32}"/>
    <cellStyle name="Normal 2 10 6 3 6" xfId="16774" xr:uid="{BF1E2333-CB7C-4D2D-866B-EC27388F112D}"/>
    <cellStyle name="Normal 2 10 6 3 7" xfId="16776" xr:uid="{05A7320A-6E71-4FF0-BD95-79974EA9C5D4}"/>
    <cellStyle name="Normal 2 10 6 3 8" xfId="16778" xr:uid="{8FD51BB1-E49F-491E-A050-5B160E894813}"/>
    <cellStyle name="Normal 2 10 6 3 9" xfId="3061" xr:uid="{103A8197-A0BD-4D6F-B54D-BC0C89D179B2}"/>
    <cellStyle name="Normal 2 10 6 4" xfId="4822" xr:uid="{7A609E7C-092E-4D38-B68C-FB2C6F91DDFC}"/>
    <cellStyle name="Normal 2 10 6 4 2" xfId="16779" xr:uid="{46CF1D0B-065C-41E6-A067-41B783E3E539}"/>
    <cellStyle name="Normal 2 10 6 4 3" xfId="16780" xr:uid="{1C8E3744-7079-42F2-B26F-E94ED67688A4}"/>
    <cellStyle name="Normal 2 10 6 4 4" xfId="16781" xr:uid="{3976E28A-C04C-405C-9FF3-3E72254D8801}"/>
    <cellStyle name="Normal 2 10 6 4 5" xfId="16782" xr:uid="{FE9C5B11-5917-44A3-860A-59555A58A8D0}"/>
    <cellStyle name="Normal 2 10 6 4 6" xfId="16783" xr:uid="{F357CE20-61BE-4827-90F9-7A0FE1B5E6D4}"/>
    <cellStyle name="Normal 2 10 6 4 7" xfId="16784" xr:uid="{EDFF959E-4DBE-4EE5-B23E-29FEE7CA7450}"/>
    <cellStyle name="Normal 2 10 6 4 8" xfId="16785" xr:uid="{D55D0E16-48AC-4741-BABE-15CE035D59B5}"/>
    <cellStyle name="Normal 2 10 6 4 9" xfId="16788" xr:uid="{5CED30E4-8782-4B21-A728-5975E409B11A}"/>
    <cellStyle name="Normal 2 10 6 5" xfId="4840" xr:uid="{47D066C6-9AAC-4CDD-8ED9-8BF916D38A35}"/>
    <cellStyle name="Normal 2 10 6 5 2" xfId="16303" xr:uid="{DBE3C557-6182-4CF5-8275-CC898AA927B8}"/>
    <cellStyle name="Normal 2 10 6 5 3" xfId="16309" xr:uid="{265923A6-A46C-4143-A1C8-AF00F194625D}"/>
    <cellStyle name="Normal 2 10 6 5 4" xfId="11935" xr:uid="{B5DA5539-D053-447A-9CD9-C561E7B094BD}"/>
    <cellStyle name="Normal 2 10 6 5 5" xfId="11945" xr:uid="{E4260BB9-1C44-45B7-B2AB-AE6A6121D4E3}"/>
    <cellStyle name="Normal 2 10 6 5 6" xfId="3463" xr:uid="{EFEBE6B5-B953-410C-B18C-B8ABF5B1C1DD}"/>
    <cellStyle name="Normal 2 10 6 5 7" xfId="11955" xr:uid="{CFDD4D7C-94E7-4CDB-A5C5-C7237D9DF0CC}"/>
    <cellStyle name="Normal 2 10 6 5 8" xfId="11964" xr:uid="{6CD66BDF-E132-4E82-85A3-69F8197AA6D4}"/>
    <cellStyle name="Normal 2 10 6 5 9" xfId="11969" xr:uid="{FE533D16-68A9-4154-9269-F3580EEF49F9}"/>
    <cellStyle name="Normal 2 10 6 6" xfId="1293" xr:uid="{D5BBC54D-A231-43FA-A76F-F6688F204DC5}"/>
    <cellStyle name="Normal 2 10 6 6 2" xfId="4872" xr:uid="{85025FF7-DF31-442D-8D0E-16F245C4A7C9}"/>
    <cellStyle name="Normal 2 10 6 6 3" xfId="4947" xr:uid="{8563BB89-8FC7-4F5A-9413-0AA4510315CE}"/>
    <cellStyle name="Normal 2 10 6 6 4" xfId="5065" xr:uid="{BAD4EA44-0884-48D4-85F6-84228A5BEBD0}"/>
    <cellStyle name="Normal 2 10 6 6 5" xfId="1270" xr:uid="{5F25CC08-AFAF-4E5D-BE7F-300520D79A42}"/>
    <cellStyle name="Normal 2 10 6 6 6" xfId="2620" xr:uid="{09FA3C23-AAB1-4E89-8676-7D53AC119150}"/>
    <cellStyle name="Normal 2 10 6 6 7" xfId="3712" xr:uid="{EC0F300A-F694-4813-89BF-E042F014C0D4}"/>
    <cellStyle name="Normal 2 10 6 6 8" xfId="16622" xr:uid="{EE746C50-6BA1-4CB1-9E61-7C5EB7183796}"/>
    <cellStyle name="Normal 2 10 6 6 9" xfId="16790" xr:uid="{3E71FD3C-5BF2-4F58-AF2F-2BD6B0555642}"/>
    <cellStyle name="Normal 2 10 6 7" xfId="4851" xr:uid="{A37FCD1B-2D60-4F92-9EB7-8EEB92DB042C}"/>
    <cellStyle name="Normal 2 10 6 8" xfId="4864" xr:uid="{3E02498B-DD14-47EB-8E79-235EF336745C}"/>
    <cellStyle name="Normal 2 10 6 9" xfId="16791" xr:uid="{150666BD-1911-487E-8604-DB18EDDFAA21}"/>
    <cellStyle name="Normal 2 10 6_New TB 18-19" xfId="16792" xr:uid="{AF61C707-55BB-48A7-8AF0-8687AECB90ED}"/>
    <cellStyle name="Normal 2 10 7" xfId="8100" xr:uid="{E5326296-F0C5-4D96-B97B-A27EAB6A7EA2}"/>
    <cellStyle name="Normal 2 10 7 2" xfId="1204" xr:uid="{37B9E8AE-CF96-43F7-9211-73C0449B95D5}"/>
    <cellStyle name="Normal 2 10 7 3" xfId="4909" xr:uid="{EE67B20F-558B-4305-87AC-CF6546A0F7E2}"/>
    <cellStyle name="Normal 2 10 7 4" xfId="4938" xr:uid="{40497907-9066-4B42-AC60-1F8FC9437FDE}"/>
    <cellStyle name="Normal 2 10 7 5" xfId="923" xr:uid="{2B858225-9B64-4F53-8C08-B0AE0B6DCF8B}"/>
    <cellStyle name="Normal 2 10 7 6" xfId="1328" xr:uid="{57B7C5A5-DBB2-476B-833E-CAB66EDBF2E2}"/>
    <cellStyle name="Normal 2 10 7 7" xfId="1841" xr:uid="{157D98A1-F2E1-4539-8959-DF11AA812FD3}"/>
    <cellStyle name="Normal 2 10 7 8" xfId="1854" xr:uid="{2A6887CD-E96F-4FB0-9090-7F41C1B02501}"/>
    <cellStyle name="Normal 2 10 7 9" xfId="16796" xr:uid="{1476EB8C-7534-4337-8115-9E95CE512EBF}"/>
    <cellStyle name="Normal 2 10 8" xfId="8111" xr:uid="{2DB27CD9-FB41-46BD-8F38-220656A1E627}"/>
    <cellStyle name="Normal 2 10 8 2" xfId="609" xr:uid="{87B4127C-99FD-460B-BA52-9607D1A345EE}"/>
    <cellStyle name="Normal 2 10 8 3" xfId="4983" xr:uid="{8BB4077F-5B7A-4412-A449-D84542DD3698}"/>
    <cellStyle name="Normal 2 10 8 4" xfId="909" xr:uid="{731594E4-C407-4335-83CE-8C6AA4697077}"/>
    <cellStyle name="Normal 2 10 8 5" xfId="4997" xr:uid="{BC7A729D-8944-4E5C-8F3C-F4A628D23388}"/>
    <cellStyle name="Normal 2 10 8 6" xfId="1340" xr:uid="{9D3BE879-AC22-45B1-AADA-AE78F31376D3}"/>
    <cellStyle name="Normal 2 10 8 7" xfId="5020" xr:uid="{3018BA9D-5E1C-4955-AD66-3F19E6A3A62A}"/>
    <cellStyle name="Normal 2 10 8 8" xfId="5041" xr:uid="{96319319-C495-41AE-8416-22D24DBC92EA}"/>
    <cellStyle name="Normal 2 10 8 9" xfId="16797" xr:uid="{9139E3DF-7ACA-4A81-B9CC-34231694783C}"/>
    <cellStyle name="Normal 2 10 9" xfId="8121" xr:uid="{622D2F29-52E9-4118-95F7-7AC5CC7CCA69}"/>
    <cellStyle name="Normal 2 10 9 2" xfId="1223" xr:uid="{400E0A3F-8183-4AF6-998A-9201D5052F23}"/>
    <cellStyle name="Normal 2 10 9 3" xfId="1607" xr:uid="{E047F57E-DBAD-4C32-BDC9-ED5D2D7CA51C}"/>
    <cellStyle name="Normal 2 10 9 4" xfId="1641" xr:uid="{0E940174-AB03-467F-BFB6-CC98F2D6BF51}"/>
    <cellStyle name="Normal 2 10 9 5" xfId="1670" xr:uid="{96553DFE-B847-4DEB-AFC5-516C88597CC9}"/>
    <cellStyle name="Normal 2 10 9 6" xfId="1704" xr:uid="{23EFF8DA-54B1-428E-8C6D-8278ACCCE800}"/>
    <cellStyle name="Normal 2 10 9 7" xfId="5100" xr:uid="{CBBB8C94-3BC1-4FFC-9CFB-2E49FAE2FF4A}"/>
    <cellStyle name="Normal 2 10 9 8" xfId="5120" xr:uid="{9937CE4C-6977-47E6-87EC-4DA7BD79EC72}"/>
    <cellStyle name="Normal 2 10 9 9" xfId="7475" xr:uid="{28864A87-2BFA-4FFF-8F8F-3A94CD4DCD80}"/>
    <cellStyle name="Normal 2 10_New TB 18-19" xfId="16800" xr:uid="{31207532-733A-4A96-BC71-C4B7D71AE2ED}"/>
    <cellStyle name="Normal 2 11" xfId="16804" xr:uid="{D1DECB28-EF8A-49A9-95BF-1FE864C27A0C}"/>
    <cellStyle name="Normal 2 11 10" xfId="15852" xr:uid="{16190FB0-FDCB-4C59-903F-8CE2069B8703}"/>
    <cellStyle name="Normal 2 11 10 2" xfId="8504" xr:uid="{38C1FDBC-A0F9-4C99-A9F0-9CE937F648CF}"/>
    <cellStyle name="Normal 2 11 10 3" xfId="8513" xr:uid="{D444732D-E4F2-413C-BD89-FCA4E1B4C604}"/>
    <cellStyle name="Normal 2 11 10 4" xfId="15925" xr:uid="{5779B468-5178-472F-8E66-A50C998C4CB7}"/>
    <cellStyle name="Normal 2 11 10 5" xfId="15930" xr:uid="{9FFADD98-9F8F-4073-BAC1-062260442FCC}"/>
    <cellStyle name="Normal 2 11 10 6" xfId="15932" xr:uid="{FD25C0B6-E890-41F6-B644-F3332BECA2C0}"/>
    <cellStyle name="Normal 2 11 10 7" xfId="15941" xr:uid="{2A670AB1-4221-458A-9376-F683E8735B34}"/>
    <cellStyle name="Normal 2 11 10 8" xfId="15949" xr:uid="{3FA40B9E-52D2-4D5E-8B1E-2EDB55FC9986}"/>
    <cellStyle name="Normal 2 11 10 9" xfId="15951" xr:uid="{EEE96C60-65DC-492B-8AA1-1413E1D1AAC3}"/>
    <cellStyle name="Normal 2 11 11" xfId="15970" xr:uid="{B46CED2E-9022-4B59-AC22-9FCB8FA7C10B}"/>
    <cellStyle name="Normal 2 11 11 2" xfId="8568" xr:uid="{46D61D3B-D65A-415E-B083-3DF9853EC049}"/>
    <cellStyle name="Normal 2 11 11 3" xfId="8579" xr:uid="{33DA829F-EE3C-44E8-86AC-B01C694153F6}"/>
    <cellStyle name="Normal 2 11 11 4" xfId="16082" xr:uid="{F88D587E-D20B-4FD9-B280-6135B4FB7FAF}"/>
    <cellStyle name="Normal 2 11 11 5" xfId="16089" xr:uid="{4C5E00CA-DDBB-4786-92F8-5199F0E4C31F}"/>
    <cellStyle name="Normal 2 11 11 6" xfId="16098" xr:uid="{365F6DDC-2144-44BA-B6D8-C0831FE5E781}"/>
    <cellStyle name="Normal 2 11 11 7" xfId="16110" xr:uid="{734B3E61-39D5-4577-BE2E-9CB252439D67}"/>
    <cellStyle name="Normal 2 11 11 8" xfId="16120" xr:uid="{23BD3C66-31E9-43AB-BBFB-CEF516A2B14A}"/>
    <cellStyle name="Normal 2 11 11 9" xfId="16125" xr:uid="{D2B68317-B31A-4494-83B6-F5F28C0B61FB}"/>
    <cellStyle name="Normal 2 11 12" xfId="16138" xr:uid="{9C6E0B27-49ED-47C2-B6D3-8DA3B21FC9D0}"/>
    <cellStyle name="Normal 2 11 13" xfId="16274" xr:uid="{375DC12E-93FD-49BF-9253-DEBF7CCCFFB8}"/>
    <cellStyle name="Normal 2 11 14" xfId="16350" xr:uid="{FF5520DD-42DF-43D0-B560-8CAF5A42D85E}"/>
    <cellStyle name="Normal 2 11 15" xfId="16493" xr:uid="{7AD8B159-FEB1-47A1-B2C2-625FA850C795}"/>
    <cellStyle name="Normal 2 11 16" xfId="16808" xr:uid="{C303A045-D2E8-450C-BB4B-207C9A50DFEB}"/>
    <cellStyle name="Normal 2 11 17" xfId="16812" xr:uid="{08A1D5F0-E2F1-4D3A-8446-9FD21E094B31}"/>
    <cellStyle name="Normal 2 11 18" xfId="16815" xr:uid="{A4D40C94-61F5-4AF5-A771-A42CB69F433E}"/>
    <cellStyle name="Normal 2 11 19" xfId="16818" xr:uid="{1EB857BF-AA75-49FE-BAF3-E1B54576C0ED}"/>
    <cellStyle name="Normal 2 11 2" xfId="12387" xr:uid="{9611750D-69DC-47FB-94E3-6F90196A983C}"/>
    <cellStyle name="Normal 2 11 2 10" xfId="16822" xr:uid="{AD60014D-9FE5-467D-BFDD-E097F43CFFA9}"/>
    <cellStyle name="Normal 2 11 2 11" xfId="16824" xr:uid="{B73DCFA1-2409-4023-84C3-8FD9791A2A66}"/>
    <cellStyle name="Normal 2 11 2 12" xfId="16826" xr:uid="{9B1D3754-12FF-40A6-8309-6F5A6BE82F42}"/>
    <cellStyle name="Normal 2 11 2 13" xfId="16828" xr:uid="{C3851534-756A-4E83-AE3C-9AE3A654318E}"/>
    <cellStyle name="Normal 2 11 2 14" xfId="10401" xr:uid="{C50F70E0-F082-4736-8C78-BCE285AA8C64}"/>
    <cellStyle name="Normal 2 11 2 2" xfId="16832" xr:uid="{4E874AC5-7CDE-4807-9B9D-384D1D73590A}"/>
    <cellStyle name="Normal 2 11 2 2 2" xfId="14227" xr:uid="{7BC161C6-69BC-48C9-84B2-AC2E530A8FF5}"/>
    <cellStyle name="Normal 2 11 2 2 3" xfId="14233" xr:uid="{A1A918FF-61BA-4413-AA2D-FBA2CD5801E7}"/>
    <cellStyle name="Normal 2 11 2 2 4" xfId="14239" xr:uid="{D2D68A84-B02C-4F9E-B649-D71782CD3055}"/>
    <cellStyle name="Normal 2 11 2 2 5" xfId="14244" xr:uid="{C3AE0ED1-56AC-4CFC-B524-BD807AF4CEDD}"/>
    <cellStyle name="Normal 2 11 2 2 6" xfId="16834" xr:uid="{E1BC33BE-CE9D-4CF2-804B-735BBF946F18}"/>
    <cellStyle name="Normal 2 11 2 2 7" xfId="16835" xr:uid="{4BFE4D73-ED9C-4764-95B8-78269946F82E}"/>
    <cellStyle name="Normal 2 11 2 2 8" xfId="16836" xr:uid="{42A27C2C-C02B-452F-9C1E-D1DB589DF3B7}"/>
    <cellStyle name="Normal 2 11 2 2 9" xfId="16837" xr:uid="{D19E68EF-95DE-4516-8D61-AE22307155A9}"/>
    <cellStyle name="Normal 2 11 2 3" xfId="16840" xr:uid="{F4095018-6960-42E5-94F0-68590B736135}"/>
    <cellStyle name="Normal 2 11 2 3 2" xfId="16841" xr:uid="{F3306AFB-F557-4F58-8C1D-556A091E2CC7}"/>
    <cellStyle name="Normal 2 11 2 3 3" xfId="16842" xr:uid="{602955DF-0543-4608-8CFD-25715E5FF12B}"/>
    <cellStyle name="Normal 2 11 2 3 4" xfId="16843" xr:uid="{569C457C-55AC-4CE4-881C-9580BCDC76F6}"/>
    <cellStyle name="Normal 2 11 2 3 5" xfId="16844" xr:uid="{8BD9822D-DCB8-4FF7-AEEF-F3C1E707E7DE}"/>
    <cellStyle name="Normal 2 11 2 3 6" xfId="16845" xr:uid="{CAC70787-F267-4D98-8A77-B7A75C6ADBEB}"/>
    <cellStyle name="Normal 2 11 2 3 7" xfId="16846" xr:uid="{04491A0E-7B2E-4AD5-BDC9-13FCCFC4D59B}"/>
    <cellStyle name="Normal 2 11 2 3 8" xfId="16847" xr:uid="{536196CB-C9F4-4428-B0E0-C8C37B3D62FE}"/>
    <cellStyle name="Normal 2 11 2 3 9" xfId="16848" xr:uid="{D2C45D22-EFF9-43A2-A80A-8AAD8C733DC7}"/>
    <cellStyle name="Normal 2 11 2 4" xfId="16851" xr:uid="{915B57C8-3F47-451C-97FE-AD89A5665FF6}"/>
    <cellStyle name="Normal 2 11 2 4 2" xfId="16852" xr:uid="{1895CEA8-AA29-4507-8006-9CA0FAEB5D93}"/>
    <cellStyle name="Normal 2 11 2 4 3" xfId="15645" xr:uid="{347B2406-E4EE-4A09-83AD-EF8A5F9F6B32}"/>
    <cellStyle name="Normal 2 11 2 4 4" xfId="15648" xr:uid="{DB69790C-84E4-4482-8DA6-4314B4DCDE4C}"/>
    <cellStyle name="Normal 2 11 2 4 5" xfId="15651" xr:uid="{ABF0B4A4-8606-46C2-B460-48A5A33D1F77}"/>
    <cellStyle name="Normal 2 11 2 4 6" xfId="15654" xr:uid="{708BBFA8-9029-4A3A-A7DE-EE046995231B}"/>
    <cellStyle name="Normal 2 11 2 4 7" xfId="15657" xr:uid="{4B1A8B2E-93AB-46CC-BE70-4E479B8160D5}"/>
    <cellStyle name="Normal 2 11 2 4 8" xfId="15660" xr:uid="{9D641420-5E64-48DD-8FE7-A92995F64BC3}"/>
    <cellStyle name="Normal 2 11 2 4 9" xfId="15663" xr:uid="{3F85A317-A99F-4681-9AFE-CD1B4B859778}"/>
    <cellStyle name="Normal 2 11 2 5" xfId="15630" xr:uid="{497F5B2C-512E-427D-AB5D-91301E6CD791}"/>
    <cellStyle name="Normal 2 11 2 5 2" xfId="16854" xr:uid="{075869D3-356F-4107-9708-EB3E63B2044E}"/>
    <cellStyle name="Normal 2 11 2 5 3" xfId="15668" xr:uid="{7713D7C1-C769-475F-B2A0-F0DA3913268D}"/>
    <cellStyle name="Normal 2 11 2 5 4" xfId="15672" xr:uid="{47FD6B17-D1F3-43E5-A212-2A077051335D}"/>
    <cellStyle name="Normal 2 11 2 5 5" xfId="15676" xr:uid="{DBC0F056-8DBD-4823-AECD-4B15333BB889}"/>
    <cellStyle name="Normal 2 11 2 5 6" xfId="15680" xr:uid="{420E8E5F-8606-41E1-AB33-CA4863DFE2A7}"/>
    <cellStyle name="Normal 2 11 2 5 7" xfId="15684" xr:uid="{EDFAC1E4-C5C1-4A00-A7C0-92889D454F9E}"/>
    <cellStyle name="Normal 2 11 2 5 8" xfId="15688" xr:uid="{9BBCE756-C476-4224-8E8F-74C6504BABBE}"/>
    <cellStyle name="Normal 2 11 2 5 9" xfId="15691" xr:uid="{C21641DD-D7A1-4C11-A670-4EB9504BA30E}"/>
    <cellStyle name="Normal 2 11 2 6" xfId="12058" xr:uid="{F9F61BE9-9DA4-4290-9A2C-7B5C5C790459}"/>
    <cellStyle name="Normal 2 11 2 6 2" xfId="8787" xr:uid="{9D3A6260-9FCA-4D52-B70F-8F377D48C9DE}"/>
    <cellStyle name="Normal 2 11 2 6 3" xfId="7421" xr:uid="{D4FF1ED0-A61D-4F69-976D-AFD7F6FC86B0}"/>
    <cellStyle name="Normal 2 11 2 6 4" xfId="7426" xr:uid="{8EC66A1C-8BC0-497F-AF81-74E69745BB94}"/>
    <cellStyle name="Normal 2 11 2 6 5" xfId="618" xr:uid="{171C6C74-E431-4F73-8C02-71C472C3AA18}"/>
    <cellStyle name="Normal 2 11 2 6 6" xfId="15696" xr:uid="{7F8A21DD-63D8-4087-B206-D6D08E3C84D5}"/>
    <cellStyle name="Normal 2 11 2 6 7" xfId="15701" xr:uid="{0892EC14-72E3-4C31-84CB-6729E3407D11}"/>
    <cellStyle name="Normal 2 11 2 6 8" xfId="251" xr:uid="{591570BE-EA2E-4277-B358-F6D9828C5410}"/>
    <cellStyle name="Normal 2 11 2 6 9" xfId="15707" xr:uid="{437267B8-99BD-490D-B3B2-0B5C08369728}"/>
    <cellStyle name="Normal 2 11 2 7" xfId="12064" xr:uid="{83E5FD91-5FD0-46B0-9AA1-EF2489C58422}"/>
    <cellStyle name="Normal 2 11 2 8" xfId="12071" xr:uid="{80DA15AC-CABA-42DA-8A6E-BECB9C2037CB}"/>
    <cellStyle name="Normal 2 11 2 9" xfId="12079" xr:uid="{35AC65DB-4132-4AD2-B8E0-FAF0F06DD946}"/>
    <cellStyle name="Normal 2 11 2_New TB 18-19" xfId="16426" xr:uid="{72EED13E-B68F-412F-A89D-A1D3448E7D6E}"/>
    <cellStyle name="Normal 2 11 3" xfId="656" xr:uid="{99EEF967-6719-46BB-9AC3-9932554CD5D0}"/>
    <cellStyle name="Normal 2 11 3 10" xfId="16669" xr:uid="{4D31F1ED-80EA-4451-AA63-595EA390F6FD}"/>
    <cellStyle name="Normal 2 11 3 11" xfId="16857" xr:uid="{60D93E70-719C-4755-A0BA-399A4D6B0B11}"/>
    <cellStyle name="Normal 2 11 3 12" xfId="16860" xr:uid="{512F668C-2B19-4010-9A61-4027591C3C84}"/>
    <cellStyle name="Normal 2 11 3 13" xfId="16861" xr:uid="{A9448BA3-BC41-40E1-9D1E-2CFAD6C64824}"/>
    <cellStyle name="Normal 2 11 3 14" xfId="10521" xr:uid="{93EE87E4-1EFD-4732-8635-45857F82A6F9}"/>
    <cellStyle name="Normal 2 11 3 2" xfId="11728" xr:uid="{E041DECB-8976-4849-92E3-49753103D27C}"/>
    <cellStyle name="Normal 2 11 3 2 2" xfId="11524" xr:uid="{A2C22E28-A37A-481D-98F4-F3E3DD0F95F3}"/>
    <cellStyle name="Normal 2 11 3 2 3" xfId="11531" xr:uid="{26872969-449B-49D1-BAF6-74F32AF22D30}"/>
    <cellStyle name="Normal 2 11 3 2 4" xfId="11535" xr:uid="{F29924E2-DF70-4649-BF3E-9FC0DEE9B944}"/>
    <cellStyle name="Normal 2 11 3 2 5" xfId="12491" xr:uid="{883844D3-74B2-473C-AD27-34DD5D1C1C56}"/>
    <cellStyle name="Normal 2 11 3 2 6" xfId="9500" xr:uid="{85F32CBB-3CA5-4C17-AAEE-BDA9A7793806}"/>
    <cellStyle name="Normal 2 11 3 2 7" xfId="9503" xr:uid="{F56FB9EF-3A0F-4C30-8512-B2D42D193EC6}"/>
    <cellStyle name="Normal 2 11 3 2 8" xfId="12497" xr:uid="{52A5C1D5-D4B8-41E9-8B7E-9DD21C0CC984}"/>
    <cellStyle name="Normal 2 11 3 2 9" xfId="12500" xr:uid="{27EC4DFE-1E77-4680-A7CC-5E5FE6061EB4}"/>
    <cellStyle name="Normal 2 11 3 3" xfId="11732" xr:uid="{CE57B8A9-A453-4660-AFE8-96F17B670BD5}"/>
    <cellStyle name="Normal 2 11 3 3 2" xfId="11542" xr:uid="{AF2DD7DA-227B-4461-96ED-355F8E20579D}"/>
    <cellStyle name="Normal 2 11 3 3 3" xfId="11544" xr:uid="{5760A0E5-A644-4ED4-9C2F-66F72962EC2E}"/>
    <cellStyle name="Normal 2 11 3 3 4" xfId="11546" xr:uid="{A2F6DC0D-7B8A-4F61-9666-C2343AC24C84}"/>
    <cellStyle name="Normal 2 11 3 3 5" xfId="16862" xr:uid="{FA0DEC19-2BF5-4EFE-874C-C4D33C49B79B}"/>
    <cellStyle name="Normal 2 11 3 3 6" xfId="16863" xr:uid="{3E1E8B44-C2CE-47B2-830C-406C4EBD8510}"/>
    <cellStyle name="Normal 2 11 3 3 7" xfId="16864" xr:uid="{2B9AA07F-713C-47EF-948D-00B002F84677}"/>
    <cellStyle name="Normal 2 11 3 3 8" xfId="16865" xr:uid="{ADA404BC-E155-4998-A970-D03AEBF375CD}"/>
    <cellStyle name="Normal 2 11 3 3 9" xfId="16866" xr:uid="{82CD0BA7-5F4F-4272-96CF-243448BC585B}"/>
    <cellStyle name="Normal 2 11 3 4" xfId="16868" xr:uid="{BB5C2590-DDCA-44A3-A277-080B4EDF3EC4}"/>
    <cellStyle name="Normal 2 11 3 4 2" xfId="11552" xr:uid="{AE2AF81E-765D-437C-A6E4-DF497E76C809}"/>
    <cellStyle name="Normal 2 11 3 4 3" xfId="11556" xr:uid="{40D41F98-D44A-476C-871C-E52A07BB4682}"/>
    <cellStyle name="Normal 2 11 3 4 4" xfId="11562" xr:uid="{CCF00263-28BF-413D-8543-0A65BD4529D0}"/>
    <cellStyle name="Normal 2 11 3 4 5" xfId="15742" xr:uid="{4D28A90D-2114-4BC8-9699-7120C46E9085}"/>
    <cellStyle name="Normal 2 11 3 4 6" xfId="15745" xr:uid="{3496593F-FF7A-4901-A8DF-4F2B551347E6}"/>
    <cellStyle name="Normal 2 11 3 4 7" xfId="15748" xr:uid="{C3D633B2-7B44-459D-9E65-C42665695679}"/>
    <cellStyle name="Normal 2 11 3 4 8" xfId="15751" xr:uid="{E3A2712C-D21A-402F-9148-F68AAD8D1D59}"/>
    <cellStyle name="Normal 2 11 3 4 9" xfId="15754" xr:uid="{D5211821-70EC-49DA-B7E9-5543E7A4EC1B}"/>
    <cellStyle name="Normal 2 11 3 5" xfId="16870" xr:uid="{413B3C51-EBA4-4109-AB20-E82DB2689A46}"/>
    <cellStyle name="Normal 2 11 3 5 2" xfId="11574" xr:uid="{44A37A7D-D53B-4A6D-991D-94078C6ABD29}"/>
    <cellStyle name="Normal 2 11 3 5 3" xfId="11577" xr:uid="{3A80FB4D-5C05-40A8-9313-7F4114199F8A}"/>
    <cellStyle name="Normal 2 11 3 5 4" xfId="11582" xr:uid="{1ADDF885-76B5-484F-B7A6-7724A56F368A}"/>
    <cellStyle name="Normal 2 11 3 5 5" xfId="15759" xr:uid="{A4888AF8-F043-4794-B47C-8CE41FD5ACB0}"/>
    <cellStyle name="Normal 2 11 3 5 6" xfId="15764" xr:uid="{D7978EC5-00B2-4E82-A62E-5ADE5CE41AB6}"/>
    <cellStyle name="Normal 2 11 3 5 7" xfId="15769" xr:uid="{672D1410-FE2A-4E66-B792-FF52A3A20C03}"/>
    <cellStyle name="Normal 2 11 3 5 8" xfId="15774" xr:uid="{0E51D54D-635C-49DA-B88E-DB95ABA0C938}"/>
    <cellStyle name="Normal 2 11 3 5 9" xfId="15778" xr:uid="{47C75002-41E5-4BF1-9AB2-27200B2118A8}"/>
    <cellStyle name="Normal 2 11 3 6" xfId="16872" xr:uid="{D82EDB5A-7762-47B1-BF9E-54C309C24388}"/>
    <cellStyle name="Normal 2 11 3 6 2" xfId="8409" xr:uid="{C689AA90-F782-48E0-9DA3-1F2767B9FCE8}"/>
    <cellStyle name="Normal 2 11 3 6 3" xfId="8413" xr:uid="{2041AB6D-0750-41F8-9AF8-D596C5810E81}"/>
    <cellStyle name="Normal 2 11 3 6 4" xfId="8422" xr:uid="{97318E5F-E952-4085-9FED-1835C405D71F}"/>
    <cellStyle name="Normal 2 11 3 6 5" xfId="15786" xr:uid="{EBF25290-2CDD-46BC-B57D-213715B8F98C}"/>
    <cellStyle name="Normal 2 11 3 6 6" xfId="15791" xr:uid="{8A0BDD9E-BA72-4647-A7E1-C76C70F901F7}"/>
    <cellStyle name="Normal 2 11 3 6 7" xfId="15796" xr:uid="{7C9170A6-8E95-45EF-BDB8-42AC2610F414}"/>
    <cellStyle name="Normal 2 11 3 6 8" xfId="15801" xr:uid="{0997E0D2-1BFE-4D3D-BFB6-0B597F643177}"/>
    <cellStyle name="Normal 2 11 3 6 9" xfId="9767" xr:uid="{66C669C6-053F-4DE6-8CDB-94BF32B79E1E}"/>
    <cellStyle name="Normal 2 11 3 7" xfId="16874" xr:uid="{A7B5409A-5286-4C17-B640-166A3F022AD2}"/>
    <cellStyle name="Normal 2 11 3 8" xfId="16876" xr:uid="{7FCFFD23-B800-49F0-A876-4016F204BC6C}"/>
    <cellStyle name="Normal 2 11 3 9" xfId="16878" xr:uid="{33EB42C3-021A-436C-9794-C164692F37A3}"/>
    <cellStyle name="Normal 2 11 3_New TB 18-19" xfId="10628" xr:uid="{23A5BB31-6E82-480B-8AE8-970D3156B86E}"/>
    <cellStyle name="Normal 2 11 4" xfId="1531" xr:uid="{CA453932-55FE-4A15-A01D-EE0AAC4F6CD2}"/>
    <cellStyle name="Normal 2 11 4 10" xfId="16880" xr:uid="{8AB92B96-EB1B-46AC-B707-11FD89D548BF}"/>
    <cellStyle name="Normal 2 11 4 11" xfId="16881" xr:uid="{A61F769A-A054-4370-BDAE-84EBCEA6CEC1}"/>
    <cellStyle name="Normal 2 11 4 12" xfId="16882" xr:uid="{D03CCBB6-20CD-482B-963D-F80E17AEF4C1}"/>
    <cellStyle name="Normal 2 11 4 13" xfId="16883" xr:uid="{4B2C014C-E5B2-4110-B383-8633B2EF80BC}"/>
    <cellStyle name="Normal 2 11 4 14" xfId="9727" xr:uid="{0860431A-87C0-405F-8D2B-B5DDCAB07961}"/>
    <cellStyle name="Normal 2 11 4 2" xfId="15398" xr:uid="{A29E3869-5E27-475A-B3AB-298FE6EE971F}"/>
    <cellStyle name="Normal 2 11 4 2 2" xfId="14341" xr:uid="{28FA9190-7008-46CE-8BCB-8573358AEA92}"/>
    <cellStyle name="Normal 2 11 4 2 3" xfId="14344" xr:uid="{2BF6087A-5D1C-4AF9-84B5-A9AB047529F0}"/>
    <cellStyle name="Normal 2 11 4 2 4" xfId="14346" xr:uid="{2FEE1AFF-C760-42D7-A7EA-283C726E77E8}"/>
    <cellStyle name="Normal 2 11 4 2 5" xfId="13501" xr:uid="{92C04328-9B6D-46D7-84D9-6ED18AF0DB77}"/>
    <cellStyle name="Normal 2 11 4 2 6" xfId="13504" xr:uid="{181F72D8-2C3D-4413-A4B7-755E134A5C00}"/>
    <cellStyle name="Normal 2 11 4 2 7" xfId="13507" xr:uid="{EE49343C-F5D1-4FB7-92FC-E41CAD3EF563}"/>
    <cellStyle name="Normal 2 11 4 2 8" xfId="13509" xr:uid="{47D006A3-E729-49AC-94DA-9DACD045B769}"/>
    <cellStyle name="Normal 2 11 4 2 9" xfId="13511" xr:uid="{EAF8682F-39EE-4BEE-88C8-CF7BA8FA3700}"/>
    <cellStyle name="Normal 2 11 4 3" xfId="15401" xr:uid="{5D94C621-2997-4DD4-BA5A-EB17E230CB06}"/>
    <cellStyle name="Normal 2 11 4 3 2" xfId="9881" xr:uid="{40637239-4C81-4B3B-B413-69E78280AA77}"/>
    <cellStyle name="Normal 2 11 4 3 3" xfId="9896" xr:uid="{F63266FE-4796-45E2-8C6F-5B466ACDB934}"/>
    <cellStyle name="Normal 2 11 4 3 4" xfId="9909" xr:uid="{CF208434-7A3F-4F0B-9348-DE37808AEDF5}"/>
    <cellStyle name="Normal 2 11 4 3 5" xfId="16884" xr:uid="{03D93963-E60D-4193-839B-0F46E94FC300}"/>
    <cellStyle name="Normal 2 11 4 3 6" xfId="16886" xr:uid="{F9893004-C993-45EA-B072-C8495E15356E}"/>
    <cellStyle name="Normal 2 11 4 3 7" xfId="16888" xr:uid="{BAC83FDA-7E9E-471F-9390-701A0E1C9204}"/>
    <cellStyle name="Normal 2 11 4 3 8" xfId="16890" xr:uid="{29904FBA-A270-4F35-82D7-2B7317FE64C6}"/>
    <cellStyle name="Normal 2 11 4 3 9" xfId="16892" xr:uid="{F8465B2F-A63D-43A9-BC8F-5AAB0BDFFE5E}"/>
    <cellStyle name="Normal 2 11 4 4" xfId="15404" xr:uid="{10D42EAD-9E26-47B7-9AE5-4CB81A8E5CD8}"/>
    <cellStyle name="Normal 2 11 4 4 2" xfId="6776" xr:uid="{1B442B60-33D3-4C9A-9854-A6EBE4D4214D}"/>
    <cellStyle name="Normal 2 11 4 4 3" xfId="6780" xr:uid="{01FA9D01-50C8-4B75-A655-C42D7DF11390}"/>
    <cellStyle name="Normal 2 11 4 4 4" xfId="6785" xr:uid="{92278974-7F56-49E2-989B-B63A18DBCCBC}"/>
    <cellStyle name="Normal 2 11 4 4 5" xfId="2956" xr:uid="{AC8BF369-301C-4596-A1F6-A80FDF3EF3D1}"/>
    <cellStyle name="Normal 2 11 4 4 6" xfId="12409" xr:uid="{2A07887E-87DF-4684-B120-7E7E28B878AD}"/>
    <cellStyle name="Normal 2 11 4 4 7" xfId="16894" xr:uid="{D5B223CF-66D1-4334-A9A9-FF057BC90993}"/>
    <cellStyle name="Normal 2 11 4 4 8" xfId="16895" xr:uid="{517F3AD0-9925-4BDE-A2A4-C8844537DBAB}"/>
    <cellStyle name="Normal 2 11 4 4 9" xfId="16896" xr:uid="{562FC5BD-EABD-4E3A-A604-FFCE8F02C129}"/>
    <cellStyle name="Normal 2 11 4 5" xfId="15834" xr:uid="{1A1B891B-03AE-4F51-BED0-48B90AD59378}"/>
    <cellStyle name="Normal 2 11 4 5 2" xfId="9962" xr:uid="{E0C1738B-A4C4-47A0-A93D-E81E557BC563}"/>
    <cellStyle name="Normal 2 11 4 5 3" xfId="9965" xr:uid="{CF0402B5-9978-4258-A54E-16CCE81986D8}"/>
    <cellStyle name="Normal 2 11 4 5 4" xfId="9968" xr:uid="{73A13670-374D-450F-8C16-1E757CD17780}"/>
    <cellStyle name="Normal 2 11 4 5 5" xfId="16898" xr:uid="{2F6B1152-BFE6-4657-84D6-78CB98F3BC2E}"/>
    <cellStyle name="Normal 2 11 4 5 6" xfId="16900" xr:uid="{99D172CF-EF94-4BA0-A0BB-674002CB633B}"/>
    <cellStyle name="Normal 2 11 4 5 7" xfId="16902" xr:uid="{3C0D1A15-13F2-4EF5-90B2-C357CE795627}"/>
    <cellStyle name="Normal 2 11 4 5 8" xfId="16903" xr:uid="{89EBDDA0-931D-451E-8A8B-3C4DA7368152}"/>
    <cellStyle name="Normal 2 11 4 5 9" xfId="16904" xr:uid="{C8D9E491-E707-4FB3-9375-A309B8B23B6D}"/>
    <cellStyle name="Normal 2 11 4 6" xfId="15837" xr:uid="{5E842C6A-E286-44F5-8704-C302BCCE7B6B}"/>
    <cellStyle name="Normal 2 11 4 6 2" xfId="37" xr:uid="{CCC46A3A-871F-4A84-988A-34760465ECD7}"/>
    <cellStyle name="Normal 2 11 4 6 3" xfId="186" xr:uid="{1346FD84-3398-4C3A-8D57-07D75766CB5C}"/>
    <cellStyle name="Normal 2 11 4 6 4" xfId="160" xr:uid="{214FE3C5-2A47-43BE-8E8C-713E39C70ED3}"/>
    <cellStyle name="Normal 2 11 4 6 5" xfId="16906" xr:uid="{E84ADD66-4395-4D69-894D-3E16C1E7D477}"/>
    <cellStyle name="Normal 2 11 4 6 6" xfId="16909" xr:uid="{1F1CB743-C8B1-4C2E-A63C-741E74FEB248}"/>
    <cellStyle name="Normal 2 11 4 6 7" xfId="16911" xr:uid="{F58A1BE2-9F14-4B79-914E-E9152F2CE560}"/>
    <cellStyle name="Normal 2 11 4 6 8" xfId="16912" xr:uid="{8BA4ABCE-708B-4656-84FE-05065D877D04}"/>
    <cellStyle name="Normal 2 11 4 6 9" xfId="16917" xr:uid="{FDB49D79-415A-451E-8EF1-53A10B218362}"/>
    <cellStyle name="Normal 2 11 4 7" xfId="15841" xr:uid="{C55EB74D-C67F-4FF7-B98D-47A6E87C443F}"/>
    <cellStyle name="Normal 2 11 4 8" xfId="15845" xr:uid="{980918B2-891B-43E9-BB2F-7FC58B34D26A}"/>
    <cellStyle name="Normal 2 11 4 9" xfId="15849" xr:uid="{2B371ECF-671F-4B9F-9D93-4691913BD560}"/>
    <cellStyle name="Normal 2 11 4_New TB 18-19" xfId="14363" xr:uid="{ED72EABD-1C86-4E1D-A22D-D502EE542A23}"/>
    <cellStyle name="Normal 2 11 5" xfId="1544" xr:uid="{A4F4F745-46F9-4125-BD32-D5A2E1FAE144}"/>
    <cellStyle name="Normal 2 11 5 10" xfId="16919" xr:uid="{5B0F0404-12D9-488D-B880-94FF2A72EE78}"/>
    <cellStyle name="Normal 2 11 5 11" xfId="16922" xr:uid="{6C770255-6D44-4CD5-9A45-A153F5DE0A47}"/>
    <cellStyle name="Normal 2 11 5 12" xfId="16924" xr:uid="{2241692A-A336-4B0D-8AF6-97FA10B85CE3}"/>
    <cellStyle name="Normal 2 11 5 13" xfId="16925" xr:uid="{963694E1-01E7-4A7E-BA07-C629C2C86064}"/>
    <cellStyle name="Normal 2 11 5 14" xfId="10117" xr:uid="{155ED01D-8A3D-45DC-8A79-C0AD67377CD0}"/>
    <cellStyle name="Normal 2 11 5 2" xfId="3987" xr:uid="{1CFE005A-7594-45FD-B9A0-82951DB89463}"/>
    <cellStyle name="Normal 2 11 5 2 2" xfId="14509" xr:uid="{015D70C4-C50F-4225-AB8F-E21426AA4482}"/>
    <cellStyle name="Normal 2 11 5 2 3" xfId="14510" xr:uid="{2DC84A8E-3A1A-4C48-8113-C19DABFE1B43}"/>
    <cellStyle name="Normal 2 11 5 2 4" xfId="14512" xr:uid="{217EBB33-6D1B-4DD5-84FF-FA043C076822}"/>
    <cellStyle name="Normal 2 11 5 2 5" xfId="13591" xr:uid="{B243DF57-0FA4-44EE-884D-1F80AD9621B4}"/>
    <cellStyle name="Normal 2 11 5 2 6" xfId="13594" xr:uid="{DC6C0808-853D-4A5C-B4E3-0D685FD20FB4}"/>
    <cellStyle name="Normal 2 11 5 2 7" xfId="13596" xr:uid="{5C14C0D4-0F90-4130-A4ED-CC7F94A72DCA}"/>
    <cellStyle name="Normal 2 11 5 2 8" xfId="13598" xr:uid="{98649A59-7711-4FC9-BAAB-16B0904ADE62}"/>
    <cellStyle name="Normal 2 11 5 2 9" xfId="13600" xr:uid="{0A61B3B1-866C-4E24-B216-E02E7A428FEF}"/>
    <cellStyle name="Normal 2 11 5 3" xfId="4106" xr:uid="{1F011084-F2EC-44D4-8B82-25725E2AF891}"/>
    <cellStyle name="Normal 2 11 5 3 2" xfId="10300" xr:uid="{D0A34AED-67A7-476C-82DB-D68D6307AFC2}"/>
    <cellStyle name="Normal 2 11 5 3 3" xfId="10323" xr:uid="{3A4EE684-610A-40FD-BFB3-99EF21A17F7B}"/>
    <cellStyle name="Normal 2 11 5 3 4" xfId="10339" xr:uid="{B195C07F-73F2-4961-B827-FD3067FB6BE6}"/>
    <cellStyle name="Normal 2 11 5 3 5" xfId="9949" xr:uid="{786CE873-6997-49CC-8023-325A1FBD3050}"/>
    <cellStyle name="Normal 2 11 5 3 6" xfId="16926" xr:uid="{E5775F8E-B39B-43E3-BE22-346F97445626}"/>
    <cellStyle name="Normal 2 11 5 3 7" xfId="16928" xr:uid="{C051BDB4-7360-4068-AB9F-CA04537701EE}"/>
    <cellStyle name="Normal 2 11 5 3 8" xfId="16930" xr:uid="{4D74B481-8223-49C4-B2E4-EF9E32A375D7}"/>
    <cellStyle name="Normal 2 11 5 3 9" xfId="16931" xr:uid="{45B28925-EDAF-4ED8-A329-CCB1DE332E95}"/>
    <cellStyle name="Normal 2 11 5 4" xfId="4121" xr:uid="{0C7C68DC-3563-43C4-A189-74D5EAD5D9E5}"/>
    <cellStyle name="Normal 2 11 5 4 2" xfId="10387" xr:uid="{F03C88AC-536D-43A7-8FFC-2923582D1EFA}"/>
    <cellStyle name="Normal 2 11 5 4 3" xfId="10390" xr:uid="{B160BE3D-1E1C-4DE5-B6E9-CAB532C51BC1}"/>
    <cellStyle name="Normal 2 11 5 4 4" xfId="10393" xr:uid="{CB7A5DDA-6EC5-44AE-ABA5-47B7D404CED2}"/>
    <cellStyle name="Normal 2 11 5 4 5" xfId="16932" xr:uid="{AEE8A563-C5CE-4A7E-B672-E3F67A2573DC}"/>
    <cellStyle name="Normal 2 11 5 4 6" xfId="16933" xr:uid="{370CEDFE-A0DA-4C33-A2E1-D026398C7C22}"/>
    <cellStyle name="Normal 2 11 5 4 7" xfId="16934" xr:uid="{50A070E8-DA43-40B9-B6F5-DA4BF8D22E6F}"/>
    <cellStyle name="Normal 2 11 5 4 8" xfId="16935" xr:uid="{6BDA019B-4E60-4E26-A598-0DA907ABCEE8}"/>
    <cellStyle name="Normal 2 11 5 4 9" xfId="16936" xr:uid="{A730E296-06CC-460D-980E-BFE0E093E0DD}"/>
    <cellStyle name="Normal 2 11 5 5" xfId="2090" xr:uid="{58A71066-0854-46B9-88F7-EB03FF2AC89E}"/>
    <cellStyle name="Normal 2 11 5 5 2" xfId="10420" xr:uid="{E5CEA44C-D003-4167-A2F0-6F82251375F3}"/>
    <cellStyle name="Normal 2 11 5 5 3" xfId="10424" xr:uid="{B7959119-16BB-4B6C-9C62-18891FAC96A1}"/>
    <cellStyle name="Normal 2 11 5 5 4" xfId="2681" xr:uid="{7DA5B47F-976C-48B3-849B-169DF9820409}"/>
    <cellStyle name="Normal 2 11 5 5 5" xfId="16938" xr:uid="{C758FAC3-0DE8-4497-AD3E-AE5FE8617A60}"/>
    <cellStyle name="Normal 2 11 5 5 6" xfId="16940" xr:uid="{BDE16B01-75B8-4A0E-BADE-4C2F12467030}"/>
    <cellStyle name="Normal 2 11 5 5 7" xfId="16942" xr:uid="{A02C9A32-9D1A-408D-BCCF-CB4F06D21FA4}"/>
    <cellStyle name="Normal 2 11 5 5 8" xfId="16943" xr:uid="{ED50AA21-6812-4210-82B7-0B85112B1D2A}"/>
    <cellStyle name="Normal 2 11 5 5 9" xfId="16944" xr:uid="{7C65EA93-A9C5-4C09-BD64-CD2801DFF15A}"/>
    <cellStyle name="Normal 2 11 5 6" xfId="5167" xr:uid="{38705D88-CD35-495D-9843-4966A08FE2E3}"/>
    <cellStyle name="Normal 2 11 5 6 2" xfId="10459" xr:uid="{2F19BA37-E331-4186-889F-8818F4DEAE8A}"/>
    <cellStyle name="Normal 2 11 5 6 3" xfId="7775" xr:uid="{EA91220C-978D-4657-8014-25ECF9EAE91A}"/>
    <cellStyle name="Normal 2 11 5 6 4" xfId="7805" xr:uid="{09B0921E-E4C1-4C2E-AE7B-D32E53E7CABC}"/>
    <cellStyle name="Normal 2 11 5 6 5" xfId="7838" xr:uid="{36452B49-8F90-4C62-A14F-E53F7D96D690}"/>
    <cellStyle name="Normal 2 11 5 6 6" xfId="7868" xr:uid="{94AFF1F4-CD7C-4945-B2E9-7E67EE8829E3}"/>
    <cellStyle name="Normal 2 11 5 6 7" xfId="7906" xr:uid="{974C5719-08B0-469F-B405-73D6B7B4ED33}"/>
    <cellStyle name="Normal 2 11 5 6 8" xfId="7920" xr:uid="{9E975C4D-FAAA-4F25-87C0-0F720DB8E122}"/>
    <cellStyle name="Normal 2 11 5 6 9" xfId="7925" xr:uid="{E10E38BE-1FDB-421A-9045-CC482FE04B42}"/>
    <cellStyle name="Normal 2 11 5 7" xfId="5172" xr:uid="{B342DF40-A646-44B1-8784-96550B974228}"/>
    <cellStyle name="Normal 2 11 5 8" xfId="5175" xr:uid="{0AB6466E-4382-40C0-A402-E337A88BABCF}"/>
    <cellStyle name="Normal 2 11 5 9" xfId="16945" xr:uid="{09E61958-00BC-46FB-84ED-435ED363F523}"/>
    <cellStyle name="Normal 2 11 5_New TB 18-19" xfId="16246" xr:uid="{EF6D85A6-0C8F-4180-A314-649B07EE8C30}"/>
    <cellStyle name="Normal 2 11 6" xfId="90" xr:uid="{FF815E01-8701-4C3E-B081-BE46FBF94B0F}"/>
    <cellStyle name="Normal 2 11 6 10" xfId="1861" xr:uid="{B11B32BE-9F1D-4063-8177-0AF7EFB85002}"/>
    <cellStyle name="Normal 2 11 6 11" xfId="1871" xr:uid="{17361CC0-6CDD-437F-A543-5C6B67855702}"/>
    <cellStyle name="Normal 2 11 6 12" xfId="1906" xr:uid="{01F59D12-B115-49A4-811B-580B55A661D7}"/>
    <cellStyle name="Normal 2 11 6 13" xfId="282" xr:uid="{A1DF0459-A863-40F6-BB7F-6AEBD91F9107}"/>
    <cellStyle name="Normal 2 11 6 14" xfId="1911" xr:uid="{827CB5B4-7C64-4312-9923-6FFD400F8B54}"/>
    <cellStyle name="Normal 2 11 6 2" xfId="4704" xr:uid="{D4E33226-EDAE-4335-BA12-41E234335AE4}"/>
    <cellStyle name="Normal 2 11 6 2 2" xfId="14589" xr:uid="{0F85D676-AF93-4945-AE4D-04391A03F9FB}"/>
    <cellStyle name="Normal 2 11 6 2 3" xfId="14591" xr:uid="{8E913895-50CC-4BAC-A449-5DF98AE2F017}"/>
    <cellStyle name="Normal 2 11 6 2 4" xfId="14593" xr:uid="{ED4669E6-4797-44C3-8021-2E2FC5C81967}"/>
    <cellStyle name="Normal 2 11 6 2 5" xfId="14595" xr:uid="{0BBAC653-6513-4D17-82AE-1F14D1B0F6EB}"/>
    <cellStyle name="Normal 2 11 6 2 6" xfId="16946" xr:uid="{74E4788D-257C-4AE3-97BE-74369E300C1F}"/>
    <cellStyle name="Normal 2 11 6 2 7" xfId="16947" xr:uid="{58E170BD-9160-4845-87E2-7407F57A28BF}"/>
    <cellStyle name="Normal 2 11 6 2 8" xfId="16948" xr:uid="{3CB94BEB-43BD-4DEC-BA5A-A6F0EB791239}"/>
    <cellStyle name="Normal 2 11 6 2 9" xfId="16949" xr:uid="{0C24A8B4-2702-4821-BBD3-267FB4E179E6}"/>
    <cellStyle name="Normal 2 11 6 3" xfId="4715" xr:uid="{A7344947-B960-4B92-8835-436AFCC0F5BF}"/>
    <cellStyle name="Normal 2 11 6 3 2" xfId="7003" xr:uid="{8744B4FB-5389-4A0B-9848-D1039E9359C7}"/>
    <cellStyle name="Normal 2 11 6 3 3" xfId="7009" xr:uid="{B7E6725C-4CC9-4AAF-940A-21DF1BC552CA}"/>
    <cellStyle name="Normal 2 11 6 3 4" xfId="7013" xr:uid="{582A3903-C4CB-46B2-8F9E-09146E922D7E}"/>
    <cellStyle name="Normal 2 11 6 3 5" xfId="16950" xr:uid="{45E487B1-63FA-4F77-95A3-1AFA4B9B006F}"/>
    <cellStyle name="Normal 2 11 6 3 6" xfId="16951" xr:uid="{6C6C821A-3071-4134-B5CB-618B16D74255}"/>
    <cellStyle name="Normal 2 11 6 3 7" xfId="16952" xr:uid="{1B430E29-E0BC-4B77-BEB1-C56DB95B60E6}"/>
    <cellStyle name="Normal 2 11 6 3 8" xfId="16953" xr:uid="{39866A0B-2730-4B40-9EE4-69FBD70DD3AE}"/>
    <cellStyle name="Normal 2 11 6 3 9" xfId="16954" xr:uid="{CEC9956D-5772-462B-A0E9-0694E76F46C6}"/>
    <cellStyle name="Normal 2 11 6 4" xfId="4723" xr:uid="{62940D2A-BDBD-4BC3-98EF-9B217263661C}"/>
    <cellStyle name="Normal 2 11 6 4 2" xfId="10725" xr:uid="{3E7660A8-4B41-4824-8B95-ACCE47D5AA4E}"/>
    <cellStyle name="Normal 2 11 6 4 3" xfId="10727" xr:uid="{B09EE8A6-BFD3-4219-8182-3142E4BC10ED}"/>
    <cellStyle name="Normal 2 11 6 4 4" xfId="10729" xr:uid="{C99B2EAB-ED41-4D30-A012-5A488D7EED31}"/>
    <cellStyle name="Normal 2 11 6 4 5" xfId="16955" xr:uid="{4CDF875F-BF57-4E81-9B9B-879CBDD2DB9A}"/>
    <cellStyle name="Normal 2 11 6 4 6" xfId="16956" xr:uid="{72C90C2E-731D-4F03-BD1E-52184236609B}"/>
    <cellStyle name="Normal 2 11 6 4 7" xfId="16957" xr:uid="{746AAF2D-1262-4952-BDFB-E23896DE67AB}"/>
    <cellStyle name="Normal 2 11 6 4 8" xfId="16958" xr:uid="{ABDB7924-1EC6-49E1-9FD6-46473F7E6CCD}"/>
    <cellStyle name="Normal 2 11 6 4 9" xfId="16961" xr:uid="{F0E19096-17B5-4C73-A16C-6F6C069CC4F3}"/>
    <cellStyle name="Normal 2 11 6 5" xfId="5185" xr:uid="{E0607958-50E1-4CB5-A270-6E6E686B96A2}"/>
    <cellStyle name="Normal 2 11 6 5 2" xfId="10761" xr:uid="{881FA8CD-FFCD-40D0-A118-E866A5CAB509}"/>
    <cellStyle name="Normal 2 11 6 5 3" xfId="10766" xr:uid="{0DBAEDB5-5797-415A-A446-7A0A8B34CEA4}"/>
    <cellStyle name="Normal 2 11 6 5 4" xfId="10771" xr:uid="{42A0F7C6-BE46-4E3B-ACC9-DD94312C634B}"/>
    <cellStyle name="Normal 2 11 6 5 5" xfId="10882" xr:uid="{17A614E6-44A9-4702-A3C6-6554FCD7746E}"/>
    <cellStyle name="Normal 2 11 6 5 6" xfId="16962" xr:uid="{63ED1CB4-8CDE-497A-9349-92E465F5BB43}"/>
    <cellStyle name="Normal 2 11 6 5 7" xfId="16963" xr:uid="{A871AE9E-EAD0-495D-9F64-9D3E0FB00E05}"/>
    <cellStyle name="Normal 2 11 6 5 8" xfId="16964" xr:uid="{EC97E460-76A8-48C9-B76F-E33BA8695943}"/>
    <cellStyle name="Normal 2 11 6 5 9" xfId="16967" xr:uid="{D87AF6ED-4718-4791-BB62-7B9E86FD81E6}"/>
    <cellStyle name="Normal 2 11 6 6" xfId="43" xr:uid="{A0707C40-882E-494D-A09E-D29B5F2ED8DA}"/>
    <cellStyle name="Normal 2 11 6 6 2" xfId="10794" xr:uid="{3A4E81CB-D44C-40DA-8097-F79C5AD24317}"/>
    <cellStyle name="Normal 2 11 6 6 3" xfId="8674" xr:uid="{797FDD76-10E3-42A4-9B14-CC44D548DB4C}"/>
    <cellStyle name="Normal 2 11 6 6 4" xfId="8681" xr:uid="{DDB86B88-5490-4438-93E9-60F0F8C7E174}"/>
    <cellStyle name="Normal 2 11 6 6 5" xfId="8686" xr:uid="{9FE79692-792B-4F90-A235-9DB6459C27BE}"/>
    <cellStyle name="Normal 2 11 6 6 6" xfId="8692" xr:uid="{5C215CDD-2D9C-4427-8A33-98AB44BBCECA}"/>
    <cellStyle name="Normal 2 11 6 6 7" xfId="8697" xr:uid="{6AAE2A35-37C1-4838-B4EE-EE9A5A41383B}"/>
    <cellStyle name="Normal 2 11 6 6 8" xfId="8729" xr:uid="{19CDDCA5-E8EE-4968-B19C-3A121F32C48A}"/>
    <cellStyle name="Normal 2 11 6 6 9" xfId="8739" xr:uid="{D353B23D-EDA2-4E02-9195-31D77B331649}"/>
    <cellStyle name="Normal 2 11 6 7" xfId="104" xr:uid="{9308F29C-74E4-4A0C-A5D1-602F6F424970}"/>
    <cellStyle name="Normal 2 11 6 8" xfId="5188" xr:uid="{349342DB-4D82-4F94-8976-E5332083C065}"/>
    <cellStyle name="Normal 2 11 6 9" xfId="16968" xr:uid="{08EE15F0-DD96-4751-8703-42CA7DD1F177}"/>
    <cellStyle name="Normal 2 11 6_New TB 18-19" xfId="16970" xr:uid="{2F353754-6B3C-4AF9-945D-91A6B9F00533}"/>
    <cellStyle name="Normal 2 11 7" xfId="11138" xr:uid="{2C17333F-6365-4B6D-8D53-29064066442A}"/>
    <cellStyle name="Normal 2 11 7 2" xfId="5210" xr:uid="{A5BF291A-1327-40D3-950B-8BF54C027FB6}"/>
    <cellStyle name="Normal 2 11 7 3" xfId="5219" xr:uid="{52F33631-FE59-4872-9D01-C7ECF4333C47}"/>
    <cellStyle name="Normal 2 11 7 4" xfId="5227" xr:uid="{B1447657-A608-4C73-8C39-95C768B8635D}"/>
    <cellStyle name="Normal 2 11 7 5" xfId="5233" xr:uid="{D3A1DC21-DA35-4D8F-851A-131B277A3F62}"/>
    <cellStyle name="Normal 2 11 7 6" xfId="5238" xr:uid="{F79FFBA0-2095-4D98-B883-57C80C552A87}"/>
    <cellStyle name="Normal 2 11 7 7" xfId="5242" xr:uid="{0628B8B9-7526-430D-AFF3-7761D296C14D}"/>
    <cellStyle name="Normal 2 11 7 8" xfId="5255" xr:uid="{02F73DB2-6DF9-4731-8C1A-2B475ED47D38}"/>
    <cellStyle name="Normal 2 11 7 9" xfId="16971" xr:uid="{0993C51B-D636-49FF-B195-FF1D48FC4103}"/>
    <cellStyle name="Normal 2 11 8" xfId="11143" xr:uid="{A5147164-6D35-4F35-AEA8-A2BE21825897}"/>
    <cellStyle name="Normal 2 11 8 2" xfId="5282" xr:uid="{FAF9A371-9902-499E-AE76-932F77E55437}"/>
    <cellStyle name="Normal 2 11 8 3" xfId="5290" xr:uid="{699D1E19-171A-462C-9415-4FEAC901150F}"/>
    <cellStyle name="Normal 2 11 8 4" xfId="5295" xr:uid="{04A1E0A2-933F-4D59-AFE2-0BEE6AC2AE16}"/>
    <cellStyle name="Normal 2 11 8 5" xfId="5301" xr:uid="{D16319F0-A740-48A8-A1C3-BB572EA0C47F}"/>
    <cellStyle name="Normal 2 11 8 6" xfId="5309" xr:uid="{E1F91B05-CC09-42F0-A059-240C3E10D2A9}"/>
    <cellStyle name="Normal 2 11 8 7" xfId="5317" xr:uid="{8C39EB0B-5630-49E1-839B-5B2562B6A65B}"/>
    <cellStyle name="Normal 2 11 8 8" xfId="5324" xr:uid="{9D660465-FF93-4253-AA7F-C02D668C7DFA}"/>
    <cellStyle name="Normal 2 11 8 9" xfId="6439" xr:uid="{F14005AB-FC8E-4FDE-B75D-9D256EDB5463}"/>
    <cellStyle name="Normal 2 11 9" xfId="11148" xr:uid="{D9D60C81-6DCB-44FD-A192-F3A0BB483686}"/>
    <cellStyle name="Normal 2 11 9 2" xfId="5350" xr:uid="{7CD9E9A8-DF91-48C7-8F5A-73D96D8866B0}"/>
    <cellStyle name="Normal 2 11 9 3" xfId="589" xr:uid="{0C32D986-AC95-4160-A450-5A684FBC8C73}"/>
    <cellStyle name="Normal 2 11 9 4" xfId="5361" xr:uid="{FFD7DBEF-9689-4190-83C9-7C6FB8BBC7A2}"/>
    <cellStyle name="Normal 2 11 9 5" xfId="5373" xr:uid="{AF8B2F64-9994-430D-A1D9-852E2F1DC1C9}"/>
    <cellStyle name="Normal 2 11 9 6" xfId="5383" xr:uid="{9D51908D-6426-4173-B3B9-EA9C3767F7C0}"/>
    <cellStyle name="Normal 2 11 9 7" xfId="5393" xr:uid="{AAE8BC2E-934A-4366-800A-D7ED2064A12B}"/>
    <cellStyle name="Normal 2 11 9 8" xfId="5398" xr:uid="{70E1785A-AC1E-4626-9BA5-559722D34340}"/>
    <cellStyle name="Normal 2 11 9 9" xfId="16974" xr:uid="{353F356E-53FD-4024-ADD7-3627889F2D1F}"/>
    <cellStyle name="Normal 2 11_New TB 18-19" xfId="12077" xr:uid="{402CC7DD-3D71-4C73-A75D-B7DF0219A9DD}"/>
    <cellStyle name="Normal 2 12" xfId="16979" xr:uid="{2D435C8C-0671-4303-A552-63DD3F58C38F}"/>
    <cellStyle name="Normal 2 12 10" xfId="11196" xr:uid="{74DE0174-B123-41F2-96CA-0059CFE4E920}"/>
    <cellStyle name="Normal 2 12 10 2" xfId="16984" xr:uid="{83C59FA4-3969-4050-BE6E-84882892081B}"/>
    <cellStyle name="Normal 2 12 10 3" xfId="16988" xr:uid="{BCB1719A-8D51-441A-B8B3-0819938327FB}"/>
    <cellStyle name="Normal 2 12 10 4" xfId="16992" xr:uid="{DEA6FB19-EA6D-4FF6-A29C-ED1F393FF4AD}"/>
    <cellStyle name="Normal 2 12 10 5" xfId="16996" xr:uid="{1EAF938A-B1AF-4A18-9CCC-AC9D3C381ABE}"/>
    <cellStyle name="Normal 2 12 10 6" xfId="17000" xr:uid="{CC85E82A-A476-47D3-BCEE-B37789081FB7}"/>
    <cellStyle name="Normal 2 12 10 7" xfId="17005" xr:uid="{7EE7DB59-87B3-40A2-B18C-F1BC91EF6B19}"/>
    <cellStyle name="Normal 2 12 10 8" xfId="17008" xr:uid="{06830C34-461F-49AC-8D00-F44E35DD2185}"/>
    <cellStyle name="Normal 2 12 10 9" xfId="17011" xr:uid="{E3CDFFBD-C900-4807-A2E5-BEA07C53C8D2}"/>
    <cellStyle name="Normal 2 12 11" xfId="11200" xr:uid="{444BFB17-EBF6-427C-A058-8DBAFF9EEB48}"/>
    <cellStyle name="Normal 2 12 11 2" xfId="2462" xr:uid="{5EDC9A6F-DC73-4D06-B4E7-1C59EB113FFF}"/>
    <cellStyle name="Normal 2 12 11 3" xfId="269" xr:uid="{5585E1C7-D09B-45FA-8F1E-529388DEDFD7}"/>
    <cellStyle name="Normal 2 12 11 4" xfId="377" xr:uid="{A319F86D-8216-4308-A346-801AA461757B}"/>
    <cellStyle name="Normal 2 12 11 5" xfId="439" xr:uid="{740371E2-E8FA-4357-864F-A1F880C446BB}"/>
    <cellStyle name="Normal 2 12 11 6" xfId="456" xr:uid="{3D051BEE-9A61-48B6-A661-AA7310CA2F42}"/>
    <cellStyle name="Normal 2 12 11 7" xfId="346" xr:uid="{15B473F3-6341-4E53-86BF-176DFCFDD410}"/>
    <cellStyle name="Normal 2 12 11 8" xfId="394" xr:uid="{3C50B642-4B6D-40F0-B872-578439105043}"/>
    <cellStyle name="Normal 2 12 11 9" xfId="17015" xr:uid="{168DEC63-761D-472A-BAC2-F1D93E729686}"/>
    <cellStyle name="Normal 2 12 12" xfId="11205" xr:uid="{722A9C6D-3735-47E8-9398-70937C1E7BDA}"/>
    <cellStyle name="Normal 2 12 13" xfId="11210" xr:uid="{1DF92E87-289A-451F-A376-7DE53AEF435A}"/>
    <cellStyle name="Normal 2 12 14" xfId="11218" xr:uid="{4B7696B5-F19D-4C47-8697-EFDC254FFBC8}"/>
    <cellStyle name="Normal 2 12 15" xfId="11226" xr:uid="{FC558620-2DFF-4D40-BE6E-401969E64A4F}"/>
    <cellStyle name="Normal 2 12 16" xfId="11235" xr:uid="{3D35DC7A-4A53-4C49-8712-4C32A603AEAC}"/>
    <cellStyle name="Normal 2 12 17" xfId="17022" xr:uid="{94BCB31C-22AF-4685-AEDA-5EC451C4EB0C}"/>
    <cellStyle name="Normal 2 12 18" xfId="17027" xr:uid="{88FB8228-2A73-4E41-B43F-40CBEC5B0FDF}"/>
    <cellStyle name="Normal 2 12 19" xfId="17030" xr:uid="{7B534B1E-0A61-4B41-9DDB-3E6D957EDADD}"/>
    <cellStyle name="Normal 2 12 2" xfId="12401" xr:uid="{094C714E-383F-4657-90FC-EBACB8E93F2A}"/>
    <cellStyle name="Normal 2 12 2 10" xfId="6110" xr:uid="{F6EB3FC9-C201-4210-A8A6-ED538AFC7312}"/>
    <cellStyle name="Normal 2 12 2 11" xfId="6126" xr:uid="{5CF977B5-A93E-451D-B257-E5428B334D91}"/>
    <cellStyle name="Normal 2 12 2 12" xfId="12437" xr:uid="{C06017A8-EC7B-4347-A052-57A78FB22A4A}"/>
    <cellStyle name="Normal 2 12 2 13" xfId="12441" xr:uid="{D44F8F1F-62B2-45AA-B895-5B845C9EFF33}"/>
    <cellStyle name="Normal 2 12 2 14" xfId="9179" xr:uid="{40682D32-52BD-4FC3-A30C-0F67F9D4A033}"/>
    <cellStyle name="Normal 2 12 2 2" xfId="11930" xr:uid="{7C95D4A8-DB38-4A11-9CDB-88639CE6D003}"/>
    <cellStyle name="Normal 2 12 2 2 2" xfId="14740" xr:uid="{29AC383B-D1E3-45AF-8A13-99BE6640E35F}"/>
    <cellStyle name="Normal 2 12 2 2 3" xfId="3454" xr:uid="{7B14D45F-A86F-4BE7-B4EB-581F59A2665A}"/>
    <cellStyle name="Normal 2 12 2 2 4" xfId="14745" xr:uid="{5DF97CCC-7482-459C-997C-DB4DEC799556}"/>
    <cellStyle name="Normal 2 12 2 2 5" xfId="14754" xr:uid="{CE1DCF80-1DCC-4B06-A8B0-2D9DB9BB99C6}"/>
    <cellStyle name="Normal 2 12 2 2 6" xfId="17032" xr:uid="{AF41C734-18E3-49D6-9074-F572506C8AED}"/>
    <cellStyle name="Normal 2 12 2 2 7" xfId="17033" xr:uid="{F191C6C8-70EE-4133-BF64-B92EA45966B1}"/>
    <cellStyle name="Normal 2 12 2 2 8" xfId="17034" xr:uid="{76A5AB77-076C-4208-ADF9-45F8FEEDDC50}"/>
    <cellStyle name="Normal 2 12 2 2 9" xfId="17035" xr:uid="{1A04B1D8-CE18-42C0-8C96-25AEFB2E9DBF}"/>
    <cellStyle name="Normal 2 12 2 3" xfId="17036" xr:uid="{DF08652F-07C4-4EFD-B90E-901E68E30A42}"/>
    <cellStyle name="Normal 2 12 2 3 2" xfId="1273" xr:uid="{03A2DA71-06BE-44A0-90DC-E4DBCD492D5A}"/>
    <cellStyle name="Normal 2 12 2 3 3" xfId="2618" xr:uid="{CFEA1621-8072-4538-8A7C-97955C81AE7F}"/>
    <cellStyle name="Normal 2 12 2 3 4" xfId="3710" xr:uid="{8F304022-F22C-4880-A75C-162DB4F8365A}"/>
    <cellStyle name="Normal 2 12 2 3 5" xfId="844" xr:uid="{70012D77-EA78-46DE-9B9F-0FD9B40225E9}"/>
    <cellStyle name="Normal 2 12 2 3 6" xfId="17037" xr:uid="{AFAC4CA8-C801-488E-AA3F-37EB4FB98E35}"/>
    <cellStyle name="Normal 2 12 2 3 7" xfId="17038" xr:uid="{F34B9494-5179-4C54-A72F-74E706DC8F46}"/>
    <cellStyle name="Normal 2 12 2 3 8" xfId="17039" xr:uid="{CBB12DCD-E8DA-4A72-A90D-02F008F1C031}"/>
    <cellStyle name="Normal 2 12 2 3 9" xfId="17040" xr:uid="{DB358A8A-DAA2-4EB4-8CE8-64BB8C7CFF36}"/>
    <cellStyle name="Normal 2 12 2 4" xfId="17041" xr:uid="{B1FD4237-0FA0-4CE7-B5CF-370555B780A3}"/>
    <cellStyle name="Normal 2 12 2 4 2" xfId="17043" xr:uid="{D5E0BD0F-71AF-4AAE-9714-574758BDD6D8}"/>
    <cellStyle name="Normal 2 12 2 4 3" xfId="17047" xr:uid="{CA5C1849-F056-4C08-9B38-999E8DA86C02}"/>
    <cellStyle name="Normal 2 12 2 4 4" xfId="17050" xr:uid="{1B6FF5F8-7182-45A7-8535-F18D830E53CF}"/>
    <cellStyle name="Normal 2 12 2 4 5" xfId="17051" xr:uid="{E13FDDF5-6743-4538-B6FC-ED6181B9176E}"/>
    <cellStyle name="Normal 2 12 2 4 6" xfId="17052" xr:uid="{03BFCB3C-CEB5-43AD-B38E-79D264A24327}"/>
    <cellStyle name="Normal 2 12 2 4 7" xfId="17053" xr:uid="{DEA85860-C807-4FDC-9CC1-016C10C60782}"/>
    <cellStyle name="Normal 2 12 2 4 8" xfId="17054" xr:uid="{1ECA6BE1-B71F-45C9-ACA1-4555884E67EB}"/>
    <cellStyle name="Normal 2 12 2 4 9" xfId="17055" xr:uid="{88EF7897-A3A5-4ABB-99A7-AEC52CA99B70}"/>
    <cellStyle name="Normal 2 12 2 5" xfId="17056" xr:uid="{4A2AAA89-82DC-4F69-88CF-51019D2B1075}"/>
    <cellStyle name="Normal 2 12 2 5 2" xfId="304" xr:uid="{C547A97B-3D9E-4A07-BF20-0A157C417D05}"/>
    <cellStyle name="Normal 2 12 2 5 3" xfId="16755" xr:uid="{1F51B08E-D63B-4583-8088-891937307EF4}"/>
    <cellStyle name="Normal 2 12 2 5 4" xfId="16759" xr:uid="{2D6275A4-786C-49CE-A08C-35AFE80F2AF2}"/>
    <cellStyle name="Normal 2 12 2 5 5" xfId="16762" xr:uid="{1EE42769-3B8D-48C5-90FB-6A620B84309F}"/>
    <cellStyle name="Normal 2 12 2 5 6" xfId="16764" xr:uid="{D8587A8B-0F10-4B24-973C-3F146A6DA4E8}"/>
    <cellStyle name="Normal 2 12 2 5 7" xfId="17057" xr:uid="{FC186EDD-9634-44E0-83AF-9F7BC931091E}"/>
    <cellStyle name="Normal 2 12 2 5 8" xfId="17058" xr:uid="{1A7098BE-6FD6-4C42-90D9-8141C2EC9008}"/>
    <cellStyle name="Normal 2 12 2 5 9" xfId="17059" xr:uid="{15157BE6-227B-4D1C-9BA1-3B893E176059}"/>
    <cellStyle name="Normal 2 12 2 6" xfId="17060" xr:uid="{65F53816-17D3-488F-AFBB-A635F9E1DE56}"/>
    <cellStyle name="Normal 2 12 2 6 2" xfId="17061" xr:uid="{C458EEDB-6742-4865-B6B6-C2751ED11EDE}"/>
    <cellStyle name="Normal 2 12 2 6 3" xfId="17062" xr:uid="{C5F8EC90-6B32-4C47-8864-92000039C906}"/>
    <cellStyle name="Normal 2 12 2 6 4" xfId="17063" xr:uid="{2C0C70C5-8137-4997-B2E3-3FB252E19216}"/>
    <cellStyle name="Normal 2 12 2 6 5" xfId="17064" xr:uid="{F0532B80-125E-445E-B7C2-BB781335AFD4}"/>
    <cellStyle name="Normal 2 12 2 6 6" xfId="17065" xr:uid="{CA767185-90DC-4764-A845-7A7A94DA4115}"/>
    <cellStyle name="Normal 2 12 2 6 7" xfId="17066" xr:uid="{4E6B5926-CCB4-474A-98CA-655D191072E7}"/>
    <cellStyle name="Normal 2 12 2 6 8" xfId="17067" xr:uid="{0C7EA80F-5A9F-499F-8CAF-6868B5F0EDE0}"/>
    <cellStyle name="Normal 2 12 2 6 9" xfId="17068" xr:uid="{898FB691-5C56-4C8F-B85E-D07CAAD4CC0F}"/>
    <cellStyle name="Normal 2 12 2 7" xfId="17070" xr:uid="{8710D748-2444-4516-AAD8-1ECD71BADB6C}"/>
    <cellStyle name="Normal 2 12 2 8" xfId="17072" xr:uid="{BEEAF1F2-C6D9-4329-B309-6D3A73D4C67C}"/>
    <cellStyle name="Normal 2 12 2 9" xfId="17074" xr:uid="{6A7A12D0-8C15-48CA-9010-02F98C4D004D}"/>
    <cellStyle name="Normal 2 12 2_New TB 18-19" xfId="14837" xr:uid="{BEF97807-EBEF-4366-B279-8793E60CCB34}"/>
    <cellStyle name="Normal 2 12 3" xfId="11156" xr:uid="{1CBDAED4-1104-419E-BFF9-3AD95311C50E}"/>
    <cellStyle name="Normal 2 12 3 10" xfId="10703" xr:uid="{5591E34D-AB20-4FEE-942F-0FFCD37BAFBD}"/>
    <cellStyle name="Normal 2 12 3 11" xfId="10710" xr:uid="{211180D3-D19B-4174-936C-C7502E0516ED}"/>
    <cellStyle name="Normal 2 12 3 12" xfId="17077" xr:uid="{95781889-E9C6-4895-9EDA-84DA2EA83F5D}"/>
    <cellStyle name="Normal 2 12 3 13" xfId="17082" xr:uid="{291842D3-F971-47C6-8807-D4AB6F32D757}"/>
    <cellStyle name="Normal 2 12 3 14" xfId="11403" xr:uid="{9707C18E-652F-4EA1-9C76-6FE5EFFA7FCC}"/>
    <cellStyle name="Normal 2 12 3 2" xfId="9330" xr:uid="{BA0D70B3-3F21-4753-A77B-E9A5982644C5}"/>
    <cellStyle name="Normal 2 12 3 2 2" xfId="14823" xr:uid="{6E5268E8-6C55-448F-9B7F-E95ECF6717DF}"/>
    <cellStyle name="Normal 2 12 3 2 3" xfId="14826" xr:uid="{34FEB841-CC74-4009-B9B7-66E0DBFD4567}"/>
    <cellStyle name="Normal 2 12 3 2 4" xfId="14829" xr:uid="{AAE982B1-D82B-4456-8216-7CCE4D6A9B7B}"/>
    <cellStyle name="Normal 2 12 3 2 5" xfId="14832" xr:uid="{EB54BD8E-4024-45F3-B7F2-9605C3B71064}"/>
    <cellStyle name="Normal 2 12 3 2 6" xfId="17086" xr:uid="{FB502CE8-56F3-4CC4-9E72-788136238BCA}"/>
    <cellStyle name="Normal 2 12 3 2 7" xfId="17087" xr:uid="{C19EDC05-B08E-46E3-B04F-220F9389605B}"/>
    <cellStyle name="Normal 2 12 3 2 8" xfId="9539" xr:uid="{12B37A56-8B0E-42E1-ACFF-2B0ECAD650CE}"/>
    <cellStyle name="Normal 2 12 3 2 9" xfId="17088" xr:uid="{5193C348-F7FD-47AB-875E-850AFD0A786A}"/>
    <cellStyle name="Normal 2 12 3 3" xfId="11754" xr:uid="{00394C3C-6A8A-40D5-93D2-912E7045D93F}"/>
    <cellStyle name="Normal 2 12 3 3 2" xfId="17090" xr:uid="{215CB12D-E5A2-465C-B9EA-4E327101A1AA}"/>
    <cellStyle name="Normal 2 12 3 3 3" xfId="17091" xr:uid="{DD56C61F-7CD8-4EA1-B42E-3FE3C3B5E01E}"/>
    <cellStyle name="Normal 2 12 3 3 4" xfId="17092" xr:uid="{B66573F2-9E47-457C-99D0-7D8F114C60EC}"/>
    <cellStyle name="Normal 2 12 3 3 5" xfId="17093" xr:uid="{6E22EAF4-6D53-4AFE-B621-E39826414372}"/>
    <cellStyle name="Normal 2 12 3 3 6" xfId="1077" xr:uid="{A54079EB-61AB-4B7A-B251-B1FA0F84624F}"/>
    <cellStyle name="Normal 2 12 3 3 7" xfId="14123" xr:uid="{06C73A00-176E-4D91-A95F-D32B091E51FA}"/>
    <cellStyle name="Normal 2 12 3 3 8" xfId="14127" xr:uid="{2C8DE9F0-E0D2-4A44-A256-03EEDE6B4429}"/>
    <cellStyle name="Normal 2 12 3 3 9" xfId="14131" xr:uid="{E4047109-0F7B-40AE-AC9D-23842DB63117}"/>
    <cellStyle name="Normal 2 12 3 4" xfId="17096" xr:uid="{4E911249-8146-4583-83E6-6128180234FD}"/>
    <cellStyle name="Normal 2 12 3 4 2" xfId="17098" xr:uid="{4D5381CC-A210-40A7-903D-2BE5941E0B9C}"/>
    <cellStyle name="Normal 2 12 3 4 3" xfId="17099" xr:uid="{5FAF075C-981D-4200-9510-D5C485E5B75A}"/>
    <cellStyle name="Normal 2 12 3 4 4" xfId="17100" xr:uid="{BA84740D-065F-4FBD-AC24-EAE0A4413F4D}"/>
    <cellStyle name="Normal 2 12 3 4 5" xfId="17101" xr:uid="{25F533D2-6466-4846-BB76-5B4CA2ED0222}"/>
    <cellStyle name="Normal 2 12 3 4 6" xfId="17102" xr:uid="{BA8C3970-5101-4C4B-A46D-E5B499D9F1D8}"/>
    <cellStyle name="Normal 2 12 3 4 7" xfId="14143" xr:uid="{F4BD59ED-CFBD-4C6E-9C29-B08C3C40A245}"/>
    <cellStyle name="Normal 2 12 3 4 8" xfId="14149" xr:uid="{CCC25145-BB8B-491D-8FD4-5515853F0B09}"/>
    <cellStyle name="Normal 2 12 3 4 9" xfId="14154" xr:uid="{0605AAD2-FC2C-4989-A79C-59D30B110A77}"/>
    <cellStyle name="Normal 2 12 3 5" xfId="17104" xr:uid="{1F34143D-B0E2-40B9-AC15-E360F231FE8A}"/>
    <cellStyle name="Normal 2 12 3 5 2" xfId="17106" xr:uid="{ACF651A4-DA72-493C-B4AE-CE2605474AD0}"/>
    <cellStyle name="Normal 2 12 3 5 3" xfId="17107" xr:uid="{2B8BFF1D-E0F3-436F-90DD-313489927455}"/>
    <cellStyle name="Normal 2 12 3 5 4" xfId="17108" xr:uid="{F1B6738F-C3E6-4655-ACFD-13E5DC2B1970}"/>
    <cellStyle name="Normal 2 12 3 5 5" xfId="17109" xr:uid="{5EDBEC9C-4A45-41A0-9A76-89A93156BD37}"/>
    <cellStyle name="Normal 2 12 3 5 6" xfId="17110" xr:uid="{D5EF1ECD-E62D-43C9-9CF6-326192F83C28}"/>
    <cellStyle name="Normal 2 12 3 5 7" xfId="14170" xr:uid="{2CF60FD3-F891-4AA1-A35A-EE87BF6B4DB8}"/>
    <cellStyle name="Normal 2 12 3 5 8" xfId="14176" xr:uid="{414A3364-0E37-42BB-ACD4-B3CB19154EA6}"/>
    <cellStyle name="Normal 2 12 3 5 9" xfId="14180" xr:uid="{7725CB30-D2B4-49E1-8A0B-1F0EBA19DF25}"/>
    <cellStyle name="Normal 2 12 3 6" xfId="17112" xr:uid="{B12D3940-7431-4A3E-B021-1A2358928717}"/>
    <cellStyle name="Normal 2 12 3 6 2" xfId="17113" xr:uid="{9000F4FC-FEDC-4385-B349-D7D9BCEE44F2}"/>
    <cellStyle name="Normal 2 12 3 6 3" xfId="17114" xr:uid="{568CDB86-0074-45E3-AA32-B73B99F0C43E}"/>
    <cellStyle name="Normal 2 12 3 6 4" xfId="17115" xr:uid="{E62D025E-7BC6-4D2E-BDF9-E16CD990DE31}"/>
    <cellStyle name="Normal 2 12 3 6 5" xfId="17116" xr:uid="{C688BA66-2D1A-4954-B080-1E4E76B551F9}"/>
    <cellStyle name="Normal 2 12 3 6 6" xfId="17117" xr:uid="{DA690193-16F8-488C-B616-3C5B38E60535}"/>
    <cellStyle name="Normal 2 12 3 6 7" xfId="14190" xr:uid="{6CD4CD1F-9621-4ECF-B693-67D4C07619D3}"/>
    <cellStyle name="Normal 2 12 3 6 8" xfId="14196" xr:uid="{9A867FC3-AB6B-4493-B3E9-4316742F810B}"/>
    <cellStyle name="Normal 2 12 3 6 9" xfId="14200" xr:uid="{19859C70-843C-477A-BCAE-F848B873BA41}"/>
    <cellStyle name="Normal 2 12 3 7" xfId="17119" xr:uid="{83CCB349-269B-4BFB-803D-54CED0B6AAA7}"/>
    <cellStyle name="Normal 2 12 3 8" xfId="17120" xr:uid="{284CEC1A-3639-478F-9A88-3AD118587281}"/>
    <cellStyle name="Normal 2 12 3 9" xfId="17121" xr:uid="{731965C6-70ED-4B38-9AF8-99B164A79EAE}"/>
    <cellStyle name="Normal 2 12 3_New TB 18-19" xfId="17122" xr:uid="{D2E07146-967D-4275-848F-225D64888AEF}"/>
    <cellStyle name="Normal 2 12 4" xfId="11160" xr:uid="{2A1AE40E-E5D8-4B2A-A4F5-F4FC8046C161}"/>
    <cellStyle name="Normal 2 12 4 10" xfId="3036" xr:uid="{05ED5F5E-EC0D-4F2A-9A75-265FD5BA2F0C}"/>
    <cellStyle name="Normal 2 12 4 11" xfId="17123" xr:uid="{4848DD65-2A5D-4378-902F-D2FCB7933B3E}"/>
    <cellStyle name="Normal 2 12 4 12" xfId="17125" xr:uid="{AF641A0F-D9A9-4187-B5C6-85BCC7358F18}"/>
    <cellStyle name="Normal 2 12 4 13" xfId="17127" xr:uid="{2DC20068-74C5-4E6E-B68A-6A6FC966BB12}"/>
    <cellStyle name="Normal 2 12 4 14" xfId="17129" xr:uid="{3FDD8BFE-1FF5-4ABF-B4B8-1BAB1160BF38}"/>
    <cellStyle name="Normal 2 12 4 2" xfId="17131" xr:uid="{6B25D4DA-00AA-42EA-A4A2-FA957B8ADB2E}"/>
    <cellStyle name="Normal 2 12 4 2 2" xfId="14851" xr:uid="{3827C301-3604-40CE-A257-61F400235C79}"/>
    <cellStyle name="Normal 2 12 4 2 3" xfId="14853" xr:uid="{3AD7A52B-78D0-4E9A-A008-4EED74100556}"/>
    <cellStyle name="Normal 2 12 4 2 4" xfId="14855" xr:uid="{6614DBD6-2B15-4199-9DAA-52F7792DC7E5}"/>
    <cellStyle name="Normal 2 12 4 2 5" xfId="14857" xr:uid="{6828D114-97F9-4488-B1CF-04C1FD073D24}"/>
    <cellStyle name="Normal 2 12 4 2 6" xfId="15008" xr:uid="{A9CE19B0-0E07-4445-BC4C-04AB55D745A4}"/>
    <cellStyle name="Normal 2 12 4 2 7" xfId="15010" xr:uid="{4F9C6BAA-B914-451C-BE4B-6C92E54919DE}"/>
    <cellStyle name="Normal 2 12 4 2 8" xfId="15013" xr:uid="{040B1802-FC20-49AA-9991-27752E2DE7D0}"/>
    <cellStyle name="Normal 2 12 4 2 9" xfId="15015" xr:uid="{E5687178-801C-4358-AD0D-A85D20D2A73E}"/>
    <cellStyle name="Normal 2 12 4 3" xfId="17132" xr:uid="{7E9394EB-CB64-484B-B654-52BE4017AB00}"/>
    <cellStyle name="Normal 2 12 4 3 2" xfId="12099" xr:uid="{A4B14737-43EF-4FE8-8580-DD89B9A14AE2}"/>
    <cellStyle name="Normal 2 12 4 3 3" xfId="12102" xr:uid="{7AB1A129-542C-4CAE-8952-682836331C7A}"/>
    <cellStyle name="Normal 2 12 4 3 4" xfId="17133" xr:uid="{4E42CE3A-A59B-4481-B72E-2A017790F76C}"/>
    <cellStyle name="Normal 2 12 4 3 5" xfId="17134" xr:uid="{26FBF58A-36C9-402D-98D6-2122509314A5}"/>
    <cellStyle name="Normal 2 12 4 3 6" xfId="17135" xr:uid="{693E7CBF-02BC-4553-8FC1-E61C7BDE1F88}"/>
    <cellStyle name="Normal 2 12 4 3 7" xfId="14261" xr:uid="{7691F0AA-9AFF-4590-B48D-580C1407E228}"/>
    <cellStyle name="Normal 2 12 4 3 8" xfId="14263" xr:uid="{CDEBE91D-3C88-4E70-8167-4F569697991A}"/>
    <cellStyle name="Normal 2 12 4 3 9" xfId="11933" xr:uid="{7694361B-4E46-4C17-AD54-4CF2D8767D3D}"/>
    <cellStyle name="Normal 2 12 4 4" xfId="17136" xr:uid="{35F43311-A4BB-4A80-9638-3C563974E613}"/>
    <cellStyle name="Normal 2 12 4 4 2" xfId="17137" xr:uid="{7A1143FA-B6DC-4186-B954-3A172CB0B772}"/>
    <cellStyle name="Normal 2 12 4 4 3" xfId="17138" xr:uid="{FD1033E8-FC05-4F65-A1C2-32A1654C5752}"/>
    <cellStyle name="Normal 2 12 4 4 4" xfId="17139" xr:uid="{CAB94E56-5FDD-4743-97F5-87CF12B61EDA}"/>
    <cellStyle name="Normal 2 12 4 4 5" xfId="17140" xr:uid="{7A4725E3-0480-4175-B0B9-9D0B0D2E909D}"/>
    <cellStyle name="Normal 2 12 4 4 6" xfId="17141" xr:uid="{006CE7D0-E5DC-4EBE-B8F5-1DCCCD53DED0}"/>
    <cellStyle name="Normal 2 12 4 4 7" xfId="14270" xr:uid="{DD1240DD-376C-43E9-842A-33D0E0318C4F}"/>
    <cellStyle name="Normal 2 12 4 4 8" xfId="14274" xr:uid="{F8D78DB5-4908-4AA9-A056-187A7C7AAD35}"/>
    <cellStyle name="Normal 2 12 4 4 9" xfId="11470" xr:uid="{221E32BD-1C3E-4384-AAED-A2F47B637578}"/>
    <cellStyle name="Normal 2 12 4 5" xfId="17142" xr:uid="{3F37C946-74D9-42A8-ADF7-3189B22D4E05}"/>
    <cellStyle name="Normal 2 12 4 5 2" xfId="17143" xr:uid="{30366A74-00FE-45A8-867F-DCD68A82279B}"/>
    <cellStyle name="Normal 2 12 4 5 3" xfId="17144" xr:uid="{8E822255-6222-47F3-84C1-F05CDD5C4136}"/>
    <cellStyle name="Normal 2 12 4 5 4" xfId="17145" xr:uid="{166BA41E-BBAB-4F8B-A5D2-B0778EF1DE80}"/>
    <cellStyle name="Normal 2 12 4 5 5" xfId="17146" xr:uid="{8AE421B6-4E73-4949-9141-AC4CADF47B03}"/>
    <cellStyle name="Normal 2 12 4 5 6" xfId="17147" xr:uid="{17BCCC43-A62A-4EDA-BE58-54E4C0591B50}"/>
    <cellStyle name="Normal 2 12 4 5 7" xfId="14277" xr:uid="{64F61EF0-CBE0-433F-AB98-BA9978A9C6F7}"/>
    <cellStyle name="Normal 2 12 4 5 8" xfId="14281" xr:uid="{4155598D-56B5-4BAC-A87D-C13F91226C05}"/>
    <cellStyle name="Normal 2 12 4 5 9" xfId="832" xr:uid="{5131BE7D-51B0-47B3-A1ED-6333109C4886}"/>
    <cellStyle name="Normal 2 12 4 6" xfId="17148" xr:uid="{8A52F9A9-95B2-4465-9BB7-14254E22B891}"/>
    <cellStyle name="Normal 2 12 4 6 2" xfId="17149" xr:uid="{54F38772-836D-4353-BE25-D6BED8DD9FFA}"/>
    <cellStyle name="Normal 2 12 4 6 3" xfId="17150" xr:uid="{43F32885-1EB7-4552-B65A-B92B4D419B1E}"/>
    <cellStyle name="Normal 2 12 4 6 4" xfId="17151" xr:uid="{EFDD23B1-8D19-4479-A996-03BF23E2ABC7}"/>
    <cellStyle name="Normal 2 12 4 6 5" xfId="17152" xr:uid="{44FBC530-228D-41FE-8BB3-B2A7AC819723}"/>
    <cellStyle name="Normal 2 12 4 6 6" xfId="17153" xr:uid="{BB19384B-8A9E-49E6-867D-F6DECDB2BA2A}"/>
    <cellStyle name="Normal 2 12 4 6 7" xfId="14284" xr:uid="{C1FB49DF-03FB-4421-AF6C-85F8C4B5B610}"/>
    <cellStyle name="Normal 2 12 4 6 8" xfId="14289" xr:uid="{F4801ABB-ED30-4A53-9029-55047F32677A}"/>
    <cellStyle name="Normal 2 12 4 6 9" xfId="8265" xr:uid="{DD300653-9412-4BB1-9C4E-793595F7F76D}"/>
    <cellStyle name="Normal 2 12 4 7" xfId="17154" xr:uid="{2F74B862-27CF-4019-BB41-262CA1ADE574}"/>
    <cellStyle name="Normal 2 12 4 8" xfId="17155" xr:uid="{EA7799E7-D346-4AEA-96B7-A52225A6A5DE}"/>
    <cellStyle name="Normal 2 12 4 9" xfId="17156" xr:uid="{4A977675-5B65-4938-AC80-4D43128D410B}"/>
    <cellStyle name="Normal 2 12 4_New TB 18-19" xfId="16342" xr:uid="{ED34EDF1-0A84-47B2-B043-68ED7300D86F}"/>
    <cellStyle name="Normal 2 12 5" xfId="11164" xr:uid="{CEC92A68-C7AF-41AC-A083-46774BA233D4}"/>
    <cellStyle name="Normal 2 12 5 10" xfId="9528" xr:uid="{B645E965-8430-4646-9FD1-193D82193790}"/>
    <cellStyle name="Normal 2 12 5 11" xfId="17157" xr:uid="{EAD63118-3430-447D-8836-9521CFD4A114}"/>
    <cellStyle name="Normal 2 12 5 12" xfId="17159" xr:uid="{6BCB20BC-A8A6-4EFA-A4CB-057E76C1A1B2}"/>
    <cellStyle name="Normal 2 12 5 13" xfId="12861" xr:uid="{5427EDA9-055B-46A2-9A27-E100D4F25D30}"/>
    <cellStyle name="Normal 2 12 5 14" xfId="17160" xr:uid="{9DF23756-43D8-46E8-8184-70A84CA820C5}"/>
    <cellStyle name="Normal 2 12 5 2" xfId="4229" xr:uid="{41AC4805-EDF8-43C0-AAF0-E2A71DD8A96B}"/>
    <cellStyle name="Normal 2 12 5 2 2" xfId="14936" xr:uid="{334EB807-0302-4D0F-BC4E-033C4E91BF19}"/>
    <cellStyle name="Normal 2 12 5 2 3" xfId="14938" xr:uid="{6C72BDE7-4F22-4C77-888C-2C2F549C314B}"/>
    <cellStyle name="Normal 2 12 5 2 4" xfId="14940" xr:uid="{9EEF5D5E-0AFE-4B2F-A1E5-14298F191277}"/>
    <cellStyle name="Normal 2 12 5 2 5" xfId="14943" xr:uid="{DDC19783-5625-4285-9935-058EEB39608B}"/>
    <cellStyle name="Normal 2 12 5 2 6" xfId="17161" xr:uid="{38088E01-D4F1-4F5E-9031-915EB8743D63}"/>
    <cellStyle name="Normal 2 12 5 2 7" xfId="17162" xr:uid="{7DD5111C-9B97-4000-9435-C80481A4975E}"/>
    <cellStyle name="Normal 2 12 5 2 8" xfId="17163" xr:uid="{8D88C1B0-1A26-46AC-A807-48E85EF0DD26}"/>
    <cellStyle name="Normal 2 12 5 2 9" xfId="17164" xr:uid="{42F16AC4-5927-4FC7-9FFB-8AEF945C6F86}"/>
    <cellStyle name="Normal 2 12 5 3" xfId="4237" xr:uid="{65B19BD8-355D-4F16-90E6-3B083FC75933}"/>
    <cellStyle name="Normal 2 12 5 3 2" xfId="17165" xr:uid="{B1667F63-0A81-4F5C-9B73-16BB93DA5931}"/>
    <cellStyle name="Normal 2 12 5 3 3" xfId="17166" xr:uid="{09328C95-F78E-4735-A5BD-B719A613D7BA}"/>
    <cellStyle name="Normal 2 12 5 3 4" xfId="17172" xr:uid="{A778E6B7-0537-40A5-A134-F51D444B8F68}"/>
    <cellStyle name="Normal 2 12 5 3 5" xfId="17175" xr:uid="{A92E9184-A3BF-4191-8D15-AE42A1B58F14}"/>
    <cellStyle name="Normal 2 12 5 3 6" xfId="17179" xr:uid="{4604E3DD-C550-4105-97A9-B6013A89D443}"/>
    <cellStyle name="Normal 2 12 5 3 7" xfId="14309" xr:uid="{1725644A-A572-4DA0-BFAB-8443060CB313}"/>
    <cellStyle name="Normal 2 12 5 3 8" xfId="14312" xr:uid="{A4B075BB-82E8-4D23-84A6-1250D2AB86B8}"/>
    <cellStyle name="Normal 2 12 5 3 9" xfId="14314" xr:uid="{03D54702-05D1-431D-A2A1-081CA1D3BF13}"/>
    <cellStyle name="Normal 2 12 5 4" xfId="4247" xr:uid="{5010A2D8-5764-49C4-900E-16070B2C9E24}"/>
    <cellStyle name="Normal 2 12 5 4 2" xfId="11658" xr:uid="{38901E71-9816-4512-9A5E-D1EB0347B8B8}"/>
    <cellStyle name="Normal 2 12 5 4 3" xfId="11661" xr:uid="{865C022C-DA85-4268-926A-92C533794915}"/>
    <cellStyle name="Normal 2 12 5 4 4" xfId="11664" xr:uid="{E1504D45-4CBB-43B6-8AC5-ABA33C079B2D}"/>
    <cellStyle name="Normal 2 12 5 4 5" xfId="17180" xr:uid="{0D179C88-6C50-4CD3-B024-688B522BE1A3}"/>
    <cellStyle name="Normal 2 12 5 4 6" xfId="17181" xr:uid="{19E4EB17-68A2-4930-9264-2A8AC4FC2A2E}"/>
    <cellStyle name="Normal 2 12 5 4 7" xfId="14320" xr:uid="{75C1DE2C-0140-4C51-9D04-28DD211E301E}"/>
    <cellStyle name="Normal 2 12 5 4 8" xfId="14324" xr:uid="{48C72446-A144-488B-B687-5DC2A51F23B4}"/>
    <cellStyle name="Normal 2 12 5 4 9" xfId="14327" xr:uid="{EFFCC2F3-4779-48E8-8DA9-3075CCDA3AA0}"/>
    <cellStyle name="Normal 2 12 5 5" xfId="4255" xr:uid="{B47D697E-CAD8-417C-8A23-5A9A2D68D13C}"/>
    <cellStyle name="Normal 2 12 5 5 2" xfId="463" xr:uid="{AA88797F-9E85-4EFF-8BE4-C5F5ABACBFFB}"/>
    <cellStyle name="Normal 2 12 5 5 3" xfId="339" xr:uid="{6674689B-5B1F-4806-ABA0-B8ABE0EBFCDF}"/>
    <cellStyle name="Normal 2 12 5 5 4" xfId="388" xr:uid="{164D1619-18B0-4E53-8DF5-D74E9BC1AF2F}"/>
    <cellStyle name="Normal 2 12 5 5 5" xfId="10949" xr:uid="{E2A29033-06B8-435A-93AB-7285F0B7E4D3}"/>
    <cellStyle name="Normal 2 12 5 5 6" xfId="10953" xr:uid="{83BECA20-8500-46B6-B4A9-86B2EA7F01CC}"/>
    <cellStyle name="Normal 2 12 5 5 7" xfId="10957" xr:uid="{D48A9980-ECF4-46D5-9582-7178D494D4D7}"/>
    <cellStyle name="Normal 2 12 5 5 8" xfId="10962" xr:uid="{986BE4ED-6480-4D2D-B7BD-8B9ACFDF8439}"/>
    <cellStyle name="Normal 2 12 5 5 9" xfId="10965" xr:uid="{69D2E18F-CE07-4CE3-B22B-3D8EDCA03256}"/>
    <cellStyle name="Normal 2 12 5 6" xfId="5420" xr:uid="{3DA03A2E-3F5C-4589-B8D7-6FEEC83315B3}"/>
    <cellStyle name="Normal 2 12 5 6 2" xfId="3487" xr:uid="{96B05DEC-4595-4547-9B9E-D4FF38C1A561}"/>
    <cellStyle name="Normal 2 12 5 6 3" xfId="3502" xr:uid="{664375ED-459F-40AE-B71E-2E7B3764755A}"/>
    <cellStyle name="Normal 2 12 5 6 4" xfId="3015" xr:uid="{3B9A5C80-0C93-4F9F-9B41-AAEC1FFD4D4E}"/>
    <cellStyle name="Normal 2 12 5 6 5" xfId="2248" xr:uid="{2C05925B-3D58-4345-BE05-EC62DD547704}"/>
    <cellStyle name="Normal 2 12 5 6 6" xfId="3032" xr:uid="{C0072010-952F-463B-B10C-60F838773C05}"/>
    <cellStyle name="Normal 2 12 5 6 7" xfId="3241" xr:uid="{878B6BA6-8E49-4EE6-8BFC-9AD6E01FAB1B}"/>
    <cellStyle name="Normal 2 12 5 6 8" xfId="3516" xr:uid="{BCDE86CA-7A07-4E3D-8B93-7EE4CADECA40}"/>
    <cellStyle name="Normal 2 12 5 6 9" xfId="14336" xr:uid="{F9DC7760-BB7E-493B-9E43-E06061EB442E}"/>
    <cellStyle name="Normal 2 12 5 7" xfId="5427" xr:uid="{F87C04A0-5E1E-4E81-A60E-8A1892672074}"/>
    <cellStyle name="Normal 2 12 5 8" xfId="5433" xr:uid="{5343E2B5-E1BD-43EB-BA79-7D7569BD4A15}"/>
    <cellStyle name="Normal 2 12 5 9" xfId="11667" xr:uid="{CA409E13-331C-4F31-97CC-750C17EADBD2}"/>
    <cellStyle name="Normal 2 12 5_New TB 18-19" xfId="16577" xr:uid="{63ED9746-9923-44FC-9052-773754D7DEFC}"/>
    <cellStyle name="Normal 2 12 6" xfId="11170" xr:uid="{E132BF90-18FC-45BC-9CE0-C0086B84C6ED}"/>
    <cellStyle name="Normal 2 12 6 10" xfId="17186" xr:uid="{008EECAB-2238-4120-8823-20BAD1AB3066}"/>
    <cellStyle name="Normal 2 12 6 11" xfId="17190" xr:uid="{A7ED5282-D9AD-4088-82B3-9297C8BFD16A}"/>
    <cellStyle name="Normal 2 12 6 12" xfId="17194" xr:uid="{40906E58-0A79-4DBB-99E4-BE99FCF8A81F}"/>
    <cellStyle name="Normal 2 12 6 13" xfId="17198" xr:uid="{67860AB2-CA51-446B-A2C4-50E66C3C9B5E}"/>
    <cellStyle name="Normal 2 12 6 14" xfId="17202" xr:uid="{1E202D08-9EF7-4E0D-A801-575911FC9591}"/>
    <cellStyle name="Normal 2 12 6 2" xfId="2757" xr:uid="{7DFC9F5D-DEE0-4FFC-9660-34A7DD487C0E}"/>
    <cellStyle name="Normal 2 12 6 2 2" xfId="14993" xr:uid="{C2EB8173-483D-4C7B-BAA3-C4D44361BB95}"/>
    <cellStyle name="Normal 2 12 6 2 3" xfId="14995" xr:uid="{4A66C43E-8244-4C48-B4E7-807A227155C9}"/>
    <cellStyle name="Normal 2 12 6 2 4" xfId="1395" xr:uid="{376D9BA9-4C21-4BA9-94D8-08D47E79971E}"/>
    <cellStyle name="Normal 2 12 6 2 5" xfId="1711" xr:uid="{DBDA65FA-4CC7-4826-8FE6-06CCBCEB764B}"/>
    <cellStyle name="Normal 2 12 6 2 6" xfId="17203" xr:uid="{1DD52F25-CD73-40A8-A657-E302D1D35D5E}"/>
    <cellStyle name="Normal 2 12 6 2 7" xfId="17204" xr:uid="{A191D67C-3408-45A0-8EFE-E4F5D0EBA1E0}"/>
    <cellStyle name="Normal 2 12 6 2 8" xfId="17208" xr:uid="{38D87839-F047-483A-81D5-014A74FD3E5A}"/>
    <cellStyle name="Normal 2 12 6 2 9" xfId="17212" xr:uid="{1B701A0C-1A1C-47AE-B2A3-CCCE3555519E}"/>
    <cellStyle name="Normal 2 12 6 3" xfId="568" xr:uid="{AC3D824F-3170-4D26-9B42-DB2F33BDDBDC}"/>
    <cellStyle name="Normal 2 12 6 3 2" xfId="17213" xr:uid="{8467504F-E621-40B6-BB49-048D925EE666}"/>
    <cellStyle name="Normal 2 12 6 3 3" xfId="14252" xr:uid="{BE0AD240-00A4-4294-832D-C68F089BF4D5}"/>
    <cellStyle name="Normal 2 12 6 3 4" xfId="17214" xr:uid="{D5B4B437-9724-48E5-8F24-E526AF14D670}"/>
    <cellStyle name="Normal 2 12 6 3 5" xfId="17215" xr:uid="{870D575E-1F8C-4A6A-B100-90F5E2BDDE37}"/>
    <cellStyle name="Normal 2 12 6 3 6" xfId="17216" xr:uid="{6D90722D-21DD-4A83-B439-A3D67E61F01A}"/>
    <cellStyle name="Normal 2 12 6 3 7" xfId="14369" xr:uid="{965FBAA0-4E9A-4837-A226-8E9DF690C9A7}"/>
    <cellStyle name="Normal 2 12 6 3 8" xfId="14373" xr:uid="{0AED0EEF-3855-429F-9232-A7FBE021E6CD}"/>
    <cellStyle name="Normal 2 12 6 3 9" xfId="14378" xr:uid="{EFC2106C-714C-4BFF-A825-0CEC9DC57F9D}"/>
    <cellStyle name="Normal 2 12 6 4" xfId="3297" xr:uid="{9A586BDB-A0CF-44F3-931B-CB65A70E3376}"/>
    <cellStyle name="Normal 2 12 6 4 2" xfId="17217" xr:uid="{AA130113-EBED-46C0-B292-8EC88A4071F3}"/>
    <cellStyle name="Normal 2 12 6 4 3" xfId="17219" xr:uid="{F6216265-53FB-4E86-9283-DC8FAAA1DE7E}"/>
    <cellStyle name="Normal 2 12 6 4 4" xfId="17221" xr:uid="{292E3E63-314C-4F1B-939B-922C725F83CB}"/>
    <cellStyle name="Normal 2 12 6 4 5" xfId="17223" xr:uid="{FE2B08B8-125D-484A-9245-79F8A0490519}"/>
    <cellStyle name="Normal 2 12 6 4 6" xfId="9545" xr:uid="{C1B15C56-EA1A-4667-A376-A0397A1A4617}"/>
    <cellStyle name="Normal 2 12 6 4 7" xfId="14399" xr:uid="{24205F0C-0229-49B3-8F91-2E8D16E60FAD}"/>
    <cellStyle name="Normal 2 12 6 4 8" xfId="14404" xr:uid="{0665D16F-9FA6-431D-A741-7DFC86E6AE7D}"/>
    <cellStyle name="Normal 2 12 6 4 9" xfId="14415" xr:uid="{E64513A5-6741-4D50-814A-8041736EA4AA}"/>
    <cellStyle name="Normal 2 12 6 5" xfId="3329" xr:uid="{176C7FDB-B78D-43F0-B194-7884FFD08E9B}"/>
    <cellStyle name="Normal 2 12 6 5 2" xfId="17225" xr:uid="{863D500D-3603-4C8C-8B24-B7691FE46198}"/>
    <cellStyle name="Normal 2 12 6 5 3" xfId="17226" xr:uid="{D5950F3F-4E65-419D-9C57-C71FAAFD62EB}"/>
    <cellStyle name="Normal 2 12 6 5 4" xfId="17228" xr:uid="{D7328C21-4E4F-43CB-89AC-9638FB13EE5C}"/>
    <cellStyle name="Normal 2 12 6 5 5" xfId="17230" xr:uid="{5DDEA501-C24B-45A4-8017-E42B2B43D104}"/>
    <cellStyle name="Normal 2 12 6 5 6" xfId="17232" xr:uid="{00E043F9-18D5-4242-9E03-1B5F474F2D09}"/>
    <cellStyle name="Normal 2 12 6 5 7" xfId="14442" xr:uid="{DC360D92-170C-4452-896B-F5B9D5DB5A12}"/>
    <cellStyle name="Normal 2 12 6 5 8" xfId="14446" xr:uid="{640F302B-003F-4022-91AD-CC6E1E83CD76}"/>
    <cellStyle name="Normal 2 12 6 5 9" xfId="14452" xr:uid="{8CA32A66-B916-4A24-89E8-8D2688C8D069}"/>
    <cellStyle name="Normal 2 12 6 6" xfId="3376" xr:uid="{D002CA2C-F03B-4934-8DCD-50DCBBFBD4BB}"/>
    <cellStyle name="Normal 2 12 6 6 2" xfId="16556" xr:uid="{35E9C0E0-B302-4852-B9FD-CEE5C7985554}"/>
    <cellStyle name="Normal 2 12 6 6 3" xfId="16801" xr:uid="{1956F854-B54D-46C9-86D7-328181A364C7}"/>
    <cellStyle name="Normal 2 12 6 6 4" xfId="16976" xr:uid="{F238D9F4-CF16-4BC4-9B06-9F9B4295386C}"/>
    <cellStyle name="Normal 2 12 6 6 5" xfId="17238" xr:uid="{4EF70E6A-2DEC-4C58-8096-E3250066DC10}"/>
    <cellStyle name="Normal 2 12 6 6 6" xfId="17240" xr:uid="{A8370F4E-EA27-4539-B0C4-552D12E16A9D}"/>
    <cellStyle name="Normal 2 12 6 6 7" xfId="14472" xr:uid="{54C9B52F-5AE2-4E7E-8F62-150539F1DD0B}"/>
    <cellStyle name="Normal 2 12 6 6 8" xfId="14477" xr:uid="{FEA94A62-A136-41A6-9079-BF5095698FAE}"/>
    <cellStyle name="Normal 2 12 6 6 9" xfId="14482" xr:uid="{29F0CCA0-75CC-4B00-8F55-A633F0B39FC9}"/>
    <cellStyle name="Normal 2 12 6 7" xfId="5438" xr:uid="{2F8F3D19-E648-49B2-9B42-EB62A7C5156D}"/>
    <cellStyle name="Normal 2 12 6 8" xfId="5441" xr:uid="{727EB017-AB30-4562-9ED8-878E79F8A6BA}"/>
    <cellStyle name="Normal 2 12 6 9" xfId="17242" xr:uid="{36FDC5E3-8CCE-4CD5-BC7E-BC994D7C6640}"/>
    <cellStyle name="Normal 2 12 6_New TB 18-19" xfId="13623" xr:uid="{A03C224F-22E7-4B00-9CC8-7A45A6069649}"/>
    <cellStyle name="Normal 2 12 7" xfId="11175" xr:uid="{D156DE97-1074-4CEB-B4D4-334FBDB3C4DA}"/>
    <cellStyle name="Normal 2 12 7 2" xfId="4170" xr:uid="{E1C0DF78-495F-4386-A2BB-BE348A53CA3B}"/>
    <cellStyle name="Normal 2 12 7 3" xfId="2847" xr:uid="{BFD36D5B-C790-4751-9F9C-B94E00FDA958}"/>
    <cellStyle name="Normal 2 12 7 4" xfId="4186" xr:uid="{18B60F95-AF67-4FE2-AA86-189B9B03F377}"/>
    <cellStyle name="Normal 2 12 7 5" xfId="4200" xr:uid="{B02F8E36-4365-4A06-A011-D4AC7C00CB72}"/>
    <cellStyle name="Normal 2 12 7 6" xfId="5450" xr:uid="{7AA0674F-1E1C-46D6-A6D5-6A06FD390086}"/>
    <cellStyle name="Normal 2 12 7 7" xfId="947" xr:uid="{4FA579B1-37DF-4226-A0D8-58A2B11A1AC5}"/>
    <cellStyle name="Normal 2 12 7 8" xfId="5453" xr:uid="{2B7BE316-C267-48A4-B32B-7E1A2A3367AE}"/>
    <cellStyle name="Normal 2 12 7 9" xfId="17244" xr:uid="{D599738B-D9FD-4975-94F3-674EDB39CC29}"/>
    <cellStyle name="Normal 2 12 8" xfId="11180" xr:uid="{5590D780-CA6C-4192-8A46-35ABDC152E71}"/>
    <cellStyle name="Normal 2 12 8 2" xfId="4298" xr:uid="{5851EF48-B136-44DD-992C-0A1F388D2EF1}"/>
    <cellStyle name="Normal 2 12 8 3" xfId="4306" xr:uid="{4D562B9D-6281-4210-9DD1-3848F964DB61}"/>
    <cellStyle name="Normal 2 12 8 4" xfId="4316" xr:uid="{95AFB963-7872-42D3-9F8B-2299D21F6AAB}"/>
    <cellStyle name="Normal 2 12 8 5" xfId="4330" xr:uid="{DD708E59-A025-4442-95AF-6DD4589D3AD7}"/>
    <cellStyle name="Normal 2 12 8 6" xfId="5461" xr:uid="{E072CD8D-0C83-4A1C-83BC-FE9D8D3D353F}"/>
    <cellStyle name="Normal 2 12 8 7" xfId="2598" xr:uid="{F8C62899-7350-4619-AF70-FA4C6E9BCC39}"/>
    <cellStyle name="Normal 2 12 8 8" xfId="2669" xr:uid="{D60F395D-376A-43AB-9174-4C049CD62362}"/>
    <cellStyle name="Normal 2 12 8 9" xfId="1381" xr:uid="{4CD312F8-3400-4C5D-9C4A-889726AE8AC4}"/>
    <cellStyle name="Normal 2 12 9" xfId="11185" xr:uid="{97CEA3E5-606C-434D-AE39-DA5370AA0F11}"/>
    <cellStyle name="Normal 2 12 9 2" xfId="5474" xr:uid="{9367949D-3FBE-413C-B654-CB5E71A46641}"/>
    <cellStyle name="Normal 2 12 9 3" xfId="1485" xr:uid="{0012E32D-7DD1-4E22-A118-84CC0FE4A52F}"/>
    <cellStyle name="Normal 2 12 9 4" xfId="332" xr:uid="{A2244E34-8AB5-47D7-9FC3-7A23FE0C59C7}"/>
    <cellStyle name="Normal 2 12 9 5" xfId="371" xr:uid="{8B97FF0E-A9A8-45F5-A8E1-D208A129DC57}"/>
    <cellStyle name="Normal 2 12 9 6" xfId="421" xr:uid="{55277A81-C611-48A2-893F-310D84DBC92F}"/>
    <cellStyle name="Normal 2 12 9 7" xfId="445" xr:uid="{116276EC-9684-49C4-A0E9-A5BAF583FD0D}"/>
    <cellStyle name="Normal 2 12 9 8" xfId="471" xr:uid="{74F83FAD-F035-4816-902C-462D7CC6AC24}"/>
    <cellStyle name="Normal 2 12 9 9" xfId="509" xr:uid="{1EA3928B-F02B-43DB-A0F3-562A9AA71A9C}"/>
    <cellStyle name="Normal 2 12_New TB 18-19" xfId="10796" xr:uid="{5DCCB935-58F4-4A3A-987D-0CC1FF811199}"/>
    <cellStyle name="Normal 2 13" xfId="17235" xr:uid="{887FC0FC-CBB7-4F94-8DAB-00B7569B0D15}"/>
    <cellStyle name="Normal 2 13 10" xfId="17250" xr:uid="{C2385098-AE2D-45CE-8975-A3E3AF8E6472}"/>
    <cellStyle name="Normal 2 13 10 2" xfId="15158" xr:uid="{6325EE3F-50C3-4C2C-ADF5-B45B7BFC87E9}"/>
    <cellStyle name="Normal 2 13 10 3" xfId="15162" xr:uid="{081591EC-D7E8-45A1-9E9F-6F26BF631E4E}"/>
    <cellStyle name="Normal 2 13 10 4" xfId="8828" xr:uid="{94CD7E25-46BE-4E2C-B40B-223FDC28771E}"/>
    <cellStyle name="Normal 2 13 10 5" xfId="8832" xr:uid="{D8C03BD7-E9F1-4386-9164-850EC1C09A90}"/>
    <cellStyle name="Normal 2 13 10 6" xfId="8836" xr:uid="{F20EA639-7CD6-425D-A5CA-2601A9447485}"/>
    <cellStyle name="Normal 2 13 10 7" xfId="8842" xr:uid="{9A5A2627-944E-43BC-B674-64B1CAFB5A83}"/>
    <cellStyle name="Normal 2 13 10 8" xfId="8848" xr:uid="{870C4590-F186-464C-A67E-119C3A94F642}"/>
    <cellStyle name="Normal 2 13 10 9" xfId="8854" xr:uid="{22DA1F70-C20C-4513-9225-0A47B4604095}"/>
    <cellStyle name="Normal 2 13 11" xfId="17255" xr:uid="{652C11C7-63FC-47ED-B08C-C4FEA8BE09D5}"/>
    <cellStyle name="Normal 2 13 11 2" xfId="15174" xr:uid="{D61C6779-1B02-4CFA-A0E5-EF6A0C646B67}"/>
    <cellStyle name="Normal 2 13 11 3" xfId="15178" xr:uid="{59793EC9-AE8A-4262-8130-A7BA090CDBC9}"/>
    <cellStyle name="Normal 2 13 11 4" xfId="17260" xr:uid="{00D39A61-CACD-409E-B6F3-6DCF81F67032}"/>
    <cellStyle name="Normal 2 13 11 5" xfId="17263" xr:uid="{3A9B152A-806A-4D8B-9550-1C420D6337A8}"/>
    <cellStyle name="Normal 2 13 11 6" xfId="17266" xr:uid="{7062D886-8C86-483D-B543-4A966B944816}"/>
    <cellStyle name="Normal 2 13 11 7" xfId="17269" xr:uid="{96B043D5-32D2-416D-8694-218F0BCF355A}"/>
    <cellStyle name="Normal 2 13 11 8" xfId="17272" xr:uid="{0F8754BC-E22F-49B5-9880-F84451B05183}"/>
    <cellStyle name="Normal 2 13 11 9" xfId="7737" xr:uid="{E18136BE-FA63-4696-B74C-C76EA0E9CD52}"/>
    <cellStyle name="Normal 2 13 12" xfId="17277" xr:uid="{4C7557FD-A9AA-4171-AA8E-0B86A74EA4BB}"/>
    <cellStyle name="Normal 2 13 13" xfId="6632" xr:uid="{52F9B589-5EFD-49DD-805A-932A9F312602}"/>
    <cellStyle name="Normal 2 13 14" xfId="6660" xr:uid="{6CEDA808-5420-41FF-BBB8-35125F515F17}"/>
    <cellStyle name="Normal 2 13 15" xfId="6698" xr:uid="{8FDAFB3A-85D0-4523-A434-84F1147BCB90}"/>
    <cellStyle name="Normal 2 13 16" xfId="6739" xr:uid="{606CE524-BA62-44CA-932D-BEEE48CF2BAC}"/>
    <cellStyle name="Normal 2 13 17" xfId="6750" xr:uid="{62DF07C3-1C3D-4735-8BC1-C299CDB759BE}"/>
    <cellStyle name="Normal 2 13 18" xfId="1819" xr:uid="{F4C5DFF3-D074-48F7-8F7F-DF18725FF634}"/>
    <cellStyle name="Normal 2 13 19" xfId="1933" xr:uid="{4099BDDB-5AE6-4592-B53B-F0488EAF76F9}"/>
    <cellStyle name="Normal 2 13 2" xfId="17281" xr:uid="{4B75D251-B5F9-4AFE-9803-C6270DCE110D}"/>
    <cellStyle name="Normal 2 13 2 10" xfId="14221" xr:uid="{71CDBCF0-4EE6-4FDA-87E1-756374637B7E}"/>
    <cellStyle name="Normal 2 13 2 11" xfId="14226" xr:uid="{4E8E12D3-9471-439C-A465-67E3875D8752}"/>
    <cellStyle name="Normal 2 13 2 12" xfId="14232" xr:uid="{DC8463D5-B981-4F0F-89E6-11A22BA70146}"/>
    <cellStyle name="Normal 2 13 2 13" xfId="14238" xr:uid="{A297B7EA-6992-433C-A217-2899C2427E2F}"/>
    <cellStyle name="Normal 2 13 2 14" xfId="14243" xr:uid="{702B32E2-7070-45A4-8D05-1A746CFFD6DF}"/>
    <cellStyle name="Normal 2 13 2 2" xfId="17285" xr:uid="{D4CDC54B-F94C-4449-9B11-D6FE326F74B3}"/>
    <cellStyle name="Normal 2 13 2 2 2" xfId="17288" xr:uid="{00F16D0F-0CEC-4D82-AC8B-0D36E5B1AC85}"/>
    <cellStyle name="Normal 2 13 2 2 3" xfId="17293" xr:uid="{A5DC3C84-A3C5-4C15-B2B2-930773CA3C5D}"/>
    <cellStyle name="Normal 2 13 2 2 4" xfId="17299" xr:uid="{32EC39B5-AB11-4AFD-BB7D-785309B164B8}"/>
    <cellStyle name="Normal 2 13 2 2 5" xfId="1816" xr:uid="{57D8350E-85EE-413D-9876-C9F088B5DC64}"/>
    <cellStyle name="Normal 2 13 2 2 6" xfId="1930" xr:uid="{C1823904-31E5-4811-B978-48704E1BFFDB}"/>
    <cellStyle name="Normal 2 13 2 2 7" xfId="1947" xr:uid="{3B1C941A-4E35-4919-B487-0E89AF256503}"/>
    <cellStyle name="Normal 2 13 2 2 8" xfId="1961" xr:uid="{221D2DC2-D074-4E44-A330-FD1BDC3818EA}"/>
    <cellStyle name="Normal 2 13 2 2 9" xfId="1974" xr:uid="{C3C8D601-F3A5-4EDD-81C2-BBCAE4D2743F}"/>
    <cellStyle name="Normal 2 13 2 3" xfId="17302" xr:uid="{5E56FEC7-3EDC-4A96-998D-6CDD282CD6BB}"/>
    <cellStyle name="Normal 2 13 2 3 2" xfId="17304" xr:uid="{A0938848-3E38-485E-8BD1-D21AE10C20A8}"/>
    <cellStyle name="Normal 2 13 2 3 3" xfId="17307" xr:uid="{3EBBA0F4-7CB6-4B8A-A993-122664A182E1}"/>
    <cellStyle name="Normal 2 13 2 3 4" xfId="17310" xr:uid="{961B7F7D-53D6-41E6-A8BF-8CF03BB245EF}"/>
    <cellStyle name="Normal 2 13 2 3 5" xfId="16495" xr:uid="{9E9F8600-0FBB-4833-A5FF-E6D2287CC437}"/>
    <cellStyle name="Normal 2 13 2 3 6" xfId="8733" xr:uid="{3EBC95F2-F20F-4A43-A1B2-942DA98FD731}"/>
    <cellStyle name="Normal 2 13 2 3 7" xfId="8742" xr:uid="{CA5DE50D-54EB-46C8-9011-4BA01C50B277}"/>
    <cellStyle name="Normal 2 13 2 3 8" xfId="9917" xr:uid="{69BF35C9-EA04-49F1-84DF-F95C4E8C7A6C}"/>
    <cellStyle name="Normal 2 13 2 3 9" xfId="9929" xr:uid="{1797E49E-EFBE-45C7-B054-A93F71540544}"/>
    <cellStyle name="Normal 2 13 2 4" xfId="17314" xr:uid="{FCDC50CD-1056-43D6-A718-B8695E258106}"/>
    <cellStyle name="Normal 2 13 2 4 2" xfId="17316" xr:uid="{A481ED92-6A13-489A-AD78-0DB73D91C639}"/>
    <cellStyle name="Normal 2 13 2 4 3" xfId="17319" xr:uid="{700F023D-3B0C-4355-B475-B0633840D212}"/>
    <cellStyle name="Normal 2 13 2 4 4" xfId="17321" xr:uid="{C74414CC-F590-439F-A0C9-333183B9FDD7}"/>
    <cellStyle name="Normal 2 13 2 4 5" xfId="16499" xr:uid="{6F5F7079-D4FE-492C-8345-98722C197E09}"/>
    <cellStyle name="Normal 2 13 2 4 6" xfId="164" xr:uid="{756D8D98-1130-4AB3-B3E8-97511C033526}"/>
    <cellStyle name="Normal 2 13 2 4 7" xfId="16504" xr:uid="{9EA1E267-EB9E-40EA-A65D-702CE26BDFE0}"/>
    <cellStyle name="Normal 2 13 2 4 8" xfId="16508" xr:uid="{23DFF5B2-CD96-402D-BB96-6F3D7BBD4466}"/>
    <cellStyle name="Normal 2 13 2 4 9" xfId="16512" xr:uid="{303BF0B8-592D-4722-9F3E-C33B0554BE6E}"/>
    <cellStyle name="Normal 2 13 2 5" xfId="17325" xr:uid="{52AAE68C-A4EF-4CE5-8C79-5F52B47BA099}"/>
    <cellStyle name="Normal 2 13 2 5 2" xfId="17327" xr:uid="{74DD008E-F8C1-4050-B536-8599EC382CCC}"/>
    <cellStyle name="Normal 2 13 2 5 3" xfId="17329" xr:uid="{08DD7310-7CB5-4159-B3D8-7D802280975C}"/>
    <cellStyle name="Normal 2 13 2 5 4" xfId="17331" xr:uid="{5BC218A0-10A5-4C80-A14D-51961694274A}"/>
    <cellStyle name="Normal 2 13 2 5 5" xfId="16521" xr:uid="{C435F7AA-30E0-4CAD-A3C7-4FD298C2E553}"/>
    <cellStyle name="Normal 2 13 2 5 6" xfId="16527" xr:uid="{1EAA095A-4D79-40F7-9C51-E74F9A3529C4}"/>
    <cellStyle name="Normal 2 13 2 5 7" xfId="16533" xr:uid="{46AE2FBE-6570-412D-BD0B-316B19FE1316}"/>
    <cellStyle name="Normal 2 13 2 5 8" xfId="16537" xr:uid="{5B38D62B-ECA3-4F7F-84C4-678C11E8F6AF}"/>
    <cellStyle name="Normal 2 13 2 5 9" xfId="16541" xr:uid="{293E1BBA-8B15-4D96-B3EE-54B9548ADFE0}"/>
    <cellStyle name="Normal 2 13 2 6" xfId="17335" xr:uid="{9D8F7B5F-BD20-40E3-B18C-33B28E4BDDBF}"/>
    <cellStyle name="Normal 2 13 2 6 2" xfId="17337" xr:uid="{EEC981BC-E3C0-493E-B266-37D1AFCAE70F}"/>
    <cellStyle name="Normal 2 13 2 6 3" xfId="17340" xr:uid="{ECDC3351-CB2E-461C-8813-86CF360AB3EB}"/>
    <cellStyle name="Normal 2 13 2 6 4" xfId="17343" xr:uid="{919712BB-EB6D-402C-B14B-41C8BBEFC437}"/>
    <cellStyle name="Normal 2 13 2 6 5" xfId="17346" xr:uid="{7044BD11-E966-485C-8DF3-FC4432BDCD3F}"/>
    <cellStyle name="Normal 2 13 2 6 6" xfId="17349" xr:uid="{609F991E-748A-4E36-8A0A-849B999C54DE}"/>
    <cellStyle name="Normal 2 13 2 6 7" xfId="17352" xr:uid="{D68C17F0-42BB-4773-9755-0DAD7591EF20}"/>
    <cellStyle name="Normal 2 13 2 6 8" xfId="14302" xr:uid="{0C6A986F-2A97-49E3-A55F-10A8D7A75441}"/>
    <cellStyle name="Normal 2 13 2 6 9" xfId="17355" xr:uid="{C31609B4-9131-4BC4-8D69-B8274A939435}"/>
    <cellStyle name="Normal 2 13 2 7" xfId="17358" xr:uid="{1FECE1D3-73CB-4B3A-8A16-688702C204AC}"/>
    <cellStyle name="Normal 2 13 2 8" xfId="17363" xr:uid="{44BDEB99-D282-415D-AC61-FB7DD4B055C4}"/>
    <cellStyle name="Normal 2 13 2 9" xfId="17367" xr:uid="{C98951D7-F0BA-4ACD-98ED-0AA062DC957D}"/>
    <cellStyle name="Normal 2 13 2_New TB 18-19" xfId="3837" xr:uid="{3188AACF-CF5C-46FF-9F6A-41AF67282978}"/>
    <cellStyle name="Normal 2 13 3" xfId="11191" xr:uid="{D2E465E3-D8DC-4D50-AAA8-1944638F230F}"/>
    <cellStyle name="Normal 2 13 3 10" xfId="8802" xr:uid="{750593AD-791F-4CBD-819A-A4ABA5716979}"/>
    <cellStyle name="Normal 2 13 3 11" xfId="8804" xr:uid="{B910A177-7629-4BD6-9F96-46171CE74391}"/>
    <cellStyle name="Normal 2 13 3 12" xfId="15714" xr:uid="{94140C4C-A9FD-4D99-8EC8-1E8FE61C953C}"/>
    <cellStyle name="Normal 2 13 3 13" xfId="15717" xr:uid="{1EC84210-3AEC-4472-9CE7-4913AAAA44AF}"/>
    <cellStyle name="Normal 2 13 3 14" xfId="15720" xr:uid="{B2EE4F14-80E1-4AFC-BCFE-CF398450B792}"/>
    <cellStyle name="Normal 2 13 3 2" xfId="11787" xr:uid="{DA8F95C6-1943-4226-A778-D0EA099376BE}"/>
    <cellStyle name="Normal 2 13 3 2 2" xfId="9171" xr:uid="{F4B822DE-5A37-440B-A6D0-1F54DA5A33FC}"/>
    <cellStyle name="Normal 2 13 3 2 3" xfId="17370" xr:uid="{6C30F44E-F0C3-429E-A267-C84DBD5D7F6B}"/>
    <cellStyle name="Normal 2 13 3 2 4" xfId="11874" xr:uid="{D0BC2B7E-0D5E-43E4-A343-829B0BBACC0F}"/>
    <cellStyle name="Normal 2 13 3 2 5" xfId="17372" xr:uid="{619E8D6F-81DB-420E-85C1-400B685295BD}"/>
    <cellStyle name="Normal 2 13 3 2 6" xfId="17374" xr:uid="{363E0D6F-6879-4E8F-AA9E-4684808F29F2}"/>
    <cellStyle name="Normal 2 13 3 2 7" xfId="17375" xr:uid="{B467E18C-0AEA-4551-BBC1-D4393DE5D1F0}"/>
    <cellStyle name="Normal 2 13 3 2 8" xfId="17376" xr:uid="{9FB46CAD-FBF9-402E-A2E1-C90FA1FA83CD}"/>
    <cellStyle name="Normal 2 13 3 2 9" xfId="17377" xr:uid="{38D16850-DA49-4075-8759-3A7A58BAEAA6}"/>
    <cellStyle name="Normal 2 13 3 3" xfId="11792" xr:uid="{74D61A9C-1016-4B7F-88B1-E3C716CAF948}"/>
    <cellStyle name="Normal 2 13 3 3 2" xfId="9200" xr:uid="{ED0E3580-498C-4F3A-9DBA-A1323E8F8FD7}"/>
    <cellStyle name="Normal 2 13 3 3 3" xfId="685" xr:uid="{F31D4D0E-06BF-4407-AECB-1C6156E2E48E}"/>
    <cellStyle name="Normal 2 13 3 3 4" xfId="2116" xr:uid="{B89CDF99-6EEB-4897-AB0A-67AA0FEF3B34}"/>
    <cellStyle name="Normal 2 13 3 3 5" xfId="2194" xr:uid="{D5D97A02-8493-4993-8DDB-648CBAF91879}"/>
    <cellStyle name="Normal 2 13 3 3 6" xfId="2204" xr:uid="{84FBFDFE-71B9-4B7F-B20F-F8CC65CB84A5}"/>
    <cellStyle name="Normal 2 13 3 3 7" xfId="2217" xr:uid="{E07FC706-A79B-40EB-B15D-419817631635}"/>
    <cellStyle name="Normal 2 13 3 3 8" xfId="2233" xr:uid="{3334C547-AAED-488D-9D57-74817A9C940D}"/>
    <cellStyle name="Normal 2 13 3 3 9" xfId="2467" xr:uid="{4C5EC762-7F85-4041-8593-04E944CBCF0C}"/>
    <cellStyle name="Normal 2 13 3 4" xfId="17381" xr:uid="{54525FA7-6A8A-4D20-9040-FF3B2CEE83DC}"/>
    <cellStyle name="Normal 2 13 3 4 2" xfId="8890" xr:uid="{FCC9E9C5-AC59-42B0-8DDA-E97D31FEAB5F}"/>
    <cellStyle name="Normal 2 13 3 4 3" xfId="16793" xr:uid="{34BC7009-87BD-4093-91F1-BB79E550BBB1}"/>
    <cellStyle name="Normal 2 13 3 4 4" xfId="17382" xr:uid="{14F1ADAE-6412-45D6-B078-B7678F2195E2}"/>
    <cellStyle name="Normal 2 13 3 4 5" xfId="17384" xr:uid="{539A3FC7-B54F-403A-AE00-E77624ABA57F}"/>
    <cellStyle name="Normal 2 13 3 4 6" xfId="17386" xr:uid="{5FD27577-BE38-4826-B743-600460626394}"/>
    <cellStyle name="Normal 2 13 3 4 7" xfId="14644" xr:uid="{88CF207A-AC2A-4CC7-8490-E2E35FE89766}"/>
    <cellStyle name="Normal 2 13 3 4 8" xfId="14649" xr:uid="{B725951A-745B-4386-A0CC-35B72B51714C}"/>
    <cellStyle name="Normal 2 13 3 4 9" xfId="14654" xr:uid="{A26E5C76-5BC4-49AB-9947-432FF6188728}"/>
    <cellStyle name="Normal 2 13 3 5" xfId="17391" xr:uid="{F57AB98D-56C0-40C3-9141-FA28A7386D60}"/>
    <cellStyle name="Normal 2 13 3 5 2" xfId="9243" xr:uid="{EA0675B5-2F95-43E6-B900-B1D879C96483}"/>
    <cellStyle name="Normal 2 13 3 5 3" xfId="17392" xr:uid="{29A0D97F-618C-4FE6-A473-184769B9D684}"/>
    <cellStyle name="Normal 2 13 3 5 4" xfId="17395" xr:uid="{358ADBFD-91EE-48BD-9DA4-8BE9547A23D3}"/>
    <cellStyle name="Normal 2 13 3 5 5" xfId="17397" xr:uid="{0A1B4613-DFF9-4A7A-9AB9-B0BF38ABB5E1}"/>
    <cellStyle name="Normal 2 13 3 5 6" xfId="11700" xr:uid="{4E47DD25-126D-437C-B27B-B732BB43D041}"/>
    <cellStyle name="Normal 2 13 3 5 7" xfId="14671" xr:uid="{39FB5C37-9241-468C-8561-3ADE546A42A1}"/>
    <cellStyle name="Normal 2 13 3 5 8" xfId="14674" xr:uid="{C27E4664-BA89-4D7F-9660-7D20EFD2A2DF}"/>
    <cellStyle name="Normal 2 13 3 5 9" xfId="14677" xr:uid="{8C013255-A112-46B6-9CE1-B7C8E50D1D65}"/>
    <cellStyle name="Normal 2 13 3 6" xfId="17402" xr:uid="{EFA9796D-D198-4AE4-90DB-43C005B7D639}"/>
    <cellStyle name="Normal 2 13 3 6 2" xfId="10619" xr:uid="{57871EE4-4473-4891-9369-1BAF4401156F}"/>
    <cellStyle name="Normal 2 13 3 6 3" xfId="10623" xr:uid="{9F2D4659-C30E-4AA9-90A9-030C53E279D7}"/>
    <cellStyle name="Normal 2 13 3 6 4" xfId="17404" xr:uid="{5E78BDA9-481A-46C8-A5F8-50EB91EF167B}"/>
    <cellStyle name="Normal 2 13 3 6 5" xfId="17407" xr:uid="{9FFE51A7-999D-4125-832E-D8743B653085}"/>
    <cellStyle name="Normal 2 13 3 6 6" xfId="17410" xr:uid="{B6874D9E-1D37-471D-9963-D3FB89FE79FE}"/>
    <cellStyle name="Normal 2 13 3 6 7" xfId="14706" xr:uid="{40FEE033-4C7F-4256-8D58-2E76AFECCC6A}"/>
    <cellStyle name="Normal 2 13 3 6 8" xfId="14710" xr:uid="{CA950A35-E5A5-4895-94C5-28824F83E773}"/>
    <cellStyle name="Normal 2 13 3 6 9" xfId="14714" xr:uid="{D61BC3AE-08F8-403A-AB55-B524C73BBAA5}"/>
    <cellStyle name="Normal 2 13 3 7" xfId="17416" xr:uid="{190AB903-F37B-4197-B775-EE9FE31A9F45}"/>
    <cellStyle name="Normal 2 13 3 8" xfId="17418" xr:uid="{BD37CA3C-F36A-4806-B4FF-B3E94FDEB54B}"/>
    <cellStyle name="Normal 2 13 3 9" xfId="17423" xr:uid="{BD7B032E-D8CD-459C-AAE0-0F01BA9CBC0E}"/>
    <cellStyle name="Normal 2 13 3_New TB 18-19" xfId="2104" xr:uid="{F422E4C0-EDEE-425C-955A-B530D37977C7}"/>
    <cellStyle name="Normal 2 13 4" xfId="11195" xr:uid="{E6FD00BE-2EF2-4A34-9767-98A494DA90B5}"/>
    <cellStyle name="Normal 2 13 4 10" xfId="17426" xr:uid="{46BBD809-C76C-488E-86FC-65CB930F6CB7}"/>
    <cellStyle name="Normal 2 13 4 11" xfId="17428" xr:uid="{A0C7777D-636B-4C7C-9BD1-2C44D1BFC405}"/>
    <cellStyle name="Normal 2 13 4 12" xfId="17430" xr:uid="{92589976-83D0-473F-9C32-4DAFB1F6A0F4}"/>
    <cellStyle name="Normal 2 13 4 13" xfId="7983" xr:uid="{343E1731-82C2-449E-875E-98813C0B7591}"/>
    <cellStyle name="Normal 2 13 4 14" xfId="811" xr:uid="{FAB5A8C1-C232-42B0-B148-E9479F70AAF4}"/>
    <cellStyle name="Normal 2 13 4 2" xfId="16985" xr:uid="{42AF1AD4-108D-4A69-894F-1A09394BE352}"/>
    <cellStyle name="Normal 2 13 4 2 2" xfId="9294" xr:uid="{A6F51E9D-929B-4F71-AB14-26A331A310B8}"/>
    <cellStyle name="Normal 2 13 4 2 3" xfId="7518" xr:uid="{C28B2C85-177D-428F-A4D9-20977EBAFEBB}"/>
    <cellStyle name="Normal 2 13 4 2 4" xfId="7523" xr:uid="{B66F1C31-F1AA-49FA-8CAA-3FB141C9639F}"/>
    <cellStyle name="Normal 2 13 4 2 5" xfId="7527" xr:uid="{158DEB0F-8CAC-494E-A7EA-AB415B88E8A0}"/>
    <cellStyle name="Normal 2 13 4 2 6" xfId="17431" xr:uid="{B875F018-96B4-4811-B507-53E78D201186}"/>
    <cellStyle name="Normal 2 13 4 2 7" xfId="17432" xr:uid="{9FDCDBEB-08A1-4466-B889-5A5A4F1BEEDA}"/>
    <cellStyle name="Normal 2 13 4 2 8" xfId="17433" xr:uid="{0F46E6B7-56FC-459F-A1AA-35BFC582DFB3}"/>
    <cellStyle name="Normal 2 13 4 2 9" xfId="17434" xr:uid="{65E0A032-ADD2-4FDD-999E-F58033440109}"/>
    <cellStyle name="Normal 2 13 4 3" xfId="16989" xr:uid="{BF6BC23F-2AF5-40FE-88F9-088F3BDB5605}"/>
    <cellStyle name="Normal 2 13 4 3 2" xfId="17435" xr:uid="{86BBB78E-C88D-4293-B45A-E50F51C11B2A}"/>
    <cellStyle name="Normal 2 13 4 3 3" xfId="17436" xr:uid="{09266D83-26F9-4342-8858-D817C2AFE628}"/>
    <cellStyle name="Normal 2 13 4 3 4" xfId="17437" xr:uid="{71A4EAE0-1157-4B9A-9D5B-46893E3D233C}"/>
    <cellStyle name="Normal 2 13 4 3 5" xfId="17438" xr:uid="{46CA58E4-4F52-45BF-A000-AA0D3EEC0674}"/>
    <cellStyle name="Normal 2 13 4 3 6" xfId="17439" xr:uid="{483B1DB4-1137-4EC8-A05D-D832E8B87144}"/>
    <cellStyle name="Normal 2 13 4 3 7" xfId="14765" xr:uid="{4464D006-943D-4D78-B71D-D834928F139A}"/>
    <cellStyle name="Normal 2 13 4 3 8" xfId="14767" xr:uid="{ADF75CD2-185D-48D1-A7B4-E7F69A412E16}"/>
    <cellStyle name="Normal 2 13 4 3 9" xfId="14769" xr:uid="{123BA74D-3655-4013-9E2D-0BC0E3D6A326}"/>
    <cellStyle name="Normal 2 13 4 4" xfId="16993" xr:uid="{E76FCD29-B83D-4492-A650-4864E1468596}"/>
    <cellStyle name="Normal 2 13 4 4 2" xfId="17440" xr:uid="{8C64D690-4FBF-45CB-8E15-8E1F00FC37D6}"/>
    <cellStyle name="Normal 2 13 4 4 3" xfId="17441" xr:uid="{CD2F0CA4-F745-4DC0-B096-E0C2D8AF6D76}"/>
    <cellStyle name="Normal 2 13 4 4 4" xfId="17442" xr:uid="{F563126D-C0C2-4650-8B04-8D289F3D364D}"/>
    <cellStyle name="Normal 2 13 4 4 5" xfId="17443" xr:uid="{AC0E95EF-4DA8-4DF0-B418-744FC59AC0DD}"/>
    <cellStyle name="Normal 2 13 4 4 6" xfId="15854" xr:uid="{2E72E7E6-C3B6-4DD3-9DAD-785B5A995342}"/>
    <cellStyle name="Normal 2 13 4 4 7" xfId="14775" xr:uid="{9D9CBCF7-4E3E-407B-B508-7B854B99472B}"/>
    <cellStyle name="Normal 2 13 4 4 8" xfId="14778" xr:uid="{6436ACCB-A449-4DA2-A8F4-E50348F292D3}"/>
    <cellStyle name="Normal 2 13 4 4 9" xfId="14781" xr:uid="{F113A140-67D4-4D45-B8DD-DC2C0A62094A}"/>
    <cellStyle name="Normal 2 13 4 5" xfId="16997" xr:uid="{D67B9E85-A1D9-48FB-9E36-895A21FC6076}"/>
    <cellStyle name="Normal 2 13 4 5 2" xfId="17444" xr:uid="{7BF80153-72C8-4D6F-B860-78705F04AC6E}"/>
    <cellStyle name="Normal 2 13 4 5 3" xfId="17445" xr:uid="{196AF16A-CCD8-452B-8336-7F78EDC8F5F0}"/>
    <cellStyle name="Normal 2 13 4 5 4" xfId="17446" xr:uid="{C8796CBF-74C3-4C55-ADA3-B7F558953E8B}"/>
    <cellStyle name="Normal 2 13 4 5 5" xfId="17447" xr:uid="{DD15F332-2B38-4978-A587-A8933EF556EB}"/>
    <cellStyle name="Normal 2 13 4 5 6" xfId="17448" xr:uid="{18BC46CF-466C-4CF6-B131-A1C1886F2139}"/>
    <cellStyle name="Normal 2 13 4 5 7" xfId="14794" xr:uid="{4CECFE8B-AEAA-4929-8858-182904A8F28B}"/>
    <cellStyle name="Normal 2 13 4 5 8" xfId="14796" xr:uid="{6C0B6485-FC8E-4ABF-A0BB-28D28885E678}"/>
    <cellStyle name="Normal 2 13 4 5 9" xfId="14798" xr:uid="{FC28C97C-7454-46EF-8BD1-9274F0ED807A}"/>
    <cellStyle name="Normal 2 13 4 6" xfId="17001" xr:uid="{5ED9E24E-89D8-401E-9228-AED9C719D3BF}"/>
    <cellStyle name="Normal 2 13 4 6 2" xfId="17449" xr:uid="{F4CCE8C4-EB83-45A7-8857-FE3F655B8C20}"/>
    <cellStyle name="Normal 2 13 4 6 3" xfId="17451" xr:uid="{B539FE1A-7518-46CC-87A8-40FF48DD4DFD}"/>
    <cellStyle name="Normal 2 13 4 6 4" xfId="17453" xr:uid="{7A6532C0-CA52-4ACB-9739-7374FEDC6029}"/>
    <cellStyle name="Normal 2 13 4 6 5" xfId="17455" xr:uid="{0A33450B-49A4-40A9-A829-FCD27818EC8F}"/>
    <cellStyle name="Normal 2 13 4 6 6" xfId="17457" xr:uid="{95CD4218-CEA0-4A78-9EC1-497B9FFDB224}"/>
    <cellStyle name="Normal 2 13 4 6 7" xfId="14807" xr:uid="{133636AF-0BD6-4C2D-A2F2-CA95086856C7}"/>
    <cellStyle name="Normal 2 13 4 6 8" xfId="14810" xr:uid="{9DC76993-95E7-40F0-AD9B-0BE2D344265E}"/>
    <cellStyle name="Normal 2 13 4 6 9" xfId="14813" xr:uid="{2E9E138A-42AC-4A68-BEFF-7400D579EF23}"/>
    <cellStyle name="Normal 2 13 4 7" xfId="17006" xr:uid="{19C0709A-BA63-4FA1-8C34-398A44DB17A0}"/>
    <cellStyle name="Normal 2 13 4 8" xfId="17009" xr:uid="{D63AE847-B1E3-4CB8-B6F4-91342D1C1AC6}"/>
    <cellStyle name="Normal 2 13 4 9" xfId="17012" xr:uid="{F4A66964-F38E-46ED-B936-F4E2C9DFC3DD}"/>
    <cellStyle name="Normal 2 13 4_New TB 18-19" xfId="4238" xr:uid="{3EA7DD5E-38EA-445B-9AC0-D4488078A3CD}"/>
    <cellStyle name="Normal 2 13 5" xfId="11199" xr:uid="{36E467F1-E33D-4478-9CB8-E0FD927A1590}"/>
    <cellStyle name="Normal 2 13 5 10" xfId="14860" xr:uid="{1C77D385-3592-488A-86A3-7458660EB20D}"/>
    <cellStyle name="Normal 2 13 5 11" xfId="14862" xr:uid="{F89F155D-22E2-434F-9348-95490235AAEA}"/>
    <cellStyle name="Normal 2 13 5 12" xfId="14864" xr:uid="{8165CAA2-799F-4A14-A2B7-078237508A0F}"/>
    <cellStyle name="Normal 2 13 5 13" xfId="17461" xr:uid="{76671F98-F2AA-4F4B-8A84-DC9B2CA74891}"/>
    <cellStyle name="Normal 2 13 5 14" xfId="17462" xr:uid="{FBD2537E-69C1-47E6-8E71-2B543523BA92}"/>
    <cellStyle name="Normal 2 13 5 2" xfId="2461" xr:uid="{5E23CA04-19BA-4F63-B538-F14A97BCF148}"/>
    <cellStyle name="Normal 2 13 5 2 2" xfId="17463" xr:uid="{C505E0EE-E44C-4D61-AEB3-8A8AB620429F}"/>
    <cellStyle name="Normal 2 13 5 2 3" xfId="6229" xr:uid="{90291CB6-6E5D-459F-96CC-89CAD532360C}"/>
    <cellStyle name="Normal 2 13 5 2 4" xfId="6232" xr:uid="{E1005636-4AAA-4CFC-ABA7-725BB69A9498}"/>
    <cellStyle name="Normal 2 13 5 2 5" xfId="6239" xr:uid="{2F7DEFEB-87BB-4B26-B802-57328E7396FC}"/>
    <cellStyle name="Normal 2 13 5 2 6" xfId="1198" xr:uid="{C7521788-622F-418B-B7AF-357FC8CB28DD}"/>
    <cellStyle name="Normal 2 13 5 2 7" xfId="6244" xr:uid="{90F6CD45-FDA3-42C7-AD3F-BDA55A6F0E9D}"/>
    <cellStyle name="Normal 2 13 5 2 8" xfId="6249" xr:uid="{4F480C26-6F79-4777-B8C4-A816D206F21D}"/>
    <cellStyle name="Normal 2 13 5 2 9" xfId="6254" xr:uid="{74FFA941-8A77-4BEE-A0AE-F7A064D8F41E}"/>
    <cellStyle name="Normal 2 13 5 3" xfId="270" xr:uid="{1D107220-0610-41FA-86C0-3AC70C818E82}"/>
    <cellStyle name="Normal 2 13 5 3 2" xfId="14840" xr:uid="{6E8051F5-99FF-45AE-BE29-359D0D6712FC}"/>
    <cellStyle name="Normal 2 13 5 3 3" xfId="6261" xr:uid="{B16209B9-ED89-44EE-B904-EAEC641F67AC}"/>
    <cellStyle name="Normal 2 13 5 3 4" xfId="6265" xr:uid="{4FF8864E-3EBF-4338-9D9D-B46AFD7C6890}"/>
    <cellStyle name="Normal 2 13 5 3 5" xfId="6270" xr:uid="{86452AC2-A07A-411D-BAF3-CFAAF74D95B8}"/>
    <cellStyle name="Normal 2 13 5 3 6" xfId="1216" xr:uid="{8447F992-3323-4ADE-8904-5BEE900EFAE8}"/>
    <cellStyle name="Normal 2 13 5 3 7" xfId="6276" xr:uid="{D3DF493A-2CCE-4B40-9CA2-A7E71176FBDB}"/>
    <cellStyle name="Normal 2 13 5 3 8" xfId="4920" xr:uid="{55B8F44C-F1B0-4EE0-95E6-4EDA57268162}"/>
    <cellStyle name="Normal 2 13 5 3 9" xfId="942" xr:uid="{143A2206-E547-4168-9A4B-A521C3566C47}"/>
    <cellStyle name="Normal 2 13 5 4" xfId="376" xr:uid="{8DA1A617-7C78-4C35-97ED-CB5A5A9746D1}"/>
    <cellStyle name="Normal 2 13 5 4 2" xfId="17464" xr:uid="{C327D5AD-5665-4B4E-BD55-C9266E9D946B}"/>
    <cellStyle name="Normal 2 13 5 4 3" xfId="17466" xr:uid="{965A2925-9C53-46DB-A024-C48ABEB20195}"/>
    <cellStyle name="Normal 2 13 5 4 4" xfId="17468" xr:uid="{4C089ACB-AD14-4F95-8599-C24FAE844816}"/>
    <cellStyle name="Normal 2 13 5 4 5" xfId="17470" xr:uid="{8D973C13-9587-4165-87FA-B344D0162926}"/>
    <cellStyle name="Normal 2 13 5 4 6" xfId="17472" xr:uid="{84BB4EF3-BA83-41D2-9D53-D82A801B6FF4}"/>
    <cellStyle name="Normal 2 13 5 4 7" xfId="6296" xr:uid="{C7F375BB-42CA-4608-A1F3-C6F2540082C5}"/>
    <cellStyle name="Normal 2 13 5 4 8" xfId="896" xr:uid="{2C73392D-6CE4-45B4-A511-3CFF60A1BCBB}"/>
    <cellStyle name="Normal 2 13 5 4 9" xfId="5010" xr:uid="{A3E3B08E-4035-4CCD-A6E3-14627C7A8A6A}"/>
    <cellStyle name="Normal 2 13 5 5" xfId="440" xr:uid="{FC844EF7-9677-4BDE-91C9-AB17E23BA303}"/>
    <cellStyle name="Normal 2 13 5 5 2" xfId="17473" xr:uid="{7566AC5E-FAC3-42BB-B3BE-84A9694D6864}"/>
    <cellStyle name="Normal 2 13 5 5 3" xfId="17474" xr:uid="{40DF935A-90D9-43FD-A1A9-0691112E251E}"/>
    <cellStyle name="Normal 2 13 5 5 4" xfId="17475" xr:uid="{F55F577D-E408-448E-82C7-13DB97E112AD}"/>
    <cellStyle name="Normal 2 13 5 5 5" xfId="17476" xr:uid="{A03EB069-6B1E-4700-B56D-C3C49ADACD41}"/>
    <cellStyle name="Normal 2 13 5 5 6" xfId="17477" xr:uid="{D713C283-9255-4079-917F-E6B371FF2B01}"/>
    <cellStyle name="Normal 2 13 5 5 7" xfId="1621" xr:uid="{4EB9DD55-F98D-4140-B959-4616E6DCAEFD}"/>
    <cellStyle name="Normal 2 13 5 5 8" xfId="1628" xr:uid="{65C25677-295B-4F11-B74F-B52ED876FF81}"/>
    <cellStyle name="Normal 2 13 5 5 9" xfId="1651" xr:uid="{B92AB2C8-1669-47DC-902A-F68FE02AD8CE}"/>
    <cellStyle name="Normal 2 13 5 6" xfId="457" xr:uid="{F35461B7-ABD1-4E46-964F-F40A4E469AEB}"/>
    <cellStyle name="Normal 2 13 5 6 2" xfId="9719" xr:uid="{46030A28-994B-432A-945A-24A1A427AF2B}"/>
    <cellStyle name="Normal 2 13 5 6 3" xfId="6304" xr:uid="{0DB9AC11-26AB-4B31-9C65-8D2E9AA3BA56}"/>
    <cellStyle name="Normal 2 13 5 6 4" xfId="6310" xr:uid="{D83E2804-B92C-4BA2-B10A-C773B070EAF7}"/>
    <cellStyle name="Normal 2 13 5 6 5" xfId="6315" xr:uid="{FB17C22E-8D67-438F-9EA2-705DF93A8455}"/>
    <cellStyle name="Normal 2 13 5 6 6" xfId="17478" xr:uid="{FAD264C9-C8DD-482F-8CF9-C621255E7251}"/>
    <cellStyle name="Normal 2 13 5 6 7" xfId="6319" xr:uid="{12BAA38D-194D-4750-B4AF-2C3B88A642A1}"/>
    <cellStyle name="Normal 2 13 5 6 8" xfId="5507" xr:uid="{B7042F0E-2630-47CF-8D7F-2DE0F0195F67}"/>
    <cellStyle name="Normal 2 13 5 6 9" xfId="5529" xr:uid="{C77963EC-3744-47DE-9722-977CC1B50F92}"/>
    <cellStyle name="Normal 2 13 5 7" xfId="345" xr:uid="{09155DDA-A01A-4262-8224-030FE6F2FEF4}"/>
    <cellStyle name="Normal 2 13 5 8" xfId="393" xr:uid="{5CC800C3-F3D5-4877-B79A-51110DDE0556}"/>
    <cellStyle name="Normal 2 13 5 9" xfId="17014" xr:uid="{28EE5D7B-2847-4DAD-A0DD-066311A468C7}"/>
    <cellStyle name="Normal 2 13 5_New TB 18-19" xfId="2639" xr:uid="{F56E6A1C-8C32-4D06-94E8-D1ABBEF0B850}"/>
    <cellStyle name="Normal 2 13 6" xfId="11206" xr:uid="{6E618E7D-905E-48ED-9E4D-4F9C0F669ED9}"/>
    <cellStyle name="Normal 2 13 6 10" xfId="15018" xr:uid="{4371312D-221D-486A-A1A4-00083C0617DD}"/>
    <cellStyle name="Normal 2 13 6 11" xfId="15020" xr:uid="{E1334543-4CEA-49A2-AC14-ED5003058C15}"/>
    <cellStyle name="Normal 2 13 6 12" xfId="15022" xr:uid="{C8C49D4A-2A71-4F77-8F9D-898EDCA9A8E8}"/>
    <cellStyle name="Normal 2 13 6 13" xfId="17480" xr:uid="{F40DA0D5-4A9E-4E3B-9BF5-C821938486F3}"/>
    <cellStyle name="Normal 2 13 6 14" xfId="12194" xr:uid="{CDE9F602-50F2-49F4-88F4-DF0D7500B3DD}"/>
    <cellStyle name="Normal 2 13 6 2" xfId="4131" xr:uid="{6329218D-0C2A-49D2-B08A-F4C51FFD57A1}"/>
    <cellStyle name="Normal 2 13 6 2 2" xfId="9744" xr:uid="{661E6A74-BF1E-46FD-B456-5056E19B5A4B}"/>
    <cellStyle name="Normal 2 13 6 2 3" xfId="17481" xr:uid="{EF6EA0A9-0897-464D-89D4-3AD5B0A3D903}"/>
    <cellStyle name="Normal 2 13 6 2 4" xfId="4689" xr:uid="{68E56870-4142-40B5-9E4D-A973CC980973}"/>
    <cellStyle name="Normal 2 13 6 2 5" xfId="4696" xr:uid="{7C33801A-FB8D-4377-A7B6-492C11DEF48C}"/>
    <cellStyle name="Normal 2 13 6 2 6" xfId="4707" xr:uid="{4DE5DA3F-D846-44C8-8C2A-C2F95A6A1494}"/>
    <cellStyle name="Normal 2 13 6 2 7" xfId="4718" xr:uid="{1E1FAF79-1451-4AF3-8412-D03F837C0550}"/>
    <cellStyle name="Normal 2 13 6 2 8" xfId="4726" xr:uid="{39F1361F-5D6C-4D85-B37F-8C8DE5B92BBC}"/>
    <cellStyle name="Normal 2 13 6 2 9" xfId="17482" xr:uid="{BF8A7CB3-90D9-422D-B6A6-ED20B741D0FD}"/>
    <cellStyle name="Normal 2 13 6 3" xfId="5478" xr:uid="{19956605-6EB0-4BFE-910A-2B1488C91F15}"/>
    <cellStyle name="Normal 2 13 6 3 2" xfId="9350" xr:uid="{00836E1E-B9DB-458B-BE75-8ED23DEC8B86}"/>
    <cellStyle name="Normal 2 13 6 3 3" xfId="9361" xr:uid="{A042DE6F-3BA3-4392-A325-19EEFD3254D7}"/>
    <cellStyle name="Normal 2 13 6 3 4" xfId="9371" xr:uid="{1056F22F-2591-43CD-970C-FA89080CA7A5}"/>
    <cellStyle name="Normal 2 13 6 3 5" xfId="9380" xr:uid="{27F3F0EA-4620-4D65-8295-B768A392D58F}"/>
    <cellStyle name="Normal 2 13 6 3 6" xfId="9389" xr:uid="{8C6644BC-A733-48CA-BF8C-9F01F7DCF444}"/>
    <cellStyle name="Normal 2 13 6 3 7" xfId="9397" xr:uid="{94994795-7616-4D6B-9EE0-789F3B20C619}"/>
    <cellStyle name="Normal 2 13 6 3 8" xfId="9406" xr:uid="{262E289E-B4EA-4D9B-91F4-DC1C4F242F76}"/>
    <cellStyle name="Normal 2 13 6 3 9" xfId="9413" xr:uid="{9FB6BC44-B743-4AAC-9383-FCC569D696C9}"/>
    <cellStyle name="Normal 2 13 6 4" xfId="744" xr:uid="{ED9B7445-6E98-470E-875E-FE1EF6B58A26}"/>
    <cellStyle name="Normal 2 13 6 4 2" xfId="12455" xr:uid="{782814B7-9029-4094-80CE-02A398989123}"/>
    <cellStyle name="Normal 2 13 6 4 3" xfId="12478" xr:uid="{D490A641-D89D-4420-8342-37E3F740A669}"/>
    <cellStyle name="Normal 2 13 6 4 4" xfId="12490" xr:uid="{EEFEE929-2453-4794-A03F-FDD9916557A4}"/>
    <cellStyle name="Normal 2 13 6 4 5" xfId="17483" xr:uid="{0BFBC491-885A-4600-8B78-37A009405059}"/>
    <cellStyle name="Normal 2 13 6 4 6" xfId="17484" xr:uid="{9B4EF5B0-CB12-4EC3-A96C-9D8CACD51B14}"/>
    <cellStyle name="Normal 2 13 6 4 7" xfId="14879" xr:uid="{4F5C7D22-3486-401E-B2CF-34FCC153909E}"/>
    <cellStyle name="Normal 2 13 6 4 8" xfId="14881" xr:uid="{19B97660-77F7-4B32-8C6C-FA9394ACC73E}"/>
    <cellStyle name="Normal 2 13 6 4 9" xfId="14884" xr:uid="{25B32F56-DBE3-4C65-8EA0-523C372163D3}"/>
    <cellStyle name="Normal 2 13 6 5" xfId="1443" xr:uid="{4AB836E0-EA20-4DC0-94AA-72B380298062}"/>
    <cellStyle name="Normal 2 13 6 5 2" xfId="13469" xr:uid="{E239068B-AC92-450F-9D7F-3C82F9274381}"/>
    <cellStyle name="Normal 2 13 6 5 3" xfId="13499" xr:uid="{3AEF2CEC-7999-4BA9-BE6D-F6561DF0EDDF}"/>
    <cellStyle name="Normal 2 13 6 5 4" xfId="11597" xr:uid="{BA28987A-F0D9-4946-AC5A-03DD26E37BFB}"/>
    <cellStyle name="Normal 2 13 6 5 5" xfId="17485" xr:uid="{7DB178CC-F30C-4FF8-867F-446D38DAF3C5}"/>
    <cellStyle name="Normal 2 13 6 5 6" xfId="17486" xr:uid="{AC2CC02E-ABEC-4D27-8EF9-71411AAAC72C}"/>
    <cellStyle name="Normal 2 13 6 5 7" xfId="14896" xr:uid="{9CE6156D-F361-496D-8341-98D8D56EE9CC}"/>
    <cellStyle name="Normal 2 13 6 5 8" xfId="14898" xr:uid="{6C264642-B275-442B-AC02-94B4C79BCE49}"/>
    <cellStyle name="Normal 2 13 6 5 9" xfId="14900" xr:uid="{02952664-6A5D-4C4E-B9D8-BA1A3728AB5E}"/>
    <cellStyle name="Normal 2 13 6 6" xfId="3498" xr:uid="{B9C95B14-2FC9-4D3B-8D1E-3CCF2E5CA60A}"/>
    <cellStyle name="Normal 2 13 6 6 2" xfId="12671" xr:uid="{BC0D1D60-F3F1-4903-BA8A-AB0FFF86CC61}"/>
    <cellStyle name="Normal 2 13 6 6 3" xfId="12699" xr:uid="{3E0ED112-2B05-44C4-A170-9AAD16EBF293}"/>
    <cellStyle name="Normal 2 13 6 6 4" xfId="12703" xr:uid="{D969F080-DF96-4EC8-8AAE-FFF4E2AE5C44}"/>
    <cellStyle name="Normal 2 13 6 6 5" xfId="12705" xr:uid="{86DD7683-ABEE-4498-8AD5-763546A518EA}"/>
    <cellStyle name="Normal 2 13 6 6 6" xfId="17487" xr:uid="{1B582499-EEB2-48F6-94A0-019F2FED337E}"/>
    <cellStyle name="Normal 2 13 6 6 7" xfId="14917" xr:uid="{8FC82271-A742-4CBE-9490-F2CE9775C586}"/>
    <cellStyle name="Normal 2 13 6 6 8" xfId="14920" xr:uid="{06DAB79D-930B-4664-A151-5B37F29E2C58}"/>
    <cellStyle name="Normal 2 13 6 6 9" xfId="14923" xr:uid="{9E2530C6-33E0-4F4E-9BCE-D1F3E540A638}"/>
    <cellStyle name="Normal 2 13 6 7" xfId="3512" xr:uid="{FD663F8C-7028-4828-88D4-4FAB8B65D474}"/>
    <cellStyle name="Normal 2 13 6 8" xfId="3027" xr:uid="{BEA36734-1AB8-40A7-A840-ECFBEAE9341E}"/>
    <cellStyle name="Normal 2 13 6 9" xfId="2256" xr:uid="{BC416175-C224-4395-BFB4-EAB2C1DCA895}"/>
    <cellStyle name="Normal 2 13 6_New TB 18-19" xfId="17491" xr:uid="{D45E07AC-35E1-442A-AFBD-B402EE41D920}"/>
    <cellStyle name="Normal 2 13 7" xfId="11211" xr:uid="{B7E7BE44-1658-4AE2-B4D7-20F72F868577}"/>
    <cellStyle name="Normal 2 13 7 2" xfId="2052" xr:uid="{30BE2F38-42D6-478F-8AA2-143F2BA20559}"/>
    <cellStyle name="Normal 2 13 7 3" xfId="2075" xr:uid="{87D4CEEA-EEB2-4972-9FC7-5D9BD0C64D1A}"/>
    <cellStyle name="Normal 2 13 7 4" xfId="4270" xr:uid="{0DF84E2C-C930-4DF2-B2C6-CBD359EA64F1}"/>
    <cellStyle name="Normal 2 13 7 5" xfId="2559" xr:uid="{7B92E986-49C6-42C0-A4CC-088FFCAD23DF}"/>
    <cellStyle name="Normal 2 13 7 6" xfId="2584" xr:uid="{80EDFA49-51D4-412F-806D-DE9E4F8A997D}"/>
    <cellStyle name="Normal 2 13 7 7" xfId="3530" xr:uid="{BBE1A70F-DECA-4841-83AD-9DCF91B586EA}"/>
    <cellStyle name="Normal 2 13 7 8" xfId="3059" xr:uid="{4F187C2C-D9F4-49B3-8ED3-86DAE3FE70F2}"/>
    <cellStyle name="Normal 2 13 7 9" xfId="3067" xr:uid="{B3C83788-54FA-4966-ACB1-4713153DD574}"/>
    <cellStyle name="Normal 2 13 8" xfId="11219" xr:uid="{9FDC060C-B09A-487C-B59C-B0CC4EECEF51}"/>
    <cellStyle name="Normal 2 13 8 2" xfId="17495" xr:uid="{806FB577-2B77-45C3-85E3-8CFAD1E067C8}"/>
    <cellStyle name="Normal 2 13 8 3" xfId="17497" xr:uid="{6F366A77-5274-48B2-9555-9D55B5371237}"/>
    <cellStyle name="Normal 2 13 8 4" xfId="17499" xr:uid="{3F9F22EC-8D8B-4AF3-B5F2-E4DF3C72E6F9}"/>
    <cellStyle name="Normal 2 13 8 5" xfId="17501" xr:uid="{140C7828-9017-45E4-95F1-57CF26EFC5FF}"/>
    <cellStyle name="Normal 2 13 8 6" xfId="17503" xr:uid="{68BE84F1-8B4A-443B-B360-8928422E04E6}"/>
    <cellStyle name="Normal 2 13 8 7" xfId="703" xr:uid="{E599E31F-6CDC-4C2C-ACE9-B6585615D83D}"/>
    <cellStyle name="Normal 2 13 8 8" xfId="3588" xr:uid="{ED4CB655-60F8-4D50-B594-CBFEC5C9C67E}"/>
    <cellStyle name="Normal 2 13 8 9" xfId="3602" xr:uid="{D22618C7-3C7F-448C-9197-70AA528A5FF2}"/>
    <cellStyle name="Normal 2 13 9" xfId="11227" xr:uid="{09720035-7F16-4DE7-BC64-10F6E90E10DD}"/>
    <cellStyle name="Normal 2 13 9 2" xfId="4533" xr:uid="{F49FDA97-5FB3-4C91-A5CF-0996E3787128}"/>
    <cellStyle name="Normal 2 13 9 3" xfId="4575" xr:uid="{756D24C9-DF39-4FA4-94E3-167B78437605}"/>
    <cellStyle name="Normal 2 13 9 4" xfId="4656" xr:uid="{252717D7-27D6-44EE-AFC5-DF9342F0F02B}"/>
    <cellStyle name="Normal 2 13 9 5" xfId="3452" xr:uid="{953BB3FA-AE89-481C-8117-9C22245DF8DD}"/>
    <cellStyle name="Normal 2 13 9 6" xfId="3660" xr:uid="{0C1CB12B-F39E-466D-90EA-5757AAA174E4}"/>
    <cellStyle name="Normal 2 13 9 7" xfId="17506" xr:uid="{D1A9E4F5-8AEE-4FFF-92FC-EEA79133A21F}"/>
    <cellStyle name="Normal 2 13 9 8" xfId="17507" xr:uid="{5D8C192C-B744-4D20-AC53-8CF32476CF19}"/>
    <cellStyle name="Normal 2 13 9 9" xfId="17509" xr:uid="{D9CF081D-CDE4-4272-9ACE-7E53C5FEF8B0}"/>
    <cellStyle name="Normal 2 13_New TB 18-19" xfId="9025" xr:uid="{3B7D1AB8-D8F4-4FA8-88C2-804D71A871F3}"/>
    <cellStyle name="Normal 2 14" xfId="17515" xr:uid="{91ADF10E-CDD4-4C68-AAD1-1723923A99E1}"/>
    <cellStyle name="Normal 2 14 10" xfId="17522" xr:uid="{02449B44-18C4-48A0-A0F1-6578FA269400}"/>
    <cellStyle name="Normal 2 14 10 2" xfId="16787" xr:uid="{7480FB0C-EF77-4A14-83AA-78379ED955A7}"/>
    <cellStyle name="Normal 2 14 10 3" xfId="17525" xr:uid="{2CC8E2A6-5AB2-4ABE-A2F2-F09D2C63D928}"/>
    <cellStyle name="Normal 2 14 10 4" xfId="17527" xr:uid="{6CD30BBA-FA67-4D67-8EF3-3959EDA8F396}"/>
    <cellStyle name="Normal 2 14 10 5" xfId="17529" xr:uid="{250CA11A-A161-4149-AD72-0889EA8F588F}"/>
    <cellStyle name="Normal 2 14 10 6" xfId="3636" xr:uid="{B05DE077-FB38-492D-8069-76761D7504BF}"/>
    <cellStyle name="Normal 2 14 10 7" xfId="3770" xr:uid="{D40017BA-ED45-49FD-9535-0DF425695D80}"/>
    <cellStyle name="Normal 2 14 10 8" xfId="3776" xr:uid="{2B74AD44-D656-4961-9EDC-4D5A6D752DB5}"/>
    <cellStyle name="Normal 2 14 10 9" xfId="3781" xr:uid="{94AC6682-8D3E-4FF7-BD7C-A8D7D60EF71F}"/>
    <cellStyle name="Normal 2 14 11" xfId="17533" xr:uid="{152286A0-54A2-4685-8A3C-601160E7D05B}"/>
    <cellStyle name="Normal 2 14 11 2" xfId="11971" xr:uid="{CE1FF841-4B80-49D4-97BB-4D868736CE85}"/>
    <cellStyle name="Normal 2 14 11 3" xfId="11974" xr:uid="{FE1791C6-C1C5-4FD6-95CE-4EC4B90AFA30}"/>
    <cellStyle name="Normal 2 14 11 4" xfId="11977" xr:uid="{ED8E04B9-7FB0-44B0-95A4-8F15399645A8}"/>
    <cellStyle name="Normal 2 14 11 5" xfId="11980" xr:uid="{731DAC1C-121A-420F-B83A-8571949717E6}"/>
    <cellStyle name="Normal 2 14 11 6" xfId="17535" xr:uid="{E056DDF1-B5F3-4264-A5EE-1E6866A1E5B5}"/>
    <cellStyle name="Normal 2 14 11 7" xfId="17537" xr:uid="{63F14637-2E91-450C-A47A-FF817CFD69C2}"/>
    <cellStyle name="Normal 2 14 11 8" xfId="17539" xr:uid="{74572583-0B74-485E-99FE-F07DB53E10FF}"/>
    <cellStyle name="Normal 2 14 11 9" xfId="17541" xr:uid="{0F853886-A192-4264-966C-751AD0F06834}"/>
    <cellStyle name="Normal 2 14 12" xfId="17545" xr:uid="{A7FCCC6E-4062-4D5D-9AF5-06AD562C2357}"/>
    <cellStyle name="Normal 2 14 13" xfId="17548" xr:uid="{B98AC38E-00E5-4291-A28B-3FE167FC197B}"/>
    <cellStyle name="Normal 2 14 14" xfId="17550" xr:uid="{0430E70B-38F3-41A9-8399-0630E92D99E8}"/>
    <cellStyle name="Normal 2 14 15" xfId="17552" xr:uid="{489F350C-24D2-4E4C-8C85-75931968DA6D}"/>
    <cellStyle name="Normal 2 14 16" xfId="17554" xr:uid="{E5238594-9BDB-4635-A8F2-3A3B44483ACD}"/>
    <cellStyle name="Normal 2 14 17" xfId="17556" xr:uid="{2ED61973-8429-4223-9D63-097C88CBFF04}"/>
    <cellStyle name="Normal 2 14 18" xfId="17560" xr:uid="{B6C2E9EB-B7DF-428B-8743-E27A4CDF40B3}"/>
    <cellStyle name="Normal 2 14 19" xfId="17564" xr:uid="{A938AEBD-D314-4366-B1D1-C083A0A6291E}"/>
    <cellStyle name="Normal 2 14 2" xfId="647" xr:uid="{0CA0109C-449B-48D1-8E35-DD3BEAFE0BF3}"/>
    <cellStyle name="Normal 2 14 2 10" xfId="17565" xr:uid="{C624CF06-57A7-44EE-B1DE-E71952F4CE6F}"/>
    <cellStyle name="Normal 2 14 2 11" xfId="17566" xr:uid="{1245A540-CED3-46DB-8056-6F12852015D6}"/>
    <cellStyle name="Normal 2 14 2 12" xfId="17569" xr:uid="{568F488D-BC24-435F-AACA-E8B5E43364C6}"/>
    <cellStyle name="Normal 2 14 2 13" xfId="17572" xr:uid="{96C28395-F39B-4E56-9090-0C00210CDAD6}"/>
    <cellStyle name="Normal 2 14 2 14" xfId="17575" xr:uid="{2D964C1D-9242-48F0-ABCD-C2E37D54B75D}"/>
    <cellStyle name="Normal 2 14 2 2" xfId="17579" xr:uid="{CA2FC46C-D735-4874-BBED-17161C870DA4}"/>
    <cellStyle name="Normal 2 14 2 2 2" xfId="17580" xr:uid="{ED4313E9-F7E7-4859-AFEF-A200A7DA02EE}"/>
    <cellStyle name="Normal 2 14 2 2 3" xfId="17583" xr:uid="{E5861EB3-DEB7-4E96-8039-DB4E229B2D0D}"/>
    <cellStyle name="Normal 2 14 2 2 4" xfId="17584" xr:uid="{2DD5627B-9631-499F-846F-86658F399054}"/>
    <cellStyle name="Normal 2 14 2 2 5" xfId="17585" xr:uid="{22839642-68F3-45B1-AB48-9DE249FC8828}"/>
    <cellStyle name="Normal 2 14 2 2 6" xfId="17586" xr:uid="{0624D16D-8CBD-4600-8414-E270B407FA0E}"/>
    <cellStyle name="Normal 2 14 2 2 7" xfId="17587" xr:uid="{DE363941-7D93-4514-8A79-C4A9F4D79C33}"/>
    <cellStyle name="Normal 2 14 2 2 8" xfId="17588" xr:uid="{0AE07F38-F8D1-45D5-B488-5AF7486468C8}"/>
    <cellStyle name="Normal 2 14 2 2 9" xfId="17589" xr:uid="{5C69DAD5-FD96-4916-BD81-38F82C0AC77A}"/>
    <cellStyle name="Normal 2 14 2 3" xfId="17592" xr:uid="{E4FE685C-6ABA-4E3C-A90C-CB9D1645B784}"/>
    <cellStyle name="Normal 2 14 2 3 2" xfId="17593" xr:uid="{FFB4EDD6-E205-44D1-9C6E-878208985208}"/>
    <cellStyle name="Normal 2 14 2 3 3" xfId="17598" xr:uid="{C8A4219A-2C32-45F7-9001-1411E060D406}"/>
    <cellStyle name="Normal 2 14 2 3 4" xfId="17602" xr:uid="{A0DEA082-8A9B-4903-93FD-C96E2AF5D6D1}"/>
    <cellStyle name="Normal 2 14 2 3 5" xfId="17605" xr:uid="{35167E7A-0180-4E6C-82F0-4EECCEC7324F}"/>
    <cellStyle name="Normal 2 14 2 3 6" xfId="17608" xr:uid="{6B3D81AF-29CC-4B7F-A66C-33CDFF04984A}"/>
    <cellStyle name="Normal 2 14 2 3 7" xfId="17611" xr:uid="{4D7DFF90-61E1-46F1-92C0-CF07725412FB}"/>
    <cellStyle name="Normal 2 14 2 3 8" xfId="17614" xr:uid="{50E82A48-9AD4-4544-BFDE-74ADEA0C3F54}"/>
    <cellStyle name="Normal 2 14 2 3 9" xfId="17616" xr:uid="{554A20C0-8CF7-49DD-A6A3-B5595B96A9F6}"/>
    <cellStyle name="Normal 2 14 2 4" xfId="17619" xr:uid="{B76EACA1-3E0B-47DE-A5E8-030C95DFC0FE}"/>
    <cellStyle name="Normal 2 14 2 4 2" xfId="17620" xr:uid="{DE534C62-91AE-4314-8EA4-BEE2EC17F337}"/>
    <cellStyle name="Normal 2 14 2 4 3" xfId="2303" xr:uid="{BF7AFE53-AB5E-46A2-A01B-DD76056DEB1D}"/>
    <cellStyle name="Normal 2 14 2 4 4" xfId="17624" xr:uid="{55468B2F-5F4F-4A71-96F2-FC96B9D47407}"/>
    <cellStyle name="Normal 2 14 2 4 5" xfId="17626" xr:uid="{B75E9047-CF9E-4E1B-8B90-9B2DA86F6787}"/>
    <cellStyle name="Normal 2 14 2 4 6" xfId="17629" xr:uid="{9D057397-8A66-4828-A42A-1C42D8A8F5D4}"/>
    <cellStyle name="Normal 2 14 2 4 7" xfId="17631" xr:uid="{5B725D5C-2033-486A-8223-B1B493CFFAF6}"/>
    <cellStyle name="Normal 2 14 2 4 8" xfId="17633" xr:uid="{10467A89-1C7E-4776-A490-7392AA8C45CF}"/>
    <cellStyle name="Normal 2 14 2 4 9" xfId="17635" xr:uid="{AD2C922D-E426-4181-BDE9-3C2662ACCC73}"/>
    <cellStyle name="Normal 2 14 2 5" xfId="17638" xr:uid="{9577B731-B79A-4095-BAF5-D5E17A918988}"/>
    <cellStyle name="Normal 2 14 2 5 2" xfId="17640" xr:uid="{2379E0DF-1941-4568-B8C9-B222CFE2A42D}"/>
    <cellStyle name="Normal 2 14 2 5 3" xfId="17642" xr:uid="{C15F2475-BB42-420D-B085-2334CAC373E2}"/>
    <cellStyle name="Normal 2 14 2 5 4" xfId="17644" xr:uid="{A0908D68-6ACF-42FE-A72F-E0E1CD36BD17}"/>
    <cellStyle name="Normal 2 14 2 5 5" xfId="17646" xr:uid="{E9455C69-765A-4FC1-9783-483B6227E305}"/>
    <cellStyle name="Normal 2 14 2 5 6" xfId="17648" xr:uid="{0BA1F926-BD71-482C-9DAD-DB95437A45B6}"/>
    <cellStyle name="Normal 2 14 2 5 7" xfId="17650" xr:uid="{8047992F-F39E-41AD-9717-4DD0726044AC}"/>
    <cellStyle name="Normal 2 14 2 5 8" xfId="17654" xr:uid="{20E3E5E3-9D0B-44BA-A402-054D15FCA62D}"/>
    <cellStyle name="Normal 2 14 2 5 9" xfId="17658" xr:uid="{98764322-0BF3-4A04-A41D-A027948999C9}"/>
    <cellStyle name="Normal 2 14 2 6" xfId="17661" xr:uid="{7C3DA5BD-59A4-45BE-BF89-88C5E89345CB}"/>
    <cellStyle name="Normal 2 14 2 6 2" xfId="17664" xr:uid="{506CFBE8-5CF5-4C6A-AF1D-85C07E8DB19E}"/>
    <cellStyle name="Normal 2 14 2 6 3" xfId="17667" xr:uid="{6903FEF6-8EF7-49FA-A1FB-C5AA8CD22A58}"/>
    <cellStyle name="Normal 2 14 2 6 4" xfId="17670" xr:uid="{5AD445BB-65EC-48C3-8B31-B82F2D43BA8F}"/>
    <cellStyle name="Normal 2 14 2 6 5" xfId="17673" xr:uid="{3245C39C-E27F-486A-B2A8-969BB636F427}"/>
    <cellStyle name="Normal 2 14 2 6 6" xfId="17676" xr:uid="{91C5B2C2-608B-4D20-A27A-1CC888920BDE}"/>
    <cellStyle name="Normal 2 14 2 6 7" xfId="17678" xr:uid="{E5E5DCE0-A491-4666-A274-B197962D564B}"/>
    <cellStyle name="Normal 2 14 2 6 8" xfId="17680" xr:uid="{0DE9E38B-03CC-4C65-86CE-3B25BC32522F}"/>
    <cellStyle name="Normal 2 14 2 6 9" xfId="17682" xr:uid="{DEBCB894-A509-4697-9999-24977077113E}"/>
    <cellStyle name="Normal 2 14 2 7" xfId="17684" xr:uid="{E2D91974-E20F-4CC6-B3BA-B1D3B4C525A6}"/>
    <cellStyle name="Normal 2 14 2 8" xfId="17689" xr:uid="{73AB27CB-2DFA-456E-A5B5-5C2AAB0CB4FC}"/>
    <cellStyle name="Normal 2 14 2 9" xfId="17692" xr:uid="{7DCDF504-A536-45D9-8778-35D3821C8D14}"/>
    <cellStyle name="Normal 2 14 2_New TB 18-19" xfId="17694" xr:uid="{02CC9A9E-3930-4B1C-9493-F8A4A235DFD1}"/>
    <cellStyle name="Normal 2 14 3" xfId="17696" xr:uid="{81318A93-E7EE-4F41-AE7F-0DB4FFC6F0F1}"/>
    <cellStyle name="Normal 2 14 3 10" xfId="9216" xr:uid="{4E32D30C-64A0-495C-A9D6-31B8279511DE}"/>
    <cellStyle name="Normal 2 14 3 11" xfId="9220" xr:uid="{F530726E-091D-4790-B134-83D9ED55F610}"/>
    <cellStyle name="Normal 2 14 3 12" xfId="8881" xr:uid="{66AB0E92-EF1B-4D2F-A345-096C9037AD70}"/>
    <cellStyle name="Normal 2 14 3 13" xfId="8886" xr:uid="{74BE58D0-D3B0-43D2-9123-E72B50557B0E}"/>
    <cellStyle name="Normal 2 14 3 14" xfId="8894" xr:uid="{EA7F27B8-CA09-4186-AE21-5122DEF349B3}"/>
    <cellStyle name="Normal 2 14 3 2" xfId="17700" xr:uid="{AEBCFDB7-47B6-40E5-B399-5A361986CEE1}"/>
    <cellStyle name="Normal 2 14 3 2 2" xfId="17701" xr:uid="{4F7AD0E8-2586-4044-A7ED-D44E172FBA8A}"/>
    <cellStyle name="Normal 2 14 3 2 3" xfId="17706" xr:uid="{8890A1E0-E443-4BEE-A5C7-45D8CE09168E}"/>
    <cellStyle name="Normal 2 14 3 2 4" xfId="17710" xr:uid="{F675AED9-FBFF-4570-830A-D8991737F8A9}"/>
    <cellStyle name="Normal 2 14 3 2 5" xfId="17714" xr:uid="{8BBF4D1E-9942-499C-80C2-4EC83026DEE8}"/>
    <cellStyle name="Normal 2 14 3 2 6" xfId="17716" xr:uid="{DEEF6CF1-888A-4F34-97E8-54AB7C11212D}"/>
    <cellStyle name="Normal 2 14 3 2 7" xfId="17718" xr:uid="{D13EF4C9-EBBC-435C-8483-DD15D6D091E9}"/>
    <cellStyle name="Normal 2 14 3 2 8" xfId="17719" xr:uid="{11812F34-8376-43D3-A42C-F32A0A3793CE}"/>
    <cellStyle name="Normal 2 14 3 2 9" xfId="17720" xr:uid="{7281E6CC-E012-467B-9177-5FFC50CB7574}"/>
    <cellStyle name="Normal 2 14 3 3" xfId="17724" xr:uid="{DF531632-9EF4-474C-B2CE-D37C4152D6DB}"/>
    <cellStyle name="Normal 2 14 3 3 2" xfId="17727" xr:uid="{E77A2D47-485F-4B05-ADF7-C0106D52AF5A}"/>
    <cellStyle name="Normal 2 14 3 3 3" xfId="17729" xr:uid="{DDF96A84-8892-4581-AE2C-AC3572DF812B}"/>
    <cellStyle name="Normal 2 14 3 3 4" xfId="17731" xr:uid="{C75F6C70-0F75-4CFA-85C7-E59E4B2E54AE}"/>
    <cellStyle name="Normal 2 14 3 3 5" xfId="17733" xr:uid="{77B43D51-98E9-456B-8AFB-59E5DC8D6EAF}"/>
    <cellStyle name="Normal 2 14 3 3 6" xfId="17735" xr:uid="{C59FCC1B-9E5B-4032-8C6F-C115121AABA4}"/>
    <cellStyle name="Normal 2 14 3 3 7" xfId="17737" xr:uid="{037B84EB-847B-468A-9E7F-533BEC8246DA}"/>
    <cellStyle name="Normal 2 14 3 3 8" xfId="17739" xr:uid="{C2C95155-4684-4567-9821-9B11607EB326}"/>
    <cellStyle name="Normal 2 14 3 3 9" xfId="17741" xr:uid="{05DFED3A-83D2-412E-A677-3BE254D46E15}"/>
    <cellStyle name="Normal 2 14 3 4" xfId="17744" xr:uid="{5FDE50E0-82A7-427F-BF72-A451327705BB}"/>
    <cellStyle name="Normal 2 14 3 4 2" xfId="17745" xr:uid="{9E2BE185-F23D-4FC9-BCFB-E177AC137EEB}"/>
    <cellStyle name="Normal 2 14 3 4 3" xfId="17750" xr:uid="{8C78CA4D-C9F0-4E34-9B43-1729F8F847F0}"/>
    <cellStyle name="Normal 2 14 3 4 4" xfId="17753" xr:uid="{9C9B8A4E-5021-42CA-9F62-07E7845E3CED}"/>
    <cellStyle name="Normal 2 14 3 4 5" xfId="17756" xr:uid="{F32FE228-53CE-4DCF-B93C-49B834A0FB73}"/>
    <cellStyle name="Normal 2 14 3 4 6" xfId="17759" xr:uid="{098E33FB-DAA2-4D8C-9F74-3A4E04F8EB06}"/>
    <cellStyle name="Normal 2 14 3 4 7" xfId="17761" xr:uid="{AA334CBC-412F-400A-AF9C-B6F6957BF96E}"/>
    <cellStyle name="Normal 2 14 3 4 8" xfId="17763" xr:uid="{2BBDEB40-FDBF-463E-BA8A-BAFA1DAD27AD}"/>
    <cellStyle name="Normal 2 14 3 4 9" xfId="17765" xr:uid="{E46613C6-B7B6-4F3D-93FD-9669DA29E988}"/>
    <cellStyle name="Normal 2 14 3 5" xfId="17768" xr:uid="{567DC029-D787-439E-AB61-B347FD888150}"/>
    <cellStyle name="Normal 2 14 3 5 2" xfId="17769" xr:uid="{77C5C432-25BD-4719-A063-8FEDBBAE3B4A}"/>
    <cellStyle name="Normal 2 14 3 5 3" xfId="17774" xr:uid="{0C0433B4-AE50-4CBB-9AB5-B5993F993658}"/>
    <cellStyle name="Normal 2 14 3 5 4" xfId="17777" xr:uid="{711AAE61-DBC4-410D-90CF-B6046F18317F}"/>
    <cellStyle name="Normal 2 14 3 5 5" xfId="17781" xr:uid="{64901991-2A3F-488E-9355-890B61B97892}"/>
    <cellStyle name="Normal 2 14 3 5 6" xfId="6986" xr:uid="{09B1EF73-44CE-44CF-9980-CDE031246FC7}"/>
    <cellStyle name="Normal 2 14 3 5 7" xfId="6996" xr:uid="{BAB421C4-96CB-4E09-85E5-810C8375F578}"/>
    <cellStyle name="Normal 2 14 3 5 8" xfId="7004" xr:uid="{1E832120-1E1B-48CB-BCC3-F92CD99C4B18}"/>
    <cellStyle name="Normal 2 14 3 5 9" xfId="7010" xr:uid="{A24E2158-6191-4CA9-89CE-0092AAEAE7C7}"/>
    <cellStyle name="Normal 2 14 3 6" xfId="17786" xr:uid="{9C85C480-2B9C-407E-BA37-3D8FBCEEA460}"/>
    <cellStyle name="Normal 2 14 3 6 2" xfId="17791" xr:uid="{11C6D8FD-9BB0-4907-8FF7-CE79FED04250}"/>
    <cellStyle name="Normal 2 14 3 6 3" xfId="17795" xr:uid="{5255897A-E761-4545-A880-FE153BD1FA0A}"/>
    <cellStyle name="Normal 2 14 3 6 4" xfId="17799" xr:uid="{12BCCBA2-BE1A-472E-B41F-CFD226811238}"/>
    <cellStyle name="Normal 2 14 3 6 5" xfId="17803" xr:uid="{4CE9FB30-EB11-492C-A201-54D83E34FA45}"/>
    <cellStyle name="Normal 2 14 3 6 6" xfId="17806" xr:uid="{0892B832-1166-4EF8-ADFE-9C42C9563389}"/>
    <cellStyle name="Normal 2 14 3 6 7" xfId="17809" xr:uid="{08F14EAC-BD36-4DA1-BD22-42E546ACAD0E}"/>
    <cellStyle name="Normal 2 14 3 6 8" xfId="17811" xr:uid="{D1FB80F7-E6F5-47DE-92B6-63A53BC50CEA}"/>
    <cellStyle name="Normal 2 14 3 6 9" xfId="17813" xr:uid="{51738C98-BDEC-4773-8F7F-55ADDFC78FAB}"/>
    <cellStyle name="Normal 2 14 3 7" xfId="17816" xr:uid="{9AC63F70-C3F0-4D1D-BA1C-D7478B6A8996}"/>
    <cellStyle name="Normal 2 14 3 8" xfId="17818" xr:uid="{49722C79-4F26-460F-86CA-C3DB21A858F0}"/>
    <cellStyle name="Normal 2 14 3 9" xfId="17820" xr:uid="{641888B1-1C8B-4D62-85AE-6E68D5EBA86A}"/>
    <cellStyle name="Normal 2 14 3_New TB 18-19" xfId="16676" xr:uid="{9CB72AE9-1780-42DE-A7CD-EB1477DF281B}"/>
    <cellStyle name="Normal 2 14 4" xfId="17822" xr:uid="{FA7AB7FC-1798-41AC-B155-41D13212F97C}"/>
    <cellStyle name="Normal 2 14 4 10" xfId="17824" xr:uid="{76D9E1E6-C544-47B6-9954-D637CFC98022}"/>
    <cellStyle name="Normal 2 14 4 11" xfId="17825" xr:uid="{F1698D33-FA40-4E89-A086-8122DFDC96AA}"/>
    <cellStyle name="Normal 2 14 4 12" xfId="17826" xr:uid="{111B877B-729A-4B42-9013-0AAADE731A46}"/>
    <cellStyle name="Normal 2 14 4 13" xfId="17827" xr:uid="{32B1E7C4-C055-4540-A9C4-517D09DB21A9}"/>
    <cellStyle name="Normal 2 14 4 14" xfId="17828" xr:uid="{252A5365-5AF3-4BD2-B725-869DC0BBA6F7}"/>
    <cellStyle name="Normal 2 14 4 2" xfId="17833" xr:uid="{04420141-1A29-45FB-82EA-237E950A8867}"/>
    <cellStyle name="Normal 2 14 4 2 2" xfId="17837" xr:uid="{BA773031-2665-4A9C-A430-03CB0EC61DDB}"/>
    <cellStyle name="Normal 2 14 4 2 3" xfId="17839" xr:uid="{85380F16-D792-4243-BD35-A6613C1A6298}"/>
    <cellStyle name="Normal 2 14 4 2 4" xfId="17841" xr:uid="{08CD4696-DBBC-40D1-A885-CA29BAEB20C5}"/>
    <cellStyle name="Normal 2 14 4 2 5" xfId="17843" xr:uid="{3CC7236F-5F8E-4282-B7F2-F6944B374D3F}"/>
    <cellStyle name="Normal 2 14 4 2 6" xfId="17845" xr:uid="{9AAD0E62-CA2C-4DFE-A90F-92F686113C75}"/>
    <cellStyle name="Normal 2 14 4 2 7" xfId="17847" xr:uid="{51A28886-4BCA-4437-B238-A81AC585C18F}"/>
    <cellStyle name="Normal 2 14 4 2 8" xfId="17848" xr:uid="{A01C9739-38DA-4CB8-B412-09482B44EE80}"/>
    <cellStyle name="Normal 2 14 4 2 9" xfId="17849" xr:uid="{9E3F5480-EC58-40B3-8234-EC79EB7EEACA}"/>
    <cellStyle name="Normal 2 14 4 3" xfId="17852" xr:uid="{8036AF89-7D83-4343-A89F-FA144452F49F}"/>
    <cellStyle name="Normal 2 14 4 3 2" xfId="17855" xr:uid="{4127C598-D5C8-4F63-8BBA-7108A612E57E}"/>
    <cellStyle name="Normal 2 14 4 3 3" xfId="17856" xr:uid="{B2C8C2DF-ABD4-48D1-B5C4-239B74DAA665}"/>
    <cellStyle name="Normal 2 14 4 3 4" xfId="17857" xr:uid="{F91CC8F5-7AE7-4AEB-A444-7F1A86B84D4F}"/>
    <cellStyle name="Normal 2 14 4 3 5" xfId="17858" xr:uid="{636BE811-BBE7-4CDF-B757-391C1245C3F9}"/>
    <cellStyle name="Normal 2 14 4 3 6" xfId="17859" xr:uid="{A72DDF5D-E348-46EF-8E53-85AEF47442E7}"/>
    <cellStyle name="Normal 2 14 4 3 7" xfId="17860" xr:uid="{90C37671-CE4D-4763-BC48-49CCD679F818}"/>
    <cellStyle name="Normal 2 14 4 3 8" xfId="17861" xr:uid="{AB4CC108-1186-40CD-88C6-A623E5ECFD8F}"/>
    <cellStyle name="Normal 2 14 4 3 9" xfId="17862" xr:uid="{4694690A-4602-4A78-890C-B18B2B295BA1}"/>
    <cellStyle name="Normal 2 14 4 4" xfId="17865" xr:uid="{A6E1D8CC-E7E5-459E-AAC8-FB35A197A6A0}"/>
    <cellStyle name="Normal 2 14 4 4 2" xfId="17868" xr:uid="{3F5A7B68-A2C9-464B-AD7B-780B87C42C1A}"/>
    <cellStyle name="Normal 2 14 4 4 3" xfId="17869" xr:uid="{8D6FC514-FC3B-4351-853D-8B6C0A410089}"/>
    <cellStyle name="Normal 2 14 4 4 4" xfId="17870" xr:uid="{A12CA98F-CFB2-4CA8-A2D8-CF4A2684FE6A}"/>
    <cellStyle name="Normal 2 14 4 4 5" xfId="17872" xr:uid="{AFCA9CB3-C497-4C32-BCFC-9F40E095EE21}"/>
    <cellStyle name="Normal 2 14 4 4 6" xfId="17874" xr:uid="{202883EB-4787-457E-B45C-5E23AD119004}"/>
    <cellStyle name="Normal 2 14 4 4 7" xfId="17876" xr:uid="{59B1A24D-7A46-49D0-BA25-8BA7D83B0FC3}"/>
    <cellStyle name="Normal 2 14 4 4 8" xfId="17878" xr:uid="{91DE89A0-71B7-44B4-B7D8-30CE52C80F37}"/>
    <cellStyle name="Normal 2 14 4 4 9" xfId="17880" xr:uid="{B2461942-3BAF-458F-BE53-E8FDB047BDB6}"/>
    <cellStyle name="Normal 2 14 4 5" xfId="17883" xr:uid="{DB3FAB73-04AE-4B79-B2D5-E8E2AD927E71}"/>
    <cellStyle name="Normal 2 14 4 5 2" xfId="17886" xr:uid="{11A75DFD-3C98-464E-864C-0DE0452B1872}"/>
    <cellStyle name="Normal 2 14 4 5 3" xfId="17887" xr:uid="{38858DF6-9CFB-4A15-B8FD-A7871FC7EC48}"/>
    <cellStyle name="Normal 2 14 4 5 4" xfId="17888" xr:uid="{985063FA-3000-4B8E-BFA0-ECB4BA4E8FB0}"/>
    <cellStyle name="Normal 2 14 4 5 5" xfId="17889" xr:uid="{5F1D0E7B-2D41-4933-B3C3-D285DCA0328B}"/>
    <cellStyle name="Normal 2 14 4 5 6" xfId="17890" xr:uid="{4D0F3800-62BD-4AD3-BA1E-E6B18F195DBA}"/>
    <cellStyle name="Normal 2 14 4 5 7" xfId="17891" xr:uid="{B338B137-EBE6-49BA-A736-E6DD97815FBB}"/>
    <cellStyle name="Normal 2 14 4 5 8" xfId="17892" xr:uid="{29E3B0F6-C607-4C7D-A096-37B43821158D}"/>
    <cellStyle name="Normal 2 14 4 5 9" xfId="17893" xr:uid="{ED21AE15-7A8B-461D-913D-0C0D0F16E251}"/>
    <cellStyle name="Normal 2 14 4 6" xfId="17896" xr:uid="{5B398295-9ED5-4265-A04E-6A6809DE8FDF}"/>
    <cellStyle name="Normal 2 14 4 6 2" xfId="17900" xr:uid="{C0BE4AED-C240-4BEC-8410-086BBD9DC5C1}"/>
    <cellStyle name="Normal 2 14 4 6 3" xfId="17902" xr:uid="{1FD03F48-5074-44B2-AFCC-BD956B36B05E}"/>
    <cellStyle name="Normal 2 14 4 6 4" xfId="17904" xr:uid="{EE18322E-E298-42A8-B121-6F3D8142CB6F}"/>
    <cellStyle name="Normal 2 14 4 6 5" xfId="17906" xr:uid="{99B73642-13F8-494E-BC85-95E1D2474C5A}"/>
    <cellStyle name="Normal 2 14 4 6 6" xfId="17908" xr:uid="{6F5576E5-BA48-48DD-9D55-2EA5DFDE8EBD}"/>
    <cellStyle name="Normal 2 14 4 6 7" xfId="17909" xr:uid="{3C345637-6E94-4549-95E3-C2D64C3A0E89}"/>
    <cellStyle name="Normal 2 14 4 6 8" xfId="17910" xr:uid="{02B49623-6D4D-46BD-A126-79824C78319E}"/>
    <cellStyle name="Normal 2 14 4 6 9" xfId="17911" xr:uid="{C31DEC17-6CC9-47D8-9E16-D98234939084}"/>
    <cellStyle name="Normal 2 14 4 7" xfId="17914" xr:uid="{3205EF6E-BF15-425C-9D50-13CD898EC49F}"/>
    <cellStyle name="Normal 2 14 4 8" xfId="17916" xr:uid="{6FB6B909-A3B8-469C-944E-5F6555D7101D}"/>
    <cellStyle name="Normal 2 14 4 9" xfId="17919" xr:uid="{6485E03D-50F2-476F-8EA3-24DAC35FD823}"/>
    <cellStyle name="Normal 2 14 4_New TB 18-19" xfId="3900" xr:uid="{481DF5B8-93BB-46E6-8E9D-9B021726C889}"/>
    <cellStyle name="Normal 2 14 5" xfId="1043" xr:uid="{1F1D342C-A033-4C6F-929E-506E6F76293D}"/>
    <cellStyle name="Normal 2 14 5 10" xfId="17921" xr:uid="{51D7DEB3-3B28-4B02-96EF-712769F06C46}"/>
    <cellStyle name="Normal 2 14 5 11" xfId="17922" xr:uid="{649C2499-1CEB-4A26-9E87-8A9DFE6637BF}"/>
    <cellStyle name="Normal 2 14 5 12" xfId="17924" xr:uid="{0DE57DB1-B704-4DC4-B151-CFA27A3C4A93}"/>
    <cellStyle name="Normal 2 14 5 13" xfId="17926" xr:uid="{5DD96A8A-CEE5-43A2-90EF-0DB6E594660E}"/>
    <cellStyle name="Normal 2 14 5 14" xfId="17928" xr:uid="{DCED2D81-1B1B-4940-893C-E908B51375D1}"/>
    <cellStyle name="Normal 2 14 5 2" xfId="17930" xr:uid="{9272A10D-801D-4EAE-BFE1-ABB49DFCD418}"/>
    <cellStyle name="Normal 2 14 5 2 2" xfId="17934" xr:uid="{DD6ED7F7-3C51-461E-B2C6-C516281DF794}"/>
    <cellStyle name="Normal 2 14 5 2 3" xfId="17937" xr:uid="{BA0BF814-E3F4-49E3-9A37-EBC84B058199}"/>
    <cellStyle name="Normal 2 14 5 2 4" xfId="17940" xr:uid="{A680B808-B007-4AD7-AA10-1E7C7AF93A73}"/>
    <cellStyle name="Normal 2 14 5 2 5" xfId="17943" xr:uid="{5FBE4E51-1062-4052-BB7C-46F2056D7ADB}"/>
    <cellStyle name="Normal 2 14 5 2 6" xfId="17946" xr:uid="{677EFECA-5365-4177-8C7E-3B790AEAB75E}"/>
    <cellStyle name="Normal 2 14 5 2 7" xfId="17950" xr:uid="{9A1A30B5-143F-4CA0-AB7F-7084F07F5F4E}"/>
    <cellStyle name="Normal 2 14 5 2 8" xfId="17956" xr:uid="{08A5BD16-C490-4B08-8985-B34E95D11B67}"/>
    <cellStyle name="Normal 2 14 5 2 9" xfId="17960" xr:uid="{973AA058-F990-43D0-AFF1-9654A3FC385B}"/>
    <cellStyle name="Normal 2 14 5 3" xfId="17961" xr:uid="{8A1A7490-3761-45AE-8628-776B5034A270}"/>
    <cellStyle name="Normal 2 14 5 3 2" xfId="17964" xr:uid="{5535E070-FFE9-441B-83DD-0D478AAC7BDC}"/>
    <cellStyle name="Normal 2 14 5 3 3" xfId="17965" xr:uid="{48B92318-4130-4ECC-A883-9597ABC23902}"/>
    <cellStyle name="Normal 2 14 5 3 4" xfId="17967" xr:uid="{B44A4CCA-F597-40FE-B8D6-9170FEC8DBEE}"/>
    <cellStyle name="Normal 2 14 5 3 5" xfId="17969" xr:uid="{BBA7FCFF-496C-4528-A06A-AE958E6228D1}"/>
    <cellStyle name="Normal 2 14 5 3 6" xfId="17971" xr:uid="{9CF903BF-6E53-40F1-BA15-F40E78CA0476}"/>
    <cellStyle name="Normal 2 14 5 3 7" xfId="17973" xr:uid="{A6286C61-53BF-4446-967B-F21ED3DAABD2}"/>
    <cellStyle name="Normal 2 14 5 3 8" xfId="17976" xr:uid="{4BF7A244-CF87-4C52-A576-45185ABAD5F8}"/>
    <cellStyle name="Normal 2 14 5 3 9" xfId="17978" xr:uid="{3CC5C0EF-DC02-4914-A030-BBAED779118A}"/>
    <cellStyle name="Normal 2 14 5 4" xfId="17979" xr:uid="{46A628FF-0C36-4A96-A7CC-12AC004C3882}"/>
    <cellStyle name="Normal 2 14 5 4 2" xfId="17982" xr:uid="{236C9A29-4C17-45D0-8AC4-3B3108850E26}"/>
    <cellStyle name="Normal 2 14 5 4 3" xfId="17983" xr:uid="{0AB18153-FBC3-4072-8B47-CADC66921CBA}"/>
    <cellStyle name="Normal 2 14 5 4 4" xfId="17985" xr:uid="{762056AD-CDDD-4DBD-82EA-2B4E073B9796}"/>
    <cellStyle name="Normal 2 14 5 4 5" xfId="17987" xr:uid="{C9A05CA2-9B36-49F4-9ABA-ED868F45BD20}"/>
    <cellStyle name="Normal 2 14 5 4 6" xfId="17989" xr:uid="{F75B4ECF-C6A0-4FED-8D84-3ADF3F106E38}"/>
    <cellStyle name="Normal 2 14 5 4 7" xfId="17991" xr:uid="{EE98DECA-A5BF-4CF7-971A-6C1FAE22CFCD}"/>
    <cellStyle name="Normal 2 14 5 4 8" xfId="17993" xr:uid="{5017B681-5796-427C-9D41-5BAC09B00B22}"/>
    <cellStyle name="Normal 2 14 5 4 9" xfId="17995" xr:uid="{B901E801-211B-4E53-91A1-9C183624776D}"/>
    <cellStyle name="Normal 2 14 5 5" xfId="17996" xr:uid="{333A65FD-62DC-4400-9AB3-F96593268F51}"/>
    <cellStyle name="Normal 2 14 5 5 2" xfId="17999" xr:uid="{83E48FB5-1C65-430A-BF71-7E30C1DDCDDF}"/>
    <cellStyle name="Normal 2 14 5 5 3" xfId="18000" xr:uid="{3AC0313E-F0DC-441E-BD48-FCDC588AB88D}"/>
    <cellStyle name="Normal 2 14 5 5 4" xfId="18004" xr:uid="{C3EC7B46-258B-4826-AE9A-732CC1C54C4D}"/>
    <cellStyle name="Normal 2 14 5 5 5" xfId="18008" xr:uid="{608874A1-35A1-46D2-B40C-3B2494B200F3}"/>
    <cellStyle name="Normal 2 14 5 5 6" xfId="18010" xr:uid="{775A861D-037D-4697-8457-343C4F9BFA47}"/>
    <cellStyle name="Normal 2 14 5 5 7" xfId="18012" xr:uid="{B34A2335-A533-427B-AC3B-F2039BFB203F}"/>
    <cellStyle name="Normal 2 14 5 5 8" xfId="18014" xr:uid="{FAA1D3C7-9FE8-4907-8705-F53B97014456}"/>
    <cellStyle name="Normal 2 14 5 5 9" xfId="18016" xr:uid="{55293747-67A8-4E9E-9B61-890AF74C5DD1}"/>
    <cellStyle name="Normal 2 14 5 6" xfId="18017" xr:uid="{E33D8999-1AA3-416A-BB24-37D05B507621}"/>
    <cellStyle name="Normal 2 14 5 6 2" xfId="14214" xr:uid="{88958284-CB8B-42F0-8DDF-3C88CC94255C}"/>
    <cellStyle name="Normal 2 14 5 6 3" xfId="14247" xr:uid="{684350BF-5976-4F5E-83E8-301F8105144D}"/>
    <cellStyle name="Normal 2 14 5 6 4" xfId="14249" xr:uid="{DF38D24C-D195-4917-9467-10115B36438A}"/>
    <cellStyle name="Normal 2 14 5 6 5" xfId="14251" xr:uid="{E61A0EDF-767B-4496-B225-DE8545676DA9}"/>
    <cellStyle name="Normal 2 14 5 6 6" xfId="18019" xr:uid="{5DB0CFD1-FC15-4E3F-8AEC-EC20958E66A7}"/>
    <cellStyle name="Normal 2 14 5 6 7" xfId="18020" xr:uid="{989B056F-8C1C-48F0-A57E-A41F9F381DE6}"/>
    <cellStyle name="Normal 2 14 5 6 8" xfId="18021" xr:uid="{39180380-ACD6-49B1-ABE5-BD301845708E}"/>
    <cellStyle name="Normal 2 14 5 6 9" xfId="18022" xr:uid="{EE670605-07B7-4694-BBCA-4FA0299C86FD}"/>
    <cellStyle name="Normal 2 14 5 7" xfId="18023" xr:uid="{37A791A9-1F6B-47AD-BD3E-F419453BD156}"/>
    <cellStyle name="Normal 2 14 5 8" xfId="18025" xr:uid="{507371CF-24E2-4BBF-ACCD-A81184B159BC}"/>
    <cellStyle name="Normal 2 14 5 9" xfId="17581" xr:uid="{9273FC9E-FA80-4FAF-8AF6-060E71C42B24}"/>
    <cellStyle name="Normal 2 14 5_New TB 18-19" xfId="18030" xr:uid="{8EFAEDD2-7B3E-49C2-95EC-8D84C503928A}"/>
    <cellStyle name="Normal 2 14 6" xfId="1056" xr:uid="{9D604D68-56D8-4B73-8A14-1A046651F8DA}"/>
    <cellStyle name="Normal 2 14 6 10" xfId="18032" xr:uid="{66CC88C4-C2D6-45A4-ADB3-181F9BBF7A5F}"/>
    <cellStyle name="Normal 2 14 6 11" xfId="18037" xr:uid="{836C0489-316D-4EC5-A07A-FC1DF4D4401D}"/>
    <cellStyle name="Normal 2 14 6 12" xfId="18042" xr:uid="{86CE6E9C-A046-4571-BF9B-5201B70B6804}"/>
    <cellStyle name="Normal 2 14 6 13" xfId="15938" xr:uid="{A126C2A0-2DEB-44A2-BB93-1FD9A005D67D}"/>
    <cellStyle name="Normal 2 14 6 14" xfId="13034" xr:uid="{90F57603-CC04-4F75-ADAE-3E82A6981332}"/>
    <cellStyle name="Normal 2 14 6 2" xfId="18046" xr:uid="{96B7739D-DA08-41C3-A78E-03AEF7E65F1E}"/>
    <cellStyle name="Normal 2 14 6 2 2" xfId="7734" xr:uid="{B9D89C00-2AE0-4278-A646-9B0A443C029F}"/>
    <cellStyle name="Normal 2 14 6 2 3" xfId="18047" xr:uid="{FB256F31-9703-4176-9381-71C05189DA24}"/>
    <cellStyle name="Normal 2 14 6 2 4" xfId="18048" xr:uid="{56E9CFB2-238B-43B2-A9B2-DDAE677D6A0E}"/>
    <cellStyle name="Normal 2 14 6 2 5" xfId="18049" xr:uid="{28FD5F14-ECB7-4AF9-98DD-4BCC7B91F055}"/>
    <cellStyle name="Normal 2 14 6 2 6" xfId="18050" xr:uid="{9804827E-9414-4DC8-8553-C8BA6C766F52}"/>
    <cellStyle name="Normal 2 14 6 2 7" xfId="18051" xr:uid="{C31DF5D8-9A71-4365-A5FC-C496EFC37CD4}"/>
    <cellStyle name="Normal 2 14 6 2 8" xfId="18052" xr:uid="{4C85A994-5614-43BA-AC3F-62B21A09DF36}"/>
    <cellStyle name="Normal 2 14 6 2 9" xfId="18053" xr:uid="{44F5E7AB-A9B1-467B-99C8-7ACD8CB1770F}"/>
    <cellStyle name="Normal 2 14 6 3" xfId="18054" xr:uid="{FE0C0732-CB5D-4A92-A357-2696D410E8B5}"/>
    <cellStyle name="Normal 2 14 6 3 2" xfId="18057" xr:uid="{978E6413-DE25-4E51-B8CA-66CF88B88909}"/>
    <cellStyle name="Normal 2 14 6 3 3" xfId="17425" xr:uid="{1FAD4964-34AB-4286-90B8-24AF49F91A61}"/>
    <cellStyle name="Normal 2 14 6 3 4" xfId="17427" xr:uid="{2C3729D7-86EB-4C33-A781-2AD36C0FB7C3}"/>
    <cellStyle name="Normal 2 14 6 3 5" xfId="17429" xr:uid="{BDBAFEEF-4D06-46AD-B327-E13508A09A18}"/>
    <cellStyle name="Normal 2 14 6 3 6" xfId="7982" xr:uid="{FA19D4EA-1445-4F9F-88D5-2922F5DBB1F4}"/>
    <cellStyle name="Normal 2 14 6 3 7" xfId="812" xr:uid="{43165547-4E8B-4737-A137-18ED0E499661}"/>
    <cellStyle name="Normal 2 14 6 3 8" xfId="18058" xr:uid="{7EE93989-DCE6-4C2B-A317-9E45AA7419C1}"/>
    <cellStyle name="Normal 2 14 6 3 9" xfId="7989" xr:uid="{6D40326E-78E0-4A21-8689-127927E9A17C}"/>
    <cellStyle name="Normal 2 14 6 4" xfId="18059" xr:uid="{967BB7AC-5987-48F2-928A-CA992EB89A91}"/>
    <cellStyle name="Normal 2 14 6 4 2" xfId="6653" xr:uid="{033BF82D-8362-4693-BF5F-11E972EA5CD6}"/>
    <cellStyle name="Normal 2 14 6 4 3" xfId="18060" xr:uid="{0D4282EC-0FF5-40DA-9CF2-0CF4B97E5F17}"/>
    <cellStyle name="Normal 2 14 6 4 4" xfId="18062" xr:uid="{958F62B4-10A7-4275-9C07-DF711AC3B1EE}"/>
    <cellStyle name="Normal 2 14 6 4 5" xfId="18064" xr:uid="{8211DBAD-62B4-4D40-8633-BB3486C2DB99}"/>
    <cellStyle name="Normal 2 14 6 4 6" xfId="18068" xr:uid="{A1C69B98-66FB-48FF-87A0-75BA8546852B}"/>
    <cellStyle name="Normal 2 14 6 4 7" xfId="18070" xr:uid="{863C9CC9-68A8-4EB5-B051-77E752010E29}"/>
    <cellStyle name="Normal 2 14 6 4 8" xfId="18072" xr:uid="{BFCAB341-26D8-43CB-A818-0F91D186077F}"/>
    <cellStyle name="Normal 2 14 6 4 9" xfId="18074" xr:uid="{00A82953-ED1D-4824-8381-0766A3D9140C}"/>
    <cellStyle name="Normal 2 14 6 5" xfId="18076" xr:uid="{2AD32A60-95C6-4FF5-9998-B8E0225FA659}"/>
    <cellStyle name="Normal 2 14 6 5 2" xfId="245" xr:uid="{F660C7E0-0D02-451F-8C0C-083335060D2C}"/>
    <cellStyle name="Normal 2 14 6 5 3" xfId="18077" xr:uid="{AE47E1FE-9038-4AC9-802B-EDA63D31BDC9}"/>
    <cellStyle name="Normal 2 14 6 5 4" xfId="18078" xr:uid="{4D059CDD-9FD7-4B89-9F1D-A2B43208DB99}"/>
    <cellStyle name="Normal 2 14 6 5 5" xfId="18079" xr:uid="{FF328003-16BE-4206-AB3C-91398F1DC51A}"/>
    <cellStyle name="Normal 2 14 6 5 6" xfId="18080" xr:uid="{078F1E33-A897-400A-8A92-71AE0160FB49}"/>
    <cellStyle name="Normal 2 14 6 5 7" xfId="18081" xr:uid="{F38F45EB-6BE3-45BD-9195-DE19C1DE02F6}"/>
    <cellStyle name="Normal 2 14 6 5 8" xfId="18082" xr:uid="{4495605E-661F-46ED-816A-DDA27E1F1D1B}"/>
    <cellStyle name="Normal 2 14 6 5 9" xfId="18083" xr:uid="{90D585F8-66E3-45F7-B528-AF9DE813D475}"/>
    <cellStyle name="Normal 2 14 6 6" xfId="18084" xr:uid="{74A14B35-23D8-4C94-9FAF-E5C6AA79ABC3}"/>
    <cellStyle name="Normal 2 14 6 6 2" xfId="6733" xr:uid="{78BA6963-3248-4CEE-9912-628E00FA8CA8}"/>
    <cellStyle name="Normal 2 14 6 6 3" xfId="14604" xr:uid="{88F85185-1BC2-48B6-9E20-DE90685CE76E}"/>
    <cellStyle name="Normal 2 14 6 6 4" xfId="14608" xr:uid="{B88C9AC0-34D2-459C-A650-99F084835DA2}"/>
    <cellStyle name="Normal 2 14 6 6 5" xfId="14612" xr:uid="{2A97D297-EB45-403D-A75A-B847F131CDC5}"/>
    <cellStyle name="Normal 2 14 6 6 6" xfId="8094" xr:uid="{E4ECB755-B2C5-4DCB-B020-74AD788FDF9E}"/>
    <cellStyle name="Normal 2 14 6 6 7" xfId="8104" xr:uid="{BD4BB223-0E35-4AEB-89A9-E0EB7B042A87}"/>
    <cellStyle name="Normal 2 14 6 6 8" xfId="8115" xr:uid="{506297D9-3CEE-4D96-BC07-44D799E0F5B7}"/>
    <cellStyle name="Normal 2 14 6 6 9" xfId="18088" xr:uid="{46F6EA8B-9152-47C6-B298-6B39CF187466}"/>
    <cellStyle name="Normal 2 14 6 7" xfId="18089" xr:uid="{22532689-8271-4A87-8FB1-D8699DBE0CD7}"/>
    <cellStyle name="Normal 2 14 6 8" xfId="18093" xr:uid="{82AF7B82-F8D5-44E0-949B-3DA8E89EB249}"/>
    <cellStyle name="Normal 2 14 6 9" xfId="17595" xr:uid="{5F9D5C19-C96C-4DD4-920E-9EC78287827C}"/>
    <cellStyle name="Normal 2 14 6_New TB 18-19" xfId="18096" xr:uid="{86844EE7-7EBF-4DBA-A7A9-F1D858A228A3}"/>
    <cellStyle name="Normal 2 14 7" xfId="1118" xr:uid="{985C80F9-F5FF-446A-97AB-22AD371D8288}"/>
    <cellStyle name="Normal 2 14 7 2" xfId="18097" xr:uid="{C6487D1F-3E07-4818-943C-7D6D526DD558}"/>
    <cellStyle name="Normal 2 14 7 3" xfId="18099" xr:uid="{37571F6A-025E-4A76-919C-6236A79709B0}"/>
    <cellStyle name="Normal 2 14 7 4" xfId="18101" xr:uid="{5C36944C-07C9-4D88-941B-A56F102AD813}"/>
    <cellStyle name="Normal 2 14 7 5" xfId="18103" xr:uid="{940CFB43-AD67-47A1-A3EC-A1B1BC8B86AF}"/>
    <cellStyle name="Normal 2 14 7 6" xfId="18105" xr:uid="{1C377D6A-4C91-459D-9441-F2021EB7DDE1}"/>
    <cellStyle name="Normal 2 14 7 7" xfId="18107" xr:uid="{F745FCD1-7260-438B-AE13-98162046F07F}"/>
    <cellStyle name="Normal 2 14 7 8" xfId="18110" xr:uid="{36CA92FA-D96E-426D-988F-CF99D805F552}"/>
    <cellStyle name="Normal 2 14 7 9" xfId="17622" xr:uid="{965CAC61-B1B1-4910-A4E5-B553C47685B8}"/>
    <cellStyle name="Normal 2 14 8" xfId="1126" xr:uid="{91BF84A2-D857-433F-9103-4E2FBAF3CC85}"/>
    <cellStyle name="Normal 2 14 8 2" xfId="18112" xr:uid="{41FEDBBC-9F1A-4168-AE53-9DBBC5411C2F}"/>
    <cellStyle name="Normal 2 14 8 3" xfId="18113" xr:uid="{F09735BF-B6C6-4A5D-9A96-8BD299A5AE1C}"/>
    <cellStyle name="Normal 2 14 8 4" xfId="18114" xr:uid="{D5F95EB3-86E6-4D2E-BEB8-6FEDD0AF6493}"/>
    <cellStyle name="Normal 2 14 8 5" xfId="18115" xr:uid="{EBD9E0E6-F08F-4018-BCB7-4033928FA9E1}"/>
    <cellStyle name="Normal 2 14 8 6" xfId="18116" xr:uid="{8259473A-77C8-4404-B80A-DFE39E84905F}"/>
    <cellStyle name="Normal 2 14 8 7" xfId="18117" xr:uid="{9B8222C9-DE17-4E38-9FD0-8092CE701B45}"/>
    <cellStyle name="Normal 2 14 8 8" xfId="18118" xr:uid="{6297BF1D-0B88-4DB5-A48A-A2C558E3589A}"/>
    <cellStyle name="Normal 2 14 8 9" xfId="17639" xr:uid="{B557A0B7-1F6A-4C86-A2C6-E06DF0E6CFC8}"/>
    <cellStyle name="Normal 2 14 9" xfId="18121" xr:uid="{24CBC057-31B3-4BB9-ADA3-DA9834F533BF}"/>
    <cellStyle name="Normal 2 14 9 2" xfId="18126" xr:uid="{8C79E16E-1E82-44F6-B4ED-4C084873555A}"/>
    <cellStyle name="Normal 2 14 9 3" xfId="18127" xr:uid="{A1CA0F95-C908-44B9-9401-FB2E9C1E9D37}"/>
    <cellStyle name="Normal 2 14 9 4" xfId="18129" xr:uid="{23F34F44-AF3C-4192-8945-E62E91CCFFB7}"/>
    <cellStyle name="Normal 2 14 9 5" xfId="18131" xr:uid="{675D805B-4732-4D27-867F-41C1E90A82B4}"/>
    <cellStyle name="Normal 2 14 9 6" xfId="18133" xr:uid="{DB0B97DC-F294-453D-A2B2-408FBC44F3E7}"/>
    <cellStyle name="Normal 2 14 9 7" xfId="18135" xr:uid="{CDB0A5A6-CE39-4426-BFCB-B47B1BE80DCE}"/>
    <cellStyle name="Normal 2 14 9 8" xfId="18136" xr:uid="{F5FACBFF-FB05-44D1-BB6E-08A95AAA7BF4}"/>
    <cellStyle name="Normal 2 14 9 9" xfId="17663" xr:uid="{46BB8069-64F3-46BD-9D2B-78465313AEA5}"/>
    <cellStyle name="Normal 2 14_New TB 18-19" xfId="10801" xr:uid="{58E4C677-C848-4F6B-92E4-830EB20FC8E3}"/>
    <cellStyle name="Normal 2 15" xfId="18140" xr:uid="{2BED0E3F-4042-4A48-9910-351B1EA027E4}"/>
    <cellStyle name="Normal 2 15 10" xfId="18144" xr:uid="{BCA9791C-1AC9-4421-92A5-FAFBE0AC1385}"/>
    <cellStyle name="Normal 2 15 10 2" xfId="18146" xr:uid="{8A5ADC4E-C272-4AA6-B5F2-D43BF1C5E346}"/>
    <cellStyle name="Normal 2 15 10 3" xfId="18148" xr:uid="{FE8DED26-B515-4B31-908B-23D14596F9AB}"/>
    <cellStyle name="Normal 2 15 10 4" xfId="18150" xr:uid="{A623792F-8D20-4332-A884-98CE28698EA5}"/>
    <cellStyle name="Normal 2 15 10 5" xfId="18152" xr:uid="{1A2E61E9-6935-4A16-BADF-C32E468FD28B}"/>
    <cellStyle name="Normal 2 15 10 6" xfId="18155" xr:uid="{CF3745C8-BF21-44A5-B439-441797C8DAC3}"/>
    <cellStyle name="Normal 2 15 10 7" xfId="18157" xr:uid="{30D1EA66-FD3C-4C9B-BE05-9C9C45925F60}"/>
    <cellStyle name="Normal 2 15 10 8" xfId="18159" xr:uid="{A16F6590-13B8-491C-A11B-E3DE01579FBA}"/>
    <cellStyle name="Normal 2 15 10 9" xfId="18161" xr:uid="{0EB86924-88B1-4A88-808C-26F1DE738EE1}"/>
    <cellStyle name="Normal 2 15 11" xfId="18163" xr:uid="{64795D32-8EB8-49D3-82BC-817FEA0BEA7B}"/>
    <cellStyle name="Normal 2 15 11 2" xfId="18165" xr:uid="{6CA346C1-1580-469B-8421-C51EA16B29B9}"/>
    <cellStyle name="Normal 2 15 11 3" xfId="18167" xr:uid="{D08E9308-99D2-4639-A8D4-40C5D81AF05A}"/>
    <cellStyle name="Normal 2 15 11 4" xfId="18169" xr:uid="{8F20C1BF-1D47-440C-BFF2-0911568E02F2}"/>
    <cellStyle name="Normal 2 15 11 5" xfId="18171" xr:uid="{3C50F36C-B086-43A7-B877-D6116194F130}"/>
    <cellStyle name="Normal 2 15 11 6" xfId="18173" xr:uid="{463E4EBB-3124-4D46-866B-8EF3C79B996D}"/>
    <cellStyle name="Normal 2 15 11 7" xfId="18175" xr:uid="{73D52072-7368-493E-A8A4-B75993CF1481}"/>
    <cellStyle name="Normal 2 15 11 8" xfId="18177" xr:uid="{C03ABD2E-9645-45FF-9A49-716BC2D4159D}"/>
    <cellStyle name="Normal 2 15 11 9" xfId="18179" xr:uid="{1E1AC1ED-B301-468E-947E-D1C1ADFCD26F}"/>
    <cellStyle name="Normal 2 15 12" xfId="18181" xr:uid="{ECA7A009-D2BC-4C10-BEAF-CF2245D42272}"/>
    <cellStyle name="Normal 2 15 13" xfId="18183" xr:uid="{D56EB627-8963-4C0E-9906-6816ECB1A7CE}"/>
    <cellStyle name="Normal 2 15 14" xfId="15986" xr:uid="{3CA9D817-C99C-4B2D-B62B-FDFD84233A95}"/>
    <cellStyle name="Normal 2 15 15" xfId="15990" xr:uid="{2C13F2B1-8F09-4B68-A68E-38835348939A}"/>
    <cellStyle name="Normal 2 15 16" xfId="15997" xr:uid="{BA4BB527-CB98-48D4-BE6E-F50B8C403544}"/>
    <cellStyle name="Normal 2 15 17" xfId="13896" xr:uid="{92D0B9A4-738C-4967-AF64-FEBF7A341643}"/>
    <cellStyle name="Normal 2 15 18" xfId="13907" xr:uid="{92972A36-94AF-4350-97CE-FB36B6CC2CFF}"/>
    <cellStyle name="Normal 2 15 19" xfId="13919" xr:uid="{81149C76-9AF2-46A3-A27A-BE6CD4BB2A75}"/>
    <cellStyle name="Normal 2 15 2" xfId="18186" xr:uid="{C5DEFF8D-8A02-40E8-B795-BC733607052C}"/>
    <cellStyle name="Normal 2 15 2 10" xfId="8531" xr:uid="{1B22C439-A447-4744-A589-BEA0F2533DB6}"/>
    <cellStyle name="Normal 2 15 2 11" xfId="18189" xr:uid="{6DB79FDF-408F-4213-8840-B29BC9E15BEC}"/>
    <cellStyle name="Normal 2 15 2 12" xfId="18191" xr:uid="{D5D04DBA-44A2-437B-B26A-8907E5CEA953}"/>
    <cellStyle name="Normal 2 15 2 13" xfId="18193" xr:uid="{9D3CD8DE-8E6A-483E-92A5-A5360E1850BB}"/>
    <cellStyle name="Normal 2 15 2 14" xfId="18195" xr:uid="{1B4DFC50-EF29-462B-9FBE-0CCF261F8E80}"/>
    <cellStyle name="Normal 2 15 2 2" xfId="18200" xr:uid="{23DEB95A-528D-4980-AB70-EB4153FC4900}"/>
    <cellStyle name="Normal 2 15 2 2 2" xfId="18203" xr:uid="{7D668CFA-0B20-4F16-B965-91F5BADD5B5F}"/>
    <cellStyle name="Normal 2 15 2 2 3" xfId="18208" xr:uid="{AB2E206D-5BB6-4E31-9CE5-F574E95A3126}"/>
    <cellStyle name="Normal 2 15 2 2 4" xfId="18211" xr:uid="{663221F8-C6F7-462A-BC9A-D74123ED64EF}"/>
    <cellStyle name="Normal 2 15 2 2 5" xfId="18214" xr:uid="{1D8B4AC0-A017-460B-8E43-B5B5AF469222}"/>
    <cellStyle name="Normal 2 15 2 2 6" xfId="18216" xr:uid="{9D669CBD-C292-4C87-AFA7-6B7D59404669}"/>
    <cellStyle name="Normal 2 15 2 2 7" xfId="18218" xr:uid="{6D3B43C6-46EC-4017-A176-E8ABDD6C5404}"/>
    <cellStyle name="Normal 2 15 2 2 8" xfId="18220" xr:uid="{18552F86-A45B-4B7E-8F21-AF47CAF6EAE4}"/>
    <cellStyle name="Normal 2 15 2 2 9" xfId="18224" xr:uid="{4E41B2BD-B222-4AC7-B078-F9D05732C7D7}"/>
    <cellStyle name="Normal 2 15 2 3" xfId="18228" xr:uid="{38F1E243-FB4C-404B-A129-10A3080DF32C}"/>
    <cellStyle name="Normal 2 15 2 3 2" xfId="18230" xr:uid="{DC953E08-BBC9-4EDA-B251-FE963D8E7290}"/>
    <cellStyle name="Normal 2 15 2 3 3" xfId="18232" xr:uid="{39812996-B9F1-43F6-98F5-9A614E4FA93A}"/>
    <cellStyle name="Normal 2 15 2 3 4" xfId="18234" xr:uid="{17B5C1B9-B795-4671-9274-22605E51DE03}"/>
    <cellStyle name="Normal 2 15 2 3 5" xfId="18236" xr:uid="{752B9AED-A46A-46C8-BE68-DB564932E0E9}"/>
    <cellStyle name="Normal 2 15 2 3 6" xfId="18238" xr:uid="{462B6876-3C5C-4E4C-9566-6B69432A3CDB}"/>
    <cellStyle name="Normal 2 15 2 3 7" xfId="18241" xr:uid="{F69D96FD-C2FF-4DB2-9C4F-A8371A3CB5D9}"/>
    <cellStyle name="Normal 2 15 2 3 8" xfId="18244" xr:uid="{338EF9A1-CF27-47F1-B3B8-884472F1390E}"/>
    <cellStyle name="Normal 2 15 2 3 9" xfId="18249" xr:uid="{A3A4677D-6FEA-4506-8FEA-BF1BB6D26385}"/>
    <cellStyle name="Normal 2 15 2 4" xfId="18253" xr:uid="{40F920E7-477F-4BA7-8DE4-A7A4C9335EFE}"/>
    <cellStyle name="Normal 2 15 2 4 2" xfId="18258" xr:uid="{357DC7F6-2743-4FE8-8A3F-65865AA097F1}"/>
    <cellStyle name="Normal 2 15 2 4 3" xfId="18260" xr:uid="{A33414A7-3435-42C5-BAA7-80884AEEC1EC}"/>
    <cellStyle name="Normal 2 15 2 4 4" xfId="17284" xr:uid="{8700F8B3-B5E6-4525-8394-7AD54FBE845B}"/>
    <cellStyle name="Normal 2 15 2 4 5" xfId="17301" xr:uid="{A353DCD0-9890-4561-BF6C-82D2621C67F7}"/>
    <cellStyle name="Normal 2 15 2 4 6" xfId="17313" xr:uid="{23215B8D-82B8-4B78-A6D5-A16F8D5324D4}"/>
    <cellStyle name="Normal 2 15 2 4 7" xfId="17324" xr:uid="{EA789FD6-C874-4BA6-9DFD-6D62DA0B6685}"/>
    <cellStyle name="Normal 2 15 2 4 8" xfId="17334" xr:uid="{5221B5BC-5A92-434A-96BA-48390ADE2778}"/>
    <cellStyle name="Normal 2 15 2 4 9" xfId="17361" xr:uid="{4EB6E56F-846A-4B63-A76A-2897EFBBF5D5}"/>
    <cellStyle name="Normal 2 15 2 5" xfId="18263" xr:uid="{5C0B6CF8-50C4-4197-973F-0F50D6B38C0A}"/>
    <cellStyle name="Normal 2 15 2 5 2" xfId="15643" xr:uid="{7BAB53E3-82AD-48FE-8F67-753840A8BF8C}"/>
    <cellStyle name="Normal 2 15 2 5 3" xfId="11784" xr:uid="{1941B20D-F503-4DF3-948D-98B3BA8DA838}"/>
    <cellStyle name="Normal 2 15 2 5 4" xfId="11789" xr:uid="{F32405D1-32CF-425C-900E-215E67FA8669}"/>
    <cellStyle name="Normal 2 15 2 5 5" xfId="11794" xr:uid="{76313BED-2AA9-4125-80B5-D3910D57E2A0}"/>
    <cellStyle name="Normal 2 15 2 5 6" xfId="17379" xr:uid="{65B45CDF-A8A7-48D6-99C9-F2077FA82521}"/>
    <cellStyle name="Normal 2 15 2 5 7" xfId="17389" xr:uid="{1F001E42-9F08-4CDB-97B4-42EBD31EE76D}"/>
    <cellStyle name="Normal 2 15 2 5 8" xfId="17400" xr:uid="{D105F867-BCD8-4A02-9D27-4ADB680B7857}"/>
    <cellStyle name="Normal 2 15 2 5 9" xfId="17414" xr:uid="{774126C9-DAC1-44EF-AE7A-8F1C02523FD3}"/>
    <cellStyle name="Normal 2 15 2 6" xfId="18270" xr:uid="{2FE5CADD-3FC9-41EF-81A4-60126373E825}"/>
    <cellStyle name="Normal 2 15 2 6 2" xfId="18278" xr:uid="{D8CFE220-D343-4A55-A7A7-958210374342}"/>
    <cellStyle name="Normal 2 15 2 6 3" xfId="18280" xr:uid="{DD0A993E-6EB5-43FB-8A87-BE7DE78981CC}"/>
    <cellStyle name="Normal 2 15 2 6 4" xfId="16983" xr:uid="{86FFA28F-5076-458C-B0B5-AFEE521601E5}"/>
    <cellStyle name="Normal 2 15 2 6 5" xfId="16987" xr:uid="{A05B4660-7117-45BF-9CE9-DD2B374F2062}"/>
    <cellStyle name="Normal 2 15 2 6 6" xfId="16991" xr:uid="{3A400345-ECE8-434D-A466-AADF9B056CD7}"/>
    <cellStyle name="Normal 2 15 2 6 7" xfId="16995" xr:uid="{7BBF6FE1-7323-449F-8A83-B061541D0CF6}"/>
    <cellStyle name="Normal 2 15 2 6 8" xfId="16999" xr:uid="{9C6CAD57-8430-4FCD-A0EF-404AEB384342}"/>
    <cellStyle name="Normal 2 15 2 6 9" xfId="17004" xr:uid="{44D345A3-00AF-4F0F-9844-38E25DBE05F8}"/>
    <cellStyle name="Normal 2 15 2 7" xfId="18284" xr:uid="{AD7E0F7C-318A-4CC3-A292-E792F1B22E7C}"/>
    <cellStyle name="Normal 2 15 2 8" xfId="18292" xr:uid="{D4963361-D200-4D36-8BAF-82968834A05A}"/>
    <cellStyle name="Normal 2 15 2 9" xfId="18297" xr:uid="{F67775AD-E544-474F-9E8E-982C00072ACD}"/>
    <cellStyle name="Normal 2 15 2_New TB 18-19" xfId="18301" xr:uid="{9E66B419-7F77-4EE6-BC51-20DE70EE0F9D}"/>
    <cellStyle name="Normal 2 15 3" xfId="18305" xr:uid="{6A58E183-111A-4DD5-8C52-5487C02C41B8}"/>
    <cellStyle name="Normal 2 15 3 10" xfId="18308" xr:uid="{2DA48378-F57A-4C61-A9DD-E1B202E0999E}"/>
    <cellStyle name="Normal 2 15 3 11" xfId="18310" xr:uid="{9FF75A12-3E82-4057-BC1E-E2D186E54F4A}"/>
    <cellStyle name="Normal 2 15 3 12" xfId="18312" xr:uid="{C5C56A96-D427-443D-BA76-A7CD4E09AE00}"/>
    <cellStyle name="Normal 2 15 3 13" xfId="18314" xr:uid="{21625C7C-0045-4163-9825-4B955595130D}"/>
    <cellStyle name="Normal 2 15 3 14" xfId="18316" xr:uid="{F0635607-87F6-475F-942D-B7DCBD7B4FE4}"/>
    <cellStyle name="Normal 2 15 3 2" xfId="18323" xr:uid="{FF22C9B4-3E7B-47E4-BF7A-86A6A4AC4064}"/>
    <cellStyle name="Normal 2 15 3 2 2" xfId="18325" xr:uid="{DD3F1D4D-596D-4835-AC5B-35CA33525429}"/>
    <cellStyle name="Normal 2 15 3 2 3" xfId="18327" xr:uid="{DB2D2644-CF4C-4185-98A0-966D36516E1E}"/>
    <cellStyle name="Normal 2 15 3 2 4" xfId="18329" xr:uid="{40BD3B79-3640-40AF-BF91-9410BCBC3312}"/>
    <cellStyle name="Normal 2 15 3 2 5" xfId="18331" xr:uid="{F366CE6A-8332-4FF9-B931-D3E855A6B995}"/>
    <cellStyle name="Normal 2 15 3 2 6" xfId="18333" xr:uid="{DA4B2C95-FDE7-4FA0-BF0E-8EAA9578A6DA}"/>
    <cellStyle name="Normal 2 15 3 2 7" xfId="18335" xr:uid="{390F5B4C-9B91-4A08-920D-6379D85CB01A}"/>
    <cellStyle name="Normal 2 15 3 2 8" xfId="18337" xr:uid="{0871FEF7-D467-4349-978E-C8323E5E2D75}"/>
    <cellStyle name="Normal 2 15 3 2 9" xfId="18341" xr:uid="{C5A19997-A7A5-4A68-83A0-20C666E04BBE}"/>
    <cellStyle name="Normal 2 15 3 3" xfId="18346" xr:uid="{B20F68DF-FD8E-4011-A7A0-06CF8CC8DF8E}"/>
    <cellStyle name="Normal 2 15 3 3 2" xfId="18348" xr:uid="{DF52454F-5795-41DD-9B68-2CC26D6BBEF1}"/>
    <cellStyle name="Normal 2 15 3 3 3" xfId="18350" xr:uid="{C77E02B3-CDE0-47C3-A7E9-45C4403F8F88}"/>
    <cellStyle name="Normal 2 15 3 3 4" xfId="18352" xr:uid="{0EDE925A-409D-4196-82A2-316FDA62E517}"/>
    <cellStyle name="Normal 2 15 3 3 5" xfId="18354" xr:uid="{33CF2069-48F3-495F-8DA8-7EC635CD6A26}"/>
    <cellStyle name="Normal 2 15 3 3 6" xfId="18356" xr:uid="{699241A0-2180-41D5-B7DA-E40684C328B6}"/>
    <cellStyle name="Normal 2 15 3 3 7" xfId="18359" xr:uid="{64EF428C-4451-49E9-B09B-593CCDC641CD}"/>
    <cellStyle name="Normal 2 15 3 3 8" xfId="18361" xr:uid="{DBE7B57A-1030-4703-A7CD-25C4E8F071A8}"/>
    <cellStyle name="Normal 2 15 3 3 9" xfId="18365" xr:uid="{C1222269-D955-428F-8F69-DE925AEF047B}"/>
    <cellStyle name="Normal 2 15 3 4" xfId="18370" xr:uid="{46E29287-703C-4F14-B893-EB27DE4E94DA}"/>
    <cellStyle name="Normal 2 15 3 4 2" xfId="18372" xr:uid="{414E781D-AD6C-4C32-AD43-4D46333FC8CA}"/>
    <cellStyle name="Normal 2 15 3 4 3" xfId="18374" xr:uid="{A66C4900-16BB-4730-82D5-0EB0BC5DC223}"/>
    <cellStyle name="Normal 2 15 3 4 4" xfId="17578" xr:uid="{5F3D63D1-C78D-4F4F-91B0-FAA21A1472E5}"/>
    <cellStyle name="Normal 2 15 3 4 5" xfId="17591" xr:uid="{98C4CA3F-6E53-42AA-9A70-53EEA5B1100E}"/>
    <cellStyle name="Normal 2 15 3 4 6" xfId="17618" xr:uid="{7F5068BD-CA20-4359-B282-5CABA41EA438}"/>
    <cellStyle name="Normal 2 15 3 4 7" xfId="17637" xr:uid="{B0A722AD-F2F8-4D11-AD45-05F822ACC094}"/>
    <cellStyle name="Normal 2 15 3 4 8" xfId="17660" xr:uid="{BF7FDF44-330E-46E4-BF21-091BBAF907C0}"/>
    <cellStyle name="Normal 2 15 3 4 9" xfId="17687" xr:uid="{28B07FC1-E1EC-40AA-A01D-BFBF84816FF5}"/>
    <cellStyle name="Normal 2 15 3 5" xfId="18379" xr:uid="{0E93FE78-897D-4D52-84BC-61EE0ABC0132}"/>
    <cellStyle name="Normal 2 15 3 5 2" xfId="18381" xr:uid="{CDAD0999-55C0-463F-82F5-154181F934BC}"/>
    <cellStyle name="Normal 2 15 3 5 3" xfId="18383" xr:uid="{092F40AE-C0CD-4D38-8659-68F60B6808EF}"/>
    <cellStyle name="Normal 2 15 3 5 4" xfId="17699" xr:uid="{031D3BE0-0FA1-4087-94AD-0367B58B6204}"/>
    <cellStyle name="Normal 2 15 3 5 5" xfId="17723" xr:uid="{CAFC3C7A-215B-4B40-8ABE-A131F3BA8975}"/>
    <cellStyle name="Normal 2 15 3 5 6" xfId="17743" xr:uid="{263A6BA7-FE58-45D1-AED6-85F65B074D92}"/>
    <cellStyle name="Normal 2 15 3 5 7" xfId="17767" xr:uid="{2D8C57C1-3BEB-40FF-9327-1E2E7DB32E0F}"/>
    <cellStyle name="Normal 2 15 3 5 8" xfId="17785" xr:uid="{2D915A27-E74A-4006-B7B0-4398A2F66E06}"/>
    <cellStyle name="Normal 2 15 3 5 9" xfId="17815" xr:uid="{83234F08-B89B-4F5F-BC3A-47A3FD8CDBDB}"/>
    <cellStyle name="Normal 2 15 3 6" xfId="18388" xr:uid="{343E159F-21B0-45A9-A5E7-A53F47270C5E}"/>
    <cellStyle name="Normal 2 15 3 6 2" xfId="18390" xr:uid="{CBCBC558-2F96-49B0-BEEE-3EB7CC5248ED}"/>
    <cellStyle name="Normal 2 15 3 6 3" xfId="18392" xr:uid="{0EAF0892-109C-4215-AB4E-73504A172BEF}"/>
    <cellStyle name="Normal 2 15 3 6 4" xfId="17830" xr:uid="{6F6D3ECE-BA8D-469D-9623-12A5EA2A0A19}"/>
    <cellStyle name="Normal 2 15 3 6 5" xfId="17851" xr:uid="{0D9A33A9-4CF2-461A-A6C6-78FFA76E1249}"/>
    <cellStyle name="Normal 2 15 3 6 6" xfId="17864" xr:uid="{3ABA6E7A-0489-4413-ACD8-EF5F0E77E721}"/>
    <cellStyle name="Normal 2 15 3 6 7" xfId="17882" xr:uid="{EE2CFCBB-B6E3-42C9-8D1B-E9678628B80E}"/>
    <cellStyle name="Normal 2 15 3 6 8" xfId="17895" xr:uid="{37A1B36D-23A9-40CD-9DD7-8D8A25B79516}"/>
    <cellStyle name="Normal 2 15 3 6 9" xfId="17913" xr:uid="{2EB96AE4-0908-4068-BFEB-B6C8FEA6AB1D}"/>
    <cellStyle name="Normal 2 15 3 7" xfId="18395" xr:uid="{775BF96C-A3A9-479D-9F25-A05545AA5C7B}"/>
    <cellStyle name="Normal 2 15 3 8" xfId="18401" xr:uid="{BE1F687D-6C51-4EFC-8BA6-685B5C4E126F}"/>
    <cellStyle name="Normal 2 15 3 9" xfId="18405" xr:uid="{FE67B303-4D22-432F-A630-5CAE5ED8024E}"/>
    <cellStyle name="Normal 2 15 3_New TB 18-19" xfId="18408" xr:uid="{9AFDC7E2-B764-4938-9DEE-10CD3B657A28}"/>
    <cellStyle name="Normal 2 15 4" xfId="18412" xr:uid="{EADD3807-4ABB-4D21-B0E9-49ACC0DD12FF}"/>
    <cellStyle name="Normal 2 15 4 10" xfId="18415" xr:uid="{FF298A30-AE64-4A2F-806B-3C77A225ACD1}"/>
    <cellStyle name="Normal 2 15 4 11" xfId="18417" xr:uid="{8AC3D8AB-F69B-43B7-BF4E-7349DBEC08FA}"/>
    <cellStyle name="Normal 2 15 4 12" xfId="18419" xr:uid="{580FA710-5903-4E9C-A411-5DD7B3FE54AC}"/>
    <cellStyle name="Normal 2 15 4 13" xfId="18421" xr:uid="{79C7D20E-EFD0-40EE-B748-2A10426B7FFB}"/>
    <cellStyle name="Normal 2 15 4 14" xfId="18423" xr:uid="{17D9A64A-3B07-467C-9F03-671B6BD3F87E}"/>
    <cellStyle name="Normal 2 15 4 2" xfId="18428" xr:uid="{021352FC-9605-41CB-A41D-D7E8490625AE}"/>
    <cellStyle name="Normal 2 15 4 2 2" xfId="18430" xr:uid="{DEE4C602-1FF7-47A0-806D-4377BB350932}"/>
    <cellStyle name="Normal 2 15 4 2 3" xfId="18432" xr:uid="{DE77A5C2-2545-4BFE-B7D2-9C4C9F17EC33}"/>
    <cellStyle name="Normal 2 15 4 2 4" xfId="18434" xr:uid="{1C71BC54-3D06-4985-B2EB-237000C2F669}"/>
    <cellStyle name="Normal 2 15 4 2 5" xfId="18436" xr:uid="{5126A623-BD0F-4729-96D2-B7D4E2F621E4}"/>
    <cellStyle name="Normal 2 15 4 2 6" xfId="18438" xr:uid="{666D862C-2712-4F1A-9B7F-4EC4F3353F15}"/>
    <cellStyle name="Normal 2 15 4 2 7" xfId="18440" xr:uid="{C74D22A7-0889-4E64-886F-224B1F2C73C1}"/>
    <cellStyle name="Normal 2 15 4 2 8" xfId="18442" xr:uid="{7447A6F8-4669-4453-9334-CE268C0C0240}"/>
    <cellStyle name="Normal 2 15 4 2 9" xfId="18446" xr:uid="{B512D261-ECEC-4EB7-8FB7-1DC105EBB654}"/>
    <cellStyle name="Normal 2 15 4 3" xfId="18450" xr:uid="{1FC28778-B220-455F-95FA-013481B812E5}"/>
    <cellStyle name="Normal 2 15 4 3 2" xfId="18452" xr:uid="{4EA5B6FC-E52D-44EB-A057-2CDCEEF449FC}"/>
    <cellStyle name="Normal 2 15 4 3 3" xfId="18454" xr:uid="{5959A5F1-0310-46B2-AAA9-E343CCF6604E}"/>
    <cellStyle name="Normal 2 15 4 3 4" xfId="18456" xr:uid="{49FB169B-7702-48E5-AF71-0E1AB23F36AC}"/>
    <cellStyle name="Normal 2 15 4 3 5" xfId="18458" xr:uid="{3AA138D0-E0A9-45C7-A8DA-D30A9ECC8F23}"/>
    <cellStyle name="Normal 2 15 4 3 6" xfId="18460" xr:uid="{45653491-F540-40F8-84AF-7F64675F9C28}"/>
    <cellStyle name="Normal 2 15 4 3 7" xfId="18462" xr:uid="{F73FACBD-FA1C-46C1-9E12-CB6601902E70}"/>
    <cellStyle name="Normal 2 15 4 3 8" xfId="18464" xr:uid="{3C64E74F-0861-403E-8B9D-3D0958273EA8}"/>
    <cellStyle name="Normal 2 15 4 3 9" xfId="18467" xr:uid="{17590580-786B-46CA-B850-AAD435B860F9}"/>
    <cellStyle name="Normal 2 15 4 4" xfId="18471" xr:uid="{D4226039-418F-4F4E-95A3-462548F7F9A9}"/>
    <cellStyle name="Normal 2 15 4 4 2" xfId="18473" xr:uid="{18A61F84-DD52-4F4C-9EE1-FC7818C7A337}"/>
    <cellStyle name="Normal 2 15 4 4 3" xfId="18475" xr:uid="{92A4B677-186D-41F5-9019-BDB82057F903}"/>
    <cellStyle name="Normal 2 15 4 4 4" xfId="18197" xr:uid="{1B6631A6-7088-4843-A6D8-A168181762D1}"/>
    <cellStyle name="Normal 2 15 4 4 5" xfId="18226" xr:uid="{D423A9BD-D87B-485E-AE88-1C5340933F6A}"/>
    <cellStyle name="Normal 2 15 4 4 6" xfId="18256" xr:uid="{EDF4545F-DC2E-483A-92DC-490C6D5ECD3A}"/>
    <cellStyle name="Normal 2 15 4 4 7" xfId="18267" xr:uid="{AB89F97B-FB4F-4643-9557-3F50A71B0E9D}"/>
    <cellStyle name="Normal 2 15 4 4 8" xfId="18274" xr:uid="{FCA20CA2-1DA5-4D26-9066-8283712BB620}"/>
    <cellStyle name="Normal 2 15 4 4 9" xfId="18288" xr:uid="{65CB7306-1226-47BB-9F40-1A5231D28CB3}"/>
    <cellStyle name="Normal 2 15 4 5" xfId="18479" xr:uid="{1D0569B0-3BB6-4CF9-AE71-FDABEAD43D9F}"/>
    <cellStyle name="Normal 2 15 4 5 2" xfId="2400" xr:uid="{FE03864C-D9D4-41D6-AE0A-E40D2F3F26AD}"/>
    <cellStyle name="Normal 2 15 4 5 3" xfId="18481" xr:uid="{223AB6BC-2156-46CE-BB4C-9FFC1D018847}"/>
    <cellStyle name="Normal 2 15 4 5 4" xfId="18319" xr:uid="{17F4DF4A-092F-48F3-8984-A051E2A1C8B1}"/>
    <cellStyle name="Normal 2 15 4 5 5" xfId="18343" xr:uid="{C08B14C8-EB5E-4A8D-A45C-40186A1A1140}"/>
    <cellStyle name="Normal 2 15 4 5 6" xfId="18367" xr:uid="{8F23AD3D-B314-4003-979A-45EB6605C4A8}"/>
    <cellStyle name="Normal 2 15 4 5 7" xfId="18376" xr:uid="{16E336CA-7B62-47AD-A76A-280E1924FEFA}"/>
    <cellStyle name="Normal 2 15 4 5 8" xfId="18385" xr:uid="{F822BBB3-0624-4964-BBC4-D17FA4F65632}"/>
    <cellStyle name="Normal 2 15 4 5 9" xfId="18397" xr:uid="{F9E5D6A6-EEFF-49ED-B5F9-1B80AF01D522}"/>
    <cellStyle name="Normal 2 15 4 6" xfId="18485" xr:uid="{E485901D-944F-4E38-80EB-4AC00415C053}"/>
    <cellStyle name="Normal 2 15 4 6 2" xfId="18487" xr:uid="{491DD2A0-8746-4CDE-AB34-26537CB1546C}"/>
    <cellStyle name="Normal 2 15 4 6 3" xfId="18489" xr:uid="{72BD2A7F-BF3F-4CE1-9ADF-351805024695}"/>
    <cellStyle name="Normal 2 15 4 6 4" xfId="18425" xr:uid="{C6849611-1C40-48B2-B5DD-C717A84A351E}"/>
    <cellStyle name="Normal 2 15 4 6 5" xfId="18448" xr:uid="{B44578F9-3616-486C-9535-ABDB0E0DA91B}"/>
    <cellStyle name="Normal 2 15 4 6 6" xfId="18469" xr:uid="{BE180889-C321-4522-B530-A05015B8CFE8}"/>
    <cellStyle name="Normal 2 15 4 6 7" xfId="18477" xr:uid="{7536B089-0BB1-457B-8470-833E7212FB9C}"/>
    <cellStyle name="Normal 2 15 4 6 8" xfId="18483" xr:uid="{306A8509-99CE-4F21-BE56-042D1693E8DD}"/>
    <cellStyle name="Normal 2 15 4 6 9" xfId="18494" xr:uid="{AB2D81A7-7DD0-4ADD-94CD-11ECAEFEF77F}"/>
    <cellStyle name="Normal 2 15 4 7" xfId="18492" xr:uid="{F1D4F441-3A62-4711-A2C6-18D9A2570710}"/>
    <cellStyle name="Normal 2 15 4 8" xfId="18497" xr:uid="{DBD65922-318B-4664-B599-4F0070F14D89}"/>
    <cellStyle name="Normal 2 15 4 9" xfId="18501" xr:uid="{C2274B38-19F0-4587-BB81-2CB7B105B9FC}"/>
    <cellStyle name="Normal 2 15 4_New TB 18-19" xfId="16914" xr:uid="{73E91896-DD91-4444-880D-7C802712056D}"/>
    <cellStyle name="Normal 2 15 5" xfId="18505" xr:uid="{2CEC2624-E98F-4074-83EC-A3A556DF4A8B}"/>
    <cellStyle name="Normal 2 15 5 10" xfId="18510" xr:uid="{36F7A233-6957-4F0D-9F78-DD6B1F90BAC6}"/>
    <cellStyle name="Normal 2 15 5 11" xfId="18512" xr:uid="{9CF4A339-C6F1-44A7-8303-BD7DECB08094}"/>
    <cellStyle name="Normal 2 15 5 12" xfId="18514" xr:uid="{27AC0E6B-A9C9-46D0-A711-A90BDD623317}"/>
    <cellStyle name="Normal 2 15 5 13" xfId="18516" xr:uid="{600F569A-BF53-4F50-B34B-D8B3C854840F}"/>
    <cellStyle name="Normal 2 15 5 14" xfId="9875" xr:uid="{9474CEC9-AC3B-4D9D-86BF-067547CC8F73}"/>
    <cellStyle name="Normal 2 15 5 2" xfId="18519" xr:uid="{CD81D6B5-C07F-418D-9E57-FE83DD97B5F0}"/>
    <cellStyle name="Normal 2 15 5 2 2" xfId="18521" xr:uid="{303C2C9F-4703-48AA-BFD9-AF4E9A98D15F}"/>
    <cellStyle name="Normal 2 15 5 2 3" xfId="18523" xr:uid="{5A009AE0-95EF-4F45-A1D2-B1FFC5747E32}"/>
    <cellStyle name="Normal 2 15 5 2 4" xfId="18525" xr:uid="{BBB45AD3-086E-4A18-9C5E-B799E4B09942}"/>
    <cellStyle name="Normal 2 15 5 2 5" xfId="18527" xr:uid="{9E5E1EC0-0B6A-4CB6-A609-98484321C7CB}"/>
    <cellStyle name="Normal 2 15 5 2 6" xfId="18529" xr:uid="{9DCAB445-E331-402E-B4EC-5588BB6E29EF}"/>
    <cellStyle name="Normal 2 15 5 2 7" xfId="18531" xr:uid="{030006C5-81C6-4DBC-B809-8D87A8684B73}"/>
    <cellStyle name="Normal 2 15 5 2 8" xfId="18533" xr:uid="{EB4D142A-9E30-4198-A629-3C7377C8FB7B}"/>
    <cellStyle name="Normal 2 15 5 2 9" xfId="18537" xr:uid="{B9340E3E-CEEE-4EAE-BA92-545E5BE9F38A}"/>
    <cellStyle name="Normal 2 15 5 3" xfId="18539" xr:uid="{AFB47DE8-317D-4EC4-B20D-34C5E8B182CF}"/>
    <cellStyle name="Normal 2 15 5 3 2" xfId="18542" xr:uid="{DE725276-DD28-4F46-B3A8-EC01A1E785EA}"/>
    <cellStyle name="Normal 2 15 5 3 3" xfId="18544" xr:uid="{A86BE570-6A8A-46F5-9192-C2BBD1E96784}"/>
    <cellStyle name="Normal 2 15 5 3 4" xfId="18546" xr:uid="{EEBD60F9-EDE9-4485-9D57-7F8ADD28B524}"/>
    <cellStyle name="Normal 2 15 5 3 5" xfId="18548" xr:uid="{EDF01CE0-089D-4857-914F-85AAAE86B01B}"/>
    <cellStyle name="Normal 2 15 5 3 6" xfId="18550" xr:uid="{6501145B-9703-4669-B93D-1D14D2072B58}"/>
    <cellStyle name="Normal 2 15 5 3 7" xfId="18552" xr:uid="{66FBA740-DBE3-453D-96E6-2164E70868CA}"/>
    <cellStyle name="Normal 2 15 5 3 8" xfId="18554" xr:uid="{40CEC4AF-4539-4E4D-843F-A4CB33651ACF}"/>
    <cellStyle name="Normal 2 15 5 3 9" xfId="18557" xr:uid="{05BCB442-E45A-4641-99CA-AD4550E0F6B0}"/>
    <cellStyle name="Normal 2 15 5 4" xfId="18559" xr:uid="{8B988D66-5E45-413B-9B66-E2D40BB2B74A}"/>
    <cellStyle name="Normal 2 15 5 4 2" xfId="18562" xr:uid="{F5C8FD40-93B0-4164-80CB-481BEB1628AB}"/>
    <cellStyle name="Normal 2 15 5 4 3" xfId="18564" xr:uid="{B29B1AAE-25B5-44E6-8D8B-3F134730787A}"/>
    <cellStyle name="Normal 2 15 5 4 4" xfId="18568" xr:uid="{D772C3F7-C7A9-4414-9E84-CB6F6133D910}"/>
    <cellStyle name="Normal 2 15 5 4 5" xfId="18572" xr:uid="{D5550982-8383-4134-9636-37F119E0FA06}"/>
    <cellStyle name="Normal 2 15 5 4 6" xfId="18577" xr:uid="{9DDC8FB4-E404-4929-A132-A1C429FBEFC0}"/>
    <cellStyle name="Normal 2 15 5 4 7" xfId="18582" xr:uid="{D157AD05-D235-47BD-8676-13AE14E064C8}"/>
    <cellStyle name="Normal 2 15 5 4 8" xfId="18587" xr:uid="{E30B310B-AC82-480F-98BB-AE248BC82F51}"/>
    <cellStyle name="Normal 2 15 5 4 9" xfId="18593" xr:uid="{50487FDA-E590-4604-AE9B-C0F18A11A367}"/>
    <cellStyle name="Normal 2 15 5 5" xfId="18595" xr:uid="{50568F9B-0961-4A19-A684-F736BAA3F7CD}"/>
    <cellStyle name="Normal 2 15 5 5 2" xfId="18597" xr:uid="{EE43CE33-FCB8-4D88-818B-035983893519}"/>
    <cellStyle name="Normal 2 15 5 5 3" xfId="18599" xr:uid="{62D0C2F1-D850-4244-85D5-DE9355948B79}"/>
    <cellStyle name="Normal 2 15 5 5 4" xfId="18605" xr:uid="{4988F704-190A-49AC-9240-9F76EC69D20B}"/>
    <cellStyle name="Normal 2 15 5 5 5" xfId="18610" xr:uid="{803A3E59-1F52-4FB3-AFDE-D661A48CEB67}"/>
    <cellStyle name="Normal 2 15 5 5 6" xfId="18615" xr:uid="{91B28C5E-F980-4AA5-88C5-1B9750A0C860}"/>
    <cellStyle name="Normal 2 15 5 5 7" xfId="18621" xr:uid="{AA8AB560-4231-480F-98D4-FDEC25D6DD07}"/>
    <cellStyle name="Normal 2 15 5 5 8" xfId="18628" xr:uid="{41FF1690-CD4C-4082-A4C1-BAA19487EB05}"/>
    <cellStyle name="Normal 2 15 5 5 9" xfId="18634" xr:uid="{087A441E-58EE-4E3C-AA6E-138B4C598361}"/>
    <cellStyle name="Normal 2 15 5 6" xfId="18636" xr:uid="{550C0937-7C96-4669-8485-484338D7BB87}"/>
    <cellStyle name="Normal 2 15 5 6 2" xfId="18638" xr:uid="{61C6359E-64AD-4F6D-B3D3-CB0914A3059F}"/>
    <cellStyle name="Normal 2 15 5 6 3" xfId="18640" xr:uid="{2C17495C-3B23-4495-AB83-77A86D0CC102}"/>
    <cellStyle name="Normal 2 15 5 6 4" xfId="18644" xr:uid="{41C2C954-6CE9-476D-8684-9D19AA6171D1}"/>
    <cellStyle name="Normal 2 15 5 6 5" xfId="18648" xr:uid="{145CEBFC-7580-4F7F-B756-27251AE4BB44}"/>
    <cellStyle name="Normal 2 15 5 6 6" xfId="18652" xr:uid="{D6D81D4E-239C-4D3D-87E3-02FC96B7D84E}"/>
    <cellStyle name="Normal 2 15 5 6 7" xfId="18658" xr:uid="{E3795AB4-6FE5-4230-BCE7-5C74854139B7}"/>
    <cellStyle name="Normal 2 15 5 6 8" xfId="18664" xr:uid="{F4C8A820-3108-46C6-87C7-42FFD0870AA2}"/>
    <cellStyle name="Normal 2 15 5 6 9" xfId="18671" xr:uid="{99F3E9EC-8A8B-4B4B-8F49-B78C430343E4}"/>
    <cellStyle name="Normal 2 15 5 7" xfId="18676" xr:uid="{70CE4996-9E44-4C8E-ADC2-1775B7E1DBD9}"/>
    <cellStyle name="Normal 2 15 5 8" xfId="18679" xr:uid="{8B4A3BF3-CCFB-4CB0-981C-50A5A3B58337}"/>
    <cellStyle name="Normal 2 15 5 9" xfId="17704" xr:uid="{8832B18F-B98E-46E7-AB98-9FB09613F75A}"/>
    <cellStyle name="Normal 2 15 5_New TB 18-19" xfId="15465" xr:uid="{78FA1B16-ECC8-4A29-9756-D1816F5373FE}"/>
    <cellStyle name="Normal 2 15 6" xfId="18683" xr:uid="{F388C1C0-4D1A-473D-9718-9D746621B4B4}"/>
    <cellStyle name="Normal 2 15 6 10" xfId="18688" xr:uid="{140C721A-F138-43BC-A981-5EB882DC7317}"/>
    <cellStyle name="Normal 2 15 6 11" xfId="18691" xr:uid="{BA86E898-E45B-45F8-A349-1B09E4FD7D12}"/>
    <cellStyle name="Normal 2 15 6 12" xfId="18694" xr:uid="{37DF3362-3D66-4C64-8E6F-7DEFBFA5D61C}"/>
    <cellStyle name="Normal 2 15 6 13" xfId="16525" xr:uid="{170E2AEC-3E1C-4401-9A3F-657C16DFE5F5}"/>
    <cellStyle name="Normal 2 15 6 14" xfId="16531" xr:uid="{F352D6BC-D409-4110-B562-2202DD012E83}"/>
    <cellStyle name="Normal 2 15 6 2" xfId="18697" xr:uid="{70CEBD3C-2439-4E00-B32D-2AB15A74EB95}"/>
    <cellStyle name="Normal 2 15 6 2 2" xfId="18701" xr:uid="{C704407E-574A-4F0A-B433-8E36712EADE4}"/>
    <cellStyle name="Normal 2 15 6 2 3" xfId="18703" xr:uid="{EC122997-EB50-41D4-A2BF-67FF68B5D8CF}"/>
    <cellStyle name="Normal 2 15 6 2 4" xfId="18705" xr:uid="{086C822F-86C1-4EEB-A751-BAF0267FBA9C}"/>
    <cellStyle name="Normal 2 15 6 2 5" xfId="18707" xr:uid="{EB88C967-6B6F-4113-8F0E-08FCCE694807}"/>
    <cellStyle name="Normal 2 15 6 2 6" xfId="18709" xr:uid="{AA4D28E5-7153-447F-A0A5-FC3327301631}"/>
    <cellStyle name="Normal 2 15 6 2 7" xfId="18711" xr:uid="{2488131A-1F09-4D57-95A6-C3E8FBFF4137}"/>
    <cellStyle name="Normal 2 15 6 2 8" xfId="18713" xr:uid="{B28DCD07-D5E2-4DA4-AB7C-A6313EB4EEB5}"/>
    <cellStyle name="Normal 2 15 6 2 9" xfId="18717" xr:uid="{AA9CBB5E-0C6E-4131-ADB0-0E8B734F119B}"/>
    <cellStyle name="Normal 2 15 6 3" xfId="18719" xr:uid="{B19982B5-216F-43EF-A9C0-DD9A8DC90010}"/>
    <cellStyle name="Normal 2 15 6 3 2" xfId="18721" xr:uid="{E7C6BF59-66A7-48F6-A806-E2D383872883}"/>
    <cellStyle name="Normal 2 15 6 3 3" xfId="18725" xr:uid="{DDDDAB2F-6D7E-4031-8312-D4DEF08278B3}"/>
    <cellStyle name="Normal 2 15 6 3 4" xfId="18729" xr:uid="{41A10485-754C-4092-AD5A-3134D860F878}"/>
    <cellStyle name="Normal 2 15 6 3 5" xfId="18733" xr:uid="{96E2A52E-B425-44E6-AB39-509E9CB92122}"/>
    <cellStyle name="Normal 2 15 6 3 6" xfId="18737" xr:uid="{FB9EBCA7-B53F-49FD-90D9-B331C08BC18B}"/>
    <cellStyle name="Normal 2 15 6 3 7" xfId="18742" xr:uid="{7E61C9F7-A210-49FB-BDC2-BE1D678B62D4}"/>
    <cellStyle name="Normal 2 15 6 3 8" xfId="18744" xr:uid="{6727AEAC-6839-4F82-965F-4302AB9C886D}"/>
    <cellStyle name="Normal 2 15 6 3 9" xfId="18749" xr:uid="{CA9D7305-A8C7-4C0D-8657-C78834224903}"/>
    <cellStyle name="Normal 2 15 6 4" xfId="18751" xr:uid="{57C12751-1ADD-4C56-98DD-02C568EA07F8}"/>
    <cellStyle name="Normal 2 15 6 4 2" xfId="18753" xr:uid="{DA5443E8-83F2-4192-829A-A00802785128}"/>
    <cellStyle name="Normal 2 15 6 4 3" xfId="18755" xr:uid="{991134CD-7CB8-4E50-B353-BFB845F77F7A}"/>
    <cellStyle name="Normal 2 15 6 4 4" xfId="18759" xr:uid="{F689CE95-5843-45A4-87F7-684D6EDDCF7D}"/>
    <cellStyle name="Normal 2 15 6 4 5" xfId="18764" xr:uid="{7288C6BC-DCCE-4EB5-B4FB-C29D59F76F74}"/>
    <cellStyle name="Normal 2 15 6 4 6" xfId="18769" xr:uid="{0A5FE9E1-D070-43F4-8884-615B02498CCF}"/>
    <cellStyle name="Normal 2 15 6 4 7" xfId="18774" xr:uid="{E2F5A2EC-64E9-4CF3-8742-804D9FB3C241}"/>
    <cellStyle name="Normal 2 15 6 4 8" xfId="18779" xr:uid="{6450A7CD-53C5-44C4-8594-25E109D05E8E}"/>
    <cellStyle name="Normal 2 15 6 4 9" xfId="18785" xr:uid="{056B8E5E-3067-4C9E-ADD2-495245AF603D}"/>
    <cellStyle name="Normal 2 15 6 5" xfId="18787" xr:uid="{74A8E156-2D4C-4CAE-B74B-B8D1033DDB8F}"/>
    <cellStyle name="Normal 2 15 6 5 2" xfId="18790" xr:uid="{55BF00F1-0F9B-442E-A71F-F2C5461A0C72}"/>
    <cellStyle name="Normal 2 15 6 5 3" xfId="18792" xr:uid="{1451DEA4-67AD-442E-8F33-1383C8555557}"/>
    <cellStyle name="Normal 2 15 6 5 4" xfId="18796" xr:uid="{79E0CBE3-5EA2-4AD3-9B88-0EABDD040A58}"/>
    <cellStyle name="Normal 2 15 6 5 5" xfId="18801" xr:uid="{AFD04036-7BD7-475F-A29E-B4B6041E1CC8}"/>
    <cellStyle name="Normal 2 15 6 5 6" xfId="18806" xr:uid="{1733DE67-97F7-4ADC-ACE1-1AE59642FE1E}"/>
    <cellStyle name="Normal 2 15 6 5 7" xfId="18811" xr:uid="{16ED4207-C0BC-41C8-9D5D-B03F9CCB588E}"/>
    <cellStyle name="Normal 2 15 6 5 8" xfId="18816" xr:uid="{11EA2295-D04F-453F-AFF5-2B5A978C0519}"/>
    <cellStyle name="Normal 2 15 6 5 9" xfId="18823" xr:uid="{825A6A4B-0308-478B-BF40-738B4F52BA96}"/>
    <cellStyle name="Normal 2 15 6 6" xfId="18825" xr:uid="{B77401E7-C3C0-408C-8793-0664AA18394A}"/>
    <cellStyle name="Normal 2 15 6 6 2" xfId="554" xr:uid="{27022F74-050E-4772-9E42-AE4412053791}"/>
    <cellStyle name="Normal 2 15 6 6 3" xfId="3293" xr:uid="{FD34F4AB-CD6E-46A0-8629-FDBBBF20B2EF}"/>
    <cellStyle name="Normal 2 15 6 6 4" xfId="3341" xr:uid="{D571A05A-7377-4113-9135-5A5CCA0EC487}"/>
    <cellStyle name="Normal 2 15 6 6 5" xfId="3383" xr:uid="{1FACA9EF-ED6D-4BC2-BB95-8D1F348E32CF}"/>
    <cellStyle name="Normal 2 15 6 6 6" xfId="18832" xr:uid="{BD4C4B08-E6F2-40D7-9086-345A7E278FC0}"/>
    <cellStyle name="Normal 2 15 6 6 7" xfId="18838" xr:uid="{B499B726-0A85-4749-A176-158231C1781E}"/>
    <cellStyle name="Normal 2 15 6 6 8" xfId="18844" xr:uid="{C5704952-98A5-42DA-8FD3-B90F2AD4C37C}"/>
    <cellStyle name="Normal 2 15 6 6 9" xfId="18852" xr:uid="{5E41425D-7209-4A95-B966-FDB5AE19AF23}"/>
    <cellStyle name="Normal 2 15 6 7" xfId="18854" xr:uid="{7387A3BF-16A1-448E-AA63-A101A3DF3E75}"/>
    <cellStyle name="Normal 2 15 6 8" xfId="18856" xr:uid="{C4376B28-CA1F-4EBB-A274-6EE37954DBBA}"/>
    <cellStyle name="Normal 2 15 6 9" xfId="17726" xr:uid="{DE8E1664-9957-484C-A6FA-59029CECB062}"/>
    <cellStyle name="Normal 2 15 6_New TB 18-19" xfId="18860" xr:uid="{DC1CD31A-5004-4D4A-9EBB-26DAC996A5F2}"/>
    <cellStyle name="Normal 2 15 7" xfId="18863" xr:uid="{948DB0BA-6F8B-435C-A1B6-D695D7B89EB2}"/>
    <cellStyle name="Normal 2 15 7 2" xfId="18866" xr:uid="{176B7A51-844D-4316-AB62-6F4ECC688E32}"/>
    <cellStyle name="Normal 2 15 7 3" xfId="18870" xr:uid="{E6976B1B-59A3-4C9C-ACBE-88937FAC829F}"/>
    <cellStyle name="Normal 2 15 7 4" xfId="18873" xr:uid="{35932F21-06DF-4876-A248-2EB69C48706A}"/>
    <cellStyle name="Normal 2 15 7 5" xfId="18877" xr:uid="{0A475FE0-3CE4-4465-9A35-2B89D858819E}"/>
    <cellStyle name="Normal 2 15 7 6" xfId="18882" xr:uid="{6877CE9E-BC84-49AE-8715-1F1215477F5D}"/>
    <cellStyle name="Normal 2 15 7 7" xfId="18886" xr:uid="{F0D5B13A-21F8-4EB9-B983-2ABD7855F9A9}"/>
    <cellStyle name="Normal 2 15 7 8" xfId="18891" xr:uid="{C31F1017-E4C7-487D-B69E-D723D0C311E1}"/>
    <cellStyle name="Normal 2 15 7 9" xfId="17748" xr:uid="{1B6E4A61-19A6-4A92-A6DE-1B7FD50F7B8A}"/>
    <cellStyle name="Normal 2 15 8" xfId="18896" xr:uid="{90CB62AE-F59C-4E83-8033-2C09CFA7CFCC}"/>
    <cellStyle name="Normal 2 15 8 2" xfId="18900" xr:uid="{2B98EBB5-F1B9-45BD-859E-7EE529A733C6}"/>
    <cellStyle name="Normal 2 15 8 3" xfId="18903" xr:uid="{8C419E12-DB77-4078-B236-052C85254408}"/>
    <cellStyle name="Normal 2 15 8 4" xfId="18905" xr:uid="{A3662FCE-68FF-4ADE-AB7F-D7F570E8EDC5}"/>
    <cellStyle name="Normal 2 15 8 5" xfId="18907" xr:uid="{4C27B219-526B-41B1-BBB4-6491F9441E0A}"/>
    <cellStyle name="Normal 2 15 8 6" xfId="18910" xr:uid="{35F815B4-FA81-432F-BB35-A83222C00D92}"/>
    <cellStyle name="Normal 2 15 8 7" xfId="18913" xr:uid="{7AA15A3D-4DA2-458B-890E-2ECE759865C5}"/>
    <cellStyle name="Normal 2 15 8 8" xfId="18917" xr:uid="{EA786EB7-03A0-486D-AC21-93FCC8A78FFE}"/>
    <cellStyle name="Normal 2 15 8 9" xfId="17772" xr:uid="{ED862EC6-5FD7-4299-AA2C-1B7941980007}"/>
    <cellStyle name="Normal 2 15 9" xfId="18921" xr:uid="{EAB3DCB0-5484-411D-B261-F4285517967F}"/>
    <cellStyle name="Normal 2 15 9 2" xfId="18925" xr:uid="{0F61F742-1366-42FA-84E8-6F1C3659D5B3}"/>
    <cellStyle name="Normal 2 15 9 3" xfId="18928" xr:uid="{3EAED47E-E82F-436D-B80B-EC2818269806}"/>
    <cellStyle name="Normal 2 15 9 4" xfId="18930" xr:uid="{4F577252-EF0C-49E7-AEA3-68693F861A41}"/>
    <cellStyle name="Normal 2 15 9 5" xfId="18932" xr:uid="{B529587B-263C-465A-91C5-C930E67A8937}"/>
    <cellStyle name="Normal 2 15 9 6" xfId="18935" xr:uid="{CF3519C1-1911-44B0-BF88-177422C3AE32}"/>
    <cellStyle name="Normal 2 15 9 7" xfId="18938" xr:uid="{42E2AAC4-E789-4F4A-B4EC-759BFE1DA694}"/>
    <cellStyle name="Normal 2 15 9 8" xfId="18942" xr:uid="{B40B1B9B-8160-481E-B58C-0FF338A00DAC}"/>
    <cellStyle name="Normal 2 15 9 9" xfId="17789" xr:uid="{F609EF4B-E7CF-4A97-8826-0641C2EE24AD}"/>
    <cellStyle name="Normal 2 15_New TB 18-19" xfId="18945" xr:uid="{FEF2B71F-1237-4767-815D-927503FD01CC}"/>
    <cellStyle name="Normal 2 16" xfId="18948" xr:uid="{6438F5CD-EBC1-4980-B546-B08878E4FD67}"/>
    <cellStyle name="Normal 2 16 10" xfId="18952" xr:uid="{B74F507D-CDC0-40F9-BBE0-751593C08B8A}"/>
    <cellStyle name="Normal 2 16 10 2" xfId="18955" xr:uid="{85552D2B-85B1-4D88-BCD9-14066BDBFD93}"/>
    <cellStyle name="Normal 2 16 10 3" xfId="18958" xr:uid="{7B885510-E3CF-4FE2-8E2E-097BC203A20E}"/>
    <cellStyle name="Normal 2 16 10 4" xfId="18962" xr:uid="{2D5BEB89-A650-4BAE-903E-62CFE47A40FF}"/>
    <cellStyle name="Normal 2 16 10 5" xfId="18964" xr:uid="{C2DC04AA-03A1-4914-869B-4981F9F595B8}"/>
    <cellStyle name="Normal 2 16 10 6" xfId="18967" xr:uid="{A864A11C-1A27-4D0F-BE82-4079ABFD9F56}"/>
    <cellStyle name="Normal 2 16 10 7" xfId="18969" xr:uid="{6F4AA6A4-864C-433C-9661-19D9B453E161}"/>
    <cellStyle name="Normal 2 16 10 8" xfId="18971" xr:uid="{D46777A7-5667-472F-8590-0230390B6903}"/>
    <cellStyle name="Normal 2 16 10 9" xfId="18973" xr:uid="{1D48D009-5D89-44D9-81A2-FAA870391049}"/>
    <cellStyle name="Normal 2 16 11" xfId="18975" xr:uid="{ED888E99-8035-49EF-83D7-FB4F2937CDB3}"/>
    <cellStyle name="Normal 2 16 11 2" xfId="18978" xr:uid="{2881CC3C-4313-4E16-B601-57D8230938C5}"/>
    <cellStyle name="Normal 2 16 11 3" xfId="18980" xr:uid="{9E420812-BD12-4B11-83F2-8184907D198B}"/>
    <cellStyle name="Normal 2 16 11 4" xfId="18982" xr:uid="{A62829F5-0C2A-4123-8CEB-250C16D34D39}"/>
    <cellStyle name="Normal 2 16 11 5" xfId="18984" xr:uid="{859B9117-02C0-440B-976D-B6AAC0424867}"/>
    <cellStyle name="Normal 2 16 11 6" xfId="18986" xr:uid="{47F7DDCA-62DD-4537-89E3-94C2FBFADA0E}"/>
    <cellStyle name="Normal 2 16 11 7" xfId="18988" xr:uid="{13AF7705-B36D-4838-974F-C7B5B978B628}"/>
    <cellStyle name="Normal 2 16 11 8" xfId="18990" xr:uid="{C907B31C-E167-4D59-A61F-C77E12FE4B65}"/>
    <cellStyle name="Normal 2 16 11 9" xfId="18992" xr:uid="{C97BBD2B-920B-49DD-AD2F-9C7D5E6E526E}"/>
    <cellStyle name="Normal 2 16 12" xfId="18994" xr:uid="{262204B5-0348-4F77-A543-E7F24E001F9F}"/>
    <cellStyle name="Normal 2 16 13" xfId="18996" xr:uid="{EFB63C06-EA61-46A7-BFD8-C742939E3201}"/>
    <cellStyle name="Normal 2 16 14" xfId="18998" xr:uid="{C2D7DC15-6C63-49C0-ABB8-51553063B65C}"/>
    <cellStyle name="Normal 2 16 15" xfId="19000" xr:uid="{827D2708-56B9-49F9-8CDA-77751E4218EC}"/>
    <cellStyle name="Normal 2 16 16" xfId="19002" xr:uid="{6043F8BE-D3F9-45F0-A7F2-D03CB124B884}"/>
    <cellStyle name="Normal 2 16 17" xfId="19004" xr:uid="{721D3CBE-FD6E-4BCC-A571-EC2AE26D220B}"/>
    <cellStyle name="Normal 2 16 18" xfId="19006" xr:uid="{70876C16-5558-4072-9836-0571E3AC78C3}"/>
    <cellStyle name="Normal 2 16 19" xfId="19008" xr:uid="{03709224-EF6B-4834-ABB6-3E64DEF1D5FF}"/>
    <cellStyle name="Normal 2 16 2" xfId="19011" xr:uid="{6A04C17B-18A6-42A0-9F5E-391CCED9099D}"/>
    <cellStyle name="Normal 2 16 2 10" xfId="19016" xr:uid="{ABBC97FB-2B9D-432D-ABBA-8AE79A093EC7}"/>
    <cellStyle name="Normal 2 16 2 11" xfId="19019" xr:uid="{BA1A0438-24ED-4182-8D70-9F0D428C3311}"/>
    <cellStyle name="Normal 2 16 2 12" xfId="19022" xr:uid="{1DEC956C-0EF5-4058-BDDA-0306CB1A7F71}"/>
    <cellStyle name="Normal 2 16 2 13" xfId="19025" xr:uid="{2767C1A3-BB66-43CA-BCED-78574A382959}"/>
    <cellStyle name="Normal 2 16 2 14" xfId="19028" xr:uid="{641592A8-0E6C-44C5-B5F2-F6DA76568C78}"/>
    <cellStyle name="Normal 2 16 2 2" xfId="18566" xr:uid="{021E73F2-8A4D-4657-89C3-4832A1ED982D}"/>
    <cellStyle name="Normal 2 16 2 2 2" xfId="19030" xr:uid="{CB6491F5-DF6A-4CDB-BBD8-8AEE532DA8B7}"/>
    <cellStyle name="Normal 2 16 2 2 3" xfId="19034" xr:uid="{5729FB3F-6F0D-4B85-BDB5-849F015C1735}"/>
    <cellStyle name="Normal 2 16 2 2 4" xfId="19038" xr:uid="{EB87CAA9-C2D9-467A-8E61-C61A997E89D9}"/>
    <cellStyle name="Normal 2 16 2 2 5" xfId="19042" xr:uid="{C6E72F2D-9C21-4371-A4A1-8144382BC6A4}"/>
    <cellStyle name="Normal 2 16 2 2 6" xfId="19046" xr:uid="{589E98B9-6ADB-4B68-8C08-B97C65AB4D59}"/>
    <cellStyle name="Normal 2 16 2 2 7" xfId="19050" xr:uid="{BF4634BB-B969-4C22-B7A2-364435077628}"/>
    <cellStyle name="Normal 2 16 2 2 8" xfId="19054" xr:uid="{DA999100-31E8-4170-9DB3-3F75F7FC47C3}"/>
    <cellStyle name="Normal 2 16 2 2 9" xfId="19058" xr:uid="{916BD6DA-DE5B-4842-801C-5327324F4FA3}"/>
    <cellStyle name="Normal 2 16 2 3" xfId="18570" xr:uid="{A187359C-7C0A-4D31-A1F4-1E77573C7B44}"/>
    <cellStyle name="Normal 2 16 2 3 2" xfId="11132" xr:uid="{15452E44-B664-4B36-B97E-B1B8A3FFE434}"/>
    <cellStyle name="Normal 2 16 2 3 3" xfId="8089" xr:uid="{F038CBB1-6DC9-4EF3-91E1-E12A07E23B9C}"/>
    <cellStyle name="Normal 2 16 2 3 4" xfId="8099" xr:uid="{6E2003B8-5557-4525-93B3-BD493461B082}"/>
    <cellStyle name="Normal 2 16 2 3 5" xfId="8110" xr:uid="{8F14BB17-CFCC-4269-A85D-24DDEB678805}"/>
    <cellStyle name="Normal 2 16 2 3 6" xfId="8120" xr:uid="{E4F246BA-91BB-4514-948D-509AFD83E532}"/>
    <cellStyle name="Normal 2 16 2 3 7" xfId="19062" xr:uid="{EF8AD5BF-8063-4D2F-A472-C59A46A7A71B}"/>
    <cellStyle name="Normal 2 16 2 3 8" xfId="19064" xr:uid="{F45F349A-41AC-4BCB-9C19-F196A07A1351}"/>
    <cellStyle name="Normal 2 16 2 3 9" xfId="19066" xr:uid="{40EA3A92-E86F-4F9B-934F-1274CB9DFC71}"/>
    <cellStyle name="Normal 2 16 2 4" xfId="18574" xr:uid="{64A21DA3-4DDF-48B7-969E-0629FFEB9343}"/>
    <cellStyle name="Normal 2 16 2 4 2" xfId="1543" xr:uid="{6122C804-524B-461D-9F5A-6FF2F72FC2A9}"/>
    <cellStyle name="Normal 2 16 2 4 3" xfId="89" xr:uid="{A1536331-9A60-4043-9BB1-330D2FFB0E55}"/>
    <cellStyle name="Normal 2 16 2 4 4" xfId="11139" xr:uid="{9CFAB7B3-0B96-44AE-843D-918A90602A0B}"/>
    <cellStyle name="Normal 2 16 2 4 5" xfId="11144" xr:uid="{119D35F5-AADE-4CBC-BBF4-16407B67A0CB}"/>
    <cellStyle name="Normal 2 16 2 4 6" xfId="11149" xr:uid="{24A9512E-0743-41F7-B6D8-060CB79F6E0E}"/>
    <cellStyle name="Normal 2 16 2 4 7" xfId="19068" xr:uid="{47A2070B-C9EB-4754-8E4C-8160D4678639}"/>
    <cellStyle name="Normal 2 16 2 4 8" xfId="19070" xr:uid="{4DA68DF1-4C85-4AD6-954A-C31193124BF5}"/>
    <cellStyle name="Normal 2 16 2 4 9" xfId="19076" xr:uid="{F155F2FE-906D-4173-884F-00B0C5ABC86F}"/>
    <cellStyle name="Normal 2 16 2 5" xfId="18579" xr:uid="{A8B976FA-FDBE-4A88-A1B1-48A88DE7824F}"/>
    <cellStyle name="Normal 2 16 2 5 2" xfId="11165" xr:uid="{5DC96CF2-5490-4E81-BCDC-9C2DAB11E296}"/>
    <cellStyle name="Normal 2 16 2 5 3" xfId="11171" xr:uid="{17455E6F-BB8F-423A-9679-681BDA0E333A}"/>
    <cellStyle name="Normal 2 16 2 5 4" xfId="11176" xr:uid="{D0300CBA-59CA-4319-8012-B41DEE3F8386}"/>
    <cellStyle name="Normal 2 16 2 5 5" xfId="11181" xr:uid="{8AA90713-D188-4DA8-A152-27673E035490}"/>
    <cellStyle name="Normal 2 16 2 5 6" xfId="11186" xr:uid="{3FF392C9-B8A2-49DF-A5FB-CF92C5333928}"/>
    <cellStyle name="Normal 2 16 2 5 7" xfId="19079" xr:uid="{4A8E5644-91D2-4A18-A745-AA1B8C84398E}"/>
    <cellStyle name="Normal 2 16 2 5 8" xfId="19083" xr:uid="{F7D88812-8EF6-41EA-BC5E-CA48D4559656}"/>
    <cellStyle name="Normal 2 16 2 5 9" xfId="19086" xr:uid="{B64B0BD3-5060-4030-9FDF-287D037D334B}"/>
    <cellStyle name="Normal 2 16 2 6" xfId="18584" xr:uid="{8C2D590D-8F8E-4DE1-AE42-69B8006068C8}"/>
    <cellStyle name="Normal 2 16 2 6 2" xfId="11201" xr:uid="{6AD2AE7A-04C7-407D-8253-177FD8809451}"/>
    <cellStyle name="Normal 2 16 2 6 3" xfId="11207" xr:uid="{B57289C7-F8E2-4766-A96F-A069F54F2082}"/>
    <cellStyle name="Normal 2 16 2 6 4" xfId="11212" xr:uid="{7167A7D7-AE9F-4598-B97C-6D720DB64C80}"/>
    <cellStyle name="Normal 2 16 2 6 5" xfId="11220" xr:uid="{BB89A7EE-212E-48EC-858D-156CB5C54D75}"/>
    <cellStyle name="Normal 2 16 2 6 6" xfId="11228" xr:uid="{C813DA6C-2BE2-4CF2-A953-7B5930805656}"/>
    <cellStyle name="Normal 2 16 2 6 7" xfId="11236" xr:uid="{C89C6A47-015B-4438-B5C7-E40B0E137287}"/>
    <cellStyle name="Normal 2 16 2 6 8" xfId="17021" xr:uid="{8213902E-F633-4D26-9F34-F4FAA8BF5D90}"/>
    <cellStyle name="Normal 2 16 2 6 9" xfId="17026" xr:uid="{C1D86372-469D-411B-93E7-E54736262C02}"/>
    <cellStyle name="Normal 2 16 2 7" xfId="18590" xr:uid="{015194E6-CA52-4F8F-90DB-38AD2A9BB0BF}"/>
    <cellStyle name="Normal 2 16 2 8" xfId="19089" xr:uid="{DA04F63C-D5FC-45A2-AF52-3D9E5B0635D0}"/>
    <cellStyle name="Normal 2 16 2 9" xfId="19092" xr:uid="{56289AC7-0A39-4F83-A900-86B44CBB8A30}"/>
    <cellStyle name="Normal 2 16 2_New TB 18-19" xfId="19095" xr:uid="{6968F3C0-F811-4F21-888B-628867887468}"/>
    <cellStyle name="Normal 2 16 3" xfId="19100" xr:uid="{630CE7A6-CAD7-45B0-B8E4-5CBE22D11E19}"/>
    <cellStyle name="Normal 2 16 3 10" xfId="19105" xr:uid="{B94B031A-67BD-4795-93D1-60902AA51EA4}"/>
    <cellStyle name="Normal 2 16 3 11" xfId="9571" xr:uid="{4E5A11BE-28B0-48E9-8C8E-D90EE8E1E1ED}"/>
    <cellStyle name="Normal 2 16 3 12" xfId="19110" xr:uid="{5B7AF132-BD02-452B-81B1-08D992E1D9DD}"/>
    <cellStyle name="Normal 2 16 3 13" xfId="19113" xr:uid="{99F79FE5-1424-4B8D-8086-C2A49435F887}"/>
    <cellStyle name="Normal 2 16 3 14" xfId="19116" xr:uid="{C260FE8B-F21F-40E6-9486-30B3FCCF1F57}"/>
    <cellStyle name="Normal 2 16 3 2" xfId="18603" xr:uid="{471AD09B-B4B6-4A7F-A0A4-89FAB8FD53E6}"/>
    <cellStyle name="Normal 2 16 3 2 2" xfId="19118" xr:uid="{86A161C6-B8D3-4CE2-8703-C6C86E0D92B0}"/>
    <cellStyle name="Normal 2 16 3 2 3" xfId="19120" xr:uid="{5EC66896-A713-4E77-9D66-A0019016C2FA}"/>
    <cellStyle name="Normal 2 16 3 2 4" xfId="19122" xr:uid="{0184F068-8D70-40AD-9B75-F9E18AB2C4A1}"/>
    <cellStyle name="Normal 2 16 3 2 5" xfId="19124" xr:uid="{37E7EAE0-C291-4BC4-AD91-90B1982E0B92}"/>
    <cellStyle name="Normal 2 16 3 2 6" xfId="19126" xr:uid="{EFC5CCBE-EC3E-473C-A6FF-0DF977D193BE}"/>
    <cellStyle name="Normal 2 16 3 2 7" xfId="19128" xr:uid="{DF82974A-FBE7-427F-9CA6-D97A53E4F843}"/>
    <cellStyle name="Normal 2 16 3 2 8" xfId="19130" xr:uid="{DACDA36F-CC34-4C61-96EF-15CB8C2C2BD8}"/>
    <cellStyle name="Normal 2 16 3 2 9" xfId="19132" xr:uid="{ABB6DD36-9478-4CC5-B6C8-0983F957DA59}"/>
    <cellStyle name="Normal 2 16 3 3" xfId="18608" xr:uid="{EE3B46A0-622D-43FC-A8AF-A8643915BE88}"/>
    <cellStyle name="Normal 2 16 3 3 2" xfId="11299" xr:uid="{65B58308-282A-4FA7-AFEE-08FABB54B291}"/>
    <cellStyle name="Normal 2 16 3 3 3" xfId="8218" xr:uid="{A7FB21A4-FBEA-414C-8D2D-5D5A12E7471E}"/>
    <cellStyle name="Normal 2 16 3 3 4" xfId="8226" xr:uid="{FBC136B0-96D2-45C1-A7A4-64F8DFD6A470}"/>
    <cellStyle name="Normal 2 16 3 3 5" xfId="8237" xr:uid="{35DE62CA-7895-4551-820A-3F2577771F35}"/>
    <cellStyle name="Normal 2 16 3 3 6" xfId="8246" xr:uid="{ACF9A7EC-4B10-4935-B3C4-C7E0BA1461F2}"/>
    <cellStyle name="Normal 2 16 3 3 7" xfId="7571" xr:uid="{3A38F6CD-7FFA-48DA-AC55-001D3B650677}"/>
    <cellStyle name="Normal 2 16 3 3 8" xfId="19134" xr:uid="{3E25EBDC-9EAD-4EBA-B6DC-BBE48BE50A20}"/>
    <cellStyle name="Normal 2 16 3 3 9" xfId="19136" xr:uid="{FE055432-CFBA-4C97-BABA-82C67088A165}"/>
    <cellStyle name="Normal 2 16 3 4" xfId="18613" xr:uid="{CAF45DFB-E0BB-4F8B-A598-6522144AC1B1}"/>
    <cellStyle name="Normal 2 16 3 4 2" xfId="9227" xr:uid="{6CE324A4-5348-423D-9068-9023BF318681}"/>
    <cellStyle name="Normal 2 16 3 4 3" xfId="11307" xr:uid="{A2405B05-3D0E-4847-AD35-E299CD9DC3F0}"/>
    <cellStyle name="Normal 2 16 3 4 4" xfId="11317" xr:uid="{03A71F39-5F59-4C30-9D73-45BE331C8501}"/>
    <cellStyle name="Normal 2 16 3 4 5" xfId="11325" xr:uid="{D3782038-6A0A-41EE-843F-286250DA9505}"/>
    <cellStyle name="Normal 2 16 3 4 6" xfId="11333" xr:uid="{6E8603B1-616D-4C74-BA78-9F19B0F59FB2}"/>
    <cellStyle name="Normal 2 16 3 4 7" xfId="9737" xr:uid="{6F450473-E88C-41BF-9A83-5F42BEF421C0}"/>
    <cellStyle name="Normal 2 16 3 4 8" xfId="19138" xr:uid="{25E01171-C9CF-4409-8411-51FDB3304E1B}"/>
    <cellStyle name="Normal 2 16 3 4 9" xfId="19140" xr:uid="{E0636FBD-4D8F-431B-B934-9D70390B61A4}"/>
    <cellStyle name="Normal 2 16 3 5" xfId="18619" xr:uid="{305BCA6B-FA80-4934-9B4B-0B6FAF2CBA84}"/>
    <cellStyle name="Normal 2 16 3 5 2" xfId="19144" xr:uid="{7AF31611-77EA-4A22-97A2-F673E9783180}"/>
    <cellStyle name="Normal 2 16 3 5 3" xfId="19147" xr:uid="{BE049A5A-97BC-4603-BF0E-3FD0A3264DF3}"/>
    <cellStyle name="Normal 2 16 3 5 4" xfId="19150" xr:uid="{36C07529-1D91-4AB1-B742-809FE70F2443}"/>
    <cellStyle name="Normal 2 16 3 5 5" xfId="19152" xr:uid="{2C0A2752-BE8B-425A-AC5B-0B0E317D7F55}"/>
    <cellStyle name="Normal 2 16 3 5 6" xfId="19154" xr:uid="{3413BC2A-689C-4E1D-BF3E-8AD64E345AE2}"/>
    <cellStyle name="Normal 2 16 3 5 7" xfId="19157" xr:uid="{9DB44F5D-30B1-4699-8AEB-898F79229D08}"/>
    <cellStyle name="Normal 2 16 3 5 8" xfId="9342" xr:uid="{7F33DDD3-EF8F-4FA8-8932-E15A73A5B464}"/>
    <cellStyle name="Normal 2 16 3 5 9" xfId="9353" xr:uid="{D2AA9ADD-2FDF-4704-BF55-7025BCA501DC}"/>
    <cellStyle name="Normal 2 16 3 6" xfId="18626" xr:uid="{453A5367-3D4F-46C5-8CDF-B19327451905}"/>
    <cellStyle name="Normal 2 16 3 6 2" xfId="6408" xr:uid="{C1DA148D-3A18-4AD8-BAFF-62D897270D48}"/>
    <cellStyle name="Normal 2 16 3 6 3" xfId="6592" xr:uid="{0858C6E9-0111-4D18-A7CC-7744989AEE85}"/>
    <cellStyle name="Normal 2 16 3 6 4" xfId="6599" xr:uid="{A7DE6BBC-E705-4FD1-9776-427E3D780BFD}"/>
    <cellStyle name="Normal 2 16 3 6 5" xfId="6608" xr:uid="{2A5D85FF-150A-4A98-848A-3D9CC887B3C8}"/>
    <cellStyle name="Normal 2 16 3 6 6" xfId="6618" xr:uid="{BC2BF316-2C88-41A0-A2B1-BA1B581932EE}"/>
    <cellStyle name="Normal 2 16 3 6 7" xfId="6770" xr:uid="{C27D9FBD-63F3-4311-AE42-66E8CFD82AB3}"/>
    <cellStyle name="Normal 2 16 3 6 8" xfId="6887" xr:uid="{A211FE52-775A-461F-97CC-F3655E19941E}"/>
    <cellStyle name="Normal 2 16 3 6 9" xfId="6893" xr:uid="{C8514CA1-0081-4F77-BD72-C733FA65DAFD}"/>
    <cellStyle name="Normal 2 16 3 7" xfId="18632" xr:uid="{F6E22F43-B1E4-49A6-ADC4-C1D91A06007B}"/>
    <cellStyle name="Normal 2 16 3 8" xfId="19160" xr:uid="{B70DBA55-B1F0-47C9-B13D-F7BA6AF3956A}"/>
    <cellStyle name="Normal 2 16 3 9" xfId="19163" xr:uid="{A76EF04B-1C32-4A89-AA77-ECF6B83B09F0}"/>
    <cellStyle name="Normal 2 16 3_New TB 18-19" xfId="4618" xr:uid="{ECF119EB-881F-4688-8B89-CE4E6E3C137F}"/>
    <cellStyle name="Normal 2 16 4" xfId="19165" xr:uid="{53D733B8-392C-4BF2-8705-2C75D779AF8C}"/>
    <cellStyle name="Normal 2 16 4 10" xfId="19167" xr:uid="{0703DFA0-0A3A-45F4-911B-18B7F7D1B8C1}"/>
    <cellStyle name="Normal 2 16 4 11" xfId="19169" xr:uid="{DE2A89BD-8A6E-4C7E-9929-F2BC7ECBC939}"/>
    <cellStyle name="Normal 2 16 4 12" xfId="19171" xr:uid="{C4B9B669-4CB9-4430-9A1C-957D8185F0C2}"/>
    <cellStyle name="Normal 2 16 4 13" xfId="19173" xr:uid="{46A8030C-BDEF-48D0-9386-3CF8735EB197}"/>
    <cellStyle name="Normal 2 16 4 14" xfId="19179" xr:uid="{A27A59BF-772F-4339-AF78-BAF26E995D52}"/>
    <cellStyle name="Normal 2 16 4 2" xfId="18642" xr:uid="{31B53F77-F74F-437A-898D-FD5F54223F7E}"/>
    <cellStyle name="Normal 2 16 4 2 2" xfId="1428" xr:uid="{65839071-F7AA-4ED9-9AA7-9D40559DB2CA}"/>
    <cellStyle name="Normal 2 16 4 2 3" xfId="3421" xr:uid="{75A3365D-CF53-46C5-8886-64773C53E109}"/>
    <cellStyle name="Normal 2 16 4 2 4" xfId="3695" xr:uid="{3F217ABC-4855-48EF-ADE3-26754882E3B6}"/>
    <cellStyle name="Normal 2 16 4 2 5" xfId="3740" xr:uid="{DF11F1E9-941C-4803-A775-7C93005C5942}"/>
    <cellStyle name="Normal 2 16 4 2 6" xfId="3749" xr:uid="{F7A42058-CAC9-4B66-8A09-3FC1F1EC8AF0}"/>
    <cellStyle name="Normal 2 16 4 2 7" xfId="3759" xr:uid="{6002710F-5831-45D2-84D4-CC9B47752446}"/>
    <cellStyle name="Normal 2 16 4 2 8" xfId="19181" xr:uid="{B7F050EF-472D-4A79-B2F0-DD038649F973}"/>
    <cellStyle name="Normal 2 16 4 2 9" xfId="19183" xr:uid="{1596A885-6CF9-4921-92CA-EEA949D5F1F9}"/>
    <cellStyle name="Normal 2 16 4 3" xfId="18646" xr:uid="{AC83E7CC-3087-4C6B-B63A-3AF49824ADB9}"/>
    <cellStyle name="Normal 2 16 4 3 2" xfId="19185" xr:uid="{1B1040C6-5573-4506-87C5-28F8F66C2523}"/>
    <cellStyle name="Normal 2 16 4 3 3" xfId="19188" xr:uid="{5D6EE191-2130-4EA8-8C01-027773F2AEE9}"/>
    <cellStyle name="Normal 2 16 4 3 4" xfId="19191" xr:uid="{7351ADDB-0C9A-4A16-AD43-7312F9366AD1}"/>
    <cellStyle name="Normal 2 16 4 3 5" xfId="19194" xr:uid="{7C45FB3D-89FD-41A5-8236-D0DB98BED3D1}"/>
    <cellStyle name="Normal 2 16 4 3 6" xfId="879" xr:uid="{466743CC-40A2-42AB-B03D-71F4F370F120}"/>
    <cellStyle name="Normal 2 16 4 3 7" xfId="19196" xr:uid="{0DEB9208-7152-4297-BFE0-A5E35BB45CFC}"/>
    <cellStyle name="Normal 2 16 4 3 8" xfId="19198" xr:uid="{3016F841-3642-43BE-8CFD-ACDB9E299B56}"/>
    <cellStyle name="Normal 2 16 4 3 9" xfId="19200" xr:uid="{E6C7916C-D400-4554-9193-6574C88E8711}"/>
    <cellStyle name="Normal 2 16 4 4" xfId="18650" xr:uid="{3D01D4B3-CECB-49CB-B97E-362EAD49EAD4}"/>
    <cellStyle name="Normal 2 16 4 4 2" xfId="14520" xr:uid="{AF6102E0-E10F-4950-ABA4-D168BC62DF2C}"/>
    <cellStyle name="Normal 2 16 4 4 3" xfId="14523" xr:uid="{0A0C7327-80B1-4ABB-AACA-53B4A66112B9}"/>
    <cellStyle name="Normal 2 16 4 4 4" xfId="14528" xr:uid="{DCA96A43-96B9-4F23-B64A-9014EBC781C2}"/>
    <cellStyle name="Normal 2 16 4 4 5" xfId="14534" xr:uid="{5DCEF6D7-58DB-4033-8019-A19A824BD6BE}"/>
    <cellStyle name="Normal 2 16 4 4 6" xfId="14540" xr:uid="{379D1528-4FEE-4103-88A3-D0611C4D24E1}"/>
    <cellStyle name="Normal 2 16 4 4 7" xfId="19202" xr:uid="{7EED1CE9-7849-4354-9853-5860C1A786D6}"/>
    <cellStyle name="Normal 2 16 4 4 8" xfId="19208" xr:uid="{A3D6746B-5222-411D-8EC4-D337EC979D30}"/>
    <cellStyle name="Normal 2 16 4 4 9" xfId="19213" xr:uid="{9458773F-4615-4624-9973-A7AF8B5540FD}"/>
    <cellStyle name="Normal 2 16 4 5" xfId="18656" xr:uid="{46545AE1-FF4E-4374-A647-7DF5174F2EFB}"/>
    <cellStyle name="Normal 2 16 4 5 2" xfId="19218" xr:uid="{AD27486A-8860-4D79-8674-6C161138FC6A}"/>
    <cellStyle name="Normal 2 16 4 5 3" xfId="19220" xr:uid="{E0165559-7147-4DED-9D43-B5359A464AAA}"/>
    <cellStyle name="Normal 2 16 4 5 4" xfId="19222" xr:uid="{D4FDE8DB-1946-4DC0-8ACA-C7579267FDCD}"/>
    <cellStyle name="Normal 2 16 4 5 5" xfId="19224" xr:uid="{54D36F1D-07CA-4115-989C-B10547E87135}"/>
    <cellStyle name="Normal 2 16 4 5 6" xfId="19226" xr:uid="{8FEDB683-470E-4F6A-A9EC-17FAC76CB3C1}"/>
    <cellStyle name="Normal 2 16 4 5 7" xfId="19228" xr:uid="{7003B3EF-ACD7-4D60-BFDD-4D1D6F3482E2}"/>
    <cellStyle name="Normal 2 16 4 5 8" xfId="19230" xr:uid="{53C22D8B-7093-46ED-AB87-CC3675705434}"/>
    <cellStyle name="Normal 2 16 4 5 9" xfId="19232" xr:uid="{864DE281-C50A-48BD-900C-381174DC9A1C}"/>
    <cellStyle name="Normal 2 16 4 6" xfId="18662" xr:uid="{D5480A28-DA52-47E4-8DCE-66B77159F2E8}"/>
    <cellStyle name="Normal 2 16 4 6 2" xfId="19235" xr:uid="{2DBBC804-B333-4888-A973-547A4EA67C84}"/>
    <cellStyle name="Normal 2 16 4 6 3" xfId="19238" xr:uid="{D3AFEF9A-C564-4D41-9C50-3BB9892B2C40}"/>
    <cellStyle name="Normal 2 16 4 6 4" xfId="19241" xr:uid="{6877195A-3FD5-40D6-B32B-73CFC26D01B2}"/>
    <cellStyle name="Normal 2 16 4 6 5" xfId="19244" xr:uid="{C31B8414-52B8-45D2-8A73-82EE15299FA2}"/>
    <cellStyle name="Normal 2 16 4 6 6" xfId="19247" xr:uid="{24FDD960-8B4F-477C-83DD-3AF63AA44ACF}"/>
    <cellStyle name="Normal 2 16 4 6 7" xfId="19250" xr:uid="{6FFC84B0-5819-47B4-AD67-9779D0D0D67A}"/>
    <cellStyle name="Normal 2 16 4 6 8" xfId="19253" xr:uid="{9F5F55CB-70E4-4E8D-849F-4BDB35A81A72}"/>
    <cellStyle name="Normal 2 16 4 6 9" xfId="19256" xr:uid="{D68D8AFD-B159-438F-91E9-626979220979}"/>
    <cellStyle name="Normal 2 16 4 7" xfId="18669" xr:uid="{E3308F24-C3BF-408F-A04A-1289F05610AA}"/>
    <cellStyle name="Normal 2 16 4 8" xfId="19259" xr:uid="{BB30ED79-939B-47D5-9404-620CFEE82F53}"/>
    <cellStyle name="Normal 2 16 4 9" xfId="8718" xr:uid="{684A9E11-DDCE-42F1-B175-CAA2B6885683}"/>
    <cellStyle name="Normal 2 16 4_New TB 18-19" xfId="7909" xr:uid="{6B1A4C05-B447-4E76-BDEF-FCD981FF834B}"/>
    <cellStyle name="Normal 2 16 5" xfId="19262" xr:uid="{2E1BC239-C4F0-45A9-AF63-A3C993704084}"/>
    <cellStyle name="Normal 2 16 5 10" xfId="1802" xr:uid="{7E886DFD-F5CF-401F-BA5B-82759FDCE736}"/>
    <cellStyle name="Normal 2 16 5 11" xfId="1916" xr:uid="{83AFDE6F-4C33-470B-9457-478DBF8113B4}"/>
    <cellStyle name="Normal 2 16 5 12" xfId="1935" xr:uid="{9834693C-5B9D-4B63-B1A3-03E72C094A9A}"/>
    <cellStyle name="Normal 2 16 5 13" xfId="19264" xr:uid="{B2518E8C-D039-41BC-BFC3-35097B3D676A}"/>
    <cellStyle name="Normal 2 16 5 14" xfId="19266" xr:uid="{EDC81C43-6558-4E8B-8D7D-94C9F9879BD6}"/>
    <cellStyle name="Normal 2 16 5 2" xfId="19268" xr:uid="{FB3D17F4-2AD1-43D4-955D-DCE1268AC0D8}"/>
    <cellStyle name="Normal 2 16 5 2 2" xfId="19270" xr:uid="{51C4958D-0F2C-4462-94D5-4DD6172F489C}"/>
    <cellStyle name="Normal 2 16 5 2 3" xfId="19272" xr:uid="{54797F4F-F31A-4770-A147-BD111149538C}"/>
    <cellStyle name="Normal 2 16 5 2 4" xfId="19274" xr:uid="{38EDB664-03EC-4692-B97E-046CA24BD1D9}"/>
    <cellStyle name="Normal 2 16 5 2 5" xfId="19276" xr:uid="{AD0FAD10-9911-4A20-B97E-C31DF98327B6}"/>
    <cellStyle name="Normal 2 16 5 2 6" xfId="19278" xr:uid="{8EA599AC-D35B-4BFE-AE21-359121097E9B}"/>
    <cellStyle name="Normal 2 16 5 2 7" xfId="19280" xr:uid="{2DAA524C-F7E2-4B59-B9F0-83B5960D9C2B}"/>
    <cellStyle name="Normal 2 16 5 2 8" xfId="19282" xr:uid="{485623E5-9D6E-4EFC-A257-C5D5B637F793}"/>
    <cellStyle name="Normal 2 16 5 2 9" xfId="19284" xr:uid="{A56E9678-614F-4BB9-8141-D2D977A6D99C}"/>
    <cellStyle name="Normal 2 16 5 3" xfId="19286" xr:uid="{3B4FFA63-994E-4E52-8BCC-D3A2E7CD9B45}"/>
    <cellStyle name="Normal 2 16 5 3 2" xfId="19288" xr:uid="{0B32DCDE-087D-41D2-A54A-CC23B215D3FE}"/>
    <cellStyle name="Normal 2 16 5 3 3" xfId="434" xr:uid="{DF2584C3-2F8A-476B-8296-0D6D92208F73}"/>
    <cellStyle name="Normal 2 16 5 3 4" xfId="19292" xr:uid="{C33996C7-9739-4F73-BB9D-FDC65100E9D4}"/>
    <cellStyle name="Normal 2 16 5 3 5" xfId="19296" xr:uid="{42F9745B-B143-4B9C-A599-D6118F7910C6}"/>
    <cellStyle name="Normal 2 16 5 3 6" xfId="19299" xr:uid="{97F6C891-0912-407A-B3CB-60EAD8CB7AD5}"/>
    <cellStyle name="Normal 2 16 5 3 7" xfId="19302" xr:uid="{184B1984-C247-4BEF-85C3-32DB8B544CD9}"/>
    <cellStyle name="Normal 2 16 5 3 8" xfId="19305" xr:uid="{3EEB9811-D0BE-4148-9518-15C294A2D03B}"/>
    <cellStyle name="Normal 2 16 5 3 9" xfId="19308" xr:uid="{A1CAD385-F308-4B5E-A2EE-C787B681E128}"/>
    <cellStyle name="Normal 2 16 5 4" xfId="19311" xr:uid="{A1BE0E2A-5525-4E17-A4AD-5BAFD18C7500}"/>
    <cellStyle name="Normal 2 16 5 4 2" xfId="19313" xr:uid="{DBA55D43-26BD-44B9-AD66-6BDD35155902}"/>
    <cellStyle name="Normal 2 16 5 4 3" xfId="19315" xr:uid="{05055045-4E12-4DB5-B7C7-00ED939A77ED}"/>
    <cellStyle name="Normal 2 16 5 4 4" xfId="19317" xr:uid="{76571481-2611-4476-8A94-51C6A6780587}"/>
    <cellStyle name="Normal 2 16 5 4 5" xfId="19319" xr:uid="{8256A4FE-7063-4897-A336-C79FDD6F7B25}"/>
    <cellStyle name="Normal 2 16 5 4 6" xfId="19321" xr:uid="{AA32B71E-4DE2-4830-989C-F5684023484B}"/>
    <cellStyle name="Normal 2 16 5 4 7" xfId="19323" xr:uid="{56591E97-7EF9-4990-A3DB-8D2659203789}"/>
    <cellStyle name="Normal 2 16 5 4 8" xfId="19325" xr:uid="{F3DA87CD-8F67-4D25-8833-1F3E16516119}"/>
    <cellStyle name="Normal 2 16 5 4 9" xfId="19327" xr:uid="{674B57E0-BC74-47F6-8108-17BD1F8D72D3}"/>
    <cellStyle name="Normal 2 16 5 5" xfId="19329" xr:uid="{98A3DBF5-949D-45DB-A082-0ACAE4FD97FA}"/>
    <cellStyle name="Normal 2 16 5 5 2" xfId="19331" xr:uid="{1D08580B-083B-404C-80B0-F0DA383968C6}"/>
    <cellStyle name="Normal 2 16 5 5 3" xfId="19333" xr:uid="{7C89FE91-DC05-447B-BF14-24AEA657A5BE}"/>
    <cellStyle name="Normal 2 16 5 5 4" xfId="19336" xr:uid="{A5CC80DD-E238-4255-ACB8-6B0F86812865}"/>
    <cellStyle name="Normal 2 16 5 5 5" xfId="19338" xr:uid="{6DB14B75-69EB-4FBA-A542-ED0D5B362358}"/>
    <cellStyle name="Normal 2 16 5 5 6" xfId="19340" xr:uid="{2CAB896D-AEBF-4C81-8678-4398F902F79A}"/>
    <cellStyle name="Normal 2 16 5 5 7" xfId="19342" xr:uid="{7F0CC654-FEE4-4453-8A40-E47B49623F72}"/>
    <cellStyle name="Normal 2 16 5 5 8" xfId="19344" xr:uid="{69D88EAD-28E5-49B1-9188-1E909E769DC9}"/>
    <cellStyle name="Normal 2 16 5 5 9" xfId="19346" xr:uid="{8D601398-078D-434A-91B0-C5B79EB0324F}"/>
    <cellStyle name="Normal 2 16 5 6" xfId="19348" xr:uid="{E38964D7-9451-4DF5-9329-0ADDB3C500B3}"/>
    <cellStyle name="Normal 2 16 5 6 2" xfId="15477" xr:uid="{75AD27E5-E194-4F7E-994B-855DDD9F6D01}"/>
    <cellStyle name="Normal 2 16 5 6 3" xfId="15481" xr:uid="{C305EFF0-2678-494C-8850-B37469BEC62A}"/>
    <cellStyle name="Normal 2 16 5 6 4" xfId="15484" xr:uid="{DF41D31B-6161-40D4-BB61-C97CE4DB114E}"/>
    <cellStyle name="Normal 2 16 5 6 5" xfId="15487" xr:uid="{B8C147C4-19D0-4502-A767-21632DBAAFAA}"/>
    <cellStyle name="Normal 2 16 5 6 6" xfId="19350" xr:uid="{31B47795-3DDC-4872-93D5-89C0F5FA8A0B}"/>
    <cellStyle name="Normal 2 16 5 6 7" xfId="19353" xr:uid="{ABF76D3F-9054-40CD-A0DE-E38064C98176}"/>
    <cellStyle name="Normal 2 16 5 6 8" xfId="19357" xr:uid="{F2222E64-D7B9-431A-9443-CD765AFF6169}"/>
    <cellStyle name="Normal 2 16 5 6 9" xfId="19361" xr:uid="{D84CC8E4-842F-4260-ABF7-53D090B79EDB}"/>
    <cellStyle name="Normal 2 16 5 7" xfId="19365" xr:uid="{87884328-876B-492A-BAC2-E862CFC57EBE}"/>
    <cellStyle name="Normal 2 16 5 8" xfId="19368" xr:uid="{5CA63731-6135-4A87-8656-C8A500EB3618}"/>
    <cellStyle name="Normal 2 16 5 9" xfId="17836" xr:uid="{78CC9FD2-FE32-4597-B939-DFBCC477D5A5}"/>
    <cellStyle name="Normal 2 16 5_New TB 18-19" xfId="11517" xr:uid="{D338C4AD-0F78-428B-86D5-BE6EE75A2DB2}"/>
    <cellStyle name="Normal 2 16 6" xfId="19371" xr:uid="{B7B53663-448B-4828-949C-19B472BF92EE}"/>
    <cellStyle name="Normal 2 16 6 10" xfId="19373" xr:uid="{ED528A93-CE27-4C13-81FE-224389BDB819}"/>
    <cellStyle name="Normal 2 16 6 11" xfId="19376" xr:uid="{51A6C0A4-4541-4AFA-9A0E-9E62E6736DE6}"/>
    <cellStyle name="Normal 2 16 6 12" xfId="19379" xr:uid="{5987BDD2-399B-491B-A4FF-BA6E6ED4F092}"/>
    <cellStyle name="Normal 2 16 6 13" xfId="19383" xr:uid="{DC9199DD-685A-4CF3-828E-F1245D3AB0C4}"/>
    <cellStyle name="Normal 2 16 6 14" xfId="19387" xr:uid="{4348F2BB-A399-44AE-ABD1-916F52D2EEDA}"/>
    <cellStyle name="Normal 2 16 6 2" xfId="19392" xr:uid="{4C86519D-4764-4147-99A4-03439EF3D0D5}"/>
    <cellStyle name="Normal 2 16 6 2 2" xfId="3543" xr:uid="{212C97F8-C759-4927-9512-495B1EB83EA4}"/>
    <cellStyle name="Normal 2 16 6 2 3" xfId="3560" xr:uid="{D3D3C2F4-CDC6-47C0-97EB-9DF63A61BB00}"/>
    <cellStyle name="Normal 2 16 6 2 4" xfId="689" xr:uid="{F45B061A-4C48-43D2-9F8F-6D20CD4FDC54}"/>
    <cellStyle name="Normal 2 16 6 2 5" xfId="3577" xr:uid="{425069A7-6136-47A1-8F0A-CBDF3A7F3AFC}"/>
    <cellStyle name="Normal 2 16 6 2 6" xfId="3594" xr:uid="{55C5BE30-987E-4589-8E91-6F1306B1F48F}"/>
    <cellStyle name="Normal 2 16 6 2 7" xfId="3609" xr:uid="{D228492C-9542-4F3E-9654-F6DDC718944A}"/>
    <cellStyle name="Normal 2 16 6 2 8" xfId="19394" xr:uid="{92FE1A01-2426-4D6C-A12C-447CAEC39856}"/>
    <cellStyle name="Normal 2 16 6 2 9" xfId="19396" xr:uid="{9AE8D3C5-F58B-42A4-9BF0-BA68ADDD1E77}"/>
    <cellStyle name="Normal 2 16 6 3" xfId="19398" xr:uid="{25CA5E48-9671-408B-B5DF-890472CCEE53}"/>
    <cellStyle name="Normal 2 16 6 3 2" xfId="3435" xr:uid="{A48BB572-EFC5-4B33-87E0-9E6E3B6C9D44}"/>
    <cellStyle name="Normal 2 16 6 3 3" xfId="3645" xr:uid="{004199A9-EE06-49A5-88FF-256E8BE02DEF}"/>
    <cellStyle name="Normal 2 16 6 3 4" xfId="3668" xr:uid="{DDEFE7FD-12E5-4732-AA9D-4F3602F992DA}"/>
    <cellStyle name="Normal 2 16 6 3 5" xfId="3684" xr:uid="{76572FDD-A870-41A7-A6FF-0E47EB0C024B}"/>
    <cellStyle name="Normal 2 16 6 3 6" xfId="3094" xr:uid="{239FB422-8BC3-408C-B851-BBF5093A8AF4}"/>
    <cellStyle name="Normal 2 16 6 3 7" xfId="3118" xr:uid="{55E96FF4-C54B-4C8B-8585-03B969505809}"/>
    <cellStyle name="Normal 2 16 6 3 8" xfId="19400" xr:uid="{D5E25BFB-D5CF-4171-8695-2FBA0479317C}"/>
    <cellStyle name="Normal 2 16 6 3 9" xfId="19402" xr:uid="{D3D59B07-1CA9-436B-951E-841875369EF6}"/>
    <cellStyle name="Normal 2 16 6 4" xfId="19404" xr:uid="{AB0A6B19-F825-43AC-82B6-3857F9B0379E}"/>
    <cellStyle name="Normal 2 16 6 4 2" xfId="2613" xr:uid="{3F316166-71E8-4FC5-ACE8-C531FE21FA6F}"/>
    <cellStyle name="Normal 2 16 6 4 3" xfId="3705" xr:uid="{45D11CCB-EFF7-4BA8-A51E-B3E9B62BEAC1}"/>
    <cellStyle name="Normal 2 16 6 4 4" xfId="863" xr:uid="{87C53C1F-0ABA-482C-B534-29BCD9D38712}"/>
    <cellStyle name="Normal 2 16 6 4 5" xfId="3865" xr:uid="{D91BAE6D-C5C9-475A-8120-5AE78BD11FE2}"/>
    <cellStyle name="Normal 2 16 6 4 6" xfId="3872" xr:uid="{BCCD2C10-8E28-4229-A403-7E59EE8006FE}"/>
    <cellStyle name="Normal 2 16 6 4 7" xfId="3882" xr:uid="{6A27147E-A8F9-488E-A520-F4DC432BCE6C}"/>
    <cellStyle name="Normal 2 16 6 4 8" xfId="19407" xr:uid="{F581905C-C2A2-4E17-BF59-D7FF8B0797B3}"/>
    <cellStyle name="Normal 2 16 6 4 9" xfId="19409" xr:uid="{0ED3CBD8-82D3-4EB9-8DB3-4927FC819C77}"/>
    <cellStyle name="Normal 2 16 6 5" xfId="19411" xr:uid="{0FFBC309-57CA-4F13-BA1D-E7C1438D6593}"/>
    <cellStyle name="Normal 2 16 6 5 2" xfId="3918" xr:uid="{B1040AD6-665D-41D5-B064-A2895900D228}"/>
    <cellStyle name="Normal 2 16 6 5 3" xfId="3927" xr:uid="{B742FD74-0A00-4507-BB3E-2EB319A43982}"/>
    <cellStyle name="Normal 2 16 6 5 4" xfId="3937" xr:uid="{E03DB4ED-6A56-465D-9F8E-C963E25C8C34}"/>
    <cellStyle name="Normal 2 16 6 5 5" xfId="3950" xr:uid="{E1B3E4A7-EAAC-4DFF-B4BB-D9218E0DB7D8}"/>
    <cellStyle name="Normal 2 16 6 5 6" xfId="3968" xr:uid="{0F6041B2-293F-4D50-80FC-C84587034AF3}"/>
    <cellStyle name="Normal 2 16 6 5 7" xfId="3981" xr:uid="{96AE393A-AC11-4390-B285-17B0091E2DD2}"/>
    <cellStyle name="Normal 2 16 6 5 8" xfId="4585" xr:uid="{BF4BC2F4-6C68-4E2E-8AEB-A24A48585555}"/>
    <cellStyle name="Normal 2 16 6 5 9" xfId="4595" xr:uid="{9AD6F9D0-21CA-465F-9B65-A7E9F96A2E5F}"/>
    <cellStyle name="Normal 2 16 6 6" xfId="19413" xr:uid="{0193A85C-CE49-41BB-8D15-680059FA811E}"/>
    <cellStyle name="Normal 2 16 6 6 2" xfId="4032" xr:uid="{343E4D5A-A848-4312-899E-716B41BD560B}"/>
    <cellStyle name="Normal 2 16 6 6 3" xfId="998" xr:uid="{B1D7BFC1-5B30-468F-8282-CD40C53F4B0C}"/>
    <cellStyle name="Normal 2 16 6 6 4" xfId="4047" xr:uid="{14FFE576-3EF6-4ED3-8F69-A31E056A479A}"/>
    <cellStyle name="Normal 2 16 6 6 5" xfId="4066" xr:uid="{C519FD53-EEAE-4272-BEFE-36CDA2738DA4}"/>
    <cellStyle name="Normal 2 16 6 6 6" xfId="4084" xr:uid="{7ED82F38-B073-4458-9F4D-2960277F3471}"/>
    <cellStyle name="Normal 2 16 6 6 7" xfId="4098" xr:uid="{F24E5F36-9AD3-47B7-91CF-67DAEDCB3EB4}"/>
    <cellStyle name="Normal 2 16 6 6 8" xfId="4350" xr:uid="{85F89527-1ACB-4EA6-B88B-71C872CC662A}"/>
    <cellStyle name="Normal 2 16 6 6 9" xfId="4371" xr:uid="{C985CA3A-27CC-48F9-BC38-33A127AD22A3}"/>
    <cellStyle name="Normal 2 16 6 7" xfId="19415" xr:uid="{28A699E2-F233-4B30-A9C7-E8F7FECC5593}"/>
    <cellStyle name="Normal 2 16 6 8" xfId="19417" xr:uid="{771F454B-442A-4E96-BF90-93F7AAC082B2}"/>
    <cellStyle name="Normal 2 16 6 9" xfId="17854" xr:uid="{F0E428F9-E173-40D4-A887-AEF3BC1E8911}"/>
    <cellStyle name="Normal 2 16 6_New TB 18-19" xfId="6149" xr:uid="{5E3C5486-BD63-4245-AD0D-3433232B9683}"/>
    <cellStyle name="Normal 2 16 7" xfId="19420" xr:uid="{FB028CF7-59E9-4052-9486-BFD87528A842}"/>
    <cellStyle name="Normal 2 16 7 2" xfId="19423" xr:uid="{12C7D25E-69EE-4C83-9001-BA41C4C0876C}"/>
    <cellStyle name="Normal 2 16 7 3" xfId="19425" xr:uid="{1F4CFCE7-2CEC-4786-90C8-2D6C42EA1FC3}"/>
    <cellStyle name="Normal 2 16 7 4" xfId="19427" xr:uid="{CE898F39-09E5-48A8-A1F7-7078365C8A9E}"/>
    <cellStyle name="Normal 2 16 7 5" xfId="19429" xr:uid="{3C67A145-D0B9-4D1C-9A9E-F9BAD63BDEE0}"/>
    <cellStyle name="Normal 2 16 7 6" xfId="19431" xr:uid="{AFB405D8-5A29-44DD-B089-79F0D7067463}"/>
    <cellStyle name="Normal 2 16 7 7" xfId="19433" xr:uid="{B1FE4AAA-9734-4799-93AF-C80AF0838558}"/>
    <cellStyle name="Normal 2 16 7 8" xfId="19435" xr:uid="{3833CB5C-32EB-487B-BE1F-A804A9B6C6EE}"/>
    <cellStyle name="Normal 2 16 7 9" xfId="17867" xr:uid="{46E66AC0-50FD-4350-9450-789672492B3B}"/>
    <cellStyle name="Normal 2 16 8" xfId="19438" xr:uid="{A5DA9989-6AE0-4365-9229-DFC49C617F7E}"/>
    <cellStyle name="Normal 2 16 8 2" xfId="19440" xr:uid="{C3EE08FF-FA14-41E3-AA0F-CD30B85C6E2C}"/>
    <cellStyle name="Normal 2 16 8 3" xfId="19442" xr:uid="{A8FCB5D8-BF05-4378-BC8D-4584869988CD}"/>
    <cellStyle name="Normal 2 16 8 4" xfId="19444" xr:uid="{8064D22C-CBBF-45BB-8276-B7AB07D2A59D}"/>
    <cellStyle name="Normal 2 16 8 5" xfId="19446" xr:uid="{29B35231-0BF7-449F-BDD9-522BDA680208}"/>
    <cellStyle name="Normal 2 16 8 6" xfId="2693" xr:uid="{7CEB0573-58C9-47BC-A47F-608E9531DDFF}"/>
    <cellStyle name="Normal 2 16 8 7" xfId="19448" xr:uid="{6175BAC4-2C90-438A-A505-8DC4E6E27579}"/>
    <cellStyle name="Normal 2 16 8 8" xfId="19450" xr:uid="{01AA56D0-5D1D-4373-B2C0-342B0307309E}"/>
    <cellStyle name="Normal 2 16 8 9" xfId="17885" xr:uid="{23DD977B-C789-4B9E-BC1B-8593D36237BC}"/>
    <cellStyle name="Normal 2 16 9" xfId="19453" xr:uid="{CE0A8961-140D-407E-870F-9841ADA9148D}"/>
    <cellStyle name="Normal 2 16 9 2" xfId="19455" xr:uid="{E30C70D1-0331-445C-94AE-2F9B37328521}"/>
    <cellStyle name="Normal 2 16 9 3" xfId="19457" xr:uid="{C71544B8-C400-4FE9-B058-DBC484E4A6A9}"/>
    <cellStyle name="Normal 2 16 9 4" xfId="19459" xr:uid="{A205B043-C336-4732-B81F-A45088D9686B}"/>
    <cellStyle name="Normal 2 16 9 5" xfId="19461" xr:uid="{9B9A549C-D184-4478-9B27-FE5D7F3618DE}"/>
    <cellStyle name="Normal 2 16 9 6" xfId="19463" xr:uid="{11A276F8-9155-43E2-9C35-C4E104987988}"/>
    <cellStyle name="Normal 2 16 9 7" xfId="19465" xr:uid="{E75145DF-F4A6-4B96-87B1-91069E59778D}"/>
    <cellStyle name="Normal 2 16 9 8" xfId="19467" xr:uid="{054A9D5E-C6E9-43D0-A5A3-447CE4C7C48F}"/>
    <cellStyle name="Normal 2 16 9 9" xfId="17899" xr:uid="{0ECA1F94-F53B-4A33-A75F-380DBF06C4FC}"/>
    <cellStyle name="Normal 2 16_New TB 18-19" xfId="19074" xr:uid="{1AF43465-DB54-43ED-A995-B18D726056DE}"/>
    <cellStyle name="Normal 2 17" xfId="19469" xr:uid="{EA40A9E0-AAF3-4B88-8708-6D008B1D87AC}"/>
    <cellStyle name="Normal 2 17 10" xfId="6397" xr:uid="{1A1DBE1F-04E0-4882-906E-EA667A0CDE34}"/>
    <cellStyle name="Normal 2 17 10 2" xfId="11214" xr:uid="{694E991F-DC31-4FF3-A618-8CD65B5CD409}"/>
    <cellStyle name="Normal 2 17 10 3" xfId="11222" xr:uid="{FFD95DBA-9262-4D99-B26F-DCA8A3F3F889}"/>
    <cellStyle name="Normal 2 17 10 4" xfId="11230" xr:uid="{A751968F-55AE-4BDB-BF2B-112ED85C4165}"/>
    <cellStyle name="Normal 2 17 10 5" xfId="11238" xr:uid="{2BC90D0B-E9AD-4459-8A08-20C54DE7AD69}"/>
    <cellStyle name="Normal 2 17 10 6" xfId="17019" xr:uid="{A3D21A07-4D3C-431D-A720-078943361D70}"/>
    <cellStyle name="Normal 2 17 10 7" xfId="17024" xr:uid="{139B3C15-FB66-4E03-9514-3E3BD91FC39A}"/>
    <cellStyle name="Normal 2 17 10 8" xfId="17029" xr:uid="{E6D83F0E-3F10-4BFB-801D-F32EF88109E4}"/>
    <cellStyle name="Normal 2 17 10 9" xfId="19474" xr:uid="{BFD1CE0D-ED90-423E-9AE5-B09DD8C9F986}"/>
    <cellStyle name="Normal 2 17 11" xfId="6407" xr:uid="{DD04D13A-9173-4E52-8E22-AD63430860F1}"/>
    <cellStyle name="Normal 2 17 11 2" xfId="1123" xr:uid="{8CB1E718-1EF7-4153-BED0-EEF08B3B52CE}"/>
    <cellStyle name="Normal 2 17 11 3" xfId="1132" xr:uid="{ACB7DD87-7A93-4776-BCB1-9DDEA09D3D79}"/>
    <cellStyle name="Normal 2 17 11 4" xfId="18124" xr:uid="{2464AD65-1649-45B5-B69C-06C67F413966}"/>
    <cellStyle name="Normal 2 17 11 5" xfId="145" xr:uid="{5CA5FABE-1312-44D1-B303-11F2B24BEA1D}"/>
    <cellStyle name="Normal 2 17 11 6" xfId="200" xr:uid="{FF2526F9-4EFD-473B-9A9E-609655992F45}"/>
    <cellStyle name="Normal 2 17 11 7" xfId="211" xr:uid="{E72DCF3C-D91E-45D1-860A-001FFEEC4A31}"/>
    <cellStyle name="Normal 2 17 11 8" xfId="1576" xr:uid="{A557124F-39AD-4860-9313-EBDD44EFAA59}"/>
    <cellStyle name="Normal 2 17 11 9" xfId="1593" xr:uid="{C8EA628B-E156-4B02-BFED-E5A733215659}"/>
    <cellStyle name="Normal 2 17 12" xfId="6591" xr:uid="{639D7C25-D1CD-4F2D-9C21-2BAF643220A9}"/>
    <cellStyle name="Normal 2 17 13" xfId="6598" xr:uid="{A035384A-063C-403D-88FB-584414736FF4}"/>
    <cellStyle name="Normal 2 17 14" xfId="6607" xr:uid="{DE79D385-2F73-43B8-9F35-D607DB233511}"/>
    <cellStyle name="Normal 2 17 15" xfId="6617" xr:uid="{18BFF8AC-5AE6-4FC0-A6B5-AB4EF7A87543}"/>
    <cellStyle name="Normal 2 17 16" xfId="6769" xr:uid="{CD70ADAE-B23D-4AF0-BC71-2A13EE428321}"/>
    <cellStyle name="Normal 2 17 17" xfId="6886" xr:uid="{BB82E244-F3D4-4A7F-B60A-56C27C9D326C}"/>
    <cellStyle name="Normal 2 17 18" xfId="6892" xr:uid="{E3E3267C-6825-4B39-8E17-61B8EBAB3C88}"/>
    <cellStyle name="Normal 2 17 19" xfId="19476" xr:uid="{83A011E9-7220-492F-AD25-E28FB5DD8C4B}"/>
    <cellStyle name="Normal 2 17 2" xfId="19479" xr:uid="{D17984D7-9A6B-4D89-B2A7-DAEFC7822CC5}"/>
    <cellStyle name="Normal 2 17 2 10" xfId="19483" xr:uid="{E436498B-F8F7-459F-8A0D-622BCCA4CF81}"/>
    <cellStyle name="Normal 2 17 2 11" xfId="19487" xr:uid="{C355EC96-938E-4C39-BC1D-B8787F2E15F5}"/>
    <cellStyle name="Normal 2 17 2 12" xfId="19491" xr:uid="{163C41C7-54B0-4EFA-8FDC-B6E58B1258CC}"/>
    <cellStyle name="Normal 2 17 2 13" xfId="19495" xr:uid="{5936A37B-342C-4480-B41F-4C750AA285E7}"/>
    <cellStyle name="Normal 2 17 2 14" xfId="19499" xr:uid="{7D74B718-0FDF-4883-B790-BF5633563413}"/>
    <cellStyle name="Normal 2 17 2 2" xfId="18757" xr:uid="{B7CDA81A-CCDA-48F8-94EE-3F3BC0305653}"/>
    <cellStyle name="Normal 2 17 2 2 2" xfId="19501" xr:uid="{9FF173C0-27A1-43E8-B145-A48731114C93}"/>
    <cellStyle name="Normal 2 17 2 2 3" xfId="19503" xr:uid="{053FB4F0-6014-404D-885B-E61633D2F8D2}"/>
    <cellStyle name="Normal 2 17 2 2 4" xfId="19505" xr:uid="{DB5CA3E0-96E3-4584-998C-37622F88B22B}"/>
    <cellStyle name="Normal 2 17 2 2 5" xfId="19507" xr:uid="{17F4ED4C-A497-46C8-80FD-733D597B4BAE}"/>
    <cellStyle name="Normal 2 17 2 2 6" xfId="19509" xr:uid="{AECBFA5A-B6F6-470F-AC8F-A7681E611F50}"/>
    <cellStyle name="Normal 2 17 2 2 7" xfId="19511" xr:uid="{BA050240-85B4-4E37-BB40-00DC130B4977}"/>
    <cellStyle name="Normal 2 17 2 2 8" xfId="19513" xr:uid="{058BD3C8-EF99-4F21-B636-CFE8140E56A6}"/>
    <cellStyle name="Normal 2 17 2 2 9" xfId="19515" xr:uid="{30677F45-36EC-4EB3-9C54-EFEC47A2946A}"/>
    <cellStyle name="Normal 2 17 2 3" xfId="18761" xr:uid="{D5BB955E-02EC-4D25-9358-EE6E89809B8D}"/>
    <cellStyle name="Normal 2 17 2 3 2" xfId="19517" xr:uid="{E95FDF50-55A4-4400-8ABF-11AC74B72A3F}"/>
    <cellStyle name="Normal 2 17 2 3 3" xfId="19520" xr:uid="{E32EEBB1-8955-4FA1-A65E-8144534C5B32}"/>
    <cellStyle name="Normal 2 17 2 3 4" xfId="19523" xr:uid="{B32BA391-4B6A-4974-ADF1-17F7E2A01067}"/>
    <cellStyle name="Normal 2 17 2 3 5" xfId="19526" xr:uid="{465E014A-2C61-4643-95DA-A4544C0FF3BA}"/>
    <cellStyle name="Normal 2 17 2 3 6" xfId="19528" xr:uid="{60D98EE7-92AB-4258-9F47-62B075C465B4}"/>
    <cellStyle name="Normal 2 17 2 3 7" xfId="19530" xr:uid="{1EFAE812-C4FC-4578-96AD-53B02A67D439}"/>
    <cellStyle name="Normal 2 17 2 3 8" xfId="19532" xr:uid="{BE00424D-130B-481A-8ABB-82076C744EF8}"/>
    <cellStyle name="Normal 2 17 2 3 9" xfId="19534" xr:uid="{0DC42085-6D06-4251-AE6D-3A760D9D0EF0}"/>
    <cellStyle name="Normal 2 17 2 4" xfId="18766" xr:uid="{42A84E26-774E-4EDA-BF1E-C66F72DE11C7}"/>
    <cellStyle name="Normal 2 17 2 4 2" xfId="19536" xr:uid="{94AD344F-3FB7-4570-B919-1F709801B9D4}"/>
    <cellStyle name="Normal 2 17 2 4 3" xfId="6195" xr:uid="{E87C5466-DD6D-40A3-AB0F-8E1FA77B9A43}"/>
    <cellStyle name="Normal 2 17 2 4 4" xfId="6203" xr:uid="{9E97541B-C011-4FCD-9F4C-BD5C996E6F7A}"/>
    <cellStyle name="Normal 2 17 2 4 5" xfId="1371" xr:uid="{C598D1E7-3BE7-452D-8FA3-F5B446863944}"/>
    <cellStyle name="Normal 2 17 2 4 6" xfId="7285" xr:uid="{BC5FFCF1-E26A-471A-AC58-7C86CC61E0D9}"/>
    <cellStyle name="Normal 2 17 2 4 7" xfId="7291" xr:uid="{0646CFC1-0D0C-4C8A-8A32-6DF674B00813}"/>
    <cellStyle name="Normal 2 17 2 4 8" xfId="11463" xr:uid="{C0D33610-D5A7-4912-8C79-B188D31F4BC4}"/>
    <cellStyle name="Normal 2 17 2 4 9" xfId="9254" xr:uid="{B3149052-50A3-4926-BB18-B930A1140FF4}"/>
    <cellStyle name="Normal 2 17 2 5" xfId="18771" xr:uid="{8DD5577F-0C57-4411-AFD1-65A5B67B5081}"/>
    <cellStyle name="Normal 2 17 2 5 2" xfId="19539" xr:uid="{E350EC94-BDD5-4F80-BD90-F81D138F45D9}"/>
    <cellStyle name="Normal 2 17 2 5 3" xfId="19545" xr:uid="{FCF2C053-952A-40EA-9322-62D3E4F873CC}"/>
    <cellStyle name="Normal 2 17 2 5 4" xfId="16318" xr:uid="{BEAFFF84-E4C3-44D8-B333-BE5264109DFC}"/>
    <cellStyle name="Normal 2 17 2 5 5" xfId="19548" xr:uid="{DEC40868-4EC1-45C0-80B0-727CDC5397A5}"/>
    <cellStyle name="Normal 2 17 2 5 6" xfId="19551" xr:uid="{54C8B536-6AD1-47FD-92EE-3639F57E76D7}"/>
    <cellStyle name="Normal 2 17 2 5 7" xfId="19554" xr:uid="{59907A2C-BC1C-42BB-B391-1B4AB4D55B81}"/>
    <cellStyle name="Normal 2 17 2 5 8" xfId="19557" xr:uid="{17240D01-E63F-4390-8DFB-B3634A691E0E}"/>
    <cellStyle name="Normal 2 17 2 5 9" xfId="19559" xr:uid="{26225AAC-126F-41E7-884F-2095ADD48D81}"/>
    <cellStyle name="Normal 2 17 2 6" xfId="18776" xr:uid="{FAB2AB28-61EF-41B6-AB58-FF31C09CC05B}"/>
    <cellStyle name="Normal 2 17 2 6 2" xfId="19561" xr:uid="{708861D8-E021-4124-93E7-BC112B36969E}"/>
    <cellStyle name="Normal 2 17 2 6 3" xfId="19563" xr:uid="{A00EF4E4-5DCF-482A-9DF4-E76D9AB96128}"/>
    <cellStyle name="Normal 2 17 2 6 4" xfId="19570" xr:uid="{1D960334-619F-4A0E-AAC6-3C289FA310A3}"/>
    <cellStyle name="Normal 2 17 2 6 5" xfId="19574" xr:uid="{37EF203F-5B7E-48EC-A00C-A4782E41893B}"/>
    <cellStyle name="Normal 2 17 2 6 6" xfId="19578" xr:uid="{95737B9A-0356-4707-8B04-D4E6B6877C56}"/>
    <cellStyle name="Normal 2 17 2 6 7" xfId="19582" xr:uid="{261B92F4-0D3A-400C-A7D0-8F02329F3B65}"/>
    <cellStyle name="Normal 2 17 2 6 8" xfId="19585" xr:uid="{45C593D8-FB07-4AC0-8F6C-B9A6B0577B21}"/>
    <cellStyle name="Normal 2 17 2 6 9" xfId="19588" xr:uid="{DA1E92EE-447F-40A8-8659-4A6925D17BC4}"/>
    <cellStyle name="Normal 2 17 2 7" xfId="18782" xr:uid="{4BDBAC0E-71BD-4E86-92FB-F0E97F512042}"/>
    <cellStyle name="Normal 2 17 2 8" xfId="19591" xr:uid="{E7210F00-91DD-4C29-916F-F70FCEA6347A}"/>
    <cellStyle name="Normal 2 17 2 9" xfId="19595" xr:uid="{531B7CFA-34BE-449E-BA18-471192E2720F}"/>
    <cellStyle name="Normal 2 17 2_New TB 18-19" xfId="19601" xr:uid="{8E13D85E-0A92-4586-A88E-E39D1EDD7C29}"/>
    <cellStyle name="Normal 2 17 3" xfId="19604" xr:uid="{DC97593F-BB21-4DE9-A015-EB9FE6E5F070}"/>
    <cellStyle name="Normal 2 17 3 10" xfId="1168" xr:uid="{C75B974C-9C3D-400D-BE4E-BC15A1719C5D}"/>
    <cellStyle name="Normal 2 17 3 11" xfId="19606" xr:uid="{B6E0C0AE-9494-4327-9F55-7A0E6FCFA20E}"/>
    <cellStyle name="Normal 2 17 3 12" xfId="19609" xr:uid="{3706AFB6-996B-4B3D-8297-5F85B0CF712B}"/>
    <cellStyle name="Normal 2 17 3 13" xfId="19612" xr:uid="{1348BEC8-A003-4463-AC3D-80E70706A711}"/>
    <cellStyle name="Normal 2 17 3 14" xfId="19615" xr:uid="{41FA8C82-6B0E-4F07-AF69-12EB4C66D6E5}"/>
    <cellStyle name="Normal 2 17 3 2" xfId="18794" xr:uid="{AC2ABE35-10F9-4EBF-B7D9-DAAAADB284EE}"/>
    <cellStyle name="Normal 2 17 3 2 2" xfId="19618" xr:uid="{E6AEB54E-49E0-459A-A760-EFC690DCA39D}"/>
    <cellStyle name="Normal 2 17 3 2 3" xfId="19620" xr:uid="{FE2F5E51-328C-48A0-B673-400DDD4C3E82}"/>
    <cellStyle name="Normal 2 17 3 2 4" xfId="19622" xr:uid="{7E43F542-0D22-423A-B6EA-4C97DAAB950B}"/>
    <cellStyle name="Normal 2 17 3 2 5" xfId="19624" xr:uid="{985944DF-6CE4-4284-AA07-275DDBDDDBFD}"/>
    <cellStyle name="Normal 2 17 3 2 6" xfId="19626" xr:uid="{51652F8B-78D6-494D-A491-D188B5A48F7D}"/>
    <cellStyle name="Normal 2 17 3 2 7" xfId="19629" xr:uid="{20838E07-4D48-46E8-98FD-CC5700759FF5}"/>
    <cellStyle name="Normal 2 17 3 2 8" xfId="19631" xr:uid="{CD3BC85B-23A3-4E9C-91C4-26A1C40D5C9D}"/>
    <cellStyle name="Normal 2 17 3 2 9" xfId="19633" xr:uid="{5C35F486-A291-451F-AC31-431DF26201C3}"/>
    <cellStyle name="Normal 2 17 3 3" xfId="18798" xr:uid="{C2D7F0E0-1D10-4BCC-ACD5-06E365ABA1FF}"/>
    <cellStyle name="Normal 2 17 3 3 2" xfId="19635" xr:uid="{F9F34B64-C5F5-475A-9F01-76B4E845014A}"/>
    <cellStyle name="Normal 2 17 3 3 3" xfId="19638" xr:uid="{96C42D15-756F-4C85-B283-2665577E0865}"/>
    <cellStyle name="Normal 2 17 3 3 4" xfId="19641" xr:uid="{A87C03E4-6910-4DBC-B9A1-966BB5D4CF1A}"/>
    <cellStyle name="Normal 2 17 3 3 5" xfId="19644" xr:uid="{BBEA73E8-E680-4F4B-BD4B-4AA2740F50EF}"/>
    <cellStyle name="Normal 2 17 3 3 6" xfId="19646" xr:uid="{2724CC50-765C-4633-AFEB-171A97A8A7D4}"/>
    <cellStyle name="Normal 2 17 3 3 7" xfId="19648" xr:uid="{20729303-E175-41B9-8D55-53C724CBF07A}"/>
    <cellStyle name="Normal 2 17 3 3 8" xfId="19650" xr:uid="{D719CC33-33BA-4C02-A479-14A910E9D7C8}"/>
    <cellStyle name="Normal 2 17 3 3 9" xfId="19652" xr:uid="{18C84972-6477-47E4-9EFC-883942756496}"/>
    <cellStyle name="Normal 2 17 3 4" xfId="18803" xr:uid="{5D37ECCC-CA89-4652-BDB7-FCE4B4C977B4}"/>
    <cellStyle name="Normal 2 17 3 4 2" xfId="19654" xr:uid="{D95F69D4-07B5-4E98-8E92-0902AE85595E}"/>
    <cellStyle name="Normal 2 17 3 4 3" xfId="19656" xr:uid="{C105567E-6475-4118-AFBD-5D545D854EA4}"/>
    <cellStyle name="Normal 2 17 3 4 4" xfId="19660" xr:uid="{D35CC8E0-DE0E-4AA0-B5DF-857BC6A6DCAE}"/>
    <cellStyle name="Normal 2 17 3 4 5" xfId="19662" xr:uid="{9A382884-ACBD-49E7-87C1-A825C03CD18C}"/>
    <cellStyle name="Normal 2 17 3 4 6" xfId="19664" xr:uid="{C7269A72-4669-4BAA-A075-04153D6CBE65}"/>
    <cellStyle name="Normal 2 17 3 4 7" xfId="19667" xr:uid="{C19D54F0-B3B4-45D3-A55F-ABDA6C24BECC}"/>
    <cellStyle name="Normal 2 17 3 4 8" xfId="19670" xr:uid="{2B42AD02-0F0D-402E-BFEB-4DCB7EA0DDCB}"/>
    <cellStyle name="Normal 2 17 3 4 9" xfId="7744" xr:uid="{13D7E908-7535-4031-A9E8-03F905D0D115}"/>
    <cellStyle name="Normal 2 17 3 5" xfId="18808" xr:uid="{8C5DBFEE-C717-4E45-BE37-AE4E683D9118}"/>
    <cellStyle name="Normal 2 17 3 5 2" xfId="19672" xr:uid="{1271D0C7-1215-450E-9A08-55A4124B2B8D}"/>
    <cellStyle name="Normal 2 17 3 5 3" xfId="19674" xr:uid="{35D458FB-8C4C-4254-9556-ECFC828F590F}"/>
    <cellStyle name="Normal 2 17 3 5 4" xfId="19676" xr:uid="{BC6551F2-0939-479B-BB6C-114CE87CD63D}"/>
    <cellStyle name="Normal 2 17 3 5 5" xfId="19678" xr:uid="{42072A4B-E5D6-44DC-9CB0-879AC0D79F49}"/>
    <cellStyle name="Normal 2 17 3 5 6" xfId="19680" xr:uid="{BBF118DF-55B4-4ACF-AE03-0F98F4B2F6FE}"/>
    <cellStyle name="Normal 2 17 3 5 7" xfId="19682" xr:uid="{277FF2AC-4948-499A-BA60-C94B860B8374}"/>
    <cellStyle name="Normal 2 17 3 5 8" xfId="19684" xr:uid="{5A6A9AEE-0A46-452F-B624-6486E793B9F6}"/>
    <cellStyle name="Normal 2 17 3 5 9" xfId="19686" xr:uid="{977788A7-3E84-41D8-B402-CEDB687F477C}"/>
    <cellStyle name="Normal 2 17 3 6" xfId="18813" xr:uid="{D62C5195-0B8A-422B-AD93-E60C77CCC64A}"/>
    <cellStyle name="Normal 2 17 3 6 2" xfId="19688" xr:uid="{EB89B33B-0579-4476-8DC5-E0AF2AE32AFB}"/>
    <cellStyle name="Normal 2 17 3 6 3" xfId="19690" xr:uid="{1EEE4F79-0DBE-4FB8-B444-B9E79EBB1EF2}"/>
    <cellStyle name="Normal 2 17 3 6 4" xfId="19692" xr:uid="{5C5DB4F6-22E9-402C-8B04-85A185054C3E}"/>
    <cellStyle name="Normal 2 17 3 6 5" xfId="19694" xr:uid="{BDEF99FA-0D36-4A63-ABFA-2AEAF88EEB93}"/>
    <cellStyle name="Normal 2 17 3 6 6" xfId="3130" xr:uid="{F820D854-7505-47E6-BEF2-C5B29F3A85E1}"/>
    <cellStyle name="Normal 2 17 3 6 7" xfId="3141" xr:uid="{66C54EA9-5E18-4264-A36D-F6C3D63307E8}"/>
    <cellStyle name="Normal 2 17 3 6 8" xfId="12315" xr:uid="{185A1013-FF4B-4B91-A962-E89B5AA4E2DE}"/>
    <cellStyle name="Normal 2 17 3 6 9" xfId="15408" xr:uid="{46CADE7A-C6E3-4CE5-98AC-CD6757293B58}"/>
    <cellStyle name="Normal 2 17 3 7" xfId="18819" xr:uid="{FD5C353D-58F6-4F17-BCF6-E04D5158167F}"/>
    <cellStyle name="Normal 2 17 3 8" xfId="19697" xr:uid="{A2379681-9546-434D-B822-391D62AC27F9}"/>
    <cellStyle name="Normal 2 17 3 9" xfId="19701" xr:uid="{83D82ECB-3D3C-46C7-8661-B7A36AFAE174}"/>
    <cellStyle name="Normal 2 17 3_New TB 18-19" xfId="19707" xr:uid="{D8397D49-F07D-4D60-B69F-83147E21C9EC}"/>
    <cellStyle name="Normal 2 17 4" xfId="19709" xr:uid="{1CAD6ED9-8C07-4176-A97E-88446FD20F8F}"/>
    <cellStyle name="Normal 2 17 4 10" xfId="1245" xr:uid="{963F775D-07A0-455C-9224-F4C1F4D578C4}"/>
    <cellStyle name="Normal 2 17 4 11" xfId="19711" xr:uid="{AE76A4F9-C22E-4024-9ECB-4B58CF6F2485}"/>
    <cellStyle name="Normal 2 17 4 12" xfId="19714" xr:uid="{8629C20E-360C-4AB1-A44E-D3EEB5330DD6}"/>
    <cellStyle name="Normal 2 17 4 13" xfId="19716" xr:uid="{B078043F-10EA-480F-A1D4-C375B317DDF1}"/>
    <cellStyle name="Normal 2 17 4 14" xfId="19718" xr:uid="{66EAEBAD-9F75-48D7-8FFD-F4A7CE49B287}"/>
    <cellStyle name="Normal 2 17 4 2" xfId="3343" xr:uid="{1886631A-B5F6-4A8A-A2C4-62F865AE5BAA}"/>
    <cellStyle name="Normal 2 17 4 2 2" xfId="3351" xr:uid="{6D62B72B-8D02-4585-B0DF-2A0F2123713E}"/>
    <cellStyle name="Normal 2 17 4 2 3" xfId="2875" xr:uid="{34F847A9-67D3-4CB5-9BA4-E17376F79D47}"/>
    <cellStyle name="Normal 2 17 4 2 4" xfId="2889" xr:uid="{26E60A3F-B0EA-46B0-968D-7C4661BB58FD}"/>
    <cellStyle name="Normal 2 17 4 2 5" xfId="2903" xr:uid="{17ACDFEE-74C2-49C4-A3D9-66EFDB5983FD}"/>
    <cellStyle name="Normal 2 17 4 2 6" xfId="3358" xr:uid="{0C3EDCDB-C52C-468A-9C32-DF4DCD3A6AD3}"/>
    <cellStyle name="Normal 2 17 4 2 7" xfId="3365" xr:uid="{079F2CFB-CD3B-4034-B8FE-BB27557BD17D}"/>
    <cellStyle name="Normal 2 17 4 2 8" xfId="3370" xr:uid="{1F165C71-587F-4FB1-9B46-D8EE2A3EACC2}"/>
    <cellStyle name="Normal 2 17 4 2 9" xfId="3374" xr:uid="{5637EDE9-2434-41A0-8614-16AB5D6A9AFE}"/>
    <cellStyle name="Normal 2 17 4 3" xfId="3387" xr:uid="{E790D4CC-5BE9-49D9-B990-49E78B146C33}"/>
    <cellStyle name="Normal 2 17 4 3 2" xfId="956" xr:uid="{3B1444F2-FEBE-4AC5-904D-9C2D8F463122}"/>
    <cellStyle name="Normal 2 17 4 3 3" xfId="3395" xr:uid="{6A42DF53-34FE-477E-8EFA-ED6F5359EB45}"/>
    <cellStyle name="Normal 2 17 4 3 4" xfId="3401" xr:uid="{EF23639B-54E4-4CCF-8A09-66638EE8D5BF}"/>
    <cellStyle name="Normal 2 17 4 3 5" xfId="19720" xr:uid="{D99FDDB0-50B6-4615-9E0F-18B487656D9D}"/>
    <cellStyle name="Normal 2 17 4 3 6" xfId="19722" xr:uid="{311F2DB9-AD2C-4A21-B29A-3E285DD91F88}"/>
    <cellStyle name="Normal 2 17 4 3 7" xfId="19724" xr:uid="{370AB2F4-D1C1-48DB-9740-7D0DD5081A40}"/>
    <cellStyle name="Normal 2 17 4 3 8" xfId="19726" xr:uid="{C2C649D0-76EF-4DFA-B719-6B77F9C3CDF4}"/>
    <cellStyle name="Normal 2 17 4 3 9" xfId="19729" xr:uid="{B6E445F4-B2CF-4B6A-85BA-7C581DC613D5}"/>
    <cellStyle name="Normal 2 17 4 4" xfId="18828" xr:uid="{3619F9CB-70AA-4888-A5FA-8033052B7642}"/>
    <cellStyle name="Normal 2 17 4 4 2" xfId="19732" xr:uid="{7EEADCC5-DBE4-43C8-8110-1A9560D20428}"/>
    <cellStyle name="Normal 2 17 4 4 3" xfId="19735" xr:uid="{12E9B146-8AC7-420E-8BF2-8C426931F288}"/>
    <cellStyle name="Normal 2 17 4 4 4" xfId="19738" xr:uid="{2FC97399-75BA-4180-B6E2-3EF1ADDFA86D}"/>
    <cellStyle name="Normal 2 17 4 4 5" xfId="19742" xr:uid="{C2D51ABB-F233-4079-B8A3-251E1E19D344}"/>
    <cellStyle name="Normal 2 17 4 4 6" xfId="19746" xr:uid="{EE18D714-5D87-47FC-AACB-9CAA07602746}"/>
    <cellStyle name="Normal 2 17 4 4 7" xfId="19752" xr:uid="{037DFF76-D662-4C10-864E-F5C3BFE4E18A}"/>
    <cellStyle name="Normal 2 17 4 4 8" xfId="19755" xr:uid="{ABEEF7FC-EF7F-4973-AF35-72A4334655F1}"/>
    <cellStyle name="Normal 2 17 4 4 9" xfId="19758" xr:uid="{36D516A2-2C48-4F7F-82FB-3BB6D4D0D753}"/>
    <cellStyle name="Normal 2 17 4 5" xfId="18834" xr:uid="{461F0DBE-D734-48EF-BF89-B813161AE0A7}"/>
    <cellStyle name="Normal 2 17 4 5 2" xfId="19760" xr:uid="{579FF25B-2438-408F-944F-5495CA62C686}"/>
    <cellStyle name="Normal 2 17 4 5 3" xfId="19762" xr:uid="{6DA1B105-3BA1-4F76-B9C3-5A8868CEBD3A}"/>
    <cellStyle name="Normal 2 17 4 5 4" xfId="19764" xr:uid="{63DDCE9E-1D52-4D91-9E78-206A2E8DAA6D}"/>
    <cellStyle name="Normal 2 17 4 5 5" xfId="19766" xr:uid="{A0F2FF83-DD28-4CF5-9F5A-91DEB35FA5D7}"/>
    <cellStyle name="Normal 2 17 4 5 6" xfId="19768" xr:uid="{83862242-6A70-4CC4-9111-E5504C7A1D20}"/>
    <cellStyle name="Normal 2 17 4 5 7" xfId="19770" xr:uid="{52919DCB-E1CF-4F5C-8092-4E141D2769B7}"/>
    <cellStyle name="Normal 2 17 4 5 8" xfId="19772" xr:uid="{61639D7B-46E0-431C-8A9C-858E4EB76A9E}"/>
    <cellStyle name="Normal 2 17 4 5 9" xfId="19774" xr:uid="{986B06EE-FF05-4E74-BE51-23B342BE2BAB}"/>
    <cellStyle name="Normal 2 17 4 6" xfId="18840" xr:uid="{5D41545D-86E4-4409-B029-985D1F2C9039}"/>
    <cellStyle name="Normal 2 17 4 6 2" xfId="19776" xr:uid="{B561CFD9-0FD1-468F-9D87-0A78167836D0}"/>
    <cellStyle name="Normal 2 17 4 6 3" xfId="19778" xr:uid="{BDD96BE8-466B-4CED-B780-5795D84B53C1}"/>
    <cellStyle name="Normal 2 17 4 6 4" xfId="19780" xr:uid="{34CC5EC2-DC69-460B-8E50-3644E63D8E8D}"/>
    <cellStyle name="Normal 2 17 4 6 5" xfId="19782" xr:uid="{6FAC7154-FBF3-47C1-942C-A28E8C572C26}"/>
    <cellStyle name="Normal 2 17 4 6 6" xfId="19784" xr:uid="{4EB3B40A-BF99-4E39-AB04-18B301B6F97D}"/>
    <cellStyle name="Normal 2 17 4 6 7" xfId="19786" xr:uid="{BFC44043-DE02-4EA5-97C6-56FFB4BED75E}"/>
    <cellStyle name="Normal 2 17 4 6 8" xfId="19788" xr:uid="{A247970D-938C-4475-B920-5038BB6F9D11}"/>
    <cellStyle name="Normal 2 17 4 6 9" xfId="19790" xr:uid="{4DDA0D7E-88CA-4F3D-98CD-2FB6CAB5EA3C}"/>
    <cellStyle name="Normal 2 17 4 7" xfId="18849" xr:uid="{2863CC12-BCC0-48D4-A26B-1485719C138F}"/>
    <cellStyle name="Normal 2 17 4 8" xfId="19793" xr:uid="{1C2924C4-8685-4F9F-96CF-CB5E56C8E9A3}"/>
    <cellStyle name="Normal 2 17 4 9" xfId="19799" xr:uid="{76BB4E08-6769-4203-9918-06EE4E8CF1B5}"/>
    <cellStyle name="Normal 2 17 4_New TB 18-19" xfId="631" xr:uid="{853117F7-3D08-4FEA-AB72-A00E0F32C3E2}"/>
    <cellStyle name="Normal 2 17 5" xfId="1418" xr:uid="{B3D95513-D733-4D5C-9BDE-964446ACE263}"/>
    <cellStyle name="Normal 2 17 5 10" xfId="19805" xr:uid="{24F3D59C-AC1E-469C-B4A0-4B6A333699A0}"/>
    <cellStyle name="Normal 2 17 5 11" xfId="2758" xr:uid="{7E935162-0A3F-412A-B185-D5858C942B0C}"/>
    <cellStyle name="Normal 2 17 5 12" xfId="567" xr:uid="{0F5F7682-1FFC-49FA-B3A6-5936B688E884}"/>
    <cellStyle name="Normal 2 17 5 13" xfId="3298" xr:uid="{8DF554F3-0661-43D1-82D7-62B865BDE3BA}"/>
    <cellStyle name="Normal 2 17 5 14" xfId="3330" xr:uid="{0F033B1E-5C14-4382-B8DB-B96FA63DC40A}"/>
    <cellStyle name="Normal 2 17 5 2" xfId="4206" xr:uid="{218714A1-A9FF-44A9-B0A1-465363A6A302}"/>
    <cellStyle name="Normal 2 17 5 2 2" xfId="19808" xr:uid="{5B93F33F-B063-4667-9BEC-58F748A8A8AA}"/>
    <cellStyle name="Normal 2 17 5 2 3" xfId="19811" xr:uid="{50B92243-0334-45DE-B321-3365969E3B4C}"/>
    <cellStyle name="Normal 2 17 5 2 4" xfId="19814" xr:uid="{0699B81D-7DFA-4432-8673-2D348EF422BF}"/>
    <cellStyle name="Normal 2 17 5 2 5" xfId="19817" xr:uid="{A1C94FF3-017E-4772-B5D2-46BEDED9610B}"/>
    <cellStyle name="Normal 2 17 5 2 6" xfId="19820" xr:uid="{1774E23E-D780-4633-A75A-AF5C6A42FF54}"/>
    <cellStyle name="Normal 2 17 5 2 7" xfId="19822" xr:uid="{E1335D3F-05DE-44F6-9C76-3E805F484E7C}"/>
    <cellStyle name="Normal 2 17 5 2 8" xfId="19824" xr:uid="{01DCE410-D180-43AB-B38C-674F765851C4}"/>
    <cellStyle name="Normal 2 17 5 2 9" xfId="19826" xr:uid="{3DC91B63-56E4-4CCF-A5CE-0D948F0EB203}"/>
    <cellStyle name="Normal 2 17 5 3" xfId="6191" xr:uid="{C35FE3FD-F540-44EB-A759-6C4BC75AF336}"/>
    <cellStyle name="Normal 2 17 5 3 2" xfId="19830" xr:uid="{C0603445-BC7E-4CD5-BB87-11B94EA5F0CE}"/>
    <cellStyle name="Normal 2 17 5 3 3" xfId="19835" xr:uid="{95DAFA82-A5E4-4ACC-B1FA-63A164C0CD6A}"/>
    <cellStyle name="Normal 2 17 5 3 4" xfId="19840" xr:uid="{3DEABFEF-E07F-4D71-BE28-7F5B030242C4}"/>
    <cellStyle name="Normal 2 17 5 3 5" xfId="15070" xr:uid="{4E39E286-E183-4302-BAB3-98385019239E}"/>
    <cellStyle name="Normal 2 17 5 3 6" xfId="19846" xr:uid="{E47BA55F-2521-41DE-9C7E-0FC42E1CFC1C}"/>
    <cellStyle name="Normal 2 17 5 3 7" xfId="19850" xr:uid="{56955B78-52AC-4091-A57D-E25C291A2849}"/>
    <cellStyle name="Normal 2 17 5 3 8" xfId="19854" xr:uid="{A789A52C-2211-4991-8B53-7F0B185E024E}"/>
    <cellStyle name="Normal 2 17 5 3 9" xfId="19858" xr:uid="{6E8BE711-EEF8-4CD9-A586-372986D6F51D}"/>
    <cellStyle name="Normal 2 17 5 4" xfId="19861" xr:uid="{0214235A-7AD3-4BDC-ABE0-D3F8306D4578}"/>
    <cellStyle name="Normal 2 17 5 4 2" xfId="19865" xr:uid="{7ACD4025-7AEB-4457-9987-378DFFFBD7FA}"/>
    <cellStyle name="Normal 2 17 5 4 3" xfId="19868" xr:uid="{86E2F403-0E8C-4DBF-B8A8-3619769F204C}"/>
    <cellStyle name="Normal 2 17 5 4 4" xfId="19871" xr:uid="{624C1EFB-AF66-49BD-9D22-E67FCA490270}"/>
    <cellStyle name="Normal 2 17 5 4 5" xfId="17184" xr:uid="{33CDE009-AE8F-428F-A35F-73FB2819FF3A}"/>
    <cellStyle name="Normal 2 17 5 4 6" xfId="17188" xr:uid="{C3FCABD4-A916-411A-84B0-2F8D45B0A0EE}"/>
    <cellStyle name="Normal 2 17 5 4 7" xfId="17192" xr:uid="{4B897959-3B2A-4659-BF85-1D02674C4054}"/>
    <cellStyle name="Normal 2 17 5 4 8" xfId="17196" xr:uid="{5C73BCAC-8004-4AD8-9B1A-012357DEDB10}"/>
    <cellStyle name="Normal 2 17 5 4 9" xfId="17200" xr:uid="{A166334F-A17C-4967-994C-18D81A5D8F3D}"/>
    <cellStyle name="Normal 2 17 5 5" xfId="19873" xr:uid="{73FFE974-EB72-431C-8CC8-EA8FA8BA721B}"/>
    <cellStyle name="Normal 2 17 5 5 2" xfId="19877" xr:uid="{6D956BB1-A1BA-4E85-A6FF-46D56165059A}"/>
    <cellStyle name="Normal 2 17 5 5 3" xfId="19880" xr:uid="{BEBAB3A9-484A-4C4A-89E1-74257120D0A4}"/>
    <cellStyle name="Normal 2 17 5 5 4" xfId="19883" xr:uid="{656B7FB2-5EB1-4F35-B6EA-EFF5C296C5C9}"/>
    <cellStyle name="Normal 2 17 5 5 5" xfId="19886" xr:uid="{50694F6F-D3AF-486D-8F7B-D0A1753BA9F3}"/>
    <cellStyle name="Normal 2 17 5 5 6" xfId="19889" xr:uid="{2F66B63F-14FE-4537-9003-96C21C8285E0}"/>
    <cellStyle name="Normal 2 17 5 5 7" xfId="19892" xr:uid="{646E38EE-729E-40BB-B261-E0CCF6A85742}"/>
    <cellStyle name="Normal 2 17 5 5 8" xfId="19895" xr:uid="{0AC1FF06-FB0F-4226-8C66-56C767F19BB2}"/>
    <cellStyle name="Normal 2 17 5 5 9" xfId="19898" xr:uid="{2A75CFBC-38A9-40FF-8C2A-F8F4EFF94008}"/>
    <cellStyle name="Normal 2 17 5 6" xfId="19901" xr:uid="{A884C65F-4CA7-449F-97A1-B9B943D75378}"/>
    <cellStyle name="Normal 2 17 5 6 2" xfId="523" xr:uid="{F19E55EC-D95D-4B36-9F17-7707645E21DB}"/>
    <cellStyle name="Normal 2 17 5 6 3" xfId="7686" xr:uid="{707DDB01-265C-4863-B538-9A18B5AC39BB}"/>
    <cellStyle name="Normal 2 17 5 6 4" xfId="7702" xr:uid="{16F57886-D7FC-4CA0-B5AC-3B340B858C85}"/>
    <cellStyle name="Normal 2 17 5 6 5" xfId="3253" xr:uid="{50EC86A1-30DC-4043-922E-8C7C8464248C}"/>
    <cellStyle name="Normal 2 17 5 6 6" xfId="3265" xr:uid="{B10A50D5-B363-4EF7-BA4B-15C2FDF5B6DC}"/>
    <cellStyle name="Normal 2 17 5 6 7" xfId="3276" xr:uid="{9DA7E987-71CC-469D-A92D-4DB9E0ED8E9E}"/>
    <cellStyle name="Normal 2 17 5 6 8" xfId="7716" xr:uid="{9D06FFA6-2C80-4944-B431-F7FDBC57A854}"/>
    <cellStyle name="Normal 2 17 5 6 9" xfId="6448" xr:uid="{79C514BC-C3D7-4DA6-BA4A-5E7D0A24C91F}"/>
    <cellStyle name="Normal 2 17 5 7" xfId="19905" xr:uid="{8EC472A3-A01C-4BE3-911D-59976FDADDE7}"/>
    <cellStyle name="Normal 2 17 5 8" xfId="19911" xr:uid="{B6F34E66-43F1-462E-A782-5C6C696D7248}"/>
    <cellStyle name="Normal 2 17 5 9" xfId="17933" xr:uid="{D1244291-A2A9-4389-8C52-3C1A6667E2AA}"/>
    <cellStyle name="Normal 2 17 5_New TB 18-19" xfId="19916" xr:uid="{92785C71-CDB1-45AB-9C86-270276FD45A4}"/>
    <cellStyle name="Normal 2 17 6" xfId="19919" xr:uid="{5726F574-085B-4D47-BE37-2C5965C36EE0}"/>
    <cellStyle name="Normal 2 17 6 10" xfId="19926" xr:uid="{CC075178-11B5-41F7-95F0-D8595BE0310F}"/>
    <cellStyle name="Normal 2 17 6 11" xfId="19934" xr:uid="{0F46289C-3F92-4A08-8AFB-2D6689826C7A}"/>
    <cellStyle name="Normal 2 17 6 12" xfId="19942" xr:uid="{EB6E1036-E40A-45C6-8081-1553FB8F2E1B}"/>
    <cellStyle name="Normal 2 17 6 13" xfId="19949" xr:uid="{1581DDB1-B872-46B4-A8F5-C0F07D43F641}"/>
    <cellStyle name="Normal 2 17 6 14" xfId="19956" xr:uid="{70598181-9BEF-48CD-9439-9D5E5E624AA1}"/>
    <cellStyle name="Normal 2 17 6 2" xfId="4338" xr:uid="{E526F184-F511-4D24-89F1-D74CD3B94123}"/>
    <cellStyle name="Normal 2 17 6 2 2" xfId="19960" xr:uid="{5AFC3869-AE30-4A8C-9722-94A92912E2C8}"/>
    <cellStyle name="Normal 2 17 6 2 3" xfId="19963" xr:uid="{00E820B1-C6A6-4669-B474-C682BFB7D667}"/>
    <cellStyle name="Normal 2 17 6 2 4" xfId="19966" xr:uid="{6FA1D3E4-A5CB-4C39-A7E5-089F40D225F5}"/>
    <cellStyle name="Normal 2 17 6 2 5" xfId="19969" xr:uid="{F169BD89-AF66-478B-B1B7-C63C8BF07FDF}"/>
    <cellStyle name="Normal 2 17 6 2 6" xfId="19972" xr:uid="{8A2EB337-D9C7-4F0C-A26C-55050D9CE481}"/>
    <cellStyle name="Normal 2 17 6 2 7" xfId="19975" xr:uid="{4D001248-E2A7-4272-A69B-4BB128F6AE1A}"/>
    <cellStyle name="Normal 2 17 6 2 8" xfId="19977" xr:uid="{1E3673E7-3438-4EFE-8E78-AF648C65FD1D}"/>
    <cellStyle name="Normal 2 17 6 2 9" xfId="19979" xr:uid="{2DFE3724-0747-4409-AC37-1D08CE05592F}"/>
    <cellStyle name="Normal 2 17 6 3" xfId="6216" xr:uid="{3D1AE2FA-6E92-4D9D-8DB7-9F7F3869EE8C}"/>
    <cellStyle name="Normal 2 17 6 3 2" xfId="19981" xr:uid="{028FD8DB-B056-49CB-A05D-4951B11C3276}"/>
    <cellStyle name="Normal 2 17 6 3 3" xfId="19984" xr:uid="{602562DA-CA50-4963-A447-520D06C50B80}"/>
    <cellStyle name="Normal 2 17 6 3 4" xfId="19987" xr:uid="{C54DDD34-EB22-4E77-81B3-FEABF3241326}"/>
    <cellStyle name="Normal 2 17 6 3 5" xfId="19990" xr:uid="{7ED475C6-7826-4C3F-A6E2-183CBFA7FA0E}"/>
    <cellStyle name="Normal 2 17 6 3 6" xfId="19994" xr:uid="{AC3D33AC-6B44-4FB7-ABCD-23C8E6B97F28}"/>
    <cellStyle name="Normal 2 17 6 3 7" xfId="19998" xr:uid="{81574749-FB21-4F86-A44A-CBB7122EB7B3}"/>
    <cellStyle name="Normal 2 17 6 3 8" xfId="20001" xr:uid="{019A9F44-B5C7-46EF-8462-B788CE476987}"/>
    <cellStyle name="Normal 2 17 6 3 9" xfId="20004" xr:uid="{C249495A-9919-4B46-BE67-FAEC770F558F}"/>
    <cellStyle name="Normal 2 17 6 4" xfId="20009" xr:uid="{C7DC0435-750E-4823-A130-1DF23E2E8FF7}"/>
    <cellStyle name="Normal 2 17 6 4 2" xfId="876" xr:uid="{74E0D617-F24F-404F-80CC-38264A0B3E9C}"/>
    <cellStyle name="Normal 2 17 6 4 3" xfId="20011" xr:uid="{DE9C16C5-7C80-4F14-B879-C9AEA59B4D4B}"/>
    <cellStyle name="Normal 2 17 6 4 4" xfId="20014" xr:uid="{B43270DB-4747-4816-BA5A-2B3549ABE021}"/>
    <cellStyle name="Normal 2 17 6 4 5" xfId="20017" xr:uid="{BC204854-2FB2-4966-8352-BF2375724C06}"/>
    <cellStyle name="Normal 2 17 6 4 6" xfId="20021" xr:uid="{C41696A8-E02A-41B2-855A-ED595859A64A}"/>
    <cellStyle name="Normal 2 17 6 4 7" xfId="20025" xr:uid="{D20A8C3C-08B5-466D-A96E-75D1AB0A9766}"/>
    <cellStyle name="Normal 2 17 6 4 8" xfId="20028" xr:uid="{1842B071-7532-48BF-BE24-155BB304BDFF}"/>
    <cellStyle name="Normal 2 17 6 4 9" xfId="2663" xr:uid="{5F73DDD5-A20E-462B-A40A-C4CBFE970CC3}"/>
    <cellStyle name="Normal 2 17 6 5" xfId="20033" xr:uid="{57A37B5A-B2EB-4866-A83F-20297EADE571}"/>
    <cellStyle name="Normal 2 17 6 5 2" xfId="20035" xr:uid="{671298F8-D1C6-49E9-A5BF-70EF43537287}"/>
    <cellStyle name="Normal 2 17 6 5 3" xfId="20038" xr:uid="{B33BABB4-7B3D-454C-B6D4-DE18038DE2ED}"/>
    <cellStyle name="Normal 2 17 6 5 4" xfId="20041" xr:uid="{D326E199-FF7D-4102-AF47-EE0E23BED0ED}"/>
    <cellStyle name="Normal 2 17 6 5 5" xfId="179" xr:uid="{F8059E18-4F56-418A-8BE9-E3AF3DCE5B07}"/>
    <cellStyle name="Normal 2 17 6 5 6" xfId="20044" xr:uid="{64F9B8D6-82F8-48C7-A4EE-F2810583651D}"/>
    <cellStyle name="Normal 2 17 6 5 7" xfId="20048" xr:uid="{B9774122-9200-458E-AE7A-9B881CB55D31}"/>
    <cellStyle name="Normal 2 17 6 5 8" xfId="20051" xr:uid="{484080F1-8E74-4633-A3AF-40F416991820}"/>
    <cellStyle name="Normal 2 17 6 5 9" xfId="20054" xr:uid="{9E27DFB9-030F-4C5E-8671-D42C0690BA59}"/>
    <cellStyle name="Normal 2 17 6 6" xfId="20057" xr:uid="{C95C464D-95F0-4185-8290-CDF6F778FC53}"/>
    <cellStyle name="Normal 2 17 6 6 2" xfId="20059" xr:uid="{0B697952-A34E-4F9B-A0CE-6F97E0528B96}"/>
    <cellStyle name="Normal 2 17 6 6 3" xfId="20062" xr:uid="{678B8A80-49F8-4F72-8DB1-C6A02B926941}"/>
    <cellStyle name="Normal 2 17 6 6 4" xfId="20065" xr:uid="{EF165FBC-0A18-4B6D-BD2D-92CA1258DC48}"/>
    <cellStyle name="Normal 2 17 6 6 5" xfId="20068" xr:uid="{CAD20C84-590A-4709-A062-1C1010C9F61D}"/>
    <cellStyle name="Normal 2 17 6 6 6" xfId="20072" xr:uid="{968DC1F7-8EB6-4A01-8554-33DE1002289F}"/>
    <cellStyle name="Normal 2 17 6 6 7" xfId="20076" xr:uid="{5A5565C6-05B0-4A5B-90DB-76A3B99A67A6}"/>
    <cellStyle name="Normal 2 17 6 6 8" xfId="20079" xr:uid="{4D7297FE-6289-43D5-BA26-95C3EC4A4D48}"/>
    <cellStyle name="Normal 2 17 6 6 9" xfId="20082" xr:uid="{0852E7B5-7476-4E89-BA02-9E4F2D6C6A90}"/>
    <cellStyle name="Normal 2 17 6 7" xfId="20085" xr:uid="{8EC3CE0D-0E08-4703-99AA-CF591343DDFD}"/>
    <cellStyle name="Normal 2 17 6 8" xfId="20087" xr:uid="{7C111B52-EE28-4E8E-8F30-75F05E82C57B}"/>
    <cellStyle name="Normal 2 17 6 9" xfId="17963" xr:uid="{E3A09971-5DA1-4A2B-8602-E987DAD66DAC}"/>
    <cellStyle name="Normal 2 17 6_New TB 18-19" xfId="20089" xr:uid="{57C0F73D-5D85-4B97-95A9-CE3C84EFB074}"/>
    <cellStyle name="Normal 2 17 7" xfId="20092" xr:uid="{AFC8DAA6-4378-413C-90E5-524ED620C81D}"/>
    <cellStyle name="Normal 2 17 7 2" xfId="7304" xr:uid="{21049578-5B6A-4EB7-A247-BBB3458E2F36}"/>
    <cellStyle name="Normal 2 17 7 3" xfId="7311" xr:uid="{DDD67D0E-A715-4A2D-8763-421363077AFE}"/>
    <cellStyle name="Normal 2 17 7 4" xfId="20096" xr:uid="{2A5D79E0-B9BA-441D-BC4A-4C44CED3A776}"/>
    <cellStyle name="Normal 2 17 7 5" xfId="20098" xr:uid="{09AA62B9-DDA7-48C5-BF48-DF3E3CD8D7BF}"/>
    <cellStyle name="Normal 2 17 7 6" xfId="20100" xr:uid="{AB5BBAC4-8AB8-4386-A2B9-83E56C2CE158}"/>
    <cellStyle name="Normal 2 17 7 7" xfId="2105" xr:uid="{9461F612-4302-41BC-AA94-949A7110EA35}"/>
    <cellStyle name="Normal 2 17 7 8" xfId="20102" xr:uid="{9DD73454-E7F8-4153-A427-DE90C447014E}"/>
    <cellStyle name="Normal 2 17 7 9" xfId="17981" xr:uid="{A20266B6-6599-4045-8CDF-93B34429193F}"/>
    <cellStyle name="Normal 2 17 8" xfId="20105" xr:uid="{E487FADD-0421-4703-83A3-B7B888980A17}"/>
    <cellStyle name="Normal 2 17 8 2" xfId="7329" xr:uid="{D40F51A3-46BA-40E9-B0C9-BB94C5DF0B87}"/>
    <cellStyle name="Normal 2 17 8 3" xfId="7335" xr:uid="{9182562B-B6EE-405A-B5BD-39DE0176B340}"/>
    <cellStyle name="Normal 2 17 8 4" xfId="20107" xr:uid="{DE879D98-23EA-4080-A706-F139458D40E3}"/>
    <cellStyle name="Normal 2 17 8 5" xfId="20109" xr:uid="{E1D3AC1B-D760-4030-A606-0A78995758A9}"/>
    <cellStyle name="Normal 2 17 8 6" xfId="20111" xr:uid="{DFDB98F4-B0F2-4E24-A29B-56F1FC568542}"/>
    <cellStyle name="Normal 2 17 8 7" xfId="20113" xr:uid="{CFCE7F6D-1C08-465B-816E-1D7EC5E3C67C}"/>
    <cellStyle name="Normal 2 17 8 8" xfId="20115" xr:uid="{BBF856F3-862B-463E-A4F6-09798454DC7C}"/>
    <cellStyle name="Normal 2 17 8 9" xfId="17998" xr:uid="{0BC93717-37D5-4974-8FF0-A9B86D96EFF0}"/>
    <cellStyle name="Normal 2 17 9" xfId="20118" xr:uid="{9E95FD10-EB13-4DF8-B43E-7639139A3569}"/>
    <cellStyle name="Normal 2 17 9 2" xfId="20120" xr:uid="{1FFD3348-8F74-4140-A34B-5D667B3E705B}"/>
    <cellStyle name="Normal 2 17 9 3" xfId="20122" xr:uid="{CDBD9C0F-D139-492D-B754-5C17AD83B7C3}"/>
    <cellStyle name="Normal 2 17 9 4" xfId="20124" xr:uid="{573EB3F2-EA59-40D3-AFE2-D9931F698C59}"/>
    <cellStyle name="Normal 2 17 9 5" xfId="7360" xr:uid="{3EB039CD-DC39-4C10-918B-0DCEE8193A17}"/>
    <cellStyle name="Normal 2 17 9 6" xfId="1401" xr:uid="{C67E99BC-A4DA-4626-B7A7-FCF7E5B80B60}"/>
    <cellStyle name="Normal 2 17 9 7" xfId="1718" xr:uid="{C313D5C8-E6E1-428A-B16C-5252C7549053}"/>
    <cellStyle name="Normal 2 17 9 8" xfId="1740" xr:uid="{A5F0C8D5-F4A9-43E3-A832-9FEDBFD58237}"/>
    <cellStyle name="Normal 2 17 9 9" xfId="14212" xr:uid="{770620A8-5A07-4EE7-8B3F-DD9765F71E41}"/>
    <cellStyle name="Normal 2 17_New TB 18-19" xfId="20126" xr:uid="{B02A9C2F-C593-423B-9139-D6753D957D55}"/>
    <cellStyle name="Normal 2 18" xfId="20128" xr:uid="{F8E1C249-174A-440F-87C3-48B9C8C84FBB}"/>
    <cellStyle name="Normal 2 18 10" xfId="20133" xr:uid="{56A42E95-0E92-4764-8844-2E4FCD9FEE87}"/>
    <cellStyle name="Normal 2 18 10 2" xfId="15563" xr:uid="{0C60A55F-9CE9-4964-9AA2-F607CAFE8A9A}"/>
    <cellStyle name="Normal 2 18 10 3" xfId="15566" xr:uid="{137CEE6A-6121-4D66-9C58-172293CD2F09}"/>
    <cellStyle name="Normal 2 18 10 4" xfId="20136" xr:uid="{697BFE1D-D3CA-407F-89BD-1B9E626414B5}"/>
    <cellStyle name="Normal 2 18 10 5" xfId="20138" xr:uid="{F35ABB50-4027-436B-AE6D-340F4B9DF1F7}"/>
    <cellStyle name="Normal 2 18 10 6" xfId="11706" xr:uid="{2422D11F-0FAD-41EB-905A-938CFB6B1036}"/>
    <cellStyle name="Normal 2 18 10 7" xfId="20140" xr:uid="{9D3B2F9D-19E0-41BF-AC30-7A4ED49B759F}"/>
    <cellStyle name="Normal 2 18 10 8" xfId="20142" xr:uid="{931E63E4-E779-4F20-984A-E7B9B5D550E0}"/>
    <cellStyle name="Normal 2 18 10 9" xfId="20144" xr:uid="{FE1CC239-1DFC-492C-9CDE-96260BEC245D}"/>
    <cellStyle name="Normal 2 18 11" xfId="20146" xr:uid="{FE65E74E-00AE-4E8C-BEA6-32DBD9154821}"/>
    <cellStyle name="Normal 2 18 11 2" xfId="15577" xr:uid="{446E7316-9C0A-48C0-A09B-3D8046337452}"/>
    <cellStyle name="Normal 2 18 11 3" xfId="15580" xr:uid="{8BAD4373-D7FF-4979-844E-25F7CBD0541F}"/>
    <cellStyle name="Normal 2 18 11 4" xfId="20148" xr:uid="{1C42E9CB-E952-4E21-8A20-5CBF6CCDDF64}"/>
    <cellStyle name="Normal 2 18 11 5" xfId="20151" xr:uid="{5F37E7DE-D74D-42D8-833A-01810EA61E9B}"/>
    <cellStyle name="Normal 2 18 11 6" xfId="20154" xr:uid="{C6ACE554-DC0C-463C-8D7B-B484A8A1152F}"/>
    <cellStyle name="Normal 2 18 11 7" xfId="20157" xr:uid="{82D402E0-0DC9-4DC0-924B-D9F8CA3C4743}"/>
    <cellStyle name="Normal 2 18 11 8" xfId="20160" xr:uid="{876B33BA-4183-4177-AD74-4330127B0146}"/>
    <cellStyle name="Normal 2 18 11 9" xfId="18699" xr:uid="{180C75EA-DEB7-41C4-9B3F-CFA69710A258}"/>
    <cellStyle name="Normal 2 18 12" xfId="20162" xr:uid="{DEDC9EB5-6EA5-4FAC-BC6F-6D10EAC3B782}"/>
    <cellStyle name="Normal 2 18 13" xfId="20164" xr:uid="{C8BEA4EC-41A4-48E3-870D-6008F546F804}"/>
    <cellStyle name="Normal 2 18 14" xfId="20166" xr:uid="{15AC06CC-12E3-4D4E-9472-716D0074E7CF}"/>
    <cellStyle name="Normal 2 18 15" xfId="20168" xr:uid="{B79E6B9F-2D93-4191-9651-6FEF00E05436}"/>
    <cellStyle name="Normal 2 18 16" xfId="20170" xr:uid="{75A9D939-C234-4295-95FA-4FB788B1FF69}"/>
    <cellStyle name="Normal 2 18 17" xfId="20172" xr:uid="{894A85C3-4C7E-4234-A3AD-AC75E784AFFC}"/>
    <cellStyle name="Normal 2 18 18" xfId="20174" xr:uid="{BEFE2CBA-1CEB-4965-BD83-8A48A9D72FB3}"/>
    <cellStyle name="Normal 2 18 19" xfId="20176" xr:uid="{0559F2BC-4631-4FF7-9181-64256A4C13A4}"/>
    <cellStyle name="Normal 2 18 2" xfId="20178" xr:uid="{3552C2BC-7CA9-4BFB-A717-EBE82973E7BD}"/>
    <cellStyle name="Normal 2 18 2 10" xfId="14736" xr:uid="{A454DD15-C56A-4EDA-8EAF-D387C7776B2B}"/>
    <cellStyle name="Normal 2 18 2 11" xfId="14743" xr:uid="{B13FE3C3-F5BA-4F47-8ABC-D0B85FE2BCBD}"/>
    <cellStyle name="Normal 2 18 2 12" xfId="3459" xr:uid="{FDC5FCF0-D62E-4F55-A7F4-4EB78A333766}"/>
    <cellStyle name="Normal 2 18 2 13" xfId="14752" xr:uid="{201196B8-2A50-4E6D-98D3-5104D4F8BBBA}"/>
    <cellStyle name="Normal 2 18 2 14" xfId="14760" xr:uid="{5B1DFEE6-8403-495B-850C-4C3D3B53D950}"/>
    <cellStyle name="Normal 2 18 2 2" xfId="20181" xr:uid="{F546071B-CB77-4167-89FF-798632651A49}"/>
    <cellStyle name="Normal 2 18 2 2 2" xfId="3946" xr:uid="{D459140B-0D08-4868-8231-2E874D89651B}"/>
    <cellStyle name="Normal 2 18 2 2 3" xfId="3964" xr:uid="{C015B465-1ABB-47EB-8CC9-22A8FF8A7CA0}"/>
    <cellStyle name="Normal 2 18 2 2 4" xfId="20184" xr:uid="{600E4BBB-6231-4D6E-8B1B-DAFFDB677924}"/>
    <cellStyle name="Normal 2 18 2 2 5" xfId="20187" xr:uid="{963EA509-C2B1-4EF7-B896-90D63C09DE0A}"/>
    <cellStyle name="Normal 2 18 2 2 6" xfId="20191" xr:uid="{110F688C-5981-469F-B7D5-20150D2BB529}"/>
    <cellStyle name="Normal 2 18 2 2 7" xfId="20196" xr:uid="{F4C98085-8F8C-4BA7-948C-B621F62D45A3}"/>
    <cellStyle name="Normal 2 18 2 2 8" xfId="20201" xr:uid="{121423E8-8E03-4E4A-85DE-39C69CF42646}"/>
    <cellStyle name="Normal 2 18 2 2 9" xfId="20208" xr:uid="{172B12CA-4331-4F94-806E-B73A34DA4043}"/>
    <cellStyle name="Normal 2 18 2 3" xfId="20211" xr:uid="{8D4BC4B9-8777-4940-8221-4016A0C4BA83}"/>
    <cellStyle name="Normal 2 18 2 3 2" xfId="4061" xr:uid="{927BF670-5F62-4797-B56D-CA204785BD6A}"/>
    <cellStyle name="Normal 2 18 2 3 3" xfId="4088" xr:uid="{8E84DA39-4C6B-49CB-8FC0-D08942268574}"/>
    <cellStyle name="Normal 2 18 2 3 4" xfId="15416" xr:uid="{DBEE8114-0AA1-4A62-89EB-A7A857712EFF}"/>
    <cellStyle name="Normal 2 18 2 3 5" xfId="4361" xr:uid="{7B26D6C0-8EB9-4C4D-BC76-2CE55D6436F8}"/>
    <cellStyle name="Normal 2 18 2 3 6" xfId="4383" xr:uid="{57EFF337-4303-4642-AA63-52009E37381B}"/>
    <cellStyle name="Normal 2 18 2 3 7" xfId="667" xr:uid="{140FB3E0-F92F-4BEC-89DD-150CC3FCD00F}"/>
    <cellStyle name="Normal 2 18 2 3 8" xfId="4398" xr:uid="{59A641D4-CF93-4D0F-8CB1-55EEBD93B799}"/>
    <cellStyle name="Normal 2 18 2 3 9" xfId="4416" xr:uid="{B694EE27-439F-4285-88A1-68F37D003A0D}"/>
    <cellStyle name="Normal 2 18 2 4" xfId="20213" xr:uid="{83D96F8E-1DD7-4649-A71E-54A23CD3B924}"/>
    <cellStyle name="Normal 2 18 2 4 2" xfId="11624" xr:uid="{6785CEC5-8D29-4114-8595-44D85C48B6FA}"/>
    <cellStyle name="Normal 2 18 2 4 3" xfId="11632" xr:uid="{30C2AE57-3440-4773-B2A5-BDEE9F982240}"/>
    <cellStyle name="Normal 2 18 2 4 4" xfId="15424" xr:uid="{EA263B07-BFAE-4FB8-90B4-F0218F690822}"/>
    <cellStyle name="Normal 2 18 2 4 5" xfId="15430" xr:uid="{06573FC2-8DF9-4B5A-B978-A9BADBEA780C}"/>
    <cellStyle name="Normal 2 18 2 4 6" xfId="15438" xr:uid="{613724AC-DA95-44D6-BE47-0FE6E0F7E2FF}"/>
    <cellStyle name="Normal 2 18 2 4 7" xfId="15447" xr:uid="{9F5CBDC8-DFDC-40C3-B4E6-757FF96B3B51}"/>
    <cellStyle name="Normal 2 18 2 4 8" xfId="15453" xr:uid="{ABB5CB0D-DE55-477F-ACD3-315459651083}"/>
    <cellStyle name="Normal 2 18 2 4 9" xfId="15460" xr:uid="{F9030C39-5A95-40D4-AE23-F639C4845560}"/>
    <cellStyle name="Normal 2 18 2 5" xfId="20215" xr:uid="{D9BF4C4A-BC5D-437E-A4DF-0FF3D445DEB8}"/>
    <cellStyle name="Normal 2 18 2 5 2" xfId="6425" xr:uid="{28CB3FDB-3C5B-4685-A661-5CB843E36E23}"/>
    <cellStyle name="Normal 2 18 2 5 3" xfId="1885" xr:uid="{5B0EDB07-5576-4DA9-9090-22AC3F8B1E3E}"/>
    <cellStyle name="Normal 2 18 2 5 4" xfId="6902" xr:uid="{F961AE2E-89E6-4E18-84EC-355CDF008D5C}"/>
    <cellStyle name="Normal 2 18 2 5 5" xfId="6916" xr:uid="{5EE4A458-8EDE-4A17-AB79-0E28726050BA}"/>
    <cellStyle name="Normal 2 18 2 5 6" xfId="6930" xr:uid="{3F25A0D1-0029-4CE7-B3F7-BF4C2B1F6CAA}"/>
    <cellStyle name="Normal 2 18 2 5 7" xfId="6943" xr:uid="{9FDCFDA2-ACB4-4C18-9841-D8C5CAA853D9}"/>
    <cellStyle name="Normal 2 18 2 5 8" xfId="6959" xr:uid="{F8AEE97B-D669-4749-B18A-3B3B0D3B6574}"/>
    <cellStyle name="Normal 2 18 2 5 9" xfId="6972" xr:uid="{8194C0A2-6B62-4CCB-A4E6-FE748EC676F9}"/>
    <cellStyle name="Normal 2 18 2 6" xfId="20218" xr:uid="{87B3F611-DD71-42A6-8ED6-4DBEBFB2FC19}"/>
    <cellStyle name="Normal 2 18 2 6 2" xfId="7407" xr:uid="{DAAFC750-54D8-43BA-AD65-D714838DF8C4}"/>
    <cellStyle name="Normal 2 18 2 6 3" xfId="7438" xr:uid="{2A0787E2-FE39-4CCF-8A18-CFF66038CD45}"/>
    <cellStyle name="Normal 2 18 2 6 4" xfId="7451" xr:uid="{3ACE8CBB-4869-4B09-96A1-53E1650C3F7E}"/>
    <cellStyle name="Normal 2 18 2 6 5" xfId="7465" xr:uid="{63B25F0F-5DD2-4691-A460-BA413C18859D}"/>
    <cellStyle name="Normal 2 18 2 6 6" xfId="642" xr:uid="{2C5FFB85-4730-4787-8C28-18B06D1E0BDC}"/>
    <cellStyle name="Normal 2 18 2 6 7" xfId="12517" xr:uid="{56F6ADEC-F778-4D81-A434-BB419582ECB1}"/>
    <cellStyle name="Normal 2 18 2 6 8" xfId="12881" xr:uid="{B9A94C26-D0B2-419E-B9FB-1D837641EA28}"/>
    <cellStyle name="Normal 2 18 2 6 9" xfId="15473" xr:uid="{281DB3B7-E44A-49AB-A275-D67C437C4ACF}"/>
    <cellStyle name="Normal 2 18 2 7" xfId="20220" xr:uid="{1B480E71-3FDB-42A4-9B91-23B0931EDA31}"/>
    <cellStyle name="Normal 2 18 2 8" xfId="20222" xr:uid="{DFD96B7E-1F57-4822-80AD-045A0C720F0C}"/>
    <cellStyle name="Normal 2 18 2 9" xfId="20224" xr:uid="{8699FEEB-1A36-4381-91EE-C314761CC4BB}"/>
    <cellStyle name="Normal 2 18 2_New TB 18-19" xfId="20227" xr:uid="{DA3035A2-5546-453C-B462-A2922D5FE0E9}"/>
    <cellStyle name="Normal 2 18 3" xfId="20233" xr:uid="{35B44E36-9DFB-44E1-9592-813677A345BF}"/>
    <cellStyle name="Normal 2 18 3 10" xfId="20235" xr:uid="{0FDFE4AF-4029-4C4C-9056-D5857C9D3CED}"/>
    <cellStyle name="Normal 2 18 3 11" xfId="20238" xr:uid="{4272E6E2-5FE1-4CB9-9CBD-224D7A028DB6}"/>
    <cellStyle name="Normal 2 18 3 12" xfId="20241" xr:uid="{01BD1A3E-F0CD-4BE8-89B1-CE2D103510FA}"/>
    <cellStyle name="Normal 2 18 3 13" xfId="20244" xr:uid="{BE4CEA31-D6C1-4044-BFEF-EFAC3F06EC91}"/>
    <cellStyle name="Normal 2 18 3 14" xfId="20248" xr:uid="{41C2370F-A11F-4FCA-8403-94270FD514ED}"/>
    <cellStyle name="Normal 2 18 3 2" xfId="437" xr:uid="{644518C5-1536-4B26-A53C-735737FAFF83}"/>
    <cellStyle name="Normal 2 18 3 2 2" xfId="203" xr:uid="{66385A8F-DBF1-4C10-A524-08D8323CD329}"/>
    <cellStyle name="Normal 2 18 3 2 3" xfId="20251" xr:uid="{51F23BAA-75BA-4894-B48B-052F53AE4432}"/>
    <cellStyle name="Normal 2 18 3 2 4" xfId="20254" xr:uid="{5CD728D7-1A7C-477D-87EA-EDC75EED4999}"/>
    <cellStyle name="Normal 2 18 3 2 5" xfId="20257" xr:uid="{39DBEAFB-5CC9-4080-8945-233A40EF218A}"/>
    <cellStyle name="Normal 2 18 3 2 6" xfId="1222" xr:uid="{A64074B9-A178-4472-9D1B-EA075EB308ED}"/>
    <cellStyle name="Normal 2 18 3 2 7" xfId="1606" xr:uid="{A09DCAD6-FE44-40FB-80F2-A22416692C48}"/>
    <cellStyle name="Normal 2 18 3 2 8" xfId="1640" xr:uid="{34896BA1-62E5-4B4D-83E8-FC74A87ADBD9}"/>
    <cellStyle name="Normal 2 18 3 2 9" xfId="1669" xr:uid="{07587F4A-3670-410B-AD40-0966ADAC1A56}"/>
    <cellStyle name="Normal 2 18 3 3" xfId="453" xr:uid="{A2E67366-6070-468A-B2A5-7DAEFAC4EEF6}"/>
    <cellStyle name="Normal 2 18 3 3 2" xfId="1080" xr:uid="{845F5EF5-15F8-4861-A260-4969A014268C}"/>
    <cellStyle name="Normal 2 18 3 3 3" xfId="20259" xr:uid="{76D9241E-EB0B-4660-9209-E5A781350F20}"/>
    <cellStyle name="Normal 2 18 3 3 4" xfId="20261" xr:uid="{C6D3D8F7-94C7-4756-A4DD-E6EAB6DB4BBE}"/>
    <cellStyle name="Normal 2 18 3 3 5" xfId="20263" xr:uid="{C3AA121E-44AA-4ED0-A831-EF7E47522CA7}"/>
    <cellStyle name="Normal 2 18 3 3 6" xfId="20266" xr:uid="{FFD202A3-1A0B-46AB-8412-74AF3E692FA1}"/>
    <cellStyle name="Normal 2 18 3 3 7" xfId="20268" xr:uid="{4F33AA96-562C-45DA-A8DF-DF76BCAFA783}"/>
    <cellStyle name="Normal 2 18 3 3 8" xfId="20270" xr:uid="{CA43CE28-A915-42A9-A7C6-AF19EF2583E7}"/>
    <cellStyle name="Normal 2 18 3 3 9" xfId="20272" xr:uid="{055651E5-DF21-4C08-B389-3249E292D022}"/>
    <cellStyle name="Normal 2 18 3 4" xfId="336" xr:uid="{C505105A-E0E3-4935-924D-84FE7996CE69}"/>
    <cellStyle name="Normal 2 18 3 4 2" xfId="1087" xr:uid="{D9DE9C9D-E48E-446F-A76A-3E6A32DFDC00}"/>
    <cellStyle name="Normal 2 18 3 4 3" xfId="20274" xr:uid="{5B331F6F-025B-4DF1-B5F0-48B5D1535426}"/>
    <cellStyle name="Normal 2 18 3 4 4" xfId="20276" xr:uid="{8927F6C2-C254-4C47-883F-BA917875F099}"/>
    <cellStyle name="Normal 2 18 3 4 5" xfId="20278" xr:uid="{1DD5C292-51C4-4973-B21A-DCBC6F72EC8C}"/>
    <cellStyle name="Normal 2 18 3 4 6" xfId="20280" xr:uid="{A1F2962B-966F-4F4A-B309-6A1D0DDC6ED7}"/>
    <cellStyle name="Normal 2 18 3 4 7" xfId="20282" xr:uid="{9BCF2B88-08F1-48B4-B1BA-2D463A23705D}"/>
    <cellStyle name="Normal 2 18 3 4 8" xfId="20287" xr:uid="{6AEBF663-AA9A-48A8-B1B0-3C3F7473B7BE}"/>
    <cellStyle name="Normal 2 18 3 4 9" xfId="20289" xr:uid="{242FE384-ED81-4827-A9E3-FF0215603472}"/>
    <cellStyle name="Normal 2 18 3 5" xfId="383" xr:uid="{1376D45F-2AC1-4A56-BACB-6F061E545C5A}"/>
    <cellStyle name="Normal 2 18 3 5 2" xfId="1095" xr:uid="{5DD73785-AFB0-49CF-858B-18C52A588E62}"/>
    <cellStyle name="Normal 2 18 3 5 3" xfId="20291" xr:uid="{958F038A-DA0D-40B9-A7F0-8188CDB67ED7}"/>
    <cellStyle name="Normal 2 18 3 5 4" xfId="20294" xr:uid="{AFADE540-7D8F-482B-94FF-4D3C59395E76}"/>
    <cellStyle name="Normal 2 18 3 5 5" xfId="20296" xr:uid="{65170390-4688-4675-9F1C-3C4E822BD0A4}"/>
    <cellStyle name="Normal 2 18 3 5 6" xfId="20298" xr:uid="{1FCB1843-BECB-46FC-B045-409DDAE45DF3}"/>
    <cellStyle name="Normal 2 18 3 5 7" xfId="20300" xr:uid="{91370920-6DF9-406C-9A0D-092394CC9104}"/>
    <cellStyle name="Normal 2 18 3 5 8" xfId="20302" xr:uid="{B477DDDF-090D-420D-B9DA-001E4C17EE86}"/>
    <cellStyle name="Normal 2 18 3 5 9" xfId="20304" xr:uid="{E10AF846-1170-492A-98E6-B05A385595F5}"/>
    <cellStyle name="Normal 2 18 3 6" xfId="20306" xr:uid="{A96D6A94-2BFC-4154-84DE-9E13086760E9}"/>
    <cellStyle name="Normal 2 18 3 6 2" xfId="20308" xr:uid="{236F5548-2569-4765-9EB7-14366898F8E3}"/>
    <cellStyle name="Normal 2 18 3 6 3" xfId="20311" xr:uid="{AC9FB38F-66EA-4D37-9349-636BCAE084FD}"/>
    <cellStyle name="Normal 2 18 3 6 4" xfId="20314" xr:uid="{8DD7FC99-4D14-49FC-BDFC-3B10C61ACDF0}"/>
    <cellStyle name="Normal 2 18 3 6 5" xfId="20317" xr:uid="{7DFBFA33-3994-4B7E-865B-F15A52BD0024}"/>
    <cellStyle name="Normal 2 18 3 6 6" xfId="20320" xr:uid="{2578D78D-1D8F-4797-B028-4729CCF57D2D}"/>
    <cellStyle name="Normal 2 18 3 6 7" xfId="20323" xr:uid="{EC3840F0-6830-466E-A11E-397F3D69B98C}"/>
    <cellStyle name="Normal 2 18 3 6 8" xfId="20326" xr:uid="{D149C884-CC0E-48FC-B1A2-F6ABD7BEC425}"/>
    <cellStyle name="Normal 2 18 3 6 9" xfId="20329" xr:uid="{FB4507AD-5B65-477F-AC0D-C4762F9F0A32}"/>
    <cellStyle name="Normal 2 18 3 7" xfId="20331" xr:uid="{3963983C-0C6A-4A21-81F7-484518068600}"/>
    <cellStyle name="Normal 2 18 3 8" xfId="20333" xr:uid="{BDD19A92-77FD-4518-96FB-0D0512B128FF}"/>
    <cellStyle name="Normal 2 18 3 9" xfId="20335" xr:uid="{3C936FC0-8E97-426A-9AB1-2EC6E084C730}"/>
    <cellStyle name="Normal 2 18 3_New TB 18-19" xfId="20337" xr:uid="{26B4404A-CE93-4284-A441-D942C7C75227}"/>
    <cellStyle name="Normal 2 18 4" xfId="17249" xr:uid="{65B1966C-B9D9-4C30-BE9E-C072A99ACDBF}"/>
    <cellStyle name="Normal 2 18 4 10" xfId="18723" xr:uid="{52B525B9-C477-463F-9072-AF63EAEAA640}"/>
    <cellStyle name="Normal 2 18 4 11" xfId="18727" xr:uid="{E51F5948-C8C5-42DB-BE09-DCF84C84B250}"/>
    <cellStyle name="Normal 2 18 4 12" xfId="18731" xr:uid="{33D9F097-DE05-477C-9B15-E625D78CB513}"/>
    <cellStyle name="Normal 2 18 4 13" xfId="18735" xr:uid="{E4C33D0D-D8DE-4003-B39D-5997FD3E01C0}"/>
    <cellStyle name="Normal 2 18 4 14" xfId="18740" xr:uid="{4FBDBA06-6A86-4558-861F-1A7F6B72524C}"/>
    <cellStyle name="Normal 2 18 4 2" xfId="15159" xr:uid="{54E1BB15-1C92-443E-ADFE-5F045483A624}"/>
    <cellStyle name="Normal 2 18 4 2 2" xfId="6550" xr:uid="{0C5F378E-559A-432F-A75C-0B7AACAB6FC2}"/>
    <cellStyle name="Normal 2 18 4 2 3" xfId="6556" xr:uid="{B60EE8C1-B51D-4492-B742-5824822A70B3}"/>
    <cellStyle name="Normal 2 18 4 2 4" xfId="6566" xr:uid="{9377DD95-77EA-4179-A327-1E73D67D8FAE}"/>
    <cellStyle name="Normal 2 18 4 2 5" xfId="20341" xr:uid="{BC016A20-E677-422B-8634-648A9DBF9CFF}"/>
    <cellStyle name="Normal 2 18 4 2 6" xfId="5349" xr:uid="{B4A9618A-6E2C-46E3-B448-5386CF9FB45A}"/>
    <cellStyle name="Normal 2 18 4 2 7" xfId="588" xr:uid="{D333F047-DB88-4330-A521-90413B106450}"/>
    <cellStyle name="Normal 2 18 4 2 8" xfId="5360" xr:uid="{9FEDA4C6-6322-4E9E-B963-1933DD27F047}"/>
    <cellStyle name="Normal 2 18 4 2 9" xfId="5372" xr:uid="{362BEFFF-A1D5-43F7-B85C-D26F0BAF7AC1}"/>
    <cellStyle name="Normal 2 18 4 3" xfId="15163" xr:uid="{6ECA1600-6B6A-4585-98A5-A77037CC9773}"/>
    <cellStyle name="Normal 2 18 4 3 2" xfId="20343" xr:uid="{476DF3C9-CBDD-457D-B02C-841CC19EDEDA}"/>
    <cellStyle name="Normal 2 18 4 3 3" xfId="20345" xr:uid="{A9415194-57DE-46AF-A3B3-AD08A5B25DF7}"/>
    <cellStyle name="Normal 2 18 4 3 4" xfId="20347" xr:uid="{2834FE4D-69C0-4F17-A3F1-D3DA9DABFEA1}"/>
    <cellStyle name="Normal 2 18 4 3 5" xfId="20349" xr:uid="{3FA19694-CEE1-4162-8B75-E9785F61C724}"/>
    <cellStyle name="Normal 2 18 4 3 6" xfId="20351" xr:uid="{A8310A5E-E982-4613-9F28-B55412354B0C}"/>
    <cellStyle name="Normal 2 18 4 3 7" xfId="20353" xr:uid="{A2999F8C-4CC0-4E25-A9C3-D97ED4BBCD34}"/>
    <cellStyle name="Normal 2 18 4 3 8" xfId="20355" xr:uid="{54561A5A-5A72-4064-A8CB-1F798127423A}"/>
    <cellStyle name="Normal 2 18 4 3 9" xfId="20357" xr:uid="{5F4AE737-B709-4A84-9080-C36EB1792F58}"/>
    <cellStyle name="Normal 2 18 4 4" xfId="8829" xr:uid="{78EC8D88-3C40-43ED-B621-FED9FC8C2140}"/>
    <cellStyle name="Normal 2 18 4 4 2" xfId="20359" xr:uid="{381B6E81-CDBC-4087-93B6-1DB4C2FB3553}"/>
    <cellStyle name="Normal 2 18 4 4 3" xfId="20361" xr:uid="{601214AD-1C5E-4F09-9C61-37484523332E}"/>
    <cellStyle name="Normal 2 18 4 4 4" xfId="20363" xr:uid="{5FD7DF2B-2EE4-4103-BA17-71A1AE430674}"/>
    <cellStyle name="Normal 2 18 4 4 5" xfId="20365" xr:uid="{9BA6BFA2-239B-4840-A592-81D64B0353CE}"/>
    <cellStyle name="Normal 2 18 4 4 6" xfId="20367" xr:uid="{42A9330A-A533-472B-817C-2EDA9361A419}"/>
    <cellStyle name="Normal 2 18 4 4 7" xfId="20369" xr:uid="{E2C6FDC4-C356-4B61-BD41-1D9DE811BAC8}"/>
    <cellStyle name="Normal 2 18 4 4 8" xfId="20371" xr:uid="{0061EEE8-283D-44DA-8562-AA757B411A75}"/>
    <cellStyle name="Normal 2 18 4 4 9" xfId="20373" xr:uid="{D3631E8B-3228-4C9E-AED0-6C143CECB60D}"/>
    <cellStyle name="Normal 2 18 4 5" xfId="8833" xr:uid="{8B60CFAB-FFD3-4074-AC21-BE2EF8600813}"/>
    <cellStyle name="Normal 2 18 4 5 2" xfId="20375" xr:uid="{F5807515-FBE1-4F32-B580-54ACB82BE397}"/>
    <cellStyle name="Normal 2 18 4 5 3" xfId="20377" xr:uid="{372195FD-503C-49ED-B0E0-45837F33D9CC}"/>
    <cellStyle name="Normal 2 18 4 5 4" xfId="20379" xr:uid="{FF5988E4-E0C8-47C2-B789-715142AD9BE7}"/>
    <cellStyle name="Normal 2 18 4 5 5" xfId="20384" xr:uid="{4743D714-97FA-4829-99AA-956641652CC6}"/>
    <cellStyle name="Normal 2 18 4 5 6" xfId="20389" xr:uid="{16B1284C-6A47-4458-8B74-2324F97A3806}"/>
    <cellStyle name="Normal 2 18 4 5 7" xfId="20394" xr:uid="{14E765B1-A01B-4746-8DC1-70C712072F7E}"/>
    <cellStyle name="Normal 2 18 4 5 8" xfId="20398" xr:uid="{CB580E3C-1470-4112-A299-27BDE6224D69}"/>
    <cellStyle name="Normal 2 18 4 5 9" xfId="20401" xr:uid="{517728AF-DD5D-4853-90BB-76A404EF6EBC}"/>
    <cellStyle name="Normal 2 18 4 6" xfId="8837" xr:uid="{02F4C8C4-C19C-4036-B3B1-D8C45A25AA0C}"/>
    <cellStyle name="Normal 2 18 4 6 2" xfId="20404" xr:uid="{63BFE8D2-86F1-45C0-BDFC-98339A364DB1}"/>
    <cellStyle name="Normal 2 18 4 6 3" xfId="20407" xr:uid="{2E7DB4D0-CF5B-4959-B8E5-CBC7B0DA01DC}"/>
    <cellStyle name="Normal 2 18 4 6 4" xfId="20410" xr:uid="{6DA8545F-19C3-46CB-A57D-5E4294939FE8}"/>
    <cellStyle name="Normal 2 18 4 6 5" xfId="20414" xr:uid="{D00F8F26-B603-4748-86DA-C71AF6798A59}"/>
    <cellStyle name="Normal 2 18 4 6 6" xfId="20418" xr:uid="{38F02B22-F7D4-46E9-8D2E-52EDA5DDCF3D}"/>
    <cellStyle name="Normal 2 18 4 6 7" xfId="20422" xr:uid="{8365CBD1-26FF-470C-9714-726D630EAA36}"/>
    <cellStyle name="Normal 2 18 4 6 8" xfId="20426" xr:uid="{71C545A1-635F-49F8-AD5C-EA740C76E028}"/>
    <cellStyle name="Normal 2 18 4 6 9" xfId="20430" xr:uid="{01673A38-717C-461F-8285-98C55C6006E7}"/>
    <cellStyle name="Normal 2 18 4 7" xfId="8843" xr:uid="{5E45822B-337C-4BC4-8878-5FFD7DC2EB0D}"/>
    <cellStyle name="Normal 2 18 4 8" xfId="8849" xr:uid="{D0A7B95C-1C55-4188-B8CA-FE4CFE8DCD54}"/>
    <cellStyle name="Normal 2 18 4 9" xfId="8855" xr:uid="{CBAB270A-E1C0-4CC9-A0D7-3F1510E41F1E}"/>
    <cellStyle name="Normal 2 18 4_New TB 18-19" xfId="20433" xr:uid="{64EE79AB-4138-4302-8BCE-78EDC69168C6}"/>
    <cellStyle name="Normal 2 18 5" xfId="17254" xr:uid="{9358D2B4-C93C-400F-A7FB-9DC12FC4DE70}"/>
    <cellStyle name="Normal 2 18 5 10" xfId="4321" xr:uid="{1CA809AF-2C70-44A0-904E-9258FEDEB557}"/>
    <cellStyle name="Normal 2 18 5 11" xfId="4335" xr:uid="{A32F5DAB-3B1B-4B83-8A53-DA27480B06DD}"/>
    <cellStyle name="Normal 2 18 5 12" xfId="6213" xr:uid="{B2995A75-F3AD-40CA-B27A-BEEE3E3A6A14}"/>
    <cellStyle name="Normal 2 18 5 13" xfId="20007" xr:uid="{A6AD5159-06C2-4EA9-BA25-02AA2D93EBAF}"/>
    <cellStyle name="Normal 2 18 5 14" xfId="20031" xr:uid="{40F879A3-43A3-44DD-9850-4FB99BF7E411}"/>
    <cellStyle name="Normal 2 18 5 2" xfId="15175" xr:uid="{3EBFFE80-8B59-45E2-B840-AB7F8D024335}"/>
    <cellStyle name="Normal 2 18 5 2 2" xfId="17558" xr:uid="{1F1A8BA8-A88D-44C5-8325-DFBFD10F7DEE}"/>
    <cellStyle name="Normal 2 18 5 2 3" xfId="17562" xr:uid="{3089345A-A896-4842-9F22-A5785E8EC42E}"/>
    <cellStyle name="Normal 2 18 5 2 4" xfId="20440" xr:uid="{4ECAA28B-EBCD-43C8-A851-025672D2FAC3}"/>
    <cellStyle name="Normal 2 18 5 2 5" xfId="20443" xr:uid="{F07D7A9A-2E9A-4F89-8335-7711829035AE}"/>
    <cellStyle name="Normal 2 18 5 2 6" xfId="5473" xr:uid="{6396A9B3-D998-46DE-8CD2-E77DB7ED9DE7}"/>
    <cellStyle name="Normal 2 18 5 2 7" xfId="1484" xr:uid="{7E211C97-CFF4-4FCE-94AB-00336A0DB000}"/>
    <cellStyle name="Normal 2 18 5 2 8" xfId="331" xr:uid="{A0D44A3E-E846-41C9-8C55-2ABD1AD2C231}"/>
    <cellStyle name="Normal 2 18 5 2 9" xfId="370" xr:uid="{3CF09C3B-4CD4-4FE3-998E-45AD209F7043}"/>
    <cellStyle name="Normal 2 18 5 3" xfId="15179" xr:uid="{E9140405-BB02-44C0-B8A8-59B8F9FA2EBE}"/>
    <cellStyle name="Normal 2 18 5 3 2" xfId="20445" xr:uid="{44E8D0BD-9FF2-49F5-BECF-DEFF6D3D794E}"/>
    <cellStyle name="Normal 2 18 5 3 3" xfId="20447" xr:uid="{00AD99A4-D228-4E4A-837B-8A7C25A6C072}"/>
    <cellStyle name="Normal 2 18 5 3 4" xfId="20449" xr:uid="{676BFB55-23A2-40AD-99AF-744FF8B64CAB}"/>
    <cellStyle name="Normal 2 18 5 3 5" xfId="20451" xr:uid="{ED4648D5-2A7C-40D2-8B85-B9E5056094DE}"/>
    <cellStyle name="Normal 2 18 5 3 6" xfId="9610" xr:uid="{25EB52EF-3FF7-403E-8B54-85AD5539DB04}"/>
    <cellStyle name="Normal 2 18 5 3 7" xfId="20454" xr:uid="{066D71CD-636D-4247-913C-7B910745A3AE}"/>
    <cellStyle name="Normal 2 18 5 3 8" xfId="20457" xr:uid="{15EF6A0B-2CA4-4805-B64F-441D823642C1}"/>
    <cellStyle name="Normal 2 18 5 3 9" xfId="20460" xr:uid="{AD2FB3C5-6305-4992-B9AB-9695F96B5716}"/>
    <cellStyle name="Normal 2 18 5 4" xfId="17259" xr:uid="{A82E8E18-9794-4D8A-BA4E-5F526492DF6E}"/>
    <cellStyle name="Normal 2 18 5 4 2" xfId="20463" xr:uid="{A92F3B8E-72BA-4CCC-8F83-3689964FE794}"/>
    <cellStyle name="Normal 2 18 5 4 3" xfId="20466" xr:uid="{05E247C9-5476-470C-BC87-01C2270CB449}"/>
    <cellStyle name="Normal 2 18 5 4 4" xfId="20469" xr:uid="{A5D892CB-6AE5-4B85-AED3-F3ADD66C9554}"/>
    <cellStyle name="Normal 2 18 5 4 5" xfId="19922" xr:uid="{02CDC301-B6FD-4902-B180-C7A20E4C62A1}"/>
    <cellStyle name="Normal 2 18 5 4 6" xfId="19930" xr:uid="{0316381D-2FF8-435F-AD22-562867DD129E}"/>
    <cellStyle name="Normal 2 18 5 4 7" xfId="19938" xr:uid="{8BFFFADD-7E76-48BA-A41E-1FBCEBDA6B91}"/>
    <cellStyle name="Normal 2 18 5 4 8" xfId="19946" xr:uid="{029AC6EA-DC77-40C6-B115-8BD9B3FDECF6}"/>
    <cellStyle name="Normal 2 18 5 4 9" xfId="19953" xr:uid="{1C4CBC16-CF66-4410-B0F2-674048D40F13}"/>
    <cellStyle name="Normal 2 18 5 5" xfId="17262" xr:uid="{8A1961CC-C256-49CD-90D0-485473F4F225}"/>
    <cellStyle name="Normal 2 18 5 5 2" xfId="20471" xr:uid="{D885BE42-810B-4954-A28B-D9EF2F1B5D83}"/>
    <cellStyle name="Normal 2 18 5 5 3" xfId="20473" xr:uid="{1666EF43-61BB-4BAE-A093-C43DF3233860}"/>
    <cellStyle name="Normal 2 18 5 5 4" xfId="20475" xr:uid="{74E9AF64-82D7-4117-9BFE-451D846CCC81}"/>
    <cellStyle name="Normal 2 18 5 5 5" xfId="20477" xr:uid="{546D459E-A13D-47A0-852D-382C1DF13D66}"/>
    <cellStyle name="Normal 2 18 5 5 6" xfId="10014" xr:uid="{AB6F598E-6E8D-45DA-A70D-3809EA1C1BD4}"/>
    <cellStyle name="Normal 2 18 5 5 7" xfId="20480" xr:uid="{ABEB7FC7-490A-46DC-A168-9C61E4DD4834}"/>
    <cellStyle name="Normal 2 18 5 5 8" xfId="20483" xr:uid="{75597B5F-0188-4FAB-BF30-DF228ABC192E}"/>
    <cellStyle name="Normal 2 18 5 5 9" xfId="20486" xr:uid="{FA80B5CE-A567-45C8-86F5-5DFEB2630B38}"/>
    <cellStyle name="Normal 2 18 5 6" xfId="17265" xr:uid="{A1CF3566-DE14-43D1-BE89-7B62F841E3B4}"/>
    <cellStyle name="Normal 2 18 5 6 2" xfId="13830" xr:uid="{A0985FEE-11CF-46AA-9ABF-A7E914325F9D}"/>
    <cellStyle name="Normal 2 18 5 6 3" xfId="13843" xr:uid="{D9A08977-AB94-48F5-A3FE-E7DD350A47C7}"/>
    <cellStyle name="Normal 2 18 5 6 4" xfId="13856" xr:uid="{94E23CF7-34A7-4D1C-AB08-63783C5987FC}"/>
    <cellStyle name="Normal 2 18 5 6 5" xfId="13869" xr:uid="{691FA61F-CF12-434F-9969-1DAEB86728B5}"/>
    <cellStyle name="Normal 2 18 5 6 6" xfId="20489" xr:uid="{1DA94956-C509-4E0E-B24E-645727E6F6F0}"/>
    <cellStyle name="Normal 2 18 5 6 7" xfId="20493" xr:uid="{BF780896-4354-466C-89CD-540F0972D99D}"/>
    <cellStyle name="Normal 2 18 5 6 8" xfId="20497" xr:uid="{693304CC-B93A-4EA4-9B55-CD221EFC0E57}"/>
    <cellStyle name="Normal 2 18 5 6 9" xfId="20501" xr:uid="{1457174C-6557-4C77-AA33-3E6150859A33}"/>
    <cellStyle name="Normal 2 18 5 7" xfId="17268" xr:uid="{9F74CA83-1B4C-4352-8A44-72EFE74F785E}"/>
    <cellStyle name="Normal 2 18 5 8" xfId="17271" xr:uid="{AD6AF81E-1F07-4EBB-A489-5BB8495C1C21}"/>
    <cellStyle name="Normal 2 18 5 9" xfId="7736" xr:uid="{6085FEC2-C3CE-452F-A7D2-2AC9080BF921}"/>
    <cellStyle name="Normal 2 18 5_New TB 18-19" xfId="20505" xr:uid="{1C933E67-34E9-4749-946A-5CDFA9B062A6}"/>
    <cellStyle name="Normal 2 18 6" xfId="17276" xr:uid="{47641EF5-CF8E-4ED3-80EE-9AAD03094485}"/>
    <cellStyle name="Normal 2 18 6 10" xfId="20507" xr:uid="{2EF866B4-5A18-49AF-98E7-9BC0B8C8DF99}"/>
    <cellStyle name="Normal 2 18 6 11" xfId="20509" xr:uid="{5AEA8244-1EBD-434A-8B68-3E9ED4B5CB19}"/>
    <cellStyle name="Normal 2 18 6 12" xfId="20511" xr:uid="{69DDF842-4F47-4D56-9060-7295A2FBDECE}"/>
    <cellStyle name="Normal 2 18 6 13" xfId="20513" xr:uid="{EC0A166F-8642-40D3-95F3-47010C5AC497}"/>
    <cellStyle name="Normal 2 18 6 14" xfId="14306" xr:uid="{ADB9DF8B-1984-4431-83B6-4795CB64AF8E}"/>
    <cellStyle name="Normal 2 18 6 2" xfId="15188" xr:uid="{B948064B-09D8-4ABA-A0C7-12FF226BABBB}"/>
    <cellStyle name="Normal 2 18 6 2 2" xfId="20519" xr:uid="{0CAA513B-A51D-438D-BCED-C0AE839B04F8}"/>
    <cellStyle name="Normal 2 18 6 2 3" xfId="4436" xr:uid="{95D73437-5699-4C34-B6B7-121535BFE512}"/>
    <cellStyle name="Normal 2 18 6 2 4" xfId="4441" xr:uid="{1021FE2B-7FF8-4B48-985A-DC8115F5BF30}"/>
    <cellStyle name="Normal 2 18 6 2 5" xfId="4478" xr:uid="{0608F0B2-807E-4871-B23E-E7977AFC605D}"/>
    <cellStyle name="Normal 2 18 6 2 6" xfId="4536" xr:uid="{E6052693-48E9-497A-9A12-63D7F2E3C7BA}"/>
    <cellStyle name="Normal 2 18 6 2 7" xfId="4578" xr:uid="{233693DA-F44E-4915-99AD-FFFC511AA3AE}"/>
    <cellStyle name="Normal 2 18 6 2 8" xfId="4659" xr:uid="{10B023CE-3DF1-4856-B6E6-AD66E62A8D04}"/>
    <cellStyle name="Normal 2 18 6 2 9" xfId="3450" xr:uid="{39618066-AC78-406A-BE9C-826A9C95031F}"/>
    <cellStyle name="Normal 2 18 6 3" xfId="15191" xr:uid="{10FEC7BA-99E8-4CC2-9A93-327C5D8B8C7E}"/>
    <cellStyle name="Normal 2 18 6 3 2" xfId="9565" xr:uid="{5209F9D3-19B3-4749-AE06-16A9065A228D}"/>
    <cellStyle name="Normal 2 18 6 3 3" xfId="4740" xr:uid="{A8AD9644-7533-4488-A29B-56F3122C4A8A}"/>
    <cellStyle name="Normal 2 18 6 3 4" xfId="4768" xr:uid="{8F2497B2-E004-4DD9-8909-926F8D559D3D}"/>
    <cellStyle name="Normal 2 18 6 3 5" xfId="4878" xr:uid="{A7DFEF62-8A6E-41E0-906B-CCE706140DBB}"/>
    <cellStyle name="Normal 2 18 6 3 6" xfId="4953" xr:uid="{697F8D97-294F-42A1-8EFC-73AF60FC2EE4}"/>
    <cellStyle name="Normal 2 18 6 3 7" xfId="5070" xr:uid="{65058989-5555-426C-A9D6-F4B2FCA194E2}"/>
    <cellStyle name="Normal 2 18 6 3 8" xfId="1257" xr:uid="{228DFAB8-B381-4A6F-939F-3635A01FB778}"/>
    <cellStyle name="Normal 2 18 6 3 9" xfId="2632" xr:uid="{F2390D73-553E-49BE-BDC7-2955374F6A2B}"/>
    <cellStyle name="Normal 2 18 6 4" xfId="20521" xr:uid="{422DAD8E-C8BB-4D0B-ACDA-B45E5DAAF96E}"/>
    <cellStyle name="Normal 2 18 6 4 2" xfId="216" xr:uid="{D75D9FAF-F602-4178-BEBF-C81540FF5EF6}"/>
    <cellStyle name="Normal 2 18 6 4 3" xfId="5159" xr:uid="{46630D56-CDA4-42DF-AF1C-D0A602FF8ACB}"/>
    <cellStyle name="Normal 2 18 6 4 4" xfId="5178" xr:uid="{907BB0EB-DFED-4B25-816C-F5A5877B5A59}"/>
    <cellStyle name="Normal 2 18 6 4 5" xfId="5193" xr:uid="{318ADE68-F552-477D-BE77-B80758AADB25}"/>
    <cellStyle name="Normal 2 18 6 4 6" xfId="5260" xr:uid="{D2555B20-CBF3-4ED4-8B2B-1C7556F9153E}"/>
    <cellStyle name="Normal 2 18 6 4 7" xfId="5330" xr:uid="{DC464CEE-3445-4B66-980C-262D72EDBE1C}"/>
    <cellStyle name="Normal 2 18 6 4 8" xfId="1278" xr:uid="{86646CD5-D27B-4BF9-A319-1F96F8AE2E71}"/>
    <cellStyle name="Normal 2 18 6 4 9" xfId="5402" xr:uid="{F820C7B9-B429-4404-A753-A9E4100DFE6D}"/>
    <cellStyle name="Normal 2 18 6 5" xfId="20523" xr:uid="{C5ED3141-3CBD-445E-BB0C-D4B534C875B3}"/>
    <cellStyle name="Normal 2 18 6 5 2" xfId="11765" xr:uid="{2D2613A3-3132-40DF-BD3C-E5CD07222F40}"/>
    <cellStyle name="Normal 2 18 6 5 3" xfId="2332" xr:uid="{ADC3B9E7-52DA-4419-B620-6CB5FB41A096}"/>
    <cellStyle name="Normal 2 18 6 5 4" xfId="1144" xr:uid="{B9195FC7-5608-4684-9BBB-E1D90B468B70}"/>
    <cellStyle name="Normal 2 18 6 5 5" xfId="2378" xr:uid="{DA43DF69-3479-478C-BDDD-A9E61DEFEA54}"/>
    <cellStyle name="Normal 2 18 6 5 6" xfId="2413" xr:uid="{44E61455-05F3-4E20-B5DD-66404897BE6C}"/>
    <cellStyle name="Normal 2 18 6 5 7" xfId="2442" xr:uid="{276188AA-76DD-4C66-B1BA-50014B572264}"/>
    <cellStyle name="Normal 2 18 6 5 8" xfId="315" xr:uid="{93A5D9D3-1CF6-4EE2-92BA-2D18419ACE16}"/>
    <cellStyle name="Normal 2 18 6 5 9" xfId="719" xr:uid="{89CD6210-A6DA-4F98-8808-6878C0B113A1}"/>
    <cellStyle name="Normal 2 18 6 6" xfId="20525" xr:uid="{F2965B43-5921-40F2-8DB9-01AF6E84AE54}"/>
    <cellStyle name="Normal 2 18 6 6 2" xfId="11803" xr:uid="{30278ABF-624B-44F7-8459-471CF1E44F9B}"/>
    <cellStyle name="Normal 2 18 6 6 3" xfId="4775" xr:uid="{3A559389-04CD-4AC6-936B-FFA5F3DDA2E7}"/>
    <cellStyle name="Normal 2 18 6 6 4" xfId="1184" xr:uid="{E7675F05-0E46-446A-9650-69FA6AFBE7B5}"/>
    <cellStyle name="Normal 2 18 6 6 5" xfId="4793" xr:uid="{76AFC4C4-B53C-45D1-BB3D-82ABB4483CE3}"/>
    <cellStyle name="Normal 2 18 6 6 6" xfId="4809" xr:uid="{DD94DB6D-5581-4116-9AC0-78AAA79C3ED1}"/>
    <cellStyle name="Normal 2 18 6 6 7" xfId="4826" xr:uid="{F73D94D0-2AAB-4C34-8D69-A46EC57E9E8F}"/>
    <cellStyle name="Normal 2 18 6 6 8" xfId="1299" xr:uid="{1C0EA85D-0BFC-4277-9793-A89DFBA51FB4}"/>
    <cellStyle name="Normal 2 18 6 6 9" xfId="4844" xr:uid="{DE82A49F-890F-4456-A2D2-758F54AAAC82}"/>
    <cellStyle name="Normal 2 18 6 7" xfId="20527" xr:uid="{3172C353-DD8C-4905-AC3A-A0A22B4FF109}"/>
    <cellStyle name="Normal 2 18 6 8" xfId="20529" xr:uid="{474B4F45-5693-4B26-B703-9D2574773EFE}"/>
    <cellStyle name="Normal 2 18 6 9" xfId="18056" xr:uid="{D26DC061-D860-4695-9559-EEBF792B4338}"/>
    <cellStyle name="Normal 2 18 6_New TB 18-19" xfId="13645" xr:uid="{BD630542-60C5-4CE7-94A1-77AAB287C187}"/>
    <cellStyle name="Normal 2 18 7" xfId="6631" xr:uid="{8989FF06-1B90-4AAA-98AC-15BEDE221EC6}"/>
    <cellStyle name="Normal 2 18 7 2" xfId="6637" xr:uid="{BAA7858D-ABD7-412D-9718-89CF6AE48DB1}"/>
    <cellStyle name="Normal 2 18 7 3" xfId="6641" xr:uid="{08D19153-7690-4DD7-B500-ACE735814BE0}"/>
    <cellStyle name="Normal 2 18 7 4" xfId="6645" xr:uid="{17ACE1C8-42DF-452B-AA94-FB6028579882}"/>
    <cellStyle name="Normal 2 18 7 5" xfId="6648" xr:uid="{4A753CEF-DEE3-4B6C-903C-97103C698C69}"/>
    <cellStyle name="Normal 2 18 7 6" xfId="3098" xr:uid="{87AB1997-FC51-488B-BD8C-862104E4CE55}"/>
    <cellStyle name="Normal 2 18 7 7" xfId="3122" xr:uid="{A699EC95-6DD0-4F1A-BA3C-88714D85A4CB}"/>
    <cellStyle name="Normal 2 18 7 8" xfId="3139" xr:uid="{788C9B29-1AFD-40E9-819E-6E2240BFB832}"/>
    <cellStyle name="Normal 2 18 7 9" xfId="6652" xr:uid="{74C8109A-29B8-401B-903A-620300180399}"/>
    <cellStyle name="Normal 2 18 8" xfId="6659" xr:uid="{6136FC34-A85C-4E42-80E9-69E2BD384919}"/>
    <cellStyle name="Normal 2 18 8 2" xfId="6665" xr:uid="{8289523E-EC3C-43B3-8069-81AC4B163EFF}"/>
    <cellStyle name="Normal 2 18 8 3" xfId="6670" xr:uid="{B9BFD09E-F77D-41E0-959E-7CBCB0420C6F}"/>
    <cellStyle name="Normal 2 18 8 4" xfId="6675" xr:uid="{903F3090-EBDE-4907-A085-49FDE7E040CA}"/>
    <cellStyle name="Normal 2 18 8 5" xfId="6679" xr:uid="{8F1B706F-471C-4A3A-85E7-0BD3AC22E45C}"/>
    <cellStyle name="Normal 2 18 8 6" xfId="6685" xr:uid="{ABCC6FC9-1AF1-494F-96BF-58EB6CF1F791}"/>
    <cellStyle name="Normal 2 18 8 7" xfId="6689" xr:uid="{26D79159-F544-4EC9-9750-5E3B380E2C31}"/>
    <cellStyle name="Normal 2 18 8 8" xfId="6692" xr:uid="{80984A37-2182-4932-9115-5FA21AEAB1FD}"/>
    <cellStyle name="Normal 2 18 8 9" xfId="244" xr:uid="{386AF03A-E1A1-4877-9711-3A9D0C666E6B}"/>
    <cellStyle name="Normal 2 18 9" xfId="6697" xr:uid="{290D0035-BEB9-411A-9D82-3F40543F674D}"/>
    <cellStyle name="Normal 2 18 9 2" xfId="6706" xr:uid="{A08C0EF3-01FF-4A52-ABD4-5E680C0EF5C2}"/>
    <cellStyle name="Normal 2 18 9 3" xfId="6710" xr:uid="{249732E6-342B-4A92-93AC-5831FCF195E1}"/>
    <cellStyle name="Normal 2 18 9 4" xfId="6714" xr:uid="{9C1B100A-E6A4-45A5-8443-5AD4807A83FF}"/>
    <cellStyle name="Normal 2 18 9 5" xfId="6718" xr:uid="{E6BAD68D-4217-4922-A49A-0484393797F4}"/>
    <cellStyle name="Normal 2 18 9 6" xfId="6723" xr:uid="{445736AD-C6FD-45CB-820A-EC55FE49B359}"/>
    <cellStyle name="Normal 2 18 9 7" xfId="6727" xr:uid="{1858ED91-28C5-43EE-B0E4-9B4718ABE633}"/>
    <cellStyle name="Normal 2 18 9 8" xfId="3305" xr:uid="{25AC6D2E-F41C-4457-A219-5147B2BC5A7F}"/>
    <cellStyle name="Normal 2 18 9 9" xfId="6731" xr:uid="{1DE2DE8E-DFA7-42C8-BB9C-7CA3206FAD63}"/>
    <cellStyle name="Normal 2 18_New TB 18-19" xfId="20531" xr:uid="{86F8EFF6-9F5C-4355-A040-ED5CB98919C5}"/>
    <cellStyle name="Normal 2 19" xfId="20533" xr:uid="{5616E218-DAC5-483D-A084-7C6B182119FA}"/>
    <cellStyle name="Normal 2 19 10" xfId="20539" xr:uid="{F492F868-E444-4FC3-B2DA-B36B0BABBDA3}"/>
    <cellStyle name="Normal 2 19 10 2" xfId="16960" xr:uid="{01D9D4F3-5EFB-4FC5-905B-DA29A52A4335}"/>
    <cellStyle name="Normal 2 19 10 3" xfId="20542" xr:uid="{D6AE24FB-05BC-4E87-93C3-069493A5AF4D}"/>
    <cellStyle name="Normal 2 19 10 4" xfId="20544" xr:uid="{0018C87F-8363-4B25-97BA-3C3180923636}"/>
    <cellStyle name="Normal 2 19 10 5" xfId="20546" xr:uid="{8CC05EDB-4FF4-4680-BD85-2E45AEA620B3}"/>
    <cellStyle name="Normal 2 19 10 6" xfId="20548" xr:uid="{055F1BE2-F0A4-465F-ADE9-DEAAE8EED5D9}"/>
    <cellStyle name="Normal 2 19 10 7" xfId="7055" xr:uid="{F1F2FD39-3CDB-4467-BD3B-4CBAF1CCC92D}"/>
    <cellStyle name="Normal 2 19 10 8" xfId="7067" xr:uid="{86220788-A9B9-469E-96B6-2E7445DF964D}"/>
    <cellStyle name="Normal 2 19 10 9" xfId="7078" xr:uid="{70A296CA-2AEA-4710-829C-3615637D2654}"/>
    <cellStyle name="Normal 2 19 11" xfId="20551" xr:uid="{74565198-43B6-413C-8EFE-F091085DF930}"/>
    <cellStyle name="Normal 2 19 11 2" xfId="16966" xr:uid="{974D0CBD-4F4A-4399-A812-A9ADAF282F10}"/>
    <cellStyle name="Normal 2 19 11 3" xfId="20553" xr:uid="{CDED069C-705F-497E-9626-D542A2648AE1}"/>
    <cellStyle name="Normal 2 19 11 4" xfId="20556" xr:uid="{61243E90-99B8-4C90-9347-61B836576022}"/>
    <cellStyle name="Normal 2 19 11 5" xfId="20558" xr:uid="{74FA60A5-D865-4798-A3CD-F2CDE145587C}"/>
    <cellStyle name="Normal 2 19 11 6" xfId="20560" xr:uid="{62EA5802-5893-45DD-93E9-AFC0CE162EC6}"/>
    <cellStyle name="Normal 2 19 11 7" xfId="12136" xr:uid="{22C3576D-E52B-457D-9F4D-BFACEF8905D2}"/>
    <cellStyle name="Normal 2 19 11 8" xfId="2006" xr:uid="{582065A5-3532-4E49-9006-4CDD7CEB55E0}"/>
    <cellStyle name="Normal 2 19 11 9" xfId="9899" xr:uid="{A0A03F5C-955B-4611-952E-C83217390914}"/>
    <cellStyle name="Normal 2 19 12" xfId="20563" xr:uid="{39F7CD42-3B4A-4105-A76C-8A9617CD8309}"/>
    <cellStyle name="Normal 2 19 13" xfId="20566" xr:uid="{470DC438-6EAF-4E0A-BA38-8752BA22B6A3}"/>
    <cellStyle name="Normal 2 19 14" xfId="20568" xr:uid="{897CA0DB-894C-462E-B21C-37B79328C53D}"/>
    <cellStyle name="Normal 2 19 15" xfId="20570" xr:uid="{97E3D53E-D4A8-40BD-961D-D88DF5C232F0}"/>
    <cellStyle name="Normal 2 19 16" xfId="20573" xr:uid="{0C075FBE-B51B-4747-A5DC-B513DB14C2AD}"/>
    <cellStyle name="Normal 2 19 17" xfId="20576" xr:uid="{3E4E6C58-A0E9-4459-89CC-7E40B2FBDFCF}"/>
    <cellStyle name="Normal 2 19 18" xfId="20516" xr:uid="{1BA403C1-54E4-4DAD-B15C-8E5F861980D3}"/>
    <cellStyle name="Normal 2 19 19" xfId="4433" xr:uid="{E1EBF0C6-34D6-45F0-8F32-B19FB9ABA072}"/>
    <cellStyle name="Normal 2 19 2" xfId="20578" xr:uid="{401DCB08-E10B-4F23-AC88-12159F7D7D97}"/>
    <cellStyle name="Normal 2 19 2 10" xfId="20580" xr:uid="{C5088F50-B4C7-488D-9A28-742F556B691D}"/>
    <cellStyle name="Normal 2 19 2 11" xfId="20583" xr:uid="{3A6F3116-E47C-4EAE-8693-673BC08CBE78}"/>
    <cellStyle name="Normal 2 19 2 12" xfId="20586" xr:uid="{D0D2C8E5-E12C-434B-B6E9-B0F465D9D478}"/>
    <cellStyle name="Normal 2 19 2 13" xfId="20589" xr:uid="{E72DB6A7-E07A-4D5A-A4FC-49FB8BC4F4CB}"/>
    <cellStyle name="Normal 2 19 2 14" xfId="20592" xr:uid="{B9065317-F47B-4A34-8927-E69D288D0F3C}"/>
    <cellStyle name="Normal 2 19 2 2" xfId="806" xr:uid="{4983F41C-002A-464C-8E18-AC96C6393168}"/>
    <cellStyle name="Normal 2 19 2 2 2" xfId="20595" xr:uid="{EEA15FDF-06C4-4106-907A-59E6194FE2F7}"/>
    <cellStyle name="Normal 2 19 2 2 3" xfId="20598" xr:uid="{DA81B2EB-3360-4806-90B3-2DAF30A14422}"/>
    <cellStyle name="Normal 2 19 2 2 4" xfId="20602" xr:uid="{BA39E925-9DBC-40E8-9C87-F4AA2E4CCF30}"/>
    <cellStyle name="Normal 2 19 2 2 5" xfId="20605" xr:uid="{B119EBBA-6C15-4634-A70C-6CC64DF04D06}"/>
    <cellStyle name="Normal 2 19 2 2 6" xfId="20609" xr:uid="{692E18F3-5BFE-4995-9498-DF482BBB7189}"/>
    <cellStyle name="Normal 2 19 2 2 7" xfId="20612" xr:uid="{00CE2453-2D80-4562-B80B-43CCB0B84234}"/>
    <cellStyle name="Normal 2 19 2 2 8" xfId="20617" xr:uid="{3020E7A3-119E-4703-8635-CBEF20EC9E78}"/>
    <cellStyle name="Normal 2 19 2 2 9" xfId="8480" xr:uid="{DFC3CFC6-52F7-4A48-A996-0A5394E5E813}"/>
    <cellStyle name="Normal 2 19 2 3" xfId="15108" xr:uid="{7CF2D7E4-37B2-4422-A9D0-5BE54945875D}"/>
    <cellStyle name="Normal 2 19 2 3 2" xfId="20619" xr:uid="{959C7D62-29DA-44DF-BFF8-A69662514FD3}"/>
    <cellStyle name="Normal 2 19 2 3 3" xfId="20621" xr:uid="{A96F961E-1959-49F7-8DAB-09E27F7C86E9}"/>
    <cellStyle name="Normal 2 19 2 3 4" xfId="20623" xr:uid="{7DA520C8-F39E-4B49-88F6-1A42444EDD5C}"/>
    <cellStyle name="Normal 2 19 2 3 5" xfId="20625" xr:uid="{15322FA3-9299-43E0-BE74-50A23FC0F275}"/>
    <cellStyle name="Normal 2 19 2 3 6" xfId="20627" xr:uid="{1010EE3B-7C2D-4B2B-9B45-45EA597775BC}"/>
    <cellStyle name="Normal 2 19 2 3 7" xfId="20629" xr:uid="{A5D6F198-22D6-4DD8-BF88-6EF657A910A8}"/>
    <cellStyle name="Normal 2 19 2 3 8" xfId="20632" xr:uid="{FF2E69C3-82FD-4973-AD55-4BBD188277EB}"/>
    <cellStyle name="Normal 2 19 2 3 9" xfId="8525" xr:uid="{53F980E9-7C76-4AC7-A109-63409600048D}"/>
    <cellStyle name="Normal 2 19 2 4" xfId="20637" xr:uid="{1B93D322-D4A6-449F-BA3E-98E964F26819}"/>
    <cellStyle name="Normal 2 19 2 4 2" xfId="20639" xr:uid="{C5F52ACF-0D09-4FED-8558-8F96D313BC96}"/>
    <cellStyle name="Normal 2 19 2 4 3" xfId="20641" xr:uid="{F023A80D-F5E2-42B8-8E33-D2C6D2248140}"/>
    <cellStyle name="Normal 2 19 2 4 4" xfId="20643" xr:uid="{681018C1-4F5E-405C-8A1D-690F4C35D55F}"/>
    <cellStyle name="Normal 2 19 2 4 5" xfId="20646" xr:uid="{785C3642-19A7-4B79-A50C-E7AE8DCE36D8}"/>
    <cellStyle name="Normal 2 19 2 4 6" xfId="20648" xr:uid="{D81FB0A9-4470-44D9-A576-C3108F780EE2}"/>
    <cellStyle name="Normal 2 19 2 4 7" xfId="20650" xr:uid="{0CE54FC3-68C9-4FD5-811B-E3ECE5061B1C}"/>
    <cellStyle name="Normal 2 19 2 4 8" xfId="20652" xr:uid="{24A92BD8-AE6B-4562-A5DD-D8B9AEC3EE60}"/>
    <cellStyle name="Normal 2 19 2 4 9" xfId="8585" xr:uid="{F75FBC39-60A9-41D8-B21D-079AC5CE43A1}"/>
    <cellStyle name="Normal 2 19 2 5" xfId="20656" xr:uid="{36066ABA-C5FB-4176-BDA5-ECA91CC5DAEE}"/>
    <cellStyle name="Normal 2 19 2 5 2" xfId="9729" xr:uid="{2EE57A93-E1BB-420D-B7D6-58763DB6972A}"/>
    <cellStyle name="Normal 2 19 2 5 3" xfId="9748" xr:uid="{D5C80443-CE81-47E9-956E-AF9D3B50970C}"/>
    <cellStyle name="Normal 2 19 2 5 4" xfId="9753" xr:uid="{C7A17879-9D0D-4CA0-8D94-0E603B120A03}"/>
    <cellStyle name="Normal 2 19 2 5 5" xfId="9756" xr:uid="{B9F133B3-DEFE-4F85-9ACF-167262F61E54}"/>
    <cellStyle name="Normal 2 19 2 5 6" xfId="9759" xr:uid="{11DF8C0D-C914-4344-9DA6-D1E4A0E8F98C}"/>
    <cellStyle name="Normal 2 19 2 5 7" xfId="9762" xr:uid="{387F512C-761E-419B-83A3-9B18B9918F1B}"/>
    <cellStyle name="Normal 2 19 2 5 8" xfId="9765" xr:uid="{B094FDE0-272E-4390-B95A-0B0F3E949BE2}"/>
    <cellStyle name="Normal 2 19 2 5 9" xfId="429" xr:uid="{3A87CB73-19E1-4E37-944C-011FB15AB3B7}"/>
    <cellStyle name="Normal 2 19 2 6" xfId="20659" xr:uid="{6D4F1861-6280-4AAA-A08B-98E758E7F892}"/>
    <cellStyle name="Normal 2 19 2 6 2" xfId="20661" xr:uid="{3BD3311A-8329-4E43-9AD7-3D0EAB3DAFB0}"/>
    <cellStyle name="Normal 2 19 2 6 3" xfId="20663" xr:uid="{4F638D09-9EE5-4896-B0EB-2C98E2A53E9B}"/>
    <cellStyle name="Normal 2 19 2 6 4" xfId="20665" xr:uid="{57A3786D-A90A-4C5D-BA8B-F297EFDDD152}"/>
    <cellStyle name="Normal 2 19 2 6 5" xfId="20667" xr:uid="{538C90EB-8C47-46E9-84C1-91DA19372D0E}"/>
    <cellStyle name="Normal 2 19 2 6 6" xfId="20669" xr:uid="{37E41258-50BA-4EE5-8570-7ACD3C2E1075}"/>
    <cellStyle name="Normal 2 19 2 6 7" xfId="20671" xr:uid="{CF736E44-141D-4549-9877-FFDDB3FB3F34}"/>
    <cellStyle name="Normal 2 19 2 6 8" xfId="20673" xr:uid="{82A42844-FB93-4EC9-B01A-A839DB4C11A4}"/>
    <cellStyle name="Normal 2 19 2 6 9" xfId="20675" xr:uid="{912E59C0-4B1F-4C0C-BFE0-56FCA5D4A453}"/>
    <cellStyle name="Normal 2 19 2 7" xfId="20678" xr:uid="{C41CA5B8-9FDF-4526-9BC0-71360E3568EB}"/>
    <cellStyle name="Normal 2 19 2 8" xfId="20681" xr:uid="{72610ED1-8F86-4793-99B9-3ECCC19B614A}"/>
    <cellStyle name="Normal 2 19 2 9" xfId="20683" xr:uid="{935F88E8-E2A7-46B3-87CD-A6EF9D4BB00D}"/>
    <cellStyle name="Normal 2 19 2_New TB 18-19" xfId="5138" xr:uid="{46885230-35E1-4205-9A37-5BB2FE6043AC}"/>
    <cellStyle name="Normal 2 19 3" xfId="20687" xr:uid="{4ED7CAB1-5009-4284-8760-685056C8F4D8}"/>
    <cellStyle name="Normal 2 19 3 10" xfId="5112" xr:uid="{3156B170-B37C-4AE1-BFC4-824688C23BF5}"/>
    <cellStyle name="Normal 2 19 3 11" xfId="5671" xr:uid="{CACB3F34-1604-4C75-A585-8F099A7EE241}"/>
    <cellStyle name="Normal 2 19 3 12" xfId="5685" xr:uid="{3FB0EA4A-0483-409A-BF86-D318185533EB}"/>
    <cellStyle name="Normal 2 19 3 13" xfId="5698" xr:uid="{02AC6F8E-5DD8-4F0D-BBF6-CBB280230DA4}"/>
    <cellStyle name="Normal 2 19 3 14" xfId="9682" xr:uid="{4BCC4A67-AE58-4F10-BCD0-2DE707EA2814}"/>
    <cellStyle name="Normal 2 19 3 2" xfId="16594" xr:uid="{B1ED2B10-161B-45AF-8D89-4EF43A0CC3BA}"/>
    <cellStyle name="Normal 2 19 3 2 2" xfId="20689" xr:uid="{AFE79658-25DF-469E-A30B-7BD1D256A24A}"/>
    <cellStyle name="Normal 2 19 3 2 3" xfId="20691" xr:uid="{0BB5733A-8508-4137-AA5F-2186E1038774}"/>
    <cellStyle name="Normal 2 19 3 2 4" xfId="20695" xr:uid="{D2927F96-AF70-4EFA-8FD4-80AAF2FB455B}"/>
    <cellStyle name="Normal 2 19 3 2 5" xfId="20698" xr:uid="{5D3EE089-96C6-4286-B62A-80D68F6A6C1A}"/>
    <cellStyle name="Normal 2 19 3 2 6" xfId="20701" xr:uid="{8CF97068-BA7C-4C87-91CA-92A78FEF85C2}"/>
    <cellStyle name="Normal 2 19 3 2 7" xfId="20704" xr:uid="{6332EE76-CFD2-456D-B072-4F785B58A2D9}"/>
    <cellStyle name="Normal 2 19 3 2 8" xfId="1455" xr:uid="{B6EA0CEE-AE41-406E-BBF9-E06B761A4DEB}"/>
    <cellStyle name="Normal 2 19 3 2 9" xfId="20710" xr:uid="{9DC79CB7-EC91-4DF6-A68C-98BEA607F299}"/>
    <cellStyle name="Normal 2 19 3 3" xfId="20712" xr:uid="{8391FCD3-FB29-4F38-8BC1-9728D54407FE}"/>
    <cellStyle name="Normal 2 19 3 3 2" xfId="20714" xr:uid="{2C97E6FF-7E15-46B3-B622-996D69CE46B4}"/>
    <cellStyle name="Normal 2 19 3 3 3" xfId="20716" xr:uid="{1A05FD02-78F8-46C5-934C-C90FCB39E5C8}"/>
    <cellStyle name="Normal 2 19 3 3 4" xfId="20718" xr:uid="{04994B3D-0BF1-4ADA-9CC8-BA5704426E63}"/>
    <cellStyle name="Normal 2 19 3 3 5" xfId="20720" xr:uid="{8F6986A0-9A73-4EB6-A697-8A6F65C5D914}"/>
    <cellStyle name="Normal 2 19 3 3 6" xfId="20722" xr:uid="{412729EF-FEFE-45AC-901B-1D5DC121C53D}"/>
    <cellStyle name="Normal 2 19 3 3 7" xfId="20724" xr:uid="{BAA9ED09-73BA-4496-980A-7D499D91F69D}"/>
    <cellStyle name="Normal 2 19 3 3 8" xfId="20726" xr:uid="{A9E3431E-F43A-4C24-A890-C7FBDC29243B}"/>
    <cellStyle name="Normal 2 19 3 3 9" xfId="20728" xr:uid="{7170B067-CD82-4BC0-BC22-D78CD0970042}"/>
    <cellStyle name="Normal 2 19 3 4" xfId="20730" xr:uid="{59A3BA00-53E6-4E06-9BCA-64651634DB15}"/>
    <cellStyle name="Normal 2 19 3 4 2" xfId="20732" xr:uid="{26499F8B-1350-4124-B261-BC86DD7F5921}"/>
    <cellStyle name="Normal 2 19 3 4 3" xfId="20734" xr:uid="{649FBE66-8333-432C-8CB6-0DD80EE34DEB}"/>
    <cellStyle name="Normal 2 19 3 4 4" xfId="20736" xr:uid="{BCA13401-4E55-4F06-9E2A-F31B49454625}"/>
    <cellStyle name="Normal 2 19 3 4 5" xfId="20738" xr:uid="{52D385A3-5EAF-4B6F-A10B-9E2531F8433F}"/>
    <cellStyle name="Normal 2 19 3 4 6" xfId="20740" xr:uid="{2933384E-51B8-465D-A6BB-28BD01716C28}"/>
    <cellStyle name="Normal 2 19 3 4 7" xfId="20742" xr:uid="{B87F2A3A-8E9B-4324-BFD4-2B70D6D7E362}"/>
    <cellStyle name="Normal 2 19 3 4 8" xfId="3548" xr:uid="{168AD309-337A-43B1-A66B-6AC305EAF122}"/>
    <cellStyle name="Normal 2 19 3 4 9" xfId="3565" xr:uid="{C98B840B-2747-4E48-9494-5C94D7A9742C}"/>
    <cellStyle name="Normal 2 19 3 5" xfId="20744" xr:uid="{10AD6FF1-4D3A-40F3-96EF-173A27FBC5F1}"/>
    <cellStyle name="Normal 2 19 3 5 2" xfId="11098" xr:uid="{936F634A-4043-4B88-BB5A-771743DA6B21}"/>
    <cellStyle name="Normal 2 19 3 5 3" xfId="11105" xr:uid="{E52EA856-DB1E-4B3D-B4C8-3E165B9AC383}"/>
    <cellStyle name="Normal 2 19 3 5 4" xfId="11108" xr:uid="{5709B9C9-3578-463E-B425-E687A800D542}"/>
    <cellStyle name="Normal 2 19 3 5 5" xfId="11111" xr:uid="{0CE2034F-EF5F-4810-991D-C275E1899A57}"/>
    <cellStyle name="Normal 2 19 3 5 6" xfId="3830" xr:uid="{C6B5B8D4-DA07-418F-92EC-7C06571BBB54}"/>
    <cellStyle name="Normal 2 19 3 5 7" xfId="3839" xr:uid="{A8D5C3D4-FAED-4C3C-9895-FBAC1984BF7C}"/>
    <cellStyle name="Normal 2 19 3 5 8" xfId="3440" xr:uid="{FFFC45AB-CFAD-4429-9DFC-5E7D8A228A3E}"/>
    <cellStyle name="Normal 2 19 3 5 9" xfId="3649" xr:uid="{889DB3AD-377B-4693-BAF8-E86C122B2F8E}"/>
    <cellStyle name="Normal 2 19 3 6" xfId="20746" xr:uid="{76A1893C-1C18-41C6-A200-35284843F0CF}"/>
    <cellStyle name="Normal 2 19 3 6 2" xfId="20748" xr:uid="{D34E02D6-8478-443F-BEF0-7EA49F32F24C}"/>
    <cellStyle name="Normal 2 19 3 6 3" xfId="20750" xr:uid="{27D4AAA5-D1D3-4FF9-8ED0-7E90D50D7168}"/>
    <cellStyle name="Normal 2 19 3 6 4" xfId="20752" xr:uid="{2FE38FD6-C964-49ED-BA41-4E9878A2EE39}"/>
    <cellStyle name="Normal 2 19 3 6 5" xfId="20754" xr:uid="{B1F83B68-98C3-4D68-B89F-D05E1AF0C402}"/>
    <cellStyle name="Normal 2 19 3 6 6" xfId="20756" xr:uid="{18C3FE76-F31B-42A0-B0D2-E3F489BCEA52}"/>
    <cellStyle name="Normal 2 19 3 6 7" xfId="20758" xr:uid="{1DB47ABA-62A2-4149-9D42-D840728EC87C}"/>
    <cellStyle name="Normal 2 19 3 6 8" xfId="2616" xr:uid="{0B5A7029-986F-4203-9627-421477376420}"/>
    <cellStyle name="Normal 2 19 3 6 9" xfId="3708" xr:uid="{6A02385D-EF75-43EE-8B9B-617FB433415D}"/>
    <cellStyle name="Normal 2 19 3 7" xfId="20760" xr:uid="{DAE3D330-4DCB-4A89-8856-8599BAC7B5D1}"/>
    <cellStyle name="Normal 2 19 3 8" xfId="20762" xr:uid="{CBB1E618-CEF0-4583-ABA2-6281FE58FC14}"/>
    <cellStyle name="Normal 2 19 3 9" xfId="20764" xr:uid="{FB2590C8-C615-48B9-80F6-C90D0F25BF37}"/>
    <cellStyle name="Normal 2 19 3_New TB 18-19" xfId="20766" xr:uid="{E8CC1B5E-DC57-42F7-BDAD-EFC9EFA37A5A}"/>
    <cellStyle name="Normal 2 19 4" xfId="20772" xr:uid="{391999BA-3CC1-49E4-81C6-243AFCCA2266}"/>
    <cellStyle name="Normal 2 19 4 10" xfId="20774" xr:uid="{F70E73DD-69FF-4B4D-9BE1-AB483EA1DCE6}"/>
    <cellStyle name="Normal 2 19 4 11" xfId="20776" xr:uid="{E65E6E16-B229-44D7-B100-834DF1417C49}"/>
    <cellStyle name="Normal 2 19 4 12" xfId="20778" xr:uid="{250A1953-E4D2-43F1-98B2-F4A0FAD4C5FA}"/>
    <cellStyle name="Normal 2 19 4 13" xfId="20780" xr:uid="{96EFB822-EA61-460F-9B55-666131F04DA1}"/>
    <cellStyle name="Normal 2 19 4 14" xfId="20782" xr:uid="{59C41703-D8C7-463C-BA3D-18BB157BFF6E}"/>
    <cellStyle name="Normal 2 19 4 2" xfId="15225" xr:uid="{B452DCFB-3F3F-4B39-A197-371C84BA4278}"/>
    <cellStyle name="Normal 2 19 4 2 2" xfId="20784" xr:uid="{7299BB63-17F7-4188-BAA9-2B1C87F71998}"/>
    <cellStyle name="Normal 2 19 4 2 3" xfId="20786" xr:uid="{700A486B-FD4A-406A-842C-6F3D26FF1029}"/>
    <cellStyle name="Normal 2 19 4 2 4" xfId="20789" xr:uid="{90760B43-3FB7-463C-BED6-7A4E6742AAE9}"/>
    <cellStyle name="Normal 2 19 4 2 5" xfId="20793" xr:uid="{0685A597-5112-4E6F-B07D-8CC7DD9B2C35}"/>
    <cellStyle name="Normal 2 19 4 2 6" xfId="774" xr:uid="{287DA2BB-3C62-42E9-AEB2-1CC8C8092B60}"/>
    <cellStyle name="Normal 2 19 4 2 7" xfId="20796" xr:uid="{0467E019-72B0-4D4F-AF3F-2C53B0F105C7}"/>
    <cellStyle name="Normal 2 19 4 2 8" xfId="20800" xr:uid="{6DEF80D4-1716-4A15-94B3-C804C44736D5}"/>
    <cellStyle name="Normal 2 19 4 2 9" xfId="20806" xr:uid="{58DE68F6-28A3-4AEC-B56D-6EE061514D86}"/>
    <cellStyle name="Normal 2 19 4 3" xfId="15229" xr:uid="{BCC3A0F7-F1C7-4509-8D77-EEBED68AD40B}"/>
    <cellStyle name="Normal 2 19 4 3 2" xfId="20809" xr:uid="{580E73D3-3712-46EE-8C9D-17FAC8664B47}"/>
    <cellStyle name="Normal 2 19 4 3 3" xfId="20811" xr:uid="{385BF02C-5D13-49E1-B513-8F26AE051778}"/>
    <cellStyle name="Normal 2 19 4 3 4" xfId="20813" xr:uid="{E0F24122-3DB4-4142-BE87-0780ABD1F1C2}"/>
    <cellStyle name="Normal 2 19 4 3 5" xfId="20815" xr:uid="{47F8D2A8-AD03-40DE-A082-51629E7DD7DE}"/>
    <cellStyle name="Normal 2 19 4 3 6" xfId="20817" xr:uid="{D5E957E9-4788-4B59-BA75-D3B87115472E}"/>
    <cellStyle name="Normal 2 19 4 3 7" xfId="20819" xr:uid="{5541C36C-6341-490B-A6E4-834BF9FD845D}"/>
    <cellStyle name="Normal 2 19 4 3 8" xfId="20821" xr:uid="{E59E02AA-C0B0-4E52-8991-D34FAA215FB2}"/>
    <cellStyle name="Normal 2 19 4 3 9" xfId="20824" xr:uid="{6613EF0E-7B23-4705-993B-3BB68C8B3FA3}"/>
    <cellStyle name="Normal 2 19 4 4" xfId="20827" xr:uid="{507ACED1-AF68-4B0A-932B-18D3CF6B3A95}"/>
    <cellStyle name="Normal 2 19 4 4 2" xfId="20830" xr:uid="{DF09C574-44E0-41C4-8167-44C08FFB831C}"/>
    <cellStyle name="Normal 2 19 4 4 3" xfId="20832" xr:uid="{9C44925D-E171-4E65-9647-BB7AD4CC3ADF}"/>
    <cellStyle name="Normal 2 19 4 4 4" xfId="20834" xr:uid="{7A43028C-FB34-4E1C-A29F-4321243EB60F}"/>
    <cellStyle name="Normal 2 19 4 4 5" xfId="20837" xr:uid="{85749288-041A-4C91-B1BB-5059D3E7C4E8}"/>
    <cellStyle name="Normal 2 19 4 4 6" xfId="20840" xr:uid="{2E5E142E-1500-42E3-AC8E-95CDCA3E159F}"/>
    <cellStyle name="Normal 2 19 4 4 7" xfId="20843" xr:uid="{8AA1B085-241B-422A-914C-AE4D03994B59}"/>
    <cellStyle name="Normal 2 19 4 4 8" xfId="20846" xr:uid="{3F9041C9-381F-47D6-923B-A1B92B34CFDC}"/>
    <cellStyle name="Normal 2 19 4 4 9" xfId="20850" xr:uid="{FEDA9242-539F-4438-9DA0-5C340726C6CE}"/>
    <cellStyle name="Normal 2 19 4 5" xfId="20853" xr:uid="{48C1FF8B-82A5-48D1-B797-AD2A3A055C86}"/>
    <cellStyle name="Normal 2 19 4 5 2" xfId="20855" xr:uid="{8EBE91D9-E35C-4D1E-843C-948CE59BCF18}"/>
    <cellStyle name="Normal 2 19 4 5 3" xfId="20857" xr:uid="{867CCA14-3356-4BFC-B010-ACDE5D017E41}"/>
    <cellStyle name="Normal 2 19 4 5 4" xfId="20859" xr:uid="{019D2960-82B2-4F1F-AF49-2E4441932C17}"/>
    <cellStyle name="Normal 2 19 4 5 5" xfId="20861" xr:uid="{E06BF59F-5C7E-4D76-BC9A-8DB4EA4C88EB}"/>
    <cellStyle name="Normal 2 19 4 5 6" xfId="20863" xr:uid="{066442DA-371D-4F34-9540-2EFC7368B610}"/>
    <cellStyle name="Normal 2 19 4 5 7" xfId="20865" xr:uid="{4BA78C4C-8D95-4B7F-B75E-DF67B358C22A}"/>
    <cellStyle name="Normal 2 19 4 5 8" xfId="20867" xr:uid="{B659798B-7496-46BC-976F-1B9C95F4BE7A}"/>
    <cellStyle name="Normal 2 19 4 5 9" xfId="20870" xr:uid="{F9DC30BD-1497-40D6-BD8F-F6DA955E8E87}"/>
    <cellStyle name="Normal 2 19 4 6" xfId="20873" xr:uid="{2027A905-246C-42F1-A0A7-3A4502A1BE79}"/>
    <cellStyle name="Normal 2 19 4 6 2" xfId="20875" xr:uid="{453FA94E-DA31-47A7-A451-DD96469B9868}"/>
    <cellStyle name="Normal 2 19 4 6 3" xfId="20878" xr:uid="{2341238E-DF4A-40D9-B5EB-1C47D3ACD4C1}"/>
    <cellStyle name="Normal 2 19 4 6 4" xfId="20881" xr:uid="{3315E3E9-FFC7-4A3C-9D9E-C2A68DFFC699}"/>
    <cellStyle name="Normal 2 19 4 6 5" xfId="13721" xr:uid="{B52BD203-4425-405F-861B-551E66BC8D96}"/>
    <cellStyle name="Normal 2 19 4 6 6" xfId="20884" xr:uid="{81D5D748-0EE4-4EF7-9936-AE7FCE9F48F6}"/>
    <cellStyle name="Normal 2 19 4 6 7" xfId="981" xr:uid="{EA45215C-F9B9-4E01-8C6B-541A6AC279E6}"/>
    <cellStyle name="Normal 2 19 4 6 8" xfId="20887" xr:uid="{89B79E5F-DDE3-4DF6-8C06-B56250A32ED7}"/>
    <cellStyle name="Normal 2 19 4 6 9" xfId="20890" xr:uid="{B0E8DD5A-9210-4BA9-AF59-E8FB19C75338}"/>
    <cellStyle name="Normal 2 19 4 7" xfId="20893" xr:uid="{C0629982-2571-4B5D-920E-378A1B2BC3CD}"/>
    <cellStyle name="Normal 2 19 4 8" xfId="20895" xr:uid="{EB4245F1-A324-47CC-989B-9CD994756C99}"/>
    <cellStyle name="Normal 2 19 4 9" xfId="20897" xr:uid="{D15EDD34-B820-46D1-A671-2B2C4C39834F}"/>
    <cellStyle name="Normal 2 19 4_New TB 18-19" xfId="3236" xr:uid="{A461E5A5-2EE4-464D-8510-D0B9637F0461}"/>
    <cellStyle name="Normal 2 19 5" xfId="20901" xr:uid="{6F1E6C89-3294-461C-A038-C7DB00B9927C}"/>
    <cellStyle name="Normal 2 19 5 10" xfId="16746" xr:uid="{36F05624-D736-4509-9644-7B7C29EFB5C8}"/>
    <cellStyle name="Normal 2 19 5 11" xfId="16751" xr:uid="{0C219634-5B11-4D74-9866-082971FAE675}"/>
    <cellStyle name="Normal 2 19 5 12" xfId="20904" xr:uid="{C2FD1E50-32B9-4CFB-BC3F-D8F5F0F4A56A}"/>
    <cellStyle name="Normal 2 19 5 13" xfId="20908" xr:uid="{9E98AB47-056C-4483-A2DC-44FF7E9AA499}"/>
    <cellStyle name="Normal 2 19 5 14" xfId="20912" xr:uid="{DADE4EA5-4393-42E5-9C7E-08C482412D2E}"/>
    <cellStyle name="Normal 2 19 5 2" xfId="15238" xr:uid="{655F1FBD-FEE2-4BAB-9993-6C31F45A6214}"/>
    <cellStyle name="Normal 2 19 5 2 2" xfId="14083" xr:uid="{045097CE-B685-44EC-9918-843FA5A9639B}"/>
    <cellStyle name="Normal 2 19 5 2 3" xfId="14088" xr:uid="{4A97226C-9B2A-4E2B-92DB-846C429B98E4}"/>
    <cellStyle name="Normal 2 19 5 2 4" xfId="14094" xr:uid="{9AA294BD-609D-4A26-BC8F-DCA8AE980682}"/>
    <cellStyle name="Normal 2 19 5 2 5" xfId="14099" xr:uid="{67144ABE-0550-406B-B2A2-6D0CAD324D9C}"/>
    <cellStyle name="Normal 2 19 5 2 6" xfId="14113" xr:uid="{227672A6-8D39-435D-B2D3-852325DF518F}"/>
    <cellStyle name="Normal 2 19 5 2 7" xfId="2673" xr:uid="{051844BF-D299-40F0-B5C6-1EAC08B1E07F}"/>
    <cellStyle name="Normal 2 19 5 2 8" xfId="15076" xr:uid="{DA6D8C3B-2D23-43A5-AEB8-DDB8BE3FEF42}"/>
    <cellStyle name="Normal 2 19 5 2 9" xfId="15083" xr:uid="{D7D91A1A-6E15-40C0-8F67-AC3B9109EC48}"/>
    <cellStyle name="Normal 2 19 5 3" xfId="15242" xr:uid="{B0093080-DAA5-4C87-8BD9-49FEAEBB4BB4}"/>
    <cellStyle name="Normal 2 19 5 3 2" xfId="15968" xr:uid="{8E5D6772-EE2E-44BB-BC7E-97771254D04D}"/>
    <cellStyle name="Normal 2 19 5 3 3" xfId="16129" xr:uid="{142FFFF1-F614-4767-A758-79BAB102C7B8}"/>
    <cellStyle name="Normal 2 19 5 3 4" xfId="16132" xr:uid="{BF3F8323-C9B8-4DFE-AE5E-1A4E86712DE5}"/>
    <cellStyle name="Normal 2 19 5 3 5" xfId="16136" xr:uid="{6846FAA2-5209-4F36-A162-078CBF78760E}"/>
    <cellStyle name="Normal 2 19 5 3 6" xfId="20915" xr:uid="{8D25F282-21E2-404C-A60B-C278FD24437F}"/>
    <cellStyle name="Normal 2 19 5 3 7" xfId="20919" xr:uid="{0B939BEF-9839-4BD5-B8FE-5B2CA5240222}"/>
    <cellStyle name="Normal 2 19 5 3 8" xfId="20923" xr:uid="{6ACB93F7-5DE8-4298-B780-74C2FF26C008}"/>
    <cellStyle name="Normal 2 19 5 3 9" xfId="20928" xr:uid="{6FE39D69-A660-48DD-91D5-70123ED5B430}"/>
    <cellStyle name="Normal 2 19 5 4" xfId="20933" xr:uid="{CDFC9352-44F0-4C25-AAD6-7E0C33C452B7}"/>
    <cellStyle name="Normal 2 19 5 4 2" xfId="20935" xr:uid="{0D56A0EB-5AD9-46A0-B831-D448CF3FDD13}"/>
    <cellStyle name="Normal 2 19 5 4 3" xfId="20937" xr:uid="{852AC1E8-10A3-43C8-A127-107DEEA5FDDF}"/>
    <cellStyle name="Normal 2 19 5 4 4" xfId="20939" xr:uid="{028EA826-1785-4F95-8722-4733AC7E012C}"/>
    <cellStyle name="Normal 2 19 5 4 5" xfId="20942" xr:uid="{C8630EFD-B70E-499D-A617-93363109D4E3}"/>
    <cellStyle name="Normal 2 19 5 4 6" xfId="20945" xr:uid="{B45D5DF1-BC68-4206-A6D8-BC65D02D46BC}"/>
    <cellStyle name="Normal 2 19 5 4 7" xfId="20950" xr:uid="{1C6B5B35-C988-455E-B7AD-0B8E0377BDE5}"/>
    <cellStyle name="Normal 2 19 5 4 8" xfId="20955" xr:uid="{61F7F8D9-019C-4E90-924B-21B3C31008A5}"/>
    <cellStyle name="Normal 2 19 5 4 9" xfId="20962" xr:uid="{0CF2D167-D5E5-41E4-9DF0-543DF865A836}"/>
    <cellStyle name="Normal 2 19 5 5" xfId="20970" xr:uid="{142FCAD3-89C0-4ACE-9543-5EF6C5EA280D}"/>
    <cellStyle name="Normal 2 19 5 5 2" xfId="20972" xr:uid="{A04FD5A0-0FB3-4436-B018-701A46F5AF58}"/>
    <cellStyle name="Normal 2 19 5 5 3" xfId="20974" xr:uid="{FF27EAEF-51EC-415E-8B14-361AC4253963}"/>
    <cellStyle name="Normal 2 19 5 5 4" xfId="20976" xr:uid="{4A116C00-5E03-4FF4-8373-5F00523E9782}"/>
    <cellStyle name="Normal 2 19 5 5 5" xfId="20978" xr:uid="{8AEB0F89-4454-4AD1-80A5-2EB73B67BC74}"/>
    <cellStyle name="Normal 2 19 5 5 6" xfId="20981" xr:uid="{88C35FEC-9B07-4C46-87E8-F99950A24B7A}"/>
    <cellStyle name="Normal 2 19 5 5 7" xfId="20984" xr:uid="{327FBFD5-CCBE-4C3B-A004-ED10B26B76B0}"/>
    <cellStyle name="Normal 2 19 5 5 8" xfId="20987" xr:uid="{38C0E40F-A6B4-4D67-9B66-50EE078DFCAD}"/>
    <cellStyle name="Normal 2 19 5 5 9" xfId="20991" xr:uid="{2D9C3232-A442-4359-80C2-BCD9335E94C8}"/>
    <cellStyle name="Normal 2 19 5 6" xfId="20996" xr:uid="{23B48DA2-C874-423E-A57F-63597382E80F}"/>
    <cellStyle name="Normal 2 19 5 6 2" xfId="16186" xr:uid="{3C283CC0-471D-4830-A7DD-0E6B2A6C95AF}"/>
    <cellStyle name="Normal 2 19 5 6 3" xfId="16190" xr:uid="{524534BA-FC7F-4893-AE7A-4035E30189FD}"/>
    <cellStyle name="Normal 2 19 5 6 4" xfId="16194" xr:uid="{C4EF81C8-5E85-4C0B-B571-6966C2010B7D}"/>
    <cellStyle name="Normal 2 19 5 6 5" xfId="16199" xr:uid="{DBE62CCB-1A68-4F37-9194-03BBEEB57B37}"/>
    <cellStyle name="Normal 2 19 5 6 6" xfId="13465" xr:uid="{39D38E3A-B618-4989-BF8C-93A946FF9238}"/>
    <cellStyle name="Normal 2 19 5 6 7" xfId="20998" xr:uid="{D217F8C5-9197-4697-8E8B-EB7CC4703C0D}"/>
    <cellStyle name="Normal 2 19 5 6 8" xfId="21001" xr:uid="{C06A89CB-36A5-41D1-9AD0-A93B3418B46C}"/>
    <cellStyle name="Normal 2 19 5 6 9" xfId="21004" xr:uid="{B47A2F62-D347-4D27-9078-61D8E9CCBC66}"/>
    <cellStyle name="Normal 2 19 5 7" xfId="21008" xr:uid="{75E28864-06E4-44B6-B828-893D02EE3994}"/>
    <cellStyle name="Normal 2 19 5 8" xfId="21010" xr:uid="{44F97878-FD91-4881-A0CE-B97B6C64D883}"/>
    <cellStyle name="Normal 2 19 5 9" xfId="21012" xr:uid="{6DF4A0FB-67D0-4456-83B4-F9F8BFA6AF70}"/>
    <cellStyle name="Normal 2 19 5_New TB 18-19" xfId="21015" xr:uid="{4ED41FFB-90D4-4C4A-AF52-8461F88598D2}"/>
    <cellStyle name="Normal 2 19 6" xfId="21022" xr:uid="{87880762-C74E-493A-99B8-D14125678188}"/>
    <cellStyle name="Normal 2 19 6 10" xfId="21024" xr:uid="{727E47B6-464A-4AA9-A21B-9C059495032E}"/>
    <cellStyle name="Normal 2 19 6 11" xfId="21027" xr:uid="{97527C4D-49FD-4BFE-9172-A6CB5D30D89A}"/>
    <cellStyle name="Normal 2 19 6 12" xfId="21030" xr:uid="{280AC8ED-E9FF-459C-8C13-E1C51A78B67A}"/>
    <cellStyle name="Normal 2 19 6 13" xfId="21033" xr:uid="{CDCD3796-A587-463D-AF61-86189F2C8728}"/>
    <cellStyle name="Normal 2 19 6 14" xfId="21036" xr:uid="{B41352F2-229C-46BD-A5A0-6773D593CD17}"/>
    <cellStyle name="Normal 2 19 6 2" xfId="15251" xr:uid="{830E0164-E361-4114-ABAD-4643F908B198}"/>
    <cellStyle name="Normal 2 19 6 2 2" xfId="20231" xr:uid="{0E8FF93A-F167-4239-AAAF-CE441C87F6D7}"/>
    <cellStyle name="Normal 2 19 6 2 3" xfId="17247" xr:uid="{5A341442-9315-4246-B35D-A306ECE54124}"/>
    <cellStyle name="Normal 2 19 6 2 4" xfId="17257" xr:uid="{18B793C3-03EB-4064-A47A-52924BC2A472}"/>
    <cellStyle name="Normal 2 19 6 2 5" xfId="17279" xr:uid="{123EF67E-EDFB-47D0-ADBC-C4C3477A8C9D}"/>
    <cellStyle name="Normal 2 19 6 2 6" xfId="6634" xr:uid="{C87AE7E5-636A-4253-B11B-20E9BA5C9DF1}"/>
    <cellStyle name="Normal 2 19 6 2 7" xfId="6662" xr:uid="{2C7BB30E-4A0F-4934-A2EF-60D3A3247EF3}"/>
    <cellStyle name="Normal 2 19 6 2 8" xfId="6700" xr:uid="{706DBDD5-BDBE-4FDB-8783-23967499C4E2}"/>
    <cellStyle name="Normal 2 19 6 2 9" xfId="6741" xr:uid="{38EBF9AB-F437-43F9-8378-A2A4EB147926}"/>
    <cellStyle name="Normal 2 19 6 3" xfId="15256" xr:uid="{AC30ED52-E2E2-4F37-956E-3453010FC677}"/>
    <cellStyle name="Normal 2 19 6 3 2" xfId="20685" xr:uid="{18F582D2-6B95-4834-882B-C79C29B6AC4C}"/>
    <cellStyle name="Normal 2 19 6 3 3" xfId="20770" xr:uid="{DBEA371C-27AB-4614-9466-98FF23BDFFF3}"/>
    <cellStyle name="Normal 2 19 6 3 4" xfId="20899" xr:uid="{62B040C9-75CF-4B6A-B035-2DAA62BE1237}"/>
    <cellStyle name="Normal 2 19 6 3 5" xfId="21019" xr:uid="{B412915B-0013-4940-A9D5-2375E8CA3480}"/>
    <cellStyle name="Normal 2 19 6 3 6" xfId="6794" xr:uid="{72FE69B1-ECEF-4364-8556-3E76A63F708F}"/>
    <cellStyle name="Normal 2 19 6 3 7" xfId="6804" xr:uid="{F10185AC-C036-4DDC-A030-641262DCB2FA}"/>
    <cellStyle name="Normal 2 19 6 3 8" xfId="6814" xr:uid="{65D87514-87B6-4539-B362-7526C0CA4064}"/>
    <cellStyle name="Normal 2 19 6 3 9" xfId="6823" xr:uid="{C5D4E74A-D6B7-4473-AD6E-BB890BEBC904}"/>
    <cellStyle name="Normal 2 19 6 4" xfId="21038" xr:uid="{62BA8633-98AF-4F50-9166-E376F657DCFC}"/>
    <cellStyle name="Normal 2 19 6 4 2" xfId="21044" xr:uid="{CA8DDD0C-9B35-4790-A883-4C235611AB69}"/>
    <cellStyle name="Normal 2 19 6 4 3" xfId="21050" xr:uid="{8077DBEC-5302-4346-8407-592ED1F51225}"/>
    <cellStyle name="Normal 2 19 6 4 4" xfId="21056" xr:uid="{2AD36B69-2140-4271-A5D7-7266D35A5A04}"/>
    <cellStyle name="Normal 2 19 6 4 5" xfId="21064" xr:uid="{8311A2B8-8AE5-415C-84FE-721F8E7CF18F}"/>
    <cellStyle name="Normal 2 19 6 4 6" xfId="21069" xr:uid="{1BD7B476-89D5-42D5-8369-2A954A4CD7D9}"/>
    <cellStyle name="Normal 2 19 6 4 7" xfId="21074" xr:uid="{34E7C040-5420-4E19-8A91-2BD37A1FEBEA}"/>
    <cellStyle name="Normal 2 19 6 4 8" xfId="21079" xr:uid="{89EA25FB-0EDF-4BDA-AD7C-0F5615D60ABE}"/>
    <cellStyle name="Normal 2 19 6 4 9" xfId="21084" xr:uid="{D095CAE1-8E2E-46B8-A6E6-5173B70828D0}"/>
    <cellStyle name="Normal 2 19 6 5" xfId="21090" xr:uid="{6E198F0C-423D-4A93-B4FB-04A45630BC84}"/>
    <cellStyle name="Normal 2 19 6 5 2" xfId="15142" xr:uid="{AE00B00F-6605-4521-92C6-134AC60EFF1F}"/>
    <cellStyle name="Normal 2 19 6 5 3" xfId="21095" xr:uid="{E88F1AF8-C0F5-4C05-B215-567C222435A2}"/>
    <cellStyle name="Normal 2 19 6 5 4" xfId="21099" xr:uid="{EA68942D-0319-4826-8F30-8A6E74B9EF61}"/>
    <cellStyle name="Normal 2 19 6 5 5" xfId="21102" xr:uid="{0957E42B-DA06-44BF-8FBA-1FFCF2692A7D}"/>
    <cellStyle name="Normal 2 19 6 5 6" xfId="21106" xr:uid="{D1AF6A0E-CBBE-420C-AA0D-3A74215FA13A}"/>
    <cellStyle name="Normal 2 19 6 5 7" xfId="21110" xr:uid="{CACE59EB-07E0-435C-B484-295CF80B17EB}"/>
    <cellStyle name="Normal 2 19 6 5 8" xfId="21114" xr:uid="{9A3A9D32-BA2D-4617-A2DD-2EAD9F2F9D0A}"/>
    <cellStyle name="Normal 2 19 6 5 9" xfId="21118" xr:uid="{5B7D7491-2A78-4FDD-8487-34AE5E523AAD}"/>
    <cellStyle name="Normal 2 19 6 6" xfId="21123" xr:uid="{AB6715C3-BDF0-46C5-9CC2-57745751BA28}"/>
    <cellStyle name="Normal 2 19 6 6 2" xfId="21128" xr:uid="{05A83D9A-48D2-4899-AE86-F302281F615D}"/>
    <cellStyle name="Normal 2 19 6 6 3" xfId="21133" xr:uid="{58C91B49-D07D-4C78-A585-DAF4AF2202EB}"/>
    <cellStyle name="Normal 2 19 6 6 4" xfId="21137" xr:uid="{BC5DF071-2D2D-4088-A1BC-C72C0CFEF97A}"/>
    <cellStyle name="Normal 2 19 6 6 5" xfId="21141" xr:uid="{B36F0D95-3361-49EE-A190-D2E1A975F8E4}"/>
    <cellStyle name="Normal 2 19 6 6 6" xfId="21145" xr:uid="{DEB31221-59E5-4273-8CBE-CBCC40A91AA8}"/>
    <cellStyle name="Normal 2 19 6 6 7" xfId="21149" xr:uid="{6582FDA9-4AFE-4B74-AD8D-3ACA4716E530}"/>
    <cellStyle name="Normal 2 19 6 6 8" xfId="21153" xr:uid="{7C255E74-4870-4062-8607-B15269DC4273}"/>
    <cellStyle name="Normal 2 19 6 6 9" xfId="21157" xr:uid="{F70846AA-D2CE-4A83-9E89-4FAB7053DEEC}"/>
    <cellStyle name="Normal 2 19 6 7" xfId="21161" xr:uid="{3E717CDB-5377-45DE-B773-64C3793BC2A5}"/>
    <cellStyle name="Normal 2 19 6 8" xfId="21163" xr:uid="{CBF1FCF4-5C5F-4BC6-A6FB-322FBFEF1BCC}"/>
    <cellStyle name="Normal 2 19 6 9" xfId="21165" xr:uid="{B4AAD508-B837-4D9F-BEEF-470604492F96}"/>
    <cellStyle name="Normal 2 19 6_New TB 18-19" xfId="16202" xr:uid="{1EE2E21B-7B2E-47A4-A8BB-15057BDA8C1F}"/>
    <cellStyle name="Normal 2 19 7" xfId="6790" xr:uid="{2E57911F-2002-4952-A17D-87C011570D9F}"/>
    <cellStyle name="Normal 2 19 7 2" xfId="5588" xr:uid="{EB6D553D-DD52-411A-86E6-B717674279DE}"/>
    <cellStyle name="Normal 2 19 7 3" xfId="5602" xr:uid="{C2CA6421-6AAD-45EC-9DCA-0CAF8516C3EA}"/>
    <cellStyle name="Normal 2 19 7 4" xfId="5617" xr:uid="{FC080EAC-4EC4-4220-8F0F-1E30B5ABDC4D}"/>
    <cellStyle name="Normal 2 19 7 5" xfId="5628" xr:uid="{283B5284-610E-472C-88E1-7A271557309C}"/>
    <cellStyle name="Normal 2 19 7 6" xfId="3196" xr:uid="{9A325FD7-75D4-4990-825D-9C232C7E7609}"/>
    <cellStyle name="Normal 2 19 7 7" xfId="3210" xr:uid="{B8BC676D-379B-49C6-BF18-21B600509100}"/>
    <cellStyle name="Normal 2 19 7 8" xfId="3224" xr:uid="{4D0BEB13-B5E3-47B5-AF15-2660724365CC}"/>
    <cellStyle name="Normal 2 19 7 9" xfId="6798" xr:uid="{9B0CB927-968C-44DC-88D4-3E34BC108BB6}"/>
    <cellStyle name="Normal 2 19 8" xfId="6801" xr:uid="{0CF6DF6E-68FA-4A00-9F33-BC54F905B7E4}"/>
    <cellStyle name="Normal 2 19 8 2" xfId="5903" xr:uid="{6AC051E3-6D65-4560-A4AE-662960235A12}"/>
    <cellStyle name="Normal 2 19 8 3" xfId="5917" xr:uid="{3A2190CB-8298-4831-9F70-4530A06E60EB}"/>
    <cellStyle name="Normal 2 19 8 4" xfId="5932" xr:uid="{9619820D-35BF-4966-BF06-399A2B059E48}"/>
    <cellStyle name="Normal 2 19 8 5" xfId="1069" xr:uid="{13954A68-12D6-41B6-BA79-79A6A8376757}"/>
    <cellStyle name="Normal 2 19 8 6" xfId="5942" xr:uid="{7CE31474-F300-4DBB-ADD6-9D13FAF8111B}"/>
    <cellStyle name="Normal 2 19 8 7" xfId="5956" xr:uid="{EA339D7A-DCCC-47A1-BCB9-7B110623E877}"/>
    <cellStyle name="Normal 2 19 8 8" xfId="5963" xr:uid="{EA01164C-4291-4ADC-B9FB-5CA6F89DA6F0}"/>
    <cellStyle name="Normal 2 19 8 9" xfId="6808" xr:uid="{2D81843E-76FB-4D2B-8786-F85B40FC3120}"/>
    <cellStyle name="Normal 2 19 9" xfId="6811" xr:uid="{609D413D-FA7D-4FCF-B3DD-CD1A7F452359}"/>
    <cellStyle name="Normal 2 19 9 2" xfId="5981" xr:uid="{C61731CB-45AB-4660-92E3-DFFE0C120186}"/>
    <cellStyle name="Normal 2 19 9 3" xfId="5992" xr:uid="{046B2913-5CE9-45A6-AE4D-7FCB9BD4D77D}"/>
    <cellStyle name="Normal 2 19 9 4" xfId="6007" xr:uid="{9974A077-9FE4-4635-9E88-C3FDE593DD24}"/>
    <cellStyle name="Normal 2 19 9 5" xfId="6021" xr:uid="{FF6DDCB5-1A9B-411B-94F2-F7DE5110936C}"/>
    <cellStyle name="Normal 2 19 9 6" xfId="6029" xr:uid="{CB3F933A-4F88-42B5-A670-F2A93A7F3C25}"/>
    <cellStyle name="Normal 2 19 9 7" xfId="6039" xr:uid="{CD513A4E-959B-4079-8635-DB27DF17AE36}"/>
    <cellStyle name="Normal 2 19 9 8" xfId="6047" xr:uid="{704B19F0-ABDF-46BC-BB16-2A9717B3ED38}"/>
    <cellStyle name="Normal 2 19 9 9" xfId="6819" xr:uid="{ECA8306B-88C6-44DC-96F2-0CD1BB04B592}"/>
    <cellStyle name="Normal 2 19_New TB 18-19" xfId="21167" xr:uid="{36513C6B-9739-4859-9AA9-50724D8058CB}"/>
    <cellStyle name="Normal 2 2" xfId="21171" xr:uid="{36B5495D-FD89-4603-8F92-4D03F50485DC}"/>
    <cellStyle name="Normal 2 2 10" xfId="6" xr:uid="{7E979667-384E-4554-B947-D314BD44D44F}"/>
    <cellStyle name="Normal 2 2 11" xfId="21173" xr:uid="{BF35A0AE-3CC0-4053-9297-17D491F551A3}"/>
    <cellStyle name="Normal 2 2 12" xfId="20402" xr:uid="{BF224C2E-FA6C-455D-86AE-7D92E5083C8D}"/>
    <cellStyle name="Normal 2 2 13" xfId="20405" xr:uid="{1BE37EE8-BC94-4DE6-BBE4-A69FE25ADC6F}"/>
    <cellStyle name="Normal 2 2 14" xfId="20408" xr:uid="{A110DBB7-A203-4D26-A265-903A0D856F99}"/>
    <cellStyle name="Normal 2 2 15" xfId="20412" xr:uid="{9A922D7E-0EA0-45E5-821A-9C91917E0EC4}"/>
    <cellStyle name="Normal 2 2 16" xfId="20416" xr:uid="{F45ED3BD-84BA-4F13-A3C4-1276B59A3418}"/>
    <cellStyle name="Normal 2 2 17" xfId="20420" xr:uid="{B374063C-1465-4A5F-BE5F-7DAEC12EEAB6}"/>
    <cellStyle name="Normal 2 2 18" xfId="20424" xr:uid="{BAF7BC9B-43F1-4EAF-8529-99A8A4AAA1FB}"/>
    <cellStyle name="Normal 2 2 19" xfId="20428" xr:uid="{43773542-684A-4216-8EA9-E7D3E46F1446}"/>
    <cellStyle name="Normal 2 2 2" xfId="21175" xr:uid="{9CCE4B64-BC60-4069-A1CF-C7272D281E9E}"/>
    <cellStyle name="Normal 2 2 2 10" xfId="940" xr:uid="{DABFB48B-8C4F-4331-9494-15F24ADF02C4}"/>
    <cellStyle name="Normal 2 2 2 11" xfId="1311" xr:uid="{737DFCF1-042C-4F12-BD66-9D7C52C17D01}"/>
    <cellStyle name="Normal 2 2 2 12" xfId="1823" xr:uid="{4BB2B32A-B68A-4375-88DB-C99A52E88684}"/>
    <cellStyle name="Normal 2 2 2 12 2" xfId="21" xr:uid="{F550AAE4-8B07-40AC-8CB8-60A50D83C44D}"/>
    <cellStyle name="Normal 2 2 2 13" xfId="1849" xr:uid="{A1B3BF51-1681-4369-8D84-0F75E56EB8F3}"/>
    <cellStyle name="Normal 2 2 2 14" xfId="1862" xr:uid="{616569B0-D0FA-4E7D-B1DD-0898651B956E}"/>
    <cellStyle name="Normal 2 2 2 15" xfId="1872" xr:uid="{AFD0D6AA-E3F5-43E1-A8CC-03118398F525}"/>
    <cellStyle name="Normal 2 2 2 2" xfId="21180" xr:uid="{0CCFC206-B470-4C42-B9FD-E00ECF31CD1A}"/>
    <cellStyle name="Normal 2 2 2 3" xfId="21186" xr:uid="{74BFE13D-A434-4E38-9361-6764AA6CEC3C}"/>
    <cellStyle name="Normal 2 2 2 3 2" xfId="8874" xr:uid="{3D961C95-CE21-4D19-B825-11C763A96A74}"/>
    <cellStyle name="Normal 2 2 2 3 3" xfId="8877" xr:uid="{21FCE26B-5FB6-4323-97F5-7967E2DCE40C}"/>
    <cellStyle name="Normal 2 2 2 3 4" xfId="21189" xr:uid="{1179FDE1-21C4-415B-BA95-134D23484DC8}"/>
    <cellStyle name="Normal 2 2 2 3 5" xfId="21191" xr:uid="{DB7579FF-6986-4D8D-80CF-9E0BAF437E89}"/>
    <cellStyle name="Normal 2 2 2 3 6" xfId="21193" xr:uid="{174A11A0-8FF1-4301-B56C-B51E9243EA39}"/>
    <cellStyle name="Normal 2 2 2 3 7" xfId="21195" xr:uid="{3C60714D-B4FC-42DD-AC3C-8AB7F24F3CD2}"/>
    <cellStyle name="Normal 2 2 2 3 8" xfId="21197" xr:uid="{14C7612F-23CB-4BEE-A567-BD257139D6E2}"/>
    <cellStyle name="Normal 2 2 2 3 9" xfId="18898" xr:uid="{8BAFA916-66EC-43A3-84FB-6A9F05765924}"/>
    <cellStyle name="Normal 2 2 2 4" xfId="21202" xr:uid="{6707C51E-5C10-4926-B50F-CC5B46CFD0E0}"/>
    <cellStyle name="Normal 2 2 2 4 2" xfId="21205" xr:uid="{AB519886-6AD3-4535-A8D2-3B1303144FC7}"/>
    <cellStyle name="Normal 2 2 2 4 3" xfId="21207" xr:uid="{9748BB6D-D4E5-4895-867C-DB76CED880A5}"/>
    <cellStyle name="Normal 2 2 2 4 4" xfId="21209" xr:uid="{BBFC9F79-7DC3-4C41-BDBE-5FF1CA07E26D}"/>
    <cellStyle name="Normal 2 2 2 4 5" xfId="21211" xr:uid="{8AD26E1F-B9B8-4BE6-A025-73CE125D0E0A}"/>
    <cellStyle name="Normal 2 2 2 4 6" xfId="21213" xr:uid="{06AFA914-B482-492F-B56E-15DA44FA030F}"/>
    <cellStyle name="Normal 2 2 2 4 7" xfId="21215" xr:uid="{52FEF5C1-3C20-449E-A9D4-BC92D5EE3A85}"/>
    <cellStyle name="Normal 2 2 2 4 8" xfId="21217" xr:uid="{C2806546-21C2-4CA0-BEC7-A5ABA4BB0CCB}"/>
    <cellStyle name="Normal 2 2 2 4 9" xfId="18923" xr:uid="{D9F4549D-E26F-45C6-9954-6A0DAF50A55E}"/>
    <cellStyle name="Normal 2 2 2 5" xfId="21222" xr:uid="{55F30491-4F61-4D41-89CD-1915545BDD49}"/>
    <cellStyle name="Normal 2 2 2 5 2" xfId="21223" xr:uid="{80EE0F05-38D5-47F7-91BF-EA633936D181}"/>
    <cellStyle name="Normal 2 2 2 5 3" xfId="13673" xr:uid="{518AB72E-B2BB-478F-B419-7034EE523505}"/>
    <cellStyle name="Normal 2 2 2 5 4" xfId="21224" xr:uid="{76DDF340-51F6-458A-9B32-6740A01C2A59}"/>
    <cellStyle name="Normal 2 2 2 5 5" xfId="21225" xr:uid="{EC936BF7-ACF7-4218-B664-A63CEF69BC1A}"/>
    <cellStyle name="Normal 2 2 2 5 6" xfId="21226" xr:uid="{4D4C39FA-1AD6-4397-9D66-1DAD9B33EE64}"/>
    <cellStyle name="Normal 2 2 2 5 7" xfId="21227" xr:uid="{31B56482-2A6C-4DCB-B0F8-0475EBA0A805}"/>
    <cellStyle name="Normal 2 2 2 5 8" xfId="21228" xr:uid="{3C9BDB7B-3AB6-4B2D-BBB6-CDE497334288}"/>
    <cellStyle name="Normal 2 2 2 5 9" xfId="21230" xr:uid="{E41EB4C7-DBF7-4373-8187-6878737EEA7A}"/>
    <cellStyle name="Normal 2 2 2 6" xfId="21235" xr:uid="{011DB372-416D-462E-B06E-DEFA1CF5D736}"/>
    <cellStyle name="Normal 2 2 2 6 2" xfId="17295" xr:uid="{E246353A-9582-4101-9065-B79BC10F592E}"/>
    <cellStyle name="Normal 2 2 2 6 3" xfId="1812" xr:uid="{8168E5EF-EF9F-4601-88AD-2EAD76A6FABF}"/>
    <cellStyle name="Normal 2 2 2 6 4" xfId="1925" xr:uid="{A7A3840D-A569-45CA-B2A6-C98FBE3FD678}"/>
    <cellStyle name="Normal 2 2 2 6 5" xfId="1946" xr:uid="{D26742B2-3475-42E9-8DAB-9BDACDAC616A}"/>
    <cellStyle name="Normal 2 2 2 6 6" xfId="1959" xr:uid="{97A54C42-D136-47CC-964E-26B26EE75D0C}"/>
    <cellStyle name="Normal 2 2 2 6 7" xfId="1972" xr:uid="{53DFEB54-88E9-4E42-9E45-4ACF77CB446C}"/>
    <cellStyle name="Normal 2 2 2 6 8" xfId="21236" xr:uid="{75B6B46A-69BD-4A45-8808-DC5055264C3B}"/>
    <cellStyle name="Normal 2 2 2 6 9" xfId="21238" xr:uid="{851DDA93-939D-4764-A7B2-5B06D1662748}"/>
    <cellStyle name="Normal 2 2 2 7" xfId="21243" xr:uid="{B55BF3B9-9C3E-4ED0-A421-DD43A6E95367}"/>
    <cellStyle name="Normal 2 2 2 7 2" xfId="17309" xr:uid="{B8F0BE83-C72B-44D6-BC1B-E6308D8102CB}"/>
    <cellStyle name="Normal 2 2 2 7 3" xfId="16494" xr:uid="{B5A93A26-9EA8-463A-AA1B-93A7928FF753}"/>
    <cellStyle name="Normal 2 2 2 7 4" xfId="8734" xr:uid="{DEF6A185-FD37-4923-9581-DD269736EF6F}"/>
    <cellStyle name="Normal 2 2 2 7 5" xfId="8743" xr:uid="{2DA3143F-A8A1-4031-B93F-BA1DDAD8CD86}"/>
    <cellStyle name="Normal 2 2 2 7 6" xfId="9919" xr:uid="{CCC50A34-2627-415E-9BB6-7AB23D8BD61E}"/>
    <cellStyle name="Normal 2 2 2 7 7" xfId="9931" xr:uid="{8A05E6A5-764A-42F4-A01E-8C9A94C2D7F5}"/>
    <cellStyle name="Normal 2 2 2 7 8" xfId="21244" xr:uid="{198E9418-D154-4A24-A1CE-36C2A5ABBD24}"/>
    <cellStyle name="Normal 2 2 2 7 9" xfId="21246" xr:uid="{1E71C318-1AA0-45F2-9883-4B653D6BAE94}"/>
    <cellStyle name="Normal 2 2 2 8" xfId="21249" xr:uid="{1956C391-0C45-42C7-B11F-2A440A5760FE}"/>
    <cellStyle name="Normal 2 2 2 9" xfId="21251" xr:uid="{3129EB98-A7ED-47EB-930F-B34C67B987D5}"/>
    <cellStyle name="Normal 2 2 2_New TB 18-19" xfId="21252" xr:uid="{1F20D512-46EE-4979-8593-624FD76E1A3F}"/>
    <cellStyle name="Normal 2 2 20" xfId="20411" xr:uid="{18A4DE15-256C-407F-A368-6D7233980C0B}"/>
    <cellStyle name="Normal 2 2 21" xfId="20415" xr:uid="{8B7320F4-D9C7-4A92-87FF-D682C0211C31}"/>
    <cellStyle name="Normal 2 2 22" xfId="20419" xr:uid="{F42CDCFD-7B02-4785-90E5-E7AA12F960DC}"/>
    <cellStyle name="Normal 2 2 23" xfId="20423" xr:uid="{FC4D50B8-63D5-4A0F-B601-CA25DCA8EB66}"/>
    <cellStyle name="Normal 2 2 24" xfId="20427" xr:uid="{5DAA7FEC-45DF-4082-BA82-3F19A7352A25}"/>
    <cellStyle name="Normal 2 2 25" xfId="21255" xr:uid="{CD8170A2-E1D1-4ECE-8C36-D80A5B07AC0F}"/>
    <cellStyle name="Normal 2 2 26" xfId="21256" xr:uid="{B5D9CF8C-6F3C-43FC-872B-80D05987280C}"/>
    <cellStyle name="Normal 2 2 26 10" xfId="15110" xr:uid="{1DFFC106-A00F-4C06-BAB1-34041ED47003}"/>
    <cellStyle name="Normal 2 2 26 11" xfId="20635" xr:uid="{8707600F-FFF9-44D6-ADB0-518CB0057D2C}"/>
    <cellStyle name="Normal 2 2 26 12" xfId="20654" xr:uid="{FB5BF26F-EE93-4DD4-8724-3AE1F295EB80}"/>
    <cellStyle name="Normal 2 2 26 13" xfId="20657" xr:uid="{9C36474D-516B-42B6-A318-2AF0FD460CF1}"/>
    <cellStyle name="Normal 2 2 26 14" xfId="20676" xr:uid="{B12D7992-B194-4927-BB46-CF12160DF005}"/>
    <cellStyle name="Normal 2 2 26 15" xfId="20679" xr:uid="{0FB5B602-E696-4D0A-8F3F-2D15753E7C1A}"/>
    <cellStyle name="Normal 2 2 26 2" xfId="21257" xr:uid="{D1E8B87F-2832-4127-A83B-AF1FA6DD4EA8}"/>
    <cellStyle name="Normal 2 2 26 3" xfId="4079" xr:uid="{0E9BC0E2-DAD1-45E4-BA41-E4EA10978B35}"/>
    <cellStyle name="Normal 2 2 26 3 2" xfId="21259" xr:uid="{AB7289D4-9672-42A0-B5B3-35DA52506DB9}"/>
    <cellStyle name="Normal 2 2 26 3 3" xfId="21260" xr:uid="{298AF482-0BA3-4D34-B883-01FEB120828E}"/>
    <cellStyle name="Normal 2 2 26 3 4" xfId="21261" xr:uid="{29FB206F-E700-4C43-B60E-33846A92201B}"/>
    <cellStyle name="Normal 2 2 26 3 5" xfId="21262" xr:uid="{CAD787AC-6113-4FC4-ADF1-A2B062D2ACB2}"/>
    <cellStyle name="Normal 2 2 26 3 6" xfId="21263" xr:uid="{D9703C94-4171-4537-9B26-651DF8AF4F9A}"/>
    <cellStyle name="Normal 2 2 26 3 7" xfId="15217" xr:uid="{B1640D18-9930-46C1-A067-2DF2E430B419}"/>
    <cellStyle name="Normal 2 2 26 3 8" xfId="12719" xr:uid="{8E52FCF4-9461-4DB2-82A3-32888B9359A2}"/>
    <cellStyle name="Normal 2 2 26 3 9" xfId="12725" xr:uid="{2B60E1D5-292E-4AF7-A395-B0265A61810A}"/>
    <cellStyle name="Normal 2 2 26 4" xfId="4094" xr:uid="{8B5B9ED7-AB98-4D18-9806-0435999CC2F2}"/>
    <cellStyle name="Normal 2 2 26 4 2" xfId="21264" xr:uid="{32344193-C8A2-4D9D-A442-F968945DD31B}"/>
    <cellStyle name="Normal 2 2 26 4 3" xfId="21265" xr:uid="{4184B3AD-4FBE-4250-9999-EB4600E44828}"/>
    <cellStyle name="Normal 2 2 26 4 4" xfId="21266" xr:uid="{D0C6887C-4744-441C-8BD2-3DE68DA6499B}"/>
    <cellStyle name="Normal 2 2 26 4 5" xfId="21267" xr:uid="{D36E0DCA-D176-4CE7-BE24-B849EA5720CD}"/>
    <cellStyle name="Normal 2 2 26 4 6" xfId="21268" xr:uid="{720CF925-9404-4450-83AA-DD158191DF4A}"/>
    <cellStyle name="Normal 2 2 26 4 7" xfId="15275" xr:uid="{2ACEFAB4-CE5B-438F-8ADD-929B2E78A7C8}"/>
    <cellStyle name="Normal 2 2 26 4 8" xfId="12760" xr:uid="{C083E318-3793-49B5-990D-35A02E56FEF1}"/>
    <cellStyle name="Normal 2 2 26 4 9" xfId="12767" xr:uid="{64371752-BEFA-4147-852A-A5927D594E25}"/>
    <cellStyle name="Normal 2 2 26 5" xfId="4353" xr:uid="{6C38BDC3-84A9-466F-A21B-4440A1FDCEB3}"/>
    <cellStyle name="Normal 2 2 26 5 2" xfId="663" xr:uid="{153823E4-AE8F-49A9-A842-BF153A2290CC}"/>
    <cellStyle name="Normal 2 2 26 5 3" xfId="1522" xr:uid="{A0B4E330-927E-4EF2-A851-DCAAB86FC6BD}"/>
    <cellStyle name="Normal 2 2 26 5 4" xfId="1538" xr:uid="{F16AAEA6-CB96-4619-967A-9591E00807AC}"/>
    <cellStyle name="Normal 2 2 26 5 5" xfId="81" xr:uid="{DC6CD05F-40E4-4DE4-9C11-307B8415D383}"/>
    <cellStyle name="Normal 2 2 26 5 6" xfId="1551" xr:uid="{3AA6FCEE-2895-4E84-8D13-15D88C1F59E0}"/>
    <cellStyle name="Normal 2 2 26 5 7" xfId="14548" xr:uid="{D03F399F-D7E1-44D8-A24C-C68B8DB0C050}"/>
    <cellStyle name="Normal 2 2 26 5 8" xfId="12777" xr:uid="{AAC03AD7-DF49-4C8C-AADD-1EFCA30D1228}"/>
    <cellStyle name="Normal 2 2 26 5 9" xfId="12784" xr:uid="{D2CB223A-EA12-4F4F-A788-DB2DFB33F30A}"/>
    <cellStyle name="Normal 2 2 26 6" xfId="4374" xr:uid="{30175C4B-5DE9-463F-A017-14AEEB1B56B6}"/>
    <cellStyle name="Normal 2 2 26 6 2" xfId="14553" xr:uid="{8742FCD8-B7DB-4577-B584-D049EF445C3A}"/>
    <cellStyle name="Normal 2 2 26 6 3" xfId="14556" xr:uid="{DF6F3034-8A99-4F7E-8F9D-B09537D4AA95}"/>
    <cellStyle name="Normal 2 2 26 6 4" xfId="14560" xr:uid="{B5C360D2-B731-44B3-92E6-44BE6D8EB6E2}"/>
    <cellStyle name="Normal 2 2 26 6 5" xfId="14564" xr:uid="{8EC42AC2-BAB3-42A0-A9C6-E900E2C6E6A0}"/>
    <cellStyle name="Normal 2 2 26 6 6" xfId="14568" xr:uid="{900B1ADC-9B2D-441F-B9DB-A86FE7E4126A}"/>
    <cellStyle name="Normal 2 2 26 6 7" xfId="14573" xr:uid="{55B1A9D1-F96F-451D-9293-5F38F4849877}"/>
    <cellStyle name="Normal 2 2 26 6 8" xfId="12826" xr:uid="{408731E2-16B4-40A4-8DE8-83652951147C}"/>
    <cellStyle name="Normal 2 2 26 6 9" xfId="12832" xr:uid="{C39846DF-DB96-4C4C-BFF1-129EF26FB704}"/>
    <cellStyle name="Normal 2 2 26 7" xfId="677" xr:uid="{F6B3BC11-2593-45C8-8697-FA5A121B5D1C}"/>
    <cellStyle name="Normal 2 2 26 7 2" xfId="10540" xr:uid="{CE28EB61-B2CF-44EC-AF41-9AD744D07C3F}"/>
    <cellStyle name="Normal 2 2 26 7 3" xfId="10545" xr:uid="{894F03E6-83D5-4C69-A1AF-405D0E73AA2C}"/>
    <cellStyle name="Normal 2 2 26 7 4" xfId="10552" xr:uid="{0FCE09AD-02CD-4D0B-A1CE-2763481AB3B1}"/>
    <cellStyle name="Normal 2 2 26 7 5" xfId="10559" xr:uid="{E19069AA-0BCC-420A-AECD-1FC39D3105FF}"/>
    <cellStyle name="Normal 2 2 26 7 6" xfId="10566" xr:uid="{AC3261D8-47D9-4D0B-B5DE-DE056A5765A0}"/>
    <cellStyle name="Normal 2 2 26 7 7" xfId="10575" xr:uid="{D5D10A7F-ED00-4851-B857-B92709FB831F}"/>
    <cellStyle name="Normal 2 2 26 7 8" xfId="9428" xr:uid="{E3BDF7A5-48B9-471F-82A9-4293B73D369F}"/>
    <cellStyle name="Normal 2 2 26 7 9" xfId="9440" xr:uid="{863920FA-8DA3-4BEA-8AAD-0B5A168F5B70}"/>
    <cellStyle name="Normal 2 2 26 8" xfId="4389" xr:uid="{93F2DDA6-CAFC-47F8-A812-E0C9E1CBC9CD}"/>
    <cellStyle name="Normal 2 2 26 9" xfId="4410" xr:uid="{8529FD85-00B2-4317-BC42-85997EF77A3C}"/>
    <cellStyle name="Normal 2 2 26_New TB 18-19" xfId="15865" xr:uid="{BD02A8D1-84A6-426B-9FF8-CC122291662A}"/>
    <cellStyle name="Normal 2 2 27" xfId="21269" xr:uid="{EDD9F521-2952-4EB1-AEA3-4CB523509E7A}"/>
    <cellStyle name="Normal 2 2 27 10" xfId="5600" xr:uid="{C69E20B7-5A7D-4AA2-8F05-D46F069E446D}"/>
    <cellStyle name="Normal 2 2 27 11" xfId="5615" xr:uid="{BEC8D9D9-524D-497B-A83A-7FA6F3FA0706}"/>
    <cellStyle name="Normal 2 2 27 12" xfId="5626" xr:uid="{862A37BB-0C3D-4E39-A8C1-D68DCFC9608C}"/>
    <cellStyle name="Normal 2 2 27 13" xfId="3198" xr:uid="{798B8DDB-A65D-4115-9719-4A55E460B35D}"/>
    <cellStyle name="Normal 2 2 27 14" xfId="3212" xr:uid="{81C35BBE-38A5-42A7-8B0B-1CD1CDF6B8DE}"/>
    <cellStyle name="Normal 2 2 27 2" xfId="21270" xr:uid="{205B4B1C-B336-494D-95BD-FEF8DD531E98}"/>
    <cellStyle name="Normal 2 2 27 2 2" xfId="21272" xr:uid="{41D6F2A9-4A71-471B-8B97-78F5CA07E7CE}"/>
    <cellStyle name="Normal 2 2 27 2 3" xfId="21274" xr:uid="{2138997B-2A37-42D8-AFF6-1C9066B7B7E0}"/>
    <cellStyle name="Normal 2 2 27 2 4" xfId="21276" xr:uid="{DB10F5AF-9278-4B74-BBF0-09873B223283}"/>
    <cellStyle name="Normal 2 2 27 2 5" xfId="21278" xr:uid="{8A1D0E67-68BC-4D79-B333-0280C4439685}"/>
    <cellStyle name="Normal 2 2 27 2 6" xfId="21280" xr:uid="{9CA64BB7-0C34-40EB-A48E-68A89AD97D4E}"/>
    <cellStyle name="Normal 2 2 27 2 7" xfId="11266" xr:uid="{2CCFAB5F-777F-468E-9B77-5DC30CF25A8B}"/>
    <cellStyle name="Normal 2 2 27 2 8" xfId="11275" xr:uid="{2FB74C44-58BA-421F-AC92-24CFB0003F5C}"/>
    <cellStyle name="Normal 2 2 27 2 9" xfId="6427" xr:uid="{756C6E42-FF3E-4FCA-BA77-35AC0709D723}"/>
    <cellStyle name="Normal 2 2 27 3" xfId="21281" xr:uid="{4334493D-617B-4E42-8417-5C86F146D8A1}"/>
    <cellStyle name="Normal 2 2 27 3 2" xfId="21282" xr:uid="{8D22597A-DCA8-45B1-983C-1CFF8B00D854}"/>
    <cellStyle name="Normal 2 2 27 3 3" xfId="21283" xr:uid="{57BDE533-979F-424C-BF01-F2A23D505B4A}"/>
    <cellStyle name="Normal 2 2 27 3 4" xfId="21284" xr:uid="{5774F1B6-9090-4864-B9E7-D4B816582B2D}"/>
    <cellStyle name="Normal 2 2 27 3 5" xfId="21285" xr:uid="{FBB329DF-67AF-4D52-A946-10B5FF7E3B94}"/>
    <cellStyle name="Normal 2 2 27 3 6" xfId="21286" xr:uid="{1A69662F-7A26-43EA-BCB4-34658EBDBCF5}"/>
    <cellStyle name="Normal 2 2 27 3 7" xfId="11642" xr:uid="{BDF170D0-97F2-4BA0-B4D0-1ADD99729FE6}"/>
    <cellStyle name="Normal 2 2 27 3 8" xfId="11650" xr:uid="{443A5E45-F83F-4AEA-AB3F-610FD47331B2}"/>
    <cellStyle name="Normal 2 2 27 3 9" xfId="7409" xr:uid="{DADEB8C2-41B8-45C7-B879-602C2BFBDFE6}"/>
    <cellStyle name="Normal 2 2 27 4" xfId="21287" xr:uid="{E4DB671E-96A3-4EE8-AFCB-96221D50BDA2}"/>
    <cellStyle name="Normal 2 2 27 4 2" xfId="21288" xr:uid="{52FB89C7-25A7-4C1C-A34A-AE82614743CE}"/>
    <cellStyle name="Normal 2 2 27 4 3" xfId="21289" xr:uid="{09B836FB-AD66-464C-B06B-7F18DB458178}"/>
    <cellStyle name="Normal 2 2 27 4 4" xfId="10149" xr:uid="{88BB9BEE-666B-4DA7-8C9C-7B5D02129DBD}"/>
    <cellStyle name="Normal 2 2 27 4 5" xfId="21290" xr:uid="{818C21FC-D5EA-467A-939E-273C3CF2DE0B}"/>
    <cellStyle name="Normal 2 2 27 4 6" xfId="21291" xr:uid="{C3C2FE2D-FFE0-4958-ADFE-206A11EC2511}"/>
    <cellStyle name="Normal 2 2 27 4 7" xfId="10161" xr:uid="{CEA24F38-F060-43B9-B3F9-6818E6FE8E96}"/>
    <cellStyle name="Normal 2 2 27 4 8" xfId="10170" xr:uid="{6F462E71-7C96-4C9E-856F-87C675580972}"/>
    <cellStyle name="Normal 2 2 27 4 9" xfId="7580" xr:uid="{190AEC74-2AE4-4298-AD6D-B1AF98656668}"/>
    <cellStyle name="Normal 2 2 27 5" xfId="21292" xr:uid="{66B523F5-E2DA-4C5F-979E-D170161D64FF}"/>
    <cellStyle name="Normal 2 2 27 5 2" xfId="21293" xr:uid="{391155B2-CB88-4412-99FF-E029929BD1B5}"/>
    <cellStyle name="Normal 2 2 27 5 3" xfId="21294" xr:uid="{063A7957-2C83-4E01-97C5-CBF92DDD9451}"/>
    <cellStyle name="Normal 2 2 27 5 4" xfId="21295" xr:uid="{19098F4C-3C6D-4412-85EC-9685382614B4}"/>
    <cellStyle name="Normal 2 2 27 5 5" xfId="21296" xr:uid="{0824F2D6-AFBE-4757-BE75-9674A628BC42}"/>
    <cellStyle name="Normal 2 2 27 5 6" xfId="21297" xr:uid="{57415E18-2B69-4BF8-946D-67160EFCA980}"/>
    <cellStyle name="Normal 2 2 27 5 7" xfId="15822" xr:uid="{015F0303-85C3-47B9-9F24-9A606094E7DB}"/>
    <cellStyle name="Normal 2 2 27 5 8" xfId="12895" xr:uid="{4F77AFF0-3222-4E4A-8D7C-47404B3EBBBB}"/>
    <cellStyle name="Normal 2 2 27 5 9" xfId="7653" xr:uid="{AA2A7510-6279-4E83-90FA-BF09C0EA3514}"/>
    <cellStyle name="Normal 2 2 27 6" xfId="21298" xr:uid="{A02B0586-50DD-4B39-9BE1-0DC40FCA15E8}"/>
    <cellStyle name="Normal 2 2 27 6 2" xfId="21299" xr:uid="{C5BC9AC6-9DAD-4091-9B3E-F0CF5DEED998}"/>
    <cellStyle name="Normal 2 2 27 6 3" xfId="21301" xr:uid="{42DAB9BB-FD00-49D3-89A1-12D4C7D8C130}"/>
    <cellStyle name="Normal 2 2 27 6 4" xfId="21303" xr:uid="{C7E33116-8A2D-4A13-88F7-0C28B2F7838E}"/>
    <cellStyle name="Normal 2 2 27 6 5" xfId="21305" xr:uid="{887A74B8-C31C-4F12-B3DC-5732793EBC50}"/>
    <cellStyle name="Normal 2 2 27 6 6" xfId="21307" xr:uid="{7233288F-ACDF-4EAE-996B-27F245D2A2C3}"/>
    <cellStyle name="Normal 2 2 27 6 7" xfId="15828" xr:uid="{50A3748B-C8D3-40F3-923F-1CD171233B53}"/>
    <cellStyle name="Normal 2 2 27 6 8" xfId="12928" xr:uid="{3A64FC92-9BB0-497E-827F-FFF788D2E9A5}"/>
    <cellStyle name="Normal 2 2 27 6 9" xfId="7720" xr:uid="{480595F1-7AFB-4F42-ADBC-73FE329F3CA8}"/>
    <cellStyle name="Normal 2 2 27 7" xfId="21308" xr:uid="{AF5E4F75-6367-40E9-A541-EED93B5F62A8}"/>
    <cellStyle name="Normal 2 2 27 8" xfId="7015" xr:uid="{4B0FE3FD-F2EE-4AC9-818B-63297609CDA2}"/>
    <cellStyle name="Normal 2 2 27 9" xfId="7019" xr:uid="{23691963-734A-4ABC-A25E-682DBEC8D40D}"/>
    <cellStyle name="Normal 2 2 27_New TB 18-19" xfId="5002" xr:uid="{2EC1A7B2-ADC9-491B-8056-EC57EA8F442E}"/>
    <cellStyle name="Normal 2 2 28" xfId="21309" xr:uid="{970873BE-B291-418A-80D1-869E2288D35B}"/>
    <cellStyle name="Normal 2 2 28 10" xfId="5248" xr:uid="{A0EF1659-0952-47C9-B256-FCADB01AF0DE}"/>
    <cellStyle name="Normal 2 2 28 11" xfId="6327" xr:uid="{9DC42D1C-6295-4F3F-8EC7-B6C4D4D0EA87}"/>
    <cellStyle name="Normal 2 2 28 12" xfId="6337" xr:uid="{AE5A6BA3-9143-4BFE-89E7-33B843F0A4F5}"/>
    <cellStyle name="Normal 2 2 28 13" xfId="6349" xr:uid="{BA59C7CE-1A5C-4BE1-8497-00FEC6A7DB24}"/>
    <cellStyle name="Normal 2 2 28 14" xfId="6359" xr:uid="{A2A51E36-5C45-4508-B4E0-4262F57FE877}"/>
    <cellStyle name="Normal 2 2 28 2" xfId="21311" xr:uid="{AAA7A860-7384-427F-8D9B-DE810264559E}"/>
    <cellStyle name="Normal 2 2 28 2 2" xfId="21312" xr:uid="{A21362DA-9365-47EA-8BE7-7F602289C6C8}"/>
    <cellStyle name="Normal 2 2 28 2 3" xfId="21313" xr:uid="{CB133CFD-3364-4B68-A7A3-EDAF19FD1AA7}"/>
    <cellStyle name="Normal 2 2 28 2 4" xfId="21314" xr:uid="{0BBE68DC-D514-4ACA-85A3-C8701BD444DF}"/>
    <cellStyle name="Normal 2 2 28 2 5" xfId="21315" xr:uid="{C57D3879-4D84-439A-BB90-6DF9F72F4448}"/>
    <cellStyle name="Normal 2 2 28 2 6" xfId="21316" xr:uid="{E37554ED-34D4-4909-AC11-E78F832BBB6D}"/>
    <cellStyle name="Normal 2 2 28 2 7" xfId="15928" xr:uid="{6A6B68B7-BE61-43F6-8765-5B60BCD5D9A5}"/>
    <cellStyle name="Normal 2 2 28 2 8" xfId="13691" xr:uid="{729F6788-B94A-4615-8B59-EBE72129A91B}"/>
    <cellStyle name="Normal 2 2 28 2 9" xfId="1098" xr:uid="{200D4A59-A744-49D5-B2F5-D6A9DF21B7FC}"/>
    <cellStyle name="Normal 2 2 28 3" xfId="21317" xr:uid="{0E84C348-D41F-46A4-AF9D-C621BAFFC948}"/>
    <cellStyle name="Normal 2 2 28 3 2" xfId="21318" xr:uid="{F4959F0D-5E3A-4D34-9E87-F56647BC337A}"/>
    <cellStyle name="Normal 2 2 28 3 3" xfId="21321" xr:uid="{E41CC952-0C7F-4EDD-AF0E-E35DD1D5FDED}"/>
    <cellStyle name="Normal 2 2 28 3 4" xfId="21322" xr:uid="{0ABB6789-ED13-436E-A64B-6D00D65B9B1A}"/>
    <cellStyle name="Normal 2 2 28 3 5" xfId="21323" xr:uid="{2955AE66-95E8-47A5-A41D-E5D38D11104B}"/>
    <cellStyle name="Normal 2 2 28 3 6" xfId="21324" xr:uid="{25F19FF0-7B42-4F7D-9851-D372A2B55825}"/>
    <cellStyle name="Normal 2 2 28 3 7" xfId="8767" xr:uid="{0CDB49C7-A27E-4E10-BEBE-5F16ECDC1C7F}"/>
    <cellStyle name="Normal 2 2 28 3 8" xfId="12975" xr:uid="{9326BA71-2C31-4387-AD13-164C26904C38}"/>
    <cellStyle name="Normal 2 2 28 3 9" xfId="12984" xr:uid="{43134500-C8E2-4C79-8576-0B3C260AA6F1}"/>
    <cellStyle name="Normal 2 2 28 4" xfId="21325" xr:uid="{8C5D4808-171C-40FD-81B7-9800503FFFD1}"/>
    <cellStyle name="Normal 2 2 28 4 2" xfId="21326" xr:uid="{E71222D2-5614-496C-9381-0048C03833B0}"/>
    <cellStyle name="Normal 2 2 28 4 3" xfId="21327" xr:uid="{D9131A4E-8132-43C6-B5BF-2BD14FA18CE6}"/>
    <cellStyle name="Normal 2 2 28 4 4" xfId="18031" xr:uid="{3F73AA1C-FBF6-4452-AA0D-0992D20CCD7E}"/>
    <cellStyle name="Normal 2 2 28 4 5" xfId="18036" xr:uid="{2B2B7A38-08F4-4FBD-95CD-4E976156DF58}"/>
    <cellStyle name="Normal 2 2 28 4 6" xfId="18041" xr:uid="{00F861AA-9508-40B5-B625-FC0BF8130AFF}"/>
    <cellStyle name="Normal 2 2 28 4 7" xfId="15939" xr:uid="{57D07292-8A8A-45E2-B14E-6A2A1381E2BF}"/>
    <cellStyle name="Normal 2 2 28 4 8" xfId="13037" xr:uid="{0BE35FB7-7FE8-478C-98A9-C69CEE12F9CF}"/>
    <cellStyle name="Normal 2 2 28 4 9" xfId="13046" xr:uid="{2D8AB4C3-974D-478C-9FE1-2201A22F90E4}"/>
    <cellStyle name="Normal 2 2 28 5" xfId="21328" xr:uid="{B24725AF-2D32-4067-BFFD-5B8CBA997D60}"/>
    <cellStyle name="Normal 2 2 28 5 2" xfId="21329" xr:uid="{BAB21566-4975-4DA8-96BA-DBDE6BC19F6F}"/>
    <cellStyle name="Normal 2 2 28 5 3" xfId="21330" xr:uid="{282EC983-682E-48EA-AAD0-DF8303036C02}"/>
    <cellStyle name="Normal 2 2 28 5 4" xfId="21331" xr:uid="{65BCB5C6-75D2-4AF3-9BF7-6EB1E52D4C50}"/>
    <cellStyle name="Normal 2 2 28 5 5" xfId="21332" xr:uid="{681A37AA-BB07-46BE-91DB-CB3805287EBF}"/>
    <cellStyle name="Normal 2 2 28 5 6" xfId="21333" xr:uid="{E1185FEE-DB88-45E3-840D-D4DE30680824}"/>
    <cellStyle name="Normal 2 2 28 5 7" xfId="15947" xr:uid="{9B24576D-C8DB-40B1-B33E-922FF9C8E1E9}"/>
    <cellStyle name="Normal 2 2 28 5 8" xfId="13101" xr:uid="{083CD5E7-FB27-488A-A870-3FDD1CEA5321}"/>
    <cellStyle name="Normal 2 2 28 5 9" xfId="13109" xr:uid="{A267C90E-20E0-40AF-B0F9-478B4BE62AC8}"/>
    <cellStyle name="Normal 2 2 28 6" xfId="21334" xr:uid="{A2D98C7E-3BE3-41F3-A1E5-61104BCB4055}"/>
    <cellStyle name="Normal 2 2 28 6 2" xfId="12108" xr:uid="{148B278C-2826-422C-AB7C-88E501DD88ED}"/>
    <cellStyle name="Normal 2 2 28 6 3" xfId="12110" xr:uid="{3A44F36F-FF36-46E6-ACA1-CB6EA6D3D92C}"/>
    <cellStyle name="Normal 2 2 28 6 4" xfId="12112" xr:uid="{8170D5CD-4E95-4018-BFB0-E91BD30CB83B}"/>
    <cellStyle name="Normal 2 2 28 6 5" xfId="12114" xr:uid="{69E12271-FEBC-4ED9-802D-11B8CA8C32BB}"/>
    <cellStyle name="Normal 2 2 28 6 6" xfId="12116" xr:uid="{150B8450-20A6-498A-B4DB-2B74DF7931D5}"/>
    <cellStyle name="Normal 2 2 28 6 7" xfId="12119" xr:uid="{DDF650B0-801D-463B-90FF-AC2B18D73FCF}"/>
    <cellStyle name="Normal 2 2 28 6 8" xfId="12125" xr:uid="{FD4449E6-04DB-426A-9494-5BF11B7BFE0F}"/>
    <cellStyle name="Normal 2 2 28 6 9" xfId="12131" xr:uid="{859AA678-E443-4BC3-BD3D-53132639668F}"/>
    <cellStyle name="Normal 2 2 28 7" xfId="21335" xr:uid="{0CD7D761-9D49-43D9-8675-C38162C4107C}"/>
    <cellStyle name="Normal 2 2 28 8" xfId="6964" xr:uid="{5470E386-6D8D-4BC1-B351-454C97D26700}"/>
    <cellStyle name="Normal 2 2 28 9" xfId="6977" xr:uid="{6D9AD764-CE0C-42AF-BF14-0736B4EE921C}"/>
    <cellStyle name="Normal 2 2 28_New TB 18-19" xfId="21336" xr:uid="{5ADDA882-A9CA-46DB-8260-4D87BB78B250}"/>
    <cellStyle name="Normal 2 2 29" xfId="21337" xr:uid="{69BF36FE-8722-4F12-8218-651D21FF2408}"/>
    <cellStyle name="Normal 2 2 29 10" xfId="17168" xr:uid="{C3E4AE46-5749-4D27-89B0-E91F13D149E1}"/>
    <cellStyle name="Normal 2 2 29 11" xfId="17171" xr:uid="{09157FFB-202F-4A83-B048-CC57FBB9206F}"/>
    <cellStyle name="Normal 2 2 29 12" xfId="17174" xr:uid="{6E9BC094-6053-4AEF-AF1D-8786824762FC}"/>
    <cellStyle name="Normal 2 2 29 13" xfId="17178" xr:uid="{A93B25C8-D489-4B26-8D6C-5768FAFCFAED}"/>
    <cellStyle name="Normal 2 2 29 14" xfId="14310" xr:uid="{E8919F3B-7DC5-428D-A7FE-8F14FD266B1A}"/>
    <cellStyle name="Normal 2 2 29 2" xfId="21338" xr:uid="{83C227F9-F33E-4667-83CB-840F5597E941}"/>
    <cellStyle name="Normal 2 2 29 2 2" xfId="21339" xr:uid="{2841D326-8415-4C68-8DF1-F6F70F6769D8}"/>
    <cellStyle name="Normal 2 2 29 2 3" xfId="21340" xr:uid="{DC0E6A48-85EB-4A64-8939-E8D8D68096B9}"/>
    <cellStyle name="Normal 2 2 29 2 4" xfId="21341" xr:uid="{80D7F622-84EF-44D1-8500-7C83B8EE7B30}"/>
    <cellStyle name="Normal 2 2 29 2 5" xfId="21342" xr:uid="{4BFA8904-706A-4A9A-8490-A30C372B9E6B}"/>
    <cellStyle name="Normal 2 2 29 2 6" xfId="21343" xr:uid="{0EE7DD34-690E-461A-9FBF-35472B2B7390}"/>
    <cellStyle name="Normal 2 2 29 2 7" xfId="16085" xr:uid="{22CF554B-5EF9-4E40-B33E-505CE69A509D}"/>
    <cellStyle name="Normal 2 2 29 2 8" xfId="13728" xr:uid="{A011BE20-7B0D-4358-86DB-299FB0A4A5F7}"/>
    <cellStyle name="Normal 2 2 29 2 9" xfId="13733" xr:uid="{08F48A65-7E30-4A50-AC72-A0BA0AFB027A}"/>
    <cellStyle name="Normal 2 2 29 3" xfId="21344" xr:uid="{D9C696F1-1CDC-4AE8-8D1A-4370BD9B96BF}"/>
    <cellStyle name="Normal 2 2 29 3 2" xfId="21345" xr:uid="{91E65D14-4AE8-4650-9837-405D5CF8E364}"/>
    <cellStyle name="Normal 2 2 29 3 3" xfId="21346" xr:uid="{1CFA682D-6285-4784-89B0-59913883CD9E}"/>
    <cellStyle name="Normal 2 2 29 3 4" xfId="21347" xr:uid="{553AAD14-EE8A-41F1-A6C9-9201A9E6854F}"/>
    <cellStyle name="Normal 2 2 29 3 5" xfId="21348" xr:uid="{3B8C4C33-4091-4EE0-98C0-A3742CB3AD72}"/>
    <cellStyle name="Normal 2 2 29 3 6" xfId="21349" xr:uid="{23787DFC-282C-47B3-A9E1-B2177D5781DF}"/>
    <cellStyle name="Normal 2 2 29 3 7" xfId="16092" xr:uid="{95FECB2F-3951-4672-92E0-79EF42E5EEBE}"/>
    <cellStyle name="Normal 2 2 29 3 8" xfId="13197" xr:uid="{BD8FF342-5E1D-49E8-937F-5A572EAE6DE2}"/>
    <cellStyle name="Normal 2 2 29 3 9" xfId="288" xr:uid="{AE5772BC-A3AD-4E66-9BF8-8C7B81CDEA97}"/>
    <cellStyle name="Normal 2 2 29 4" xfId="21350" xr:uid="{E480CC19-5D8B-490F-B6E9-11084A2BCF46}"/>
    <cellStyle name="Normal 2 2 29 4 2" xfId="21351" xr:uid="{0697DFF7-F70D-4F0A-9BF4-5F649E90C441}"/>
    <cellStyle name="Normal 2 2 29 4 3" xfId="21352" xr:uid="{A0CBAEDD-7911-4D4A-B544-E12CDFCF810E}"/>
    <cellStyle name="Normal 2 2 29 4 4" xfId="21353" xr:uid="{15B3253D-28BF-492B-B387-7640E763F588}"/>
    <cellStyle name="Normal 2 2 29 4 5" xfId="21354" xr:uid="{58D7F4DB-58AB-4EFD-9C93-5774ADA2DCBD}"/>
    <cellStyle name="Normal 2 2 29 4 6" xfId="21355" xr:uid="{07F749B8-0202-45DC-B58F-98C29F46625F}"/>
    <cellStyle name="Normal 2 2 29 4 7" xfId="16103" xr:uid="{07B4A115-4084-440E-8EC2-F37D19B8E8FB}"/>
    <cellStyle name="Normal 2 2 29 4 8" xfId="13259" xr:uid="{72BC7A28-0F4C-4C0F-81BC-97E1FC248333}"/>
    <cellStyle name="Normal 2 2 29 4 9" xfId="13270" xr:uid="{3E559D8B-B65C-4CFA-847F-16C67295EF62}"/>
    <cellStyle name="Normal 2 2 29 5" xfId="21356" xr:uid="{1E03C2A4-C619-4CAD-9945-AAE2386E2E05}"/>
    <cellStyle name="Normal 2 2 29 5 2" xfId="21357" xr:uid="{72268FA8-EDF2-48B6-B484-56227846B9AF}"/>
    <cellStyle name="Normal 2 2 29 5 3" xfId="21358" xr:uid="{18A382EA-A76A-41EE-8112-B1D9B7A3FDC6}"/>
    <cellStyle name="Normal 2 2 29 5 4" xfId="21359" xr:uid="{CE4D50BD-7F13-45A7-8D8C-EE1F2020EC52}"/>
    <cellStyle name="Normal 2 2 29 5 5" xfId="21360" xr:uid="{F1A61714-213E-4880-BC72-40D847458993}"/>
    <cellStyle name="Normal 2 2 29 5 6" xfId="21361" xr:uid="{4A5F19F8-ED90-4101-B6EF-B7AC02DD158D}"/>
    <cellStyle name="Normal 2 2 29 5 7" xfId="16113" xr:uid="{FA54CE69-11B2-4FB1-A184-64EA583315AC}"/>
    <cellStyle name="Normal 2 2 29 5 8" xfId="13345" xr:uid="{4CF8212B-9482-4CD8-91BA-FF4A4861D521}"/>
    <cellStyle name="Normal 2 2 29 5 9" xfId="13354" xr:uid="{D68729CD-07B3-48E2-859B-B0C7E5ADE5D8}"/>
    <cellStyle name="Normal 2 2 29 6" xfId="21362" xr:uid="{08B17740-8E0A-4FD9-8A96-F4CBD55B4F98}"/>
    <cellStyle name="Normal 2 2 29 6 2" xfId="13682" xr:uid="{07159957-1C9D-49AB-BB25-E118BDB520E8}"/>
    <cellStyle name="Normal 2 2 29 6 3" xfId="13684" xr:uid="{42D903D5-A1A2-4855-875B-402DCF07918D}"/>
    <cellStyle name="Normal 2 2 29 6 4" xfId="5833" xr:uid="{DA188796-BAFA-4F7F-935D-66D620056637}"/>
    <cellStyle name="Normal 2 2 29 6 5" xfId="5855" xr:uid="{87B45799-FACA-4FD5-90A3-8C56A570335A}"/>
    <cellStyle name="Normal 2 2 29 6 6" xfId="766" xr:uid="{174B69A9-F45D-4789-A0E0-64DD2FCDC660}"/>
    <cellStyle name="Normal 2 2 29 6 7" xfId="6279" xr:uid="{5104AC88-5167-4CA9-AFD1-B736B5403E27}"/>
    <cellStyle name="Normal 2 2 29 6 8" xfId="1409" xr:uid="{24800F88-B75B-434D-8FFB-BCD73B1D222E}"/>
    <cellStyle name="Normal 2 2 29 6 9" xfId="1726" xr:uid="{F353A1A8-819E-41B8-9F9B-E2A08D27B926}"/>
    <cellStyle name="Normal 2 2 29 7" xfId="21363" xr:uid="{0D4EC6C6-52E6-4970-A185-510E05FFA435}"/>
    <cellStyle name="Normal 2 2 29 8" xfId="7028" xr:uid="{EE504593-3A71-4CE0-ABBF-D2023B9BFF46}"/>
    <cellStyle name="Normal 2 2 29 9" xfId="7034" xr:uid="{66B5A560-9FDA-4457-ABCF-13A9D43D4431}"/>
    <cellStyle name="Normal 2 2 29_New TB 18-19" xfId="13680" xr:uid="{B782791D-B167-4BD6-9291-A60420EBF7D5}"/>
    <cellStyle name="Normal 2 2 3" xfId="15582" xr:uid="{6F940149-862E-4373-AAC8-AAFFECB483F4}"/>
    <cellStyle name="Normal 2 2 30" xfId="21254" xr:uid="{FA0477AE-ADB5-4E17-BB5D-B72383F59837}"/>
    <cellStyle name="Normal 2 2 30 10" xfId="21364" xr:uid="{AF1A65A3-DAA8-4CCA-99A1-1662E81951E4}"/>
    <cellStyle name="Normal 2 2 30 11" xfId="21365" xr:uid="{69CE3668-816A-4087-B960-7C870C1FC9BE}"/>
    <cellStyle name="Normal 2 2 30 12" xfId="21366" xr:uid="{681E48D1-B074-40A0-AE75-5E3ED3D3174F}"/>
    <cellStyle name="Normal 2 2 30 13" xfId="21367" xr:uid="{2C5206A8-C89C-4888-A9B1-0319A1D71064}"/>
    <cellStyle name="Normal 2 2 30 14" xfId="21368" xr:uid="{BC907FB3-B563-41F9-A3FB-7759889295E1}"/>
    <cellStyle name="Normal 2 2 30 2" xfId="21369" xr:uid="{026709AB-10CD-4FBC-95E0-905FD927F546}"/>
    <cellStyle name="Normal 2 2 30 2 2" xfId="21370" xr:uid="{2A2E32ED-2D41-447F-B2D4-A149AB8F1B4E}"/>
    <cellStyle name="Normal 2 2 30 2 3" xfId="21371" xr:uid="{78FD09DC-4F39-4C2F-AA16-F19700B6DF63}"/>
    <cellStyle name="Normal 2 2 30 2 4" xfId="21372" xr:uid="{86E66ED5-0A06-4248-8B86-AC057F356759}"/>
    <cellStyle name="Normal 2 2 30 2 5" xfId="21373" xr:uid="{E30761C4-F177-4B17-9B41-6C2F08871961}"/>
    <cellStyle name="Normal 2 2 30 2 6" xfId="21374" xr:uid="{C3B855ED-AEDA-4A75-8747-3D661E9B5914}"/>
    <cellStyle name="Normal 2 2 30 2 7" xfId="15048" xr:uid="{7ABB392D-FEE4-427D-AB45-3B2D387FDADB}"/>
    <cellStyle name="Normal 2 2 30 2 8" xfId="9027" xr:uid="{A96652F9-927A-4B89-954D-0D1FD4C9C9CB}"/>
    <cellStyle name="Normal 2 2 30 2 9" xfId="15052" xr:uid="{10AD58CD-44F8-4356-B23D-ED7FCE8DAA43}"/>
    <cellStyle name="Normal 2 2 30 3" xfId="3972" xr:uid="{34209B0D-85CC-4ADE-B65C-07EC3CF1F07F}"/>
    <cellStyle name="Normal 2 2 30 3 2" xfId="21375" xr:uid="{875B6606-B83D-4D6F-A54F-E29C8AF45F4D}"/>
    <cellStyle name="Normal 2 2 30 3 3" xfId="21377" xr:uid="{657CD7C2-E9E6-4C24-82A1-6B0E6849C44C}"/>
    <cellStyle name="Normal 2 2 30 3 4" xfId="21380" xr:uid="{C5789C25-1A5F-466E-878F-25B30EF860C7}"/>
    <cellStyle name="Normal 2 2 30 3 5" xfId="21382" xr:uid="{ED860791-D0F1-48BA-A8DF-A0B918487172}"/>
    <cellStyle name="Normal 2 2 30 3 6" xfId="21384" xr:uid="{3CC470B8-2BDD-4055-B821-0F68F54F21E4}"/>
    <cellStyle name="Normal 2 2 30 3 7" xfId="21386" xr:uid="{977BF89B-2B9C-4A82-95DC-F6666E7B47F8}"/>
    <cellStyle name="Normal 2 2 30 3 8" xfId="12560" xr:uid="{C30F1A31-628E-4092-A807-D08980FBA9F5}"/>
    <cellStyle name="Normal 2 2 30 3 9" xfId="12564" xr:uid="{FB744902-96FF-447F-BD26-F82F0A9142F3}"/>
    <cellStyle name="Normal 2 2 30 4" xfId="3985" xr:uid="{1A137CBD-B950-40BF-9BED-8E1F902E7C92}"/>
    <cellStyle name="Normal 2 2 30 4 2" xfId="17205" xr:uid="{25E2F548-3A6F-4F68-B97D-E7D236CACED5}"/>
    <cellStyle name="Normal 2 2 30 4 3" xfId="17209" xr:uid="{395885BA-1B26-4912-8E12-E0965524A02C}"/>
    <cellStyle name="Normal 2 2 30 4 4" xfId="21388" xr:uid="{3265CA18-BF12-4FA2-978E-BA76E73E57F9}"/>
    <cellStyle name="Normal 2 2 30 4 5" xfId="21390" xr:uid="{98B12943-3DA9-4A1F-8264-39DEAD608433}"/>
    <cellStyle name="Normal 2 2 30 4 6" xfId="21392" xr:uid="{DC46F3F4-7CB5-49AB-9CC2-72978D414410}"/>
    <cellStyle name="Normal 2 2 30 4 7" xfId="2569" xr:uid="{9A8B1A40-04A7-48BC-8E81-1DB9BCC5CC29}"/>
    <cellStyle name="Normal 2 2 30 4 8" xfId="12587" xr:uid="{92965CF4-E22F-46FF-AB53-6177C9641427}"/>
    <cellStyle name="Normal 2 2 30 4 9" xfId="12590" xr:uid="{4C68C248-FC35-4C00-810A-E495057FA831}"/>
    <cellStyle name="Normal 2 2 30 5" xfId="4590" xr:uid="{C42C65A5-03B1-4DA3-817A-6DD05DD3E981}"/>
    <cellStyle name="Normal 2 2 30 5 2" xfId="14377" xr:uid="{0D09754D-FC27-4117-AE5D-EB45BF55CD85}"/>
    <cellStyle name="Normal 2 2 30 5 3" xfId="14382" xr:uid="{1456915F-4BEE-4393-9594-14CE4950F3F7}"/>
    <cellStyle name="Normal 2 2 30 5 4" xfId="14385" xr:uid="{8037A681-E648-47F2-86F4-A65A753D48D9}"/>
    <cellStyle name="Normal 2 2 30 5 5" xfId="14388" xr:uid="{34E4A037-9DCB-4C9E-B27B-B093748505C1}"/>
    <cellStyle name="Normal 2 2 30 5 6" xfId="14391" xr:uid="{4DBB5A44-304C-4194-B6F2-BDC75782FFFE}"/>
    <cellStyle name="Normal 2 2 30 5 7" xfId="14393" xr:uid="{BC48B8CF-77A0-4B55-BFFF-29B1EA5A448A}"/>
    <cellStyle name="Normal 2 2 30 5 8" xfId="12619" xr:uid="{C3F744C3-0C74-4B1E-853C-512F5B024769}"/>
    <cellStyle name="Normal 2 2 30 5 9" xfId="12623" xr:uid="{6FE4642A-16A2-4165-BBB3-61B6F75E214C}"/>
    <cellStyle name="Normal 2 2 30 6" xfId="4598" xr:uid="{3A2774FA-15A2-46BA-A557-1C547FF7F29A}"/>
    <cellStyle name="Normal 2 2 30 6 2" xfId="14407" xr:uid="{91ACBCCC-CACD-475D-971E-AB54BC7EF755}"/>
    <cellStyle name="Normal 2 2 30 6 3" xfId="14411" xr:uid="{4B22B28B-EC26-442C-A621-8A0F216A0355}"/>
    <cellStyle name="Normal 2 2 30 6 4" xfId="14420" xr:uid="{836D4BC2-97ED-4A7C-A731-FB380590B031}"/>
    <cellStyle name="Normal 2 2 30 6 5" xfId="14428" xr:uid="{3D54BC19-1BCA-4A21-A785-325288E491A1}"/>
    <cellStyle name="Normal 2 2 30 6 6" xfId="14434" xr:uid="{3FC91CCE-C94C-4356-B1BD-1845031997C3}"/>
    <cellStyle name="Normal 2 2 30 6 7" xfId="14438" xr:uid="{02CA1BC0-3033-49E4-AAFD-335015D27E6B}"/>
    <cellStyle name="Normal 2 2 30 6 8" xfId="12639" xr:uid="{DA68583F-F644-4367-A2F2-A1B6CD39128D}"/>
    <cellStyle name="Normal 2 2 30 6 9" xfId="12644" xr:uid="{6FCCEF02-BD2B-420C-BCD7-EAE6E7FAFE7E}"/>
    <cellStyle name="Normal 2 2 30 7" xfId="4604" xr:uid="{1007E2EB-C2BA-4C7F-9113-C4238FAD2123}"/>
    <cellStyle name="Normal 2 2 30 8" xfId="4617" xr:uid="{12FD8786-DB08-4AE2-9468-C3412E665350}"/>
    <cellStyle name="Normal 2 2 30 9" xfId="4631" xr:uid="{68B6CBFD-C9CA-45DE-934A-160C51800DAD}"/>
    <cellStyle name="Normal 2 2 30_New TB 18-19" xfId="12495" xr:uid="{43CE1B17-8637-4E50-B8F9-9ABFC8443411}"/>
    <cellStyle name="Normal 2 2 4" xfId="15586" xr:uid="{204ACF20-231E-42EE-821E-8CD15A62C66F}"/>
    <cellStyle name="Normal 2 2 5" xfId="1426" xr:uid="{1BDEAAC3-5D5D-4ED6-8901-E72739308BFD}"/>
    <cellStyle name="Normal 2 2 6" xfId="15592" xr:uid="{A8AE1017-AF32-4D19-9B70-A9FB35B7C1A3}"/>
    <cellStyle name="Normal 2 2 7" xfId="15594" xr:uid="{04758DB2-1327-4458-A7D7-E2018BC535B5}"/>
    <cellStyle name="Normal 2 2 8" xfId="15596" xr:uid="{0D6FD6DD-6D83-447C-A019-7031AA9ABA69}"/>
    <cellStyle name="Normal 2 2 9" xfId="15598" xr:uid="{A819B26B-8F3E-4A9B-9CC6-5695AC662A60}"/>
    <cellStyle name="Normal 2 2_Sheet4" xfId="11924" xr:uid="{202D7E89-2E87-4868-AE18-ACA955A6EB17}"/>
    <cellStyle name="Normal 2 20" xfId="18139" xr:uid="{A46FBFD0-3E9B-44F6-B1CA-94A66C0CBA7C}"/>
    <cellStyle name="Normal 2 20 10" xfId="18143" xr:uid="{FCDD6E6C-3679-481A-AABD-88F08E5DA07E}"/>
    <cellStyle name="Normal 2 20 10 2" xfId="18145" xr:uid="{D0689C4F-5FA4-41EB-965C-ABA2E7B6F128}"/>
    <cellStyle name="Normal 2 20 10 3" xfId="18147" xr:uid="{C4A77638-D9C4-447A-B87F-F9F6C898EFF6}"/>
    <cellStyle name="Normal 2 20 10 4" xfId="18149" xr:uid="{EB06D330-DF0D-48FE-8C44-BF29FCFC39E5}"/>
    <cellStyle name="Normal 2 20 10 5" xfId="18151" xr:uid="{8CBC871F-EB54-464C-ABAF-A76408E68151}"/>
    <cellStyle name="Normal 2 20 10 6" xfId="18154" xr:uid="{B10A2F2F-D219-4D01-B978-C6F14B0143FB}"/>
    <cellStyle name="Normal 2 20 10 7" xfId="18156" xr:uid="{ECBA99CA-C2BE-43B2-A684-C9AF02B343CF}"/>
    <cellStyle name="Normal 2 20 10 8" xfId="18158" xr:uid="{F86360DB-1B0F-4F14-A5D7-2F9347EDB247}"/>
    <cellStyle name="Normal 2 20 10 9" xfId="18160" xr:uid="{84894AF3-6FCB-4300-9ACD-B5E67BD9C079}"/>
    <cellStyle name="Normal 2 20 11" xfId="18162" xr:uid="{DA35E72C-F840-4BAF-8D68-4B9C54E15B64}"/>
    <cellStyle name="Normal 2 20 11 2" xfId="18164" xr:uid="{13E144E4-E72C-4C44-A180-2962A951A681}"/>
    <cellStyle name="Normal 2 20 11 3" xfId="18166" xr:uid="{E83F931A-688E-43C6-B1C8-ACECC20CB3BE}"/>
    <cellStyle name="Normal 2 20 11 4" xfId="18168" xr:uid="{7FCC7BD5-BFAA-4FE1-AB05-2DFAE97DFA6B}"/>
    <cellStyle name="Normal 2 20 11 5" xfId="18170" xr:uid="{5C90788D-9D9F-466D-9ED4-BD0F292AA82C}"/>
    <cellStyle name="Normal 2 20 11 6" xfId="18172" xr:uid="{DCE06A8D-565C-4610-A6E4-6584E73D23BF}"/>
    <cellStyle name="Normal 2 20 11 7" xfId="18174" xr:uid="{EDFA56E0-9F7B-452D-88A0-BE1DEF416006}"/>
    <cellStyle name="Normal 2 20 11 8" xfId="18176" xr:uid="{5C235102-0654-43EA-9638-13A73B15973E}"/>
    <cellStyle name="Normal 2 20 11 9" xfId="18178" xr:uid="{A5C8728A-2216-4006-9925-B187BD369A82}"/>
    <cellStyle name="Normal 2 20 12" xfId="18180" xr:uid="{47BFD1FF-375D-4226-8C6C-5BB0EE9983C7}"/>
    <cellStyle name="Normal 2 20 13" xfId="18182" xr:uid="{EED98917-F955-42FE-9FC1-380D21F6A845}"/>
    <cellStyle name="Normal 2 20 14" xfId="15987" xr:uid="{3CD05EBC-FC21-4B27-B25C-5B40F73DB709}"/>
    <cellStyle name="Normal 2 20 15" xfId="15991" xr:uid="{06321E95-6345-4188-994C-689A12C54FD6}"/>
    <cellStyle name="Normal 2 20 16" xfId="15998" xr:uid="{EFF38328-EAFA-4998-9B32-027E41C3550B}"/>
    <cellStyle name="Normal 2 20 17" xfId="13897" xr:uid="{8478DA35-FD46-41E9-B244-59E80FF1F82E}"/>
    <cellStyle name="Normal 2 20 18" xfId="13908" xr:uid="{991A9CB3-A9F5-463B-AEF4-6BBD1C7F34F5}"/>
    <cellStyle name="Normal 2 20 19" xfId="13920" xr:uid="{5F2C94FC-07E6-4206-A8FA-51187C46736D}"/>
    <cellStyle name="Normal 2 20 2" xfId="18185" xr:uid="{A43508EA-EFB6-408C-8C8A-DA9056889715}"/>
    <cellStyle name="Normal 2 20 2 10" xfId="8532" xr:uid="{4D209C91-1556-4DC5-8B8A-2039774A98D8}"/>
    <cellStyle name="Normal 2 20 2 11" xfId="18188" xr:uid="{0DFC3DAE-7D12-463A-A4ED-3961313BE3BD}"/>
    <cellStyle name="Normal 2 20 2 12" xfId="18190" xr:uid="{3C0AD064-DC67-4395-BC9A-F71654D84612}"/>
    <cellStyle name="Normal 2 20 2 13" xfId="18192" xr:uid="{7A76882B-4B63-4095-8706-78344EF57006}"/>
    <cellStyle name="Normal 2 20 2 14" xfId="18194" xr:uid="{4211235B-0E5C-4DA2-A899-5B456B14C06F}"/>
    <cellStyle name="Normal 2 20 2 2" xfId="18199" xr:uid="{EC28A77A-55BC-463A-89B6-8C1F3138ADB6}"/>
    <cellStyle name="Normal 2 20 2 2 2" xfId="18202" xr:uid="{8242F82A-2288-47D8-BF00-693D6505E09D}"/>
    <cellStyle name="Normal 2 20 2 2 3" xfId="18207" xr:uid="{DCF07FE7-B1A7-4813-AFDC-6962A60F0FFC}"/>
    <cellStyle name="Normal 2 20 2 2 4" xfId="18210" xr:uid="{E8BC1659-9B30-4E87-968A-0B4411718AB1}"/>
    <cellStyle name="Normal 2 20 2 2 5" xfId="18213" xr:uid="{B51C024E-2207-43F1-B7EF-01ACBE2D8750}"/>
    <cellStyle name="Normal 2 20 2 2 6" xfId="18215" xr:uid="{3AAB35BF-BD27-4A49-8607-C6D2C8E07F4E}"/>
    <cellStyle name="Normal 2 20 2 2 7" xfId="18217" xr:uid="{96F8F8C8-9E99-419F-8B74-7F165DDB40A3}"/>
    <cellStyle name="Normal 2 20 2 2 8" xfId="18219" xr:uid="{376B2585-C3ED-4B42-AFFD-627A626583CF}"/>
    <cellStyle name="Normal 2 20 2 2 9" xfId="18223" xr:uid="{7F69AF96-A805-46DF-86B5-F81DA040A517}"/>
    <cellStyle name="Normal 2 20 2 3" xfId="18227" xr:uid="{18E6CBAF-6BE0-4DE8-AB30-A18E85242CED}"/>
    <cellStyle name="Normal 2 20 2 3 2" xfId="18229" xr:uid="{E3B06072-6C8A-4387-8B95-CE48003FD99A}"/>
    <cellStyle name="Normal 2 20 2 3 3" xfId="18231" xr:uid="{088C10D6-27D4-4017-A6C6-9B6534FCA998}"/>
    <cellStyle name="Normal 2 20 2 3 4" xfId="18233" xr:uid="{AEB4856A-97E9-4FC1-B932-519894AB8E08}"/>
    <cellStyle name="Normal 2 20 2 3 5" xfId="18235" xr:uid="{DFC21459-7011-4FEB-8516-1DED91D4181E}"/>
    <cellStyle name="Normal 2 20 2 3 6" xfId="18237" xr:uid="{87583C36-0336-4ECA-9677-19949C6CA7D2}"/>
    <cellStyle name="Normal 2 20 2 3 7" xfId="18240" xr:uid="{94CBDEA3-B91B-4974-9F2B-72A418961839}"/>
    <cellStyle name="Normal 2 20 2 3 8" xfId="18243" xr:uid="{08CD8411-A1B4-41E1-8D36-4EEF53F2C024}"/>
    <cellStyle name="Normal 2 20 2 3 9" xfId="18248" xr:uid="{CE490467-AC19-4C1F-8009-6474CFFD117B}"/>
    <cellStyle name="Normal 2 20 2 4" xfId="18252" xr:uid="{86EE8789-604F-46EB-BD74-A35FAB43C678}"/>
    <cellStyle name="Normal 2 20 2 4 2" xfId="18257" xr:uid="{F9C34161-A771-4CE0-8391-364BE211BABE}"/>
    <cellStyle name="Normal 2 20 2 4 3" xfId="18259" xr:uid="{D88D5592-7C6E-45B5-AFB0-5970763C28B2}"/>
    <cellStyle name="Normal 2 20 2 4 4" xfId="17283" xr:uid="{E5DCED26-22C7-4A0D-B36D-D0CFA08B8F3D}"/>
    <cellStyle name="Normal 2 20 2 4 5" xfId="17300" xr:uid="{9FBD2CAC-5CC8-48FC-9810-5D4307AD365F}"/>
    <cellStyle name="Normal 2 20 2 4 6" xfId="17312" xr:uid="{F00B50D6-C67E-4274-88FF-F9E21B2247B4}"/>
    <cellStyle name="Normal 2 20 2 4 7" xfId="17323" xr:uid="{CBC503EE-F08B-47A7-AA74-43F5EC1102B2}"/>
    <cellStyle name="Normal 2 20 2 4 8" xfId="17333" xr:uid="{F3ED84B9-2F51-47E8-A114-D6455DF1E04D}"/>
    <cellStyle name="Normal 2 20 2 4 9" xfId="17360" xr:uid="{4F5A33A8-E290-4181-92C7-B4038E5E071F}"/>
    <cellStyle name="Normal 2 20 2 5" xfId="18262" xr:uid="{A3700BE4-FE0E-42DE-ACBC-0B1D6CAC8D06}"/>
    <cellStyle name="Normal 2 20 2 5 2" xfId="15644" xr:uid="{A3401B16-C2CD-406C-81FF-28A157E3145B}"/>
    <cellStyle name="Normal 2 20 2 5 3" xfId="11785" xr:uid="{F4D4ED63-D664-4054-AF4B-B4E6C97F6A61}"/>
    <cellStyle name="Normal 2 20 2 5 4" xfId="11790" xr:uid="{FA72927C-391A-40D4-8797-D04B0452D0B6}"/>
    <cellStyle name="Normal 2 20 2 5 5" xfId="11795" xr:uid="{9C3EAE06-D9E7-4CCE-A387-2E5F990E9373}"/>
    <cellStyle name="Normal 2 20 2 5 6" xfId="17378" xr:uid="{6BCF28F3-68B2-4884-8797-ECB1AA1A4589}"/>
    <cellStyle name="Normal 2 20 2 5 7" xfId="17388" xr:uid="{68989EA8-67DB-4F3B-B503-C38684DBC9E0}"/>
    <cellStyle name="Normal 2 20 2 5 8" xfId="17399" xr:uid="{D1C86BD6-3112-4D32-A83E-6FC94F677B4E}"/>
    <cellStyle name="Normal 2 20 2 5 9" xfId="17413" xr:uid="{E1F11C2A-DAED-4185-AFEE-D35CD555C41A}"/>
    <cellStyle name="Normal 2 20 2 6" xfId="18269" xr:uid="{71775803-08A5-4F76-B0E1-F2BEEA23556F}"/>
    <cellStyle name="Normal 2 20 2 6 2" xfId="18277" xr:uid="{F4AF3432-0B86-4F79-AD7A-590FB410DD84}"/>
    <cellStyle name="Normal 2 20 2 6 3" xfId="18279" xr:uid="{A5C808DB-8E45-4F43-B19F-2D648B3101B0}"/>
    <cellStyle name="Normal 2 20 2 6 4" xfId="16982" xr:uid="{F151FB76-15BE-42E5-8E6B-79B9604CF3E3}"/>
    <cellStyle name="Normal 2 20 2 6 5" xfId="16986" xr:uid="{0E3FE57F-D005-461F-A174-5D25EDEEAC8D}"/>
    <cellStyle name="Normal 2 20 2 6 6" xfId="16990" xr:uid="{77A26B7F-047A-4529-97D4-9DF9C67B1F47}"/>
    <cellStyle name="Normal 2 20 2 6 7" xfId="16994" xr:uid="{56D938A4-8C06-459A-ADD8-FCD2175DFDA1}"/>
    <cellStyle name="Normal 2 20 2 6 8" xfId="16998" xr:uid="{9397BB50-917B-4D84-9DC2-28907881828B}"/>
    <cellStyle name="Normal 2 20 2 6 9" xfId="17003" xr:uid="{87663944-B968-4DC6-B890-E660079BCD5F}"/>
    <cellStyle name="Normal 2 20 2 7" xfId="18283" xr:uid="{1AF9C4EC-9D0B-46E0-8BE2-5C09FB7B1FE9}"/>
    <cellStyle name="Normal 2 20 2 8" xfId="18291" xr:uid="{0BD809B8-220F-4AB3-A497-22411342575D}"/>
    <cellStyle name="Normal 2 20 2 9" xfId="18296" xr:uid="{A5DE0943-3D4C-4310-B2BC-ED42C5F91033}"/>
    <cellStyle name="Normal 2 20 2_New TB 18-19" xfId="18300" xr:uid="{80371AED-020E-4492-B7DE-1603B0189E14}"/>
    <cellStyle name="Normal 2 20 3" xfId="18304" xr:uid="{CC5B26B8-6E9B-4865-A4B4-749ED2AFF825}"/>
    <cellStyle name="Normal 2 20 3 10" xfId="18307" xr:uid="{6725EDEE-B196-4A80-B7D1-80F9FE85B936}"/>
    <cellStyle name="Normal 2 20 3 11" xfId="18309" xr:uid="{1D761F66-F28E-4930-899D-8C20A5996016}"/>
    <cellStyle name="Normal 2 20 3 12" xfId="18311" xr:uid="{5DD6DE55-618F-45B4-A086-D192DFE7A737}"/>
    <cellStyle name="Normal 2 20 3 13" xfId="18313" xr:uid="{547B0637-CB85-4CBD-959C-52791E3EF1C4}"/>
    <cellStyle name="Normal 2 20 3 14" xfId="18315" xr:uid="{219540F3-CF70-4376-8A23-2AE36D768CC9}"/>
    <cellStyle name="Normal 2 20 3 2" xfId="18322" xr:uid="{1DFDA43F-04B8-45A5-9BD7-7C8A1A184579}"/>
    <cellStyle name="Normal 2 20 3 2 2" xfId="18324" xr:uid="{B7D08F2F-94BC-426C-B292-CB96779CA81E}"/>
    <cellStyle name="Normal 2 20 3 2 3" xfId="18326" xr:uid="{930FB6B3-3A75-42C0-8389-4CAFA11498E6}"/>
    <cellStyle name="Normal 2 20 3 2 4" xfId="18328" xr:uid="{6BB675BC-6723-4881-8472-491D3ACD85BB}"/>
    <cellStyle name="Normal 2 20 3 2 5" xfId="18330" xr:uid="{CD5D3954-E9FB-462E-A305-EB2F3BA22D98}"/>
    <cellStyle name="Normal 2 20 3 2 6" xfId="18332" xr:uid="{8C910526-6D63-43BF-B082-8B92D18C5D8D}"/>
    <cellStyle name="Normal 2 20 3 2 7" xfId="18334" xr:uid="{9447394A-07A6-4D7B-BCC8-3DC2643C088C}"/>
    <cellStyle name="Normal 2 20 3 2 8" xfId="18336" xr:uid="{8F9C17AA-A5E6-4205-97C7-792D46633862}"/>
    <cellStyle name="Normal 2 20 3 2 9" xfId="18340" xr:uid="{0CD2A397-AD0C-4123-9C0C-F1201A197ACA}"/>
    <cellStyle name="Normal 2 20 3 3" xfId="18345" xr:uid="{8908CA97-EFD8-43B5-878D-3C923EEAD62D}"/>
    <cellStyle name="Normal 2 20 3 3 2" xfId="18347" xr:uid="{723489D6-12A3-4B3E-B3C1-1F6682442FA6}"/>
    <cellStyle name="Normal 2 20 3 3 3" xfId="18349" xr:uid="{0ABFDF56-A696-4D00-A25A-1F78C767CBFF}"/>
    <cellStyle name="Normal 2 20 3 3 4" xfId="18351" xr:uid="{318D74A9-6F77-4824-A1CC-1C5673D8F05C}"/>
    <cellStyle name="Normal 2 20 3 3 5" xfId="18353" xr:uid="{7DB993C1-FBD3-4E17-95EF-77B7BA9B195B}"/>
    <cellStyle name="Normal 2 20 3 3 6" xfId="18355" xr:uid="{68F39E77-6095-44D5-B29E-69BBE8C5B5AC}"/>
    <cellStyle name="Normal 2 20 3 3 7" xfId="18358" xr:uid="{AE13A4ED-8A91-43D9-9F53-65A229191C50}"/>
    <cellStyle name="Normal 2 20 3 3 8" xfId="18360" xr:uid="{AC83F3C9-1E21-4D86-9CE4-CE402764F0F9}"/>
    <cellStyle name="Normal 2 20 3 3 9" xfId="18364" xr:uid="{2047E2A0-5398-4E0D-8A12-C9802C970911}"/>
    <cellStyle name="Normal 2 20 3 4" xfId="18369" xr:uid="{FB16A46C-1D60-435E-A83C-840CEAB2C53B}"/>
    <cellStyle name="Normal 2 20 3 4 2" xfId="18371" xr:uid="{5DD4B2ED-52F6-417D-AD66-107709D5CD7D}"/>
    <cellStyle name="Normal 2 20 3 4 3" xfId="18373" xr:uid="{25998CE1-0A4D-4994-B101-B04B948DC23F}"/>
    <cellStyle name="Normal 2 20 3 4 4" xfId="17577" xr:uid="{B8340C18-F10B-4965-A213-8F690D41787A}"/>
    <cellStyle name="Normal 2 20 3 4 5" xfId="17590" xr:uid="{D40E6865-5B2C-4194-97A0-52384B2E4274}"/>
    <cellStyle name="Normal 2 20 3 4 6" xfId="17617" xr:uid="{A31AF9B9-CC1A-4E69-AF2C-F985C8A9280D}"/>
    <cellStyle name="Normal 2 20 3 4 7" xfId="17636" xr:uid="{0661F5EF-B7F2-47DD-8583-DFABE75BC302}"/>
    <cellStyle name="Normal 2 20 3 4 8" xfId="17659" xr:uid="{0498C890-AFAD-4AAC-BD1E-8CB018911AB5}"/>
    <cellStyle name="Normal 2 20 3 4 9" xfId="17686" xr:uid="{29AA9BC1-CA07-4830-BB9A-B13F4A37F75F}"/>
    <cellStyle name="Normal 2 20 3 5" xfId="18378" xr:uid="{F02F05BC-5057-4877-9354-D4E0C0FD4DD4}"/>
    <cellStyle name="Normal 2 20 3 5 2" xfId="18380" xr:uid="{5B2296F6-CDEA-471D-9DD3-FFA4CB79C019}"/>
    <cellStyle name="Normal 2 20 3 5 3" xfId="18382" xr:uid="{A818ED14-BAA6-4AAB-B9CF-BBA44A7748D3}"/>
    <cellStyle name="Normal 2 20 3 5 4" xfId="17698" xr:uid="{86E4FE5C-38FD-4F0B-AFD5-0E6A4BC5EA2B}"/>
    <cellStyle name="Normal 2 20 3 5 5" xfId="17722" xr:uid="{70362A9C-8F6A-4004-BA99-7473590525F6}"/>
    <cellStyle name="Normal 2 20 3 5 6" xfId="17742" xr:uid="{425FB0F3-F42B-41E1-B1F5-4E37AD502235}"/>
    <cellStyle name="Normal 2 20 3 5 7" xfId="17766" xr:uid="{1EF13D86-96D7-474B-A2F6-61B1CBFE4F69}"/>
    <cellStyle name="Normal 2 20 3 5 8" xfId="17784" xr:uid="{CF218544-46C4-4478-846C-367F5164444B}"/>
    <cellStyle name="Normal 2 20 3 5 9" xfId="17814" xr:uid="{E1184605-F910-4749-B0F9-32654F498A06}"/>
    <cellStyle name="Normal 2 20 3 6" xfId="18387" xr:uid="{99D618FE-5456-449A-91D4-3D71827C0498}"/>
    <cellStyle name="Normal 2 20 3 6 2" xfId="18389" xr:uid="{FB327200-16E2-4AF3-B43A-43F07B3262C0}"/>
    <cellStyle name="Normal 2 20 3 6 3" xfId="18391" xr:uid="{F103E4B9-B989-416B-A4AD-0F5B751E1302}"/>
    <cellStyle name="Normal 2 20 3 6 4" xfId="17829" xr:uid="{85309F82-71D3-4435-92CC-CB53DA51F692}"/>
    <cellStyle name="Normal 2 20 3 6 5" xfId="17850" xr:uid="{6AACC4A2-09BC-4260-B396-FFB1BF92464E}"/>
    <cellStyle name="Normal 2 20 3 6 6" xfId="17863" xr:uid="{70B42EFA-D6B1-40A9-B959-3AA7BB9F1959}"/>
    <cellStyle name="Normal 2 20 3 6 7" xfId="17881" xr:uid="{533DACD9-D0E3-48F1-AFC7-519D9AA94AE0}"/>
    <cellStyle name="Normal 2 20 3 6 8" xfId="17894" xr:uid="{3B10EB30-78AB-4A92-81BF-58FF4BDFFB0B}"/>
    <cellStyle name="Normal 2 20 3 6 9" xfId="17912" xr:uid="{FD71EBCC-81C8-4A52-A5AB-3EEB18C4F361}"/>
    <cellStyle name="Normal 2 20 3 7" xfId="18394" xr:uid="{4126E09F-4161-41F2-9D55-430A98FC6D7B}"/>
    <cellStyle name="Normal 2 20 3 8" xfId="18400" xr:uid="{AC28DEFE-7BA6-4D7D-B4F3-C2D66E45777A}"/>
    <cellStyle name="Normal 2 20 3 9" xfId="18404" xr:uid="{602C1470-7FBC-4350-8EF5-F20FE9C0C705}"/>
    <cellStyle name="Normal 2 20 3_New TB 18-19" xfId="18407" xr:uid="{D024AA0E-2306-4978-B056-2A399EA9261C}"/>
    <cellStyle name="Normal 2 20 4" xfId="18411" xr:uid="{AA8CE810-2F91-496F-9C07-5B04593275A9}"/>
    <cellStyle name="Normal 2 20 4 10" xfId="18414" xr:uid="{9B606B84-FEB1-4EF9-BD4B-B3ED4E8F8C7B}"/>
    <cellStyle name="Normal 2 20 4 11" xfId="18416" xr:uid="{8B80913E-8453-4BDC-B7B0-2EC7F18999A4}"/>
    <cellStyle name="Normal 2 20 4 12" xfId="18418" xr:uid="{1B4FC468-0D10-4860-B641-DE60F720C95E}"/>
    <cellStyle name="Normal 2 20 4 13" xfId="18420" xr:uid="{1B8EE614-9697-4D78-A2D7-B9E14935E271}"/>
    <cellStyle name="Normal 2 20 4 14" xfId="18422" xr:uid="{60D60A47-BFF5-4BE9-99B9-91318FB41F34}"/>
    <cellStyle name="Normal 2 20 4 2" xfId="18427" xr:uid="{2AF487C9-0792-4842-B99E-A6BC4BB7FCD9}"/>
    <cellStyle name="Normal 2 20 4 2 2" xfId="18429" xr:uid="{881ACE4F-E30B-4F6B-AE61-2C2C316E52C7}"/>
    <cellStyle name="Normal 2 20 4 2 3" xfId="18431" xr:uid="{A9D526F8-AEF4-4E79-AC64-02B9ED7BE6EC}"/>
    <cellStyle name="Normal 2 20 4 2 4" xfId="18433" xr:uid="{8CDFD79E-5EDA-406D-AE52-064B3FF19C16}"/>
    <cellStyle name="Normal 2 20 4 2 5" xfId="18435" xr:uid="{69D3A8BD-32FC-41D6-87F5-C61D4822C49C}"/>
    <cellStyle name="Normal 2 20 4 2 6" xfId="18437" xr:uid="{1EC9A52A-82C2-4740-9BAB-FBEC6E2C0859}"/>
    <cellStyle name="Normal 2 20 4 2 7" xfId="18439" xr:uid="{378E36D5-D944-4C80-A0BC-E19F24EE4B66}"/>
    <cellStyle name="Normal 2 20 4 2 8" xfId="18441" xr:uid="{54EEF830-02DD-4A40-9BFB-75A8FFAF6D36}"/>
    <cellStyle name="Normal 2 20 4 2 9" xfId="18445" xr:uid="{C06CB64A-9A14-4DCF-8C6A-42220747F701}"/>
    <cellStyle name="Normal 2 20 4 3" xfId="18449" xr:uid="{2F5B77B4-DDD9-4AA6-BD98-74B50020CC93}"/>
    <cellStyle name="Normal 2 20 4 3 2" xfId="18451" xr:uid="{CB666183-FF35-4C58-915A-475EB1A4A649}"/>
    <cellStyle name="Normal 2 20 4 3 3" xfId="18453" xr:uid="{7101291E-DF45-4D0D-B7D5-C2F78B1AE440}"/>
    <cellStyle name="Normal 2 20 4 3 4" xfId="18455" xr:uid="{A8FAAB98-E600-44C6-8453-0971B9455767}"/>
    <cellStyle name="Normal 2 20 4 3 5" xfId="18457" xr:uid="{95D91CE9-221D-44F1-BE51-59F66D0B93D3}"/>
    <cellStyle name="Normal 2 20 4 3 6" xfId="18459" xr:uid="{BD4B95F3-0A76-4BF7-9CFB-BCA1FAD3A0BE}"/>
    <cellStyle name="Normal 2 20 4 3 7" xfId="18461" xr:uid="{D7B90A8C-E660-400F-981A-D282DF272059}"/>
    <cellStyle name="Normal 2 20 4 3 8" xfId="18463" xr:uid="{AD91C190-B8AF-4B8F-9162-AE7675C0EFCE}"/>
    <cellStyle name="Normal 2 20 4 3 9" xfId="18466" xr:uid="{23D4FA2A-095C-446C-90DE-82E559940EA3}"/>
    <cellStyle name="Normal 2 20 4 4" xfId="18470" xr:uid="{AF849F13-956E-4CF6-8F97-14FBE006D168}"/>
    <cellStyle name="Normal 2 20 4 4 2" xfId="18472" xr:uid="{6FB25198-77D6-42AF-96EC-00DC98B77A87}"/>
    <cellStyle name="Normal 2 20 4 4 3" xfId="18474" xr:uid="{8F51BEAD-95A5-4291-9C25-458FC6B024E4}"/>
    <cellStyle name="Normal 2 20 4 4 4" xfId="18196" xr:uid="{51E2FD0D-8F66-4BAD-BA3B-D78258B74455}"/>
    <cellStyle name="Normal 2 20 4 4 5" xfId="18225" xr:uid="{B517B6EA-BBF8-4D22-973A-AD1695782183}"/>
    <cellStyle name="Normal 2 20 4 4 6" xfId="18255" xr:uid="{A2C300CE-3F43-4B3A-B2F7-FC4E7FD586C5}"/>
    <cellStyle name="Normal 2 20 4 4 7" xfId="18266" xr:uid="{8A20E33F-DC01-4B0A-A9D9-627B35D0A1F9}"/>
    <cellStyle name="Normal 2 20 4 4 8" xfId="18273" xr:uid="{6C631F00-91F0-4AE7-972A-28B831F24271}"/>
    <cellStyle name="Normal 2 20 4 4 9" xfId="18287" xr:uid="{BAA69557-0FC2-4A9C-B57F-B71627111A4B}"/>
    <cellStyle name="Normal 2 20 4 5" xfId="18478" xr:uid="{C3DE2D7E-FF52-452C-BB71-6D599BC154F1}"/>
    <cellStyle name="Normal 2 20 4 5 2" xfId="2401" xr:uid="{ACD89D72-64BE-4FD6-9E5E-E493E1C01913}"/>
    <cellStyle name="Normal 2 20 4 5 3" xfId="18480" xr:uid="{F3C9D9C6-09C7-41F9-A795-ECD569F01100}"/>
    <cellStyle name="Normal 2 20 4 5 4" xfId="18318" xr:uid="{49D52FA3-93AD-4D8D-AA56-C08E84953A20}"/>
    <cellStyle name="Normal 2 20 4 5 5" xfId="18342" xr:uid="{944601C5-48C1-4C39-BC12-7D2090B53E7C}"/>
    <cellStyle name="Normal 2 20 4 5 6" xfId="18366" xr:uid="{0FEB3B29-166E-4DC7-B666-AAB6502071C2}"/>
    <cellStyle name="Normal 2 20 4 5 7" xfId="18375" xr:uid="{ED55F5A3-5888-4514-94D7-04C27D8C448E}"/>
    <cellStyle name="Normal 2 20 4 5 8" xfId="18384" xr:uid="{D3D8A153-7451-4682-BABA-95B08CA052FB}"/>
    <cellStyle name="Normal 2 20 4 5 9" xfId="18396" xr:uid="{1EBFBE3B-34F4-4DC2-9F66-8783A3EB63D6}"/>
    <cellStyle name="Normal 2 20 4 6" xfId="18484" xr:uid="{4BABAD55-3A39-4E0B-A461-FBAE1F0E015C}"/>
    <cellStyle name="Normal 2 20 4 6 2" xfId="18486" xr:uid="{F66DD0CE-5FBC-4CCC-B23E-AB3575FF37CA}"/>
    <cellStyle name="Normal 2 20 4 6 3" xfId="18488" xr:uid="{22B81660-E337-4E8A-8AEC-77C8DB2F9C97}"/>
    <cellStyle name="Normal 2 20 4 6 4" xfId="18424" xr:uid="{FB47DAA2-EDB0-4679-952D-996865C61F52}"/>
    <cellStyle name="Normal 2 20 4 6 5" xfId="18447" xr:uid="{8DF166FA-BE40-43CA-8C8A-E144AD9EF8C1}"/>
    <cellStyle name="Normal 2 20 4 6 6" xfId="18468" xr:uid="{FC6448D4-7F56-4AB0-8B3A-4A90A314399F}"/>
    <cellStyle name="Normal 2 20 4 6 7" xfId="18476" xr:uid="{CCEFEB1D-0CB6-41A0-AA82-02F426CEB9D6}"/>
    <cellStyle name="Normal 2 20 4 6 8" xfId="18482" xr:uid="{F0CCBDC3-3E19-47EC-B149-60C916EAAB98}"/>
    <cellStyle name="Normal 2 20 4 6 9" xfId="18493" xr:uid="{61870F70-11D5-491F-8D0A-5F6781ADF12A}"/>
    <cellStyle name="Normal 2 20 4 7" xfId="18491" xr:uid="{EC0FD1F8-8594-42B1-B56F-61A13EA16AF9}"/>
    <cellStyle name="Normal 2 20 4 8" xfId="18496" xr:uid="{47CE8A45-9288-406D-BF10-6E1344F617B4}"/>
    <cellStyle name="Normal 2 20 4 9" xfId="18500" xr:uid="{991407BF-F8B9-4D82-9286-662B077CF3C1}"/>
    <cellStyle name="Normal 2 20 4_New TB 18-19" xfId="16913" xr:uid="{F8343A51-94F8-46C0-9898-7DFFCB75EFF0}"/>
    <cellStyle name="Normal 2 20 5" xfId="18504" xr:uid="{71ACB635-FB38-4ED3-B988-215140CEC576}"/>
    <cellStyle name="Normal 2 20 5 10" xfId="18509" xr:uid="{21CB556E-BA38-4AC0-8B21-DB954CC5510F}"/>
    <cellStyle name="Normal 2 20 5 11" xfId="18511" xr:uid="{4FAC0549-0B41-40A5-8620-6FAC087048BB}"/>
    <cellStyle name="Normal 2 20 5 12" xfId="18513" xr:uid="{006A5E84-D289-485F-8C01-5423F81BA53B}"/>
    <cellStyle name="Normal 2 20 5 13" xfId="18515" xr:uid="{551CD4F0-9796-46A9-87E8-F31CA5F0BC52}"/>
    <cellStyle name="Normal 2 20 5 14" xfId="9876" xr:uid="{829E7462-488D-4247-B120-55C4FD1DDD67}"/>
    <cellStyle name="Normal 2 20 5 2" xfId="18518" xr:uid="{FFBC8264-15F1-4180-B796-2621D41DA894}"/>
    <cellStyle name="Normal 2 20 5 2 2" xfId="18520" xr:uid="{546A4BD8-B4A8-4235-8CDC-36EE4CEC83E9}"/>
    <cellStyle name="Normal 2 20 5 2 3" xfId="18522" xr:uid="{60B6F7E0-53E5-4473-AC33-781EDBF19C4C}"/>
    <cellStyle name="Normal 2 20 5 2 4" xfId="18524" xr:uid="{57F93FC0-7B74-4F05-9666-18507E784B5A}"/>
    <cellStyle name="Normal 2 20 5 2 5" xfId="18526" xr:uid="{82EA182D-C06B-4CA7-BFDF-BF943B60C68E}"/>
    <cellStyle name="Normal 2 20 5 2 6" xfId="18528" xr:uid="{E53013CD-6007-47C1-B666-EA0262379E0B}"/>
    <cellStyle name="Normal 2 20 5 2 7" xfId="18530" xr:uid="{241DF3CB-67A8-45FC-9586-E89470DD4FCE}"/>
    <cellStyle name="Normal 2 20 5 2 8" xfId="18532" xr:uid="{C57163D2-3A3C-46AF-A548-84D215096F4F}"/>
    <cellStyle name="Normal 2 20 5 2 9" xfId="18536" xr:uid="{E7319C63-6EB2-49C4-A2E2-4DE5E84D6C38}"/>
    <cellStyle name="Normal 2 20 5 3" xfId="18538" xr:uid="{C965FE4E-1029-4786-ABAC-9FB4C175F5E1}"/>
    <cellStyle name="Normal 2 20 5 3 2" xfId="18541" xr:uid="{A22511E0-78CA-4750-9C81-C526C9FD344D}"/>
    <cellStyle name="Normal 2 20 5 3 3" xfId="18543" xr:uid="{25DC9FCD-6328-4E6A-AA6E-47139943F770}"/>
    <cellStyle name="Normal 2 20 5 3 4" xfId="18545" xr:uid="{ED286CE7-22B0-4C0F-8962-C489751CBE88}"/>
    <cellStyle name="Normal 2 20 5 3 5" xfId="18547" xr:uid="{61A886BE-053A-4C41-8FE0-22C8EA83AD55}"/>
    <cellStyle name="Normal 2 20 5 3 6" xfId="18549" xr:uid="{E2D4CA9B-0BFE-4BCF-90A6-B9F9C616C924}"/>
    <cellStyle name="Normal 2 20 5 3 7" xfId="18551" xr:uid="{7A8A708B-CD54-4432-969C-8D76B7B30465}"/>
    <cellStyle name="Normal 2 20 5 3 8" xfId="18553" xr:uid="{5D1E57A2-3E30-4ECD-9F36-6E1535EEEA69}"/>
    <cellStyle name="Normal 2 20 5 3 9" xfId="18556" xr:uid="{511AC6B4-F4C8-4A17-9E18-6027993A0913}"/>
    <cellStyle name="Normal 2 20 5 4" xfId="18558" xr:uid="{A3469A04-9DAB-4A7E-BA59-469CEDB5FCE1}"/>
    <cellStyle name="Normal 2 20 5 4 2" xfId="18561" xr:uid="{2856E523-C3FB-4537-914F-03BA109869F7}"/>
    <cellStyle name="Normal 2 20 5 4 3" xfId="18563" xr:uid="{53D4994C-8799-448C-85AC-A688AF57AA18}"/>
    <cellStyle name="Normal 2 20 5 4 4" xfId="18567" xr:uid="{66B11771-28A6-4A2E-87D2-82E34D6AF556}"/>
    <cellStyle name="Normal 2 20 5 4 5" xfId="18571" xr:uid="{32100E02-3667-4A28-98BD-AF15C1557F10}"/>
    <cellStyle name="Normal 2 20 5 4 6" xfId="18576" xr:uid="{BF63F492-105B-45FD-9300-0A865EDBD7BF}"/>
    <cellStyle name="Normal 2 20 5 4 7" xfId="18581" xr:uid="{D135EAFE-AD49-4276-B27E-47FB21379CC3}"/>
    <cellStyle name="Normal 2 20 5 4 8" xfId="18586" xr:uid="{B1C227BB-10D4-49D3-A0BA-77A668CA4D62}"/>
    <cellStyle name="Normal 2 20 5 4 9" xfId="18592" xr:uid="{30F3F09B-4AF6-48BC-BB14-4D09999B8B7E}"/>
    <cellStyle name="Normal 2 20 5 5" xfId="18594" xr:uid="{114A3D05-21AC-4EA5-AAEF-3D7E12E4B7EA}"/>
    <cellStyle name="Normal 2 20 5 5 2" xfId="18596" xr:uid="{6D6F7BB4-1BE9-44C6-B8A5-36B6754BB288}"/>
    <cellStyle name="Normal 2 20 5 5 3" xfId="18598" xr:uid="{66F55ACB-11C6-4570-8D78-7ED0FBEBC089}"/>
    <cellStyle name="Normal 2 20 5 5 4" xfId="18604" xr:uid="{F959A949-D18C-4AC6-BFEE-04387A57D4A4}"/>
    <cellStyle name="Normal 2 20 5 5 5" xfId="18609" xr:uid="{BD437D90-ACD2-417E-8FCA-F0E8A8114CC1}"/>
    <cellStyle name="Normal 2 20 5 5 6" xfId="18614" xr:uid="{07AFAC4B-4308-4A4A-9E47-BADABA25318D}"/>
    <cellStyle name="Normal 2 20 5 5 7" xfId="18620" xr:uid="{7052A1C8-2F85-4895-8120-3E0CABC64D4A}"/>
    <cellStyle name="Normal 2 20 5 5 8" xfId="18627" xr:uid="{38CAEA3C-878A-47A8-BDEC-DCDCE931BBDC}"/>
    <cellStyle name="Normal 2 20 5 5 9" xfId="18633" xr:uid="{E944F0F6-C3D5-4273-BFAD-7B03B41565ED}"/>
    <cellStyle name="Normal 2 20 5 6" xfId="18635" xr:uid="{952C0EF0-43DF-4C9A-9CA5-D489AAC358ED}"/>
    <cellStyle name="Normal 2 20 5 6 2" xfId="18637" xr:uid="{9C37E5D8-6D90-4FB8-9B37-7ECF82404404}"/>
    <cellStyle name="Normal 2 20 5 6 3" xfId="18639" xr:uid="{2AAC218B-3FB9-409D-BAED-35CBD8025608}"/>
    <cellStyle name="Normal 2 20 5 6 4" xfId="18643" xr:uid="{C71A3E09-5A52-423D-A411-95671F47ABDA}"/>
    <cellStyle name="Normal 2 20 5 6 5" xfId="18647" xr:uid="{759AB6E2-CBC3-4539-A6E7-F6515CF2F9C3}"/>
    <cellStyle name="Normal 2 20 5 6 6" xfId="18651" xr:uid="{07DECA60-518B-43AA-AAE4-FF89486162E5}"/>
    <cellStyle name="Normal 2 20 5 6 7" xfId="18657" xr:uid="{01407ECB-9079-4725-95B0-7C3A98D50583}"/>
    <cellStyle name="Normal 2 20 5 6 8" xfId="18663" xr:uid="{D3A3BEFA-A7AE-41FC-9277-9C1FAA217AF1}"/>
    <cellStyle name="Normal 2 20 5 6 9" xfId="18670" xr:uid="{3599EFC6-5585-4083-8BD0-499DD9EA1202}"/>
    <cellStyle name="Normal 2 20 5 7" xfId="18675" xr:uid="{22E498EC-2348-4571-A2A7-C2C12D0646D9}"/>
    <cellStyle name="Normal 2 20 5 8" xfId="18678" xr:uid="{47233302-1025-4C15-AF14-D9BEF93E0ADC}"/>
    <cellStyle name="Normal 2 20 5 9" xfId="17703" xr:uid="{D79BFCCE-8B33-4A62-A42E-83D7BEDE0B77}"/>
    <cellStyle name="Normal 2 20 5_New TB 18-19" xfId="15466" xr:uid="{C01643D2-7640-40FC-B788-9AE4A0AD7A26}"/>
    <cellStyle name="Normal 2 20 6" xfId="18682" xr:uid="{F09313F4-B80E-4C95-8092-936E49E3C551}"/>
    <cellStyle name="Normal 2 20 6 10" xfId="18687" xr:uid="{A648644F-C572-45E4-AF27-4A4A286770FD}"/>
    <cellStyle name="Normal 2 20 6 11" xfId="18690" xr:uid="{F0630883-2DB3-4B66-A8F7-8BA2A0E68E9B}"/>
    <cellStyle name="Normal 2 20 6 12" xfId="18693" xr:uid="{AD337F92-09D3-4261-8D6D-A5ECC792F6B8}"/>
    <cellStyle name="Normal 2 20 6 13" xfId="16524" xr:uid="{EDDF062A-DA91-4039-AAC2-59842E7E7226}"/>
    <cellStyle name="Normal 2 20 6 14" xfId="16530" xr:uid="{2639889C-F0D7-4410-BD96-AA2604DD9C04}"/>
    <cellStyle name="Normal 2 20 6 2" xfId="18696" xr:uid="{F65A6600-3448-4DE8-90A1-C8CE8E84D401}"/>
    <cellStyle name="Normal 2 20 6 2 2" xfId="18700" xr:uid="{31B99733-E254-4C88-ADB3-E56403562277}"/>
    <cellStyle name="Normal 2 20 6 2 3" xfId="18702" xr:uid="{D33742A4-1C6C-48D4-B82B-E33178E12319}"/>
    <cellStyle name="Normal 2 20 6 2 4" xfId="18704" xr:uid="{3CE775C7-B8B9-49C8-91E5-A2DABA2F53E1}"/>
    <cellStyle name="Normal 2 20 6 2 5" xfId="18706" xr:uid="{FA91D6DE-2F36-4A7D-BD16-0469D705B28D}"/>
    <cellStyle name="Normal 2 20 6 2 6" xfId="18708" xr:uid="{603A4F9E-460E-4ABD-AF17-8FDD7F1F28A3}"/>
    <cellStyle name="Normal 2 20 6 2 7" xfId="18710" xr:uid="{2AC18276-3C70-4856-9C57-A0DAE44F0302}"/>
    <cellStyle name="Normal 2 20 6 2 8" xfId="18712" xr:uid="{F719B4F3-078A-410D-9752-794849EAE1F8}"/>
    <cellStyle name="Normal 2 20 6 2 9" xfId="18716" xr:uid="{94FF7AFD-4A7A-45C7-9467-16750190AB93}"/>
    <cellStyle name="Normal 2 20 6 3" xfId="18718" xr:uid="{DBB1C5B2-1188-4CED-B045-2FC1C496371E}"/>
    <cellStyle name="Normal 2 20 6 3 2" xfId="18720" xr:uid="{1BF5DCB7-29FF-4DE2-9CC4-95E7C0B1AA68}"/>
    <cellStyle name="Normal 2 20 6 3 3" xfId="18724" xr:uid="{FB972535-15CB-4D96-849F-8D6F2CA63DE7}"/>
    <cellStyle name="Normal 2 20 6 3 4" xfId="18728" xr:uid="{A7DE56F9-765D-4996-88C6-35F14A63A969}"/>
    <cellStyle name="Normal 2 20 6 3 5" xfId="18732" xr:uid="{99F7E406-E17D-4083-A98B-25763D32D811}"/>
    <cellStyle name="Normal 2 20 6 3 6" xfId="18736" xr:uid="{92D5DAAF-1A9D-4F0B-88FD-72F47E8BEFD4}"/>
    <cellStyle name="Normal 2 20 6 3 7" xfId="18741" xr:uid="{9F95177C-CC5A-47B9-8B68-AC00175DC08A}"/>
    <cellStyle name="Normal 2 20 6 3 8" xfId="18743" xr:uid="{2C95DDCD-3259-48EF-A016-66751481CE06}"/>
    <cellStyle name="Normal 2 20 6 3 9" xfId="18748" xr:uid="{AC94B39C-A937-49AD-AB86-7A6EDB19E07E}"/>
    <cellStyle name="Normal 2 20 6 4" xfId="18750" xr:uid="{89BEBFA7-6B12-4BD1-8FF3-CF7793C8ABDB}"/>
    <cellStyle name="Normal 2 20 6 4 2" xfId="18752" xr:uid="{9900AB34-2307-465C-87E9-E6FCDD7A9017}"/>
    <cellStyle name="Normal 2 20 6 4 3" xfId="18754" xr:uid="{1DE0A149-3218-4A73-A338-6E90CD9A7EF2}"/>
    <cellStyle name="Normal 2 20 6 4 4" xfId="18758" xr:uid="{CB3030E8-3BC8-48E9-909A-37CAF29B3B9C}"/>
    <cellStyle name="Normal 2 20 6 4 5" xfId="18763" xr:uid="{CBD0210C-46DA-4DA4-83B3-1985C60B5D72}"/>
    <cellStyle name="Normal 2 20 6 4 6" xfId="18768" xr:uid="{67831523-1181-47A0-A4F7-40B35C6CD06B}"/>
    <cellStyle name="Normal 2 20 6 4 7" xfId="18773" xr:uid="{FEA2B3AC-4D73-46CB-9EF7-28A8C177FE29}"/>
    <cellStyle name="Normal 2 20 6 4 8" xfId="18778" xr:uid="{3BC73D67-3053-4395-9271-12F8D3577B0C}"/>
    <cellStyle name="Normal 2 20 6 4 9" xfId="18784" xr:uid="{5B5597E6-D515-432A-89B3-0559DCA2D211}"/>
    <cellStyle name="Normal 2 20 6 5" xfId="18786" xr:uid="{38BA3A9E-F6DC-4B12-861E-842F09E5E44A}"/>
    <cellStyle name="Normal 2 20 6 5 2" xfId="18789" xr:uid="{28043E2F-D76D-45D4-9FDC-F31C68B19440}"/>
    <cellStyle name="Normal 2 20 6 5 3" xfId="18791" xr:uid="{9E6F873D-3489-4BA1-80A1-F3443B1E755C}"/>
    <cellStyle name="Normal 2 20 6 5 4" xfId="18795" xr:uid="{63D1B3B1-977A-45F8-84D7-9F4DC41EED31}"/>
    <cellStyle name="Normal 2 20 6 5 5" xfId="18800" xr:uid="{5E64BFA1-92F6-41AB-8C14-2FA86BA1DBB3}"/>
    <cellStyle name="Normal 2 20 6 5 6" xfId="18805" xr:uid="{0F317C37-ABB7-4D36-A992-C2F0EBCB9F05}"/>
    <cellStyle name="Normal 2 20 6 5 7" xfId="18810" xr:uid="{45E6B7A7-A72A-4CF5-93A2-77DDC0189A18}"/>
    <cellStyle name="Normal 2 20 6 5 8" xfId="18815" xr:uid="{02E55B10-71BC-4111-A15E-CB5D21117AA1}"/>
    <cellStyle name="Normal 2 20 6 5 9" xfId="18822" xr:uid="{D988BB3B-9B17-40D2-B780-73C5D8812F60}"/>
    <cellStyle name="Normal 2 20 6 6" xfId="18824" xr:uid="{907712C4-64C4-479A-94FA-624C48A67928}"/>
    <cellStyle name="Normal 2 20 6 6 2" xfId="553" xr:uid="{FD693A67-04EC-4CDE-91D7-43A84F601B81}"/>
    <cellStyle name="Normal 2 20 6 6 3" xfId="3294" xr:uid="{92BFF40B-BC0E-42CD-B88A-8CF529F997D5}"/>
    <cellStyle name="Normal 2 20 6 6 4" xfId="3342" xr:uid="{09A110AE-AA0D-44DA-9E80-B80CE340EF1A}"/>
    <cellStyle name="Normal 2 20 6 6 5" xfId="3384" xr:uid="{9A0A220D-CEC6-4B1B-9F03-7AA683020D1C}"/>
    <cellStyle name="Normal 2 20 6 6 6" xfId="18831" xr:uid="{D6EE8534-C64D-4A4A-B3DF-6B44CAED2947}"/>
    <cellStyle name="Normal 2 20 6 6 7" xfId="18837" xr:uid="{D014B7A4-67E8-456A-BA7D-23394A8ACC8B}"/>
    <cellStyle name="Normal 2 20 6 6 8" xfId="18843" xr:uid="{46682925-A1DD-44D5-8454-A5718F9CCCC9}"/>
    <cellStyle name="Normal 2 20 6 6 9" xfId="18851" xr:uid="{3661A949-F6BC-4A02-AB39-4102B3E556CF}"/>
    <cellStyle name="Normal 2 20 6 7" xfId="18853" xr:uid="{C5FDB1E6-2593-4FE8-A997-85F90E6E8573}"/>
    <cellStyle name="Normal 2 20 6 8" xfId="18855" xr:uid="{2D8AC7E7-EC51-4984-A6B5-BC472A0DB221}"/>
    <cellStyle name="Normal 2 20 6 9" xfId="17725" xr:uid="{12532548-8FCD-4CF7-88C4-205897A27A60}"/>
    <cellStyle name="Normal 2 20 6_New TB 18-19" xfId="18859" xr:uid="{7BB63288-C77F-45F0-84AA-8DCE54D9AE14}"/>
    <cellStyle name="Normal 2 20 7" xfId="18862" xr:uid="{B9F2984B-665B-4273-8DC5-08B6D6A6812E}"/>
    <cellStyle name="Normal 2 20 7 2" xfId="18865" xr:uid="{FA873EAC-8EDE-4177-B0A9-E997F3C902F9}"/>
    <cellStyle name="Normal 2 20 7 3" xfId="18869" xr:uid="{5913D1B9-A54A-4009-B974-AC8FDD5C1EE7}"/>
    <cellStyle name="Normal 2 20 7 4" xfId="18872" xr:uid="{BEE55E02-60BB-44F6-9824-AB238BC1C8B7}"/>
    <cellStyle name="Normal 2 20 7 5" xfId="18876" xr:uid="{CCE7C853-8544-498A-82A6-F60CD5352AAA}"/>
    <cellStyle name="Normal 2 20 7 6" xfId="18881" xr:uid="{E37EFC64-0A97-4962-9A1D-9659E4CDB209}"/>
    <cellStyle name="Normal 2 20 7 7" xfId="18885" xr:uid="{46CCBB4F-855F-4F86-B338-DCFBC1069CAA}"/>
    <cellStyle name="Normal 2 20 7 8" xfId="18890" xr:uid="{6D67569A-4B33-4F8D-B8E7-BAC90B7831FC}"/>
    <cellStyle name="Normal 2 20 7 9" xfId="17747" xr:uid="{4B4CB8FD-EE54-4BE8-BEC9-80B77B40D85B}"/>
    <cellStyle name="Normal 2 20 8" xfId="18895" xr:uid="{AA504774-93B5-4C4F-B7C1-2FA7DB7EF2A9}"/>
    <cellStyle name="Normal 2 20 8 2" xfId="18899" xr:uid="{4B04C451-9C64-4D3D-B1FD-B2587627C019}"/>
    <cellStyle name="Normal 2 20 8 3" xfId="18902" xr:uid="{E756FA82-0CFB-41A6-A542-D7A12E144DDB}"/>
    <cellStyle name="Normal 2 20 8 4" xfId="18904" xr:uid="{21A6B221-E27E-49EA-9D46-F9B93BD72EE7}"/>
    <cellStyle name="Normal 2 20 8 5" xfId="18906" xr:uid="{30675205-736C-4FD3-841B-FB0B1EA2BD14}"/>
    <cellStyle name="Normal 2 20 8 6" xfId="18909" xr:uid="{070B2B13-2BE0-41EF-9550-C9CAAFDB4BD5}"/>
    <cellStyle name="Normal 2 20 8 7" xfId="18912" xr:uid="{D49892D5-284B-48F3-913F-A99A14ED97E6}"/>
    <cellStyle name="Normal 2 20 8 8" xfId="18916" xr:uid="{E7947342-EC5A-4FBE-AB21-1D676B227839}"/>
    <cellStyle name="Normal 2 20 8 9" xfId="17771" xr:uid="{291A798F-77BB-4605-A164-E5F091026999}"/>
    <cellStyle name="Normal 2 20 9" xfId="18920" xr:uid="{133A57F6-5FC1-4713-B956-29147742A479}"/>
    <cellStyle name="Normal 2 20 9 2" xfId="18924" xr:uid="{96E16C97-9ED1-481A-A5EB-5A9ACCAA972C}"/>
    <cellStyle name="Normal 2 20 9 3" xfId="18927" xr:uid="{6C8EDCDB-7F4B-4029-9739-0190678926C9}"/>
    <cellStyle name="Normal 2 20 9 4" xfId="18929" xr:uid="{FAF27054-E3F7-4589-8368-60ADCE4544E9}"/>
    <cellStyle name="Normal 2 20 9 5" xfId="18931" xr:uid="{AC16ED1C-177C-4C66-94CC-A2A96CA889E7}"/>
    <cellStyle name="Normal 2 20 9 6" xfId="18934" xr:uid="{26C4A135-C4CF-4319-A725-0BA5F1250474}"/>
    <cellStyle name="Normal 2 20 9 7" xfId="18937" xr:uid="{EC26A2A5-3975-49BE-8CD5-D1179A886795}"/>
    <cellStyle name="Normal 2 20 9 8" xfId="18941" xr:uid="{3D6329B9-24A5-475C-B82D-055445B0DE34}"/>
    <cellStyle name="Normal 2 20 9 9" xfId="17788" xr:uid="{D2F29308-129E-4F8E-937D-099692A56EFD}"/>
    <cellStyle name="Normal 2 20_New TB 18-19" xfId="18944" xr:uid="{B86E9981-A26F-4BFC-BFA4-3DE81D7D28A8}"/>
    <cellStyle name="Normal 2 21" xfId="18947" xr:uid="{AA5A7065-663F-4DD4-8CE0-1C361CAEA1C3}"/>
    <cellStyle name="Normal 2 21 10" xfId="18951" xr:uid="{6A72E744-5F8F-4424-8200-3648EF77F1D3}"/>
    <cellStyle name="Normal 2 21 10 2" xfId="18954" xr:uid="{998D89F9-2BF5-4E89-B5D6-76BA32EFE20F}"/>
    <cellStyle name="Normal 2 21 10 3" xfId="18957" xr:uid="{AF461ACF-EC20-421B-8C71-F5B6FBE89E64}"/>
    <cellStyle name="Normal 2 21 10 4" xfId="18961" xr:uid="{C194A831-9E99-4CCA-BC04-7F04C848B541}"/>
    <cellStyle name="Normal 2 21 10 5" xfId="18963" xr:uid="{6DE5A02A-65B6-43EA-9DFC-102B4BBB4D68}"/>
    <cellStyle name="Normal 2 21 10 6" xfId="18966" xr:uid="{AAFE2685-5C05-41B3-BF8A-D8B4F0029692}"/>
    <cellStyle name="Normal 2 21 10 7" xfId="18968" xr:uid="{2F8EFD60-5102-40C1-9C59-1700619ABB30}"/>
    <cellStyle name="Normal 2 21 10 8" xfId="18970" xr:uid="{0253E5CC-79FB-4EA3-8639-4328B5BC1D06}"/>
    <cellStyle name="Normal 2 21 10 9" xfId="18972" xr:uid="{AF502DC0-9F76-41FB-9177-758F992A540B}"/>
    <cellStyle name="Normal 2 21 11" xfId="18974" xr:uid="{B324EBBA-2026-432B-830B-65B66E0CAF6D}"/>
    <cellStyle name="Normal 2 21 11 2" xfId="18977" xr:uid="{48D89B72-D24F-4380-84D9-D6FB06A6BE99}"/>
    <cellStyle name="Normal 2 21 11 3" xfId="18979" xr:uid="{46DA2145-7061-48BE-A71C-5B0A5986ACD2}"/>
    <cellStyle name="Normal 2 21 11 4" xfId="18981" xr:uid="{D94D7EB6-2F2E-45E6-A768-81F5C5C8574B}"/>
    <cellStyle name="Normal 2 21 11 5" xfId="18983" xr:uid="{2CF6F82A-E694-418C-B609-92EE1C694E6F}"/>
    <cellStyle name="Normal 2 21 11 6" xfId="18985" xr:uid="{C3FBC303-2F53-49BE-ADC1-593CD17C70EC}"/>
    <cellStyle name="Normal 2 21 11 7" xfId="18987" xr:uid="{31A6E8D6-3A0B-4B36-BBD3-E48BE7F6831C}"/>
    <cellStyle name="Normal 2 21 11 8" xfId="18989" xr:uid="{DB7955BB-F7F8-4455-9831-D82AF4D4D794}"/>
    <cellStyle name="Normal 2 21 11 9" xfId="18991" xr:uid="{2A2F79AC-159A-48F4-BAD8-BEEDDBFFFB5E}"/>
    <cellStyle name="Normal 2 21 12" xfId="18993" xr:uid="{557E08B7-D1E4-4ACB-B33E-BEE3B7B7BADE}"/>
    <cellStyle name="Normal 2 21 13" xfId="18995" xr:uid="{0C1B915E-DCF3-49A1-BA82-B610EEF4074D}"/>
    <cellStyle name="Normal 2 21 14" xfId="18997" xr:uid="{064CA37F-462A-403C-991F-54BFC09EFE60}"/>
    <cellStyle name="Normal 2 21 15" xfId="18999" xr:uid="{3DDDF5D7-02AE-47A6-B413-C964FB52D947}"/>
    <cellStyle name="Normal 2 21 16" xfId="19001" xr:uid="{3290F00F-4E53-4190-B4B2-1657C4219C60}"/>
    <cellStyle name="Normal 2 21 17" xfId="19003" xr:uid="{A098972B-D816-4130-99C4-BF00332D143D}"/>
    <cellStyle name="Normal 2 21 18" xfId="19005" xr:uid="{BF30A4ED-F3B7-4B1A-9E7D-166DFBC10E71}"/>
    <cellStyle name="Normal 2 21 19" xfId="19007" xr:uid="{D989FE3D-ADF5-4AFF-A70B-E0C7324BF142}"/>
    <cellStyle name="Normal 2 21 2" xfId="19010" xr:uid="{FBC23DE6-402D-435F-8A7E-4089AB3C218E}"/>
    <cellStyle name="Normal 2 21 2 10" xfId="19015" xr:uid="{C59BBA90-B104-4164-B846-990FDA89255A}"/>
    <cellStyle name="Normal 2 21 2 11" xfId="19018" xr:uid="{84AE3490-4F4D-4614-BFC2-F33A05627500}"/>
    <cellStyle name="Normal 2 21 2 12" xfId="19021" xr:uid="{1A7A3133-6812-438D-972A-2D13D7788907}"/>
    <cellStyle name="Normal 2 21 2 13" xfId="19024" xr:uid="{08C120B9-395A-4FF1-8D7A-C80AF58F7EB1}"/>
    <cellStyle name="Normal 2 21 2 14" xfId="19027" xr:uid="{C99EE76A-0F51-41C0-B5D5-7C819912A85F}"/>
    <cellStyle name="Normal 2 21 2 2" xfId="18565" xr:uid="{E0335215-B4C7-4ABC-8691-9AA5727B6E43}"/>
    <cellStyle name="Normal 2 21 2 2 2" xfId="19029" xr:uid="{648E498F-0F21-48B4-AC96-B6CF708C631B}"/>
    <cellStyle name="Normal 2 21 2 2 3" xfId="19033" xr:uid="{34EA2B9A-96F5-4A10-8ACC-C61941C01BB8}"/>
    <cellStyle name="Normal 2 21 2 2 4" xfId="19037" xr:uid="{3776BAF7-2A9C-4F89-9DBC-EB76C711D561}"/>
    <cellStyle name="Normal 2 21 2 2 5" xfId="19041" xr:uid="{F19D596F-50D1-4C4C-8165-6FD9AE004E04}"/>
    <cellStyle name="Normal 2 21 2 2 6" xfId="19045" xr:uid="{4D0C8F94-81D7-4FC1-BDF9-2280705AF823}"/>
    <cellStyle name="Normal 2 21 2 2 7" xfId="19049" xr:uid="{A662FE65-AC9F-42BF-823A-B4F91078FDB8}"/>
    <cellStyle name="Normal 2 21 2 2 8" xfId="19053" xr:uid="{3591C944-B14A-46EE-AB8B-682436FACA38}"/>
    <cellStyle name="Normal 2 21 2 2 9" xfId="19057" xr:uid="{73289E94-EB36-4420-8AEB-1BB2F6FBAAD9}"/>
    <cellStyle name="Normal 2 21 2 3" xfId="18569" xr:uid="{5CAAD960-B816-4F62-9BA7-7F784063EBF5}"/>
    <cellStyle name="Normal 2 21 2 3 2" xfId="11133" xr:uid="{C9E6AD64-4B0B-472C-B1A6-E0670424E837}"/>
    <cellStyle name="Normal 2 21 2 3 3" xfId="8088" xr:uid="{CD610AC0-AD11-4B76-AA09-3FA156C71917}"/>
    <cellStyle name="Normal 2 21 2 3 4" xfId="8098" xr:uid="{F76ADD72-8188-4450-94A1-587F155DFC09}"/>
    <cellStyle name="Normal 2 21 2 3 5" xfId="8109" xr:uid="{316D0195-FEC9-44DA-B438-CD74D77B6A8E}"/>
    <cellStyle name="Normal 2 21 2 3 6" xfId="8119" xr:uid="{4807EAA2-9804-4B03-BDC4-9C5A16A83186}"/>
    <cellStyle name="Normal 2 21 2 3 7" xfId="19061" xr:uid="{39A03874-35A1-435D-A821-36990E13E8FE}"/>
    <cellStyle name="Normal 2 21 2 3 8" xfId="19063" xr:uid="{3316442F-08E4-4E65-BED3-680E3DDD454E}"/>
    <cellStyle name="Normal 2 21 2 3 9" xfId="19065" xr:uid="{02063E78-3F3D-40E4-B68F-0B048B75AF87}"/>
    <cellStyle name="Normal 2 21 2 4" xfId="18573" xr:uid="{316A6FB4-969D-4FC8-A5AE-59A7340469B7}"/>
    <cellStyle name="Normal 2 21 2 4 2" xfId="1542" xr:uid="{70513F60-68F8-4CAD-8C0E-13DD323ED73C}"/>
    <cellStyle name="Normal 2 21 2 4 3" xfId="88" xr:uid="{BC6EA09D-2E41-4053-A73B-38A25C9D3EFA}"/>
    <cellStyle name="Normal 2 21 2 4 4" xfId="11140" xr:uid="{6D9EB6F0-FD22-49F3-894C-C85659ABE079}"/>
    <cellStyle name="Normal 2 21 2 4 5" xfId="11145" xr:uid="{689C1251-02DC-4B97-948B-9069CB5DF4EC}"/>
    <cellStyle name="Normal 2 21 2 4 6" xfId="11150" xr:uid="{D91989F5-C19D-45EE-8C5E-4E6AAB6D8ECB}"/>
    <cellStyle name="Normal 2 21 2 4 7" xfId="19067" xr:uid="{648571AA-9475-4AE5-8D41-6F52E73F94D0}"/>
    <cellStyle name="Normal 2 21 2 4 8" xfId="19069" xr:uid="{60444F82-401E-4ED7-A6C6-BA4AFDA77FFE}"/>
    <cellStyle name="Normal 2 21 2 4 9" xfId="19075" xr:uid="{9FBCC1DB-5822-4BD9-B20D-F0300F2DD9E4}"/>
    <cellStyle name="Normal 2 21 2 5" xfId="18578" xr:uid="{BC11E1AB-FB3A-45F4-AE01-4C636113FC7B}"/>
    <cellStyle name="Normal 2 21 2 5 2" xfId="11166" xr:uid="{F6ABEAC8-AC0E-49D2-B8F7-9A373D0367D4}"/>
    <cellStyle name="Normal 2 21 2 5 3" xfId="11172" xr:uid="{94023477-D1A3-41AF-A2AB-730DAF75A88F}"/>
    <cellStyle name="Normal 2 21 2 5 4" xfId="11177" xr:uid="{9E8E5099-57EF-4C9B-8020-E5421AB89AC0}"/>
    <cellStyle name="Normal 2 21 2 5 5" xfId="11182" xr:uid="{C2D04510-2275-4303-B2F0-B94B287CFC6A}"/>
    <cellStyle name="Normal 2 21 2 5 6" xfId="11187" xr:uid="{5AD6D57D-EA4C-4F12-93A0-7CA23C8CD493}"/>
    <cellStyle name="Normal 2 21 2 5 7" xfId="19078" xr:uid="{C53ADE6D-AB5B-4048-9190-DF406FDED6F6}"/>
    <cellStyle name="Normal 2 21 2 5 8" xfId="19082" xr:uid="{DD628797-F684-42C2-908E-7FEDDB80B78A}"/>
    <cellStyle name="Normal 2 21 2 5 9" xfId="19085" xr:uid="{809BEF60-50D3-454C-9DA9-209A31CA0D39}"/>
    <cellStyle name="Normal 2 21 2 6" xfId="18583" xr:uid="{115D5C5F-9F4B-4DD0-8161-66CA9C7A1E45}"/>
    <cellStyle name="Normal 2 21 2 6 2" xfId="11202" xr:uid="{4078B805-380E-4747-8C6E-C6334A27AC57}"/>
    <cellStyle name="Normal 2 21 2 6 3" xfId="11208" xr:uid="{5B461A65-294C-48DD-B8D4-4B96D84E86F3}"/>
    <cellStyle name="Normal 2 21 2 6 4" xfId="11213" xr:uid="{C4460D20-FBB5-4594-94D6-64C5ED9C7929}"/>
    <cellStyle name="Normal 2 21 2 6 5" xfId="11221" xr:uid="{2BE32B30-53E6-4330-BB77-6A5599B93F9B}"/>
    <cellStyle name="Normal 2 21 2 6 6" xfId="11229" xr:uid="{CF14C381-6B1A-441D-BC9E-438A65D87BBF}"/>
    <cellStyle name="Normal 2 21 2 6 7" xfId="11237" xr:uid="{F60DEAD8-0115-45A6-B005-EA0666839272}"/>
    <cellStyle name="Normal 2 21 2 6 8" xfId="17020" xr:uid="{32987ABB-04AA-42B9-B5EC-9FCCD891AC77}"/>
    <cellStyle name="Normal 2 21 2 6 9" xfId="17025" xr:uid="{71C65C4A-F276-473C-8C6F-FF0FA9FF2236}"/>
    <cellStyle name="Normal 2 21 2 7" xfId="18589" xr:uid="{6CB0884C-461B-49E4-A754-F99E15BAE6AD}"/>
    <cellStyle name="Normal 2 21 2 8" xfId="19088" xr:uid="{718C9C71-94D5-459A-9A5F-3250A4E9DE19}"/>
    <cellStyle name="Normal 2 21 2 9" xfId="19091" xr:uid="{A8726990-E015-4EE5-8180-E9EEFCDE885F}"/>
    <cellStyle name="Normal 2 21 2_New TB 18-19" xfId="19094" xr:uid="{49E5CA9E-6F07-4489-85E2-811423EE9DD5}"/>
    <cellStyle name="Normal 2 21 3" xfId="19099" xr:uid="{06419BC6-9141-4336-92D4-1F63A03F769D}"/>
    <cellStyle name="Normal 2 21 3 10" xfId="19104" xr:uid="{B994EDDD-2E36-4DBD-A762-193921F8F5C9}"/>
    <cellStyle name="Normal 2 21 3 11" xfId="9572" xr:uid="{594D2FE3-CDE6-47BD-B2B2-D7209CA7D1A2}"/>
    <cellStyle name="Normal 2 21 3 12" xfId="19109" xr:uid="{B17AA80C-0743-4FDE-B8EB-B5DDBDD8EE73}"/>
    <cellStyle name="Normal 2 21 3 13" xfId="19112" xr:uid="{A4596734-EF15-43A8-888D-AC1582A0E0DF}"/>
    <cellStyle name="Normal 2 21 3 14" xfId="19115" xr:uid="{830043D0-79F3-47E6-A8A5-EA039C2AF7BF}"/>
    <cellStyle name="Normal 2 21 3 2" xfId="18602" xr:uid="{11A8E677-4E29-492A-9553-475774CE7136}"/>
    <cellStyle name="Normal 2 21 3 2 2" xfId="19117" xr:uid="{6238AFB1-D4C5-4958-B40B-2C92C935160A}"/>
    <cellStyle name="Normal 2 21 3 2 3" xfId="19119" xr:uid="{02D545A9-3B7B-41CC-9E90-C643CDFAC992}"/>
    <cellStyle name="Normal 2 21 3 2 4" xfId="19121" xr:uid="{95F32209-9A9E-49C5-AB1F-54D416D6BAAA}"/>
    <cellStyle name="Normal 2 21 3 2 5" xfId="19123" xr:uid="{D69007AD-5B2B-4CFF-9AB7-FBDE45222E31}"/>
    <cellStyle name="Normal 2 21 3 2 6" xfId="19125" xr:uid="{47CDEE8A-95BD-4614-A6B1-6832497ED4B8}"/>
    <cellStyle name="Normal 2 21 3 2 7" xfId="19127" xr:uid="{8903BDD5-197B-400D-9859-F1F7F3D74B32}"/>
    <cellStyle name="Normal 2 21 3 2 8" xfId="19129" xr:uid="{751AF109-CB5F-4630-A6D4-DA25E9A4DBF7}"/>
    <cellStyle name="Normal 2 21 3 2 9" xfId="19131" xr:uid="{9D34E7E7-81AF-47AC-AD03-9D3AB0618ABA}"/>
    <cellStyle name="Normal 2 21 3 3" xfId="18607" xr:uid="{6EA05D16-9130-47A1-B27C-B245EE8028CF}"/>
    <cellStyle name="Normal 2 21 3 3 2" xfId="11300" xr:uid="{F599E1D3-1347-4AF9-9D36-574AD2DB4DCA}"/>
    <cellStyle name="Normal 2 21 3 3 3" xfId="8219" xr:uid="{75C52D44-747B-4075-B3F0-AB9917502032}"/>
    <cellStyle name="Normal 2 21 3 3 4" xfId="8227" xr:uid="{56A2CC83-1512-4893-AD29-C74F3FE9E316}"/>
    <cellStyle name="Normal 2 21 3 3 5" xfId="8238" xr:uid="{FBAE007B-B8DA-4AD5-BAFA-13BE7BCDC02F}"/>
    <cellStyle name="Normal 2 21 3 3 6" xfId="8247" xr:uid="{CA400AB4-0A86-44FB-98E8-582844C6F9C1}"/>
    <cellStyle name="Normal 2 21 3 3 7" xfId="7570" xr:uid="{2E4C949D-379B-4EFD-AE44-86EFAF5D721D}"/>
    <cellStyle name="Normal 2 21 3 3 8" xfId="19133" xr:uid="{C6B8B691-468C-4C3F-ADFF-01C9F0FA3B8B}"/>
    <cellStyle name="Normal 2 21 3 3 9" xfId="19135" xr:uid="{A9A06F12-EC99-4F44-95D9-35F2FEB611A8}"/>
    <cellStyle name="Normal 2 21 3 4" xfId="18612" xr:uid="{4614292B-5507-4C1B-BEDD-829BD8E37CCB}"/>
    <cellStyle name="Normal 2 21 3 4 2" xfId="9228" xr:uid="{1746755B-10FE-45F4-956D-C51E7F6DD6BE}"/>
    <cellStyle name="Normal 2 21 3 4 3" xfId="11308" xr:uid="{4EEB9802-9FD5-458A-873E-E28B993A5D8B}"/>
    <cellStyle name="Normal 2 21 3 4 4" xfId="11318" xr:uid="{2C5EE3E1-F0A4-4D4D-BFAF-6112B1A9E7FB}"/>
    <cellStyle name="Normal 2 21 3 4 5" xfId="11326" xr:uid="{AA46C892-493F-4D62-A43E-66C81869754D}"/>
    <cellStyle name="Normal 2 21 3 4 6" xfId="11334" xr:uid="{DE3732D5-D996-42F3-857C-6D3EDD32A173}"/>
    <cellStyle name="Normal 2 21 3 4 7" xfId="9738" xr:uid="{AD03282B-1FC3-43A0-B54B-A4BCB9B963DB}"/>
    <cellStyle name="Normal 2 21 3 4 8" xfId="19137" xr:uid="{78FF1A4A-47FA-49BE-93CE-AAC4C1E28AA3}"/>
    <cellStyle name="Normal 2 21 3 4 9" xfId="19139" xr:uid="{8EDC21C7-828A-4E03-AF32-DC5A52E6B4B1}"/>
    <cellStyle name="Normal 2 21 3 5" xfId="18618" xr:uid="{95421A8F-8CDB-4D1C-89BA-7E5E840E6C24}"/>
    <cellStyle name="Normal 2 21 3 5 2" xfId="19143" xr:uid="{84D45F98-69FE-4AED-BA73-940D86BD0162}"/>
    <cellStyle name="Normal 2 21 3 5 3" xfId="19146" xr:uid="{3112F920-2C09-4FFF-A136-2CEBE88B3267}"/>
    <cellStyle name="Normal 2 21 3 5 4" xfId="19149" xr:uid="{E96CF7A4-1E9C-4BA5-B01F-6E25EE69F419}"/>
    <cellStyle name="Normal 2 21 3 5 5" xfId="19151" xr:uid="{052579B6-15A7-4C33-947D-A7765319B932}"/>
    <cellStyle name="Normal 2 21 3 5 6" xfId="19153" xr:uid="{42F64D6D-51C9-4688-A6A0-5E73921CEE18}"/>
    <cellStyle name="Normal 2 21 3 5 7" xfId="19156" xr:uid="{E19C0438-B421-43EC-A345-7F0E15998369}"/>
    <cellStyle name="Normal 2 21 3 5 8" xfId="9343" xr:uid="{E4596245-29D0-479E-8DAD-BEF26B19274F}"/>
    <cellStyle name="Normal 2 21 3 5 9" xfId="9354" xr:uid="{17A24DDC-E684-4AF4-9D1E-EE485EA4A375}"/>
    <cellStyle name="Normal 2 21 3 6" xfId="18625" xr:uid="{9D87F538-5D06-40EB-B6C2-A9A391C563F5}"/>
    <cellStyle name="Normal 2 21 3 6 2" xfId="6406" xr:uid="{7BEFB6EC-82A6-47EC-B915-EF94E9C8AB2B}"/>
    <cellStyle name="Normal 2 21 3 6 3" xfId="6590" xr:uid="{DCAE7048-856D-4DEB-879A-81A3D66E1524}"/>
    <cellStyle name="Normal 2 21 3 6 4" xfId="6597" xr:uid="{993B32D1-3547-49B1-A25B-8A1D6E8567EB}"/>
    <cellStyle name="Normal 2 21 3 6 5" xfId="6606" xr:uid="{1B12DE69-98B3-4625-9C3D-3D2DBCD45240}"/>
    <cellStyle name="Normal 2 21 3 6 6" xfId="6616" xr:uid="{84B2F43A-626B-489A-BF8B-64CA13263C7D}"/>
    <cellStyle name="Normal 2 21 3 6 7" xfId="6768" xr:uid="{BF7CC700-7779-49F4-A410-CB65F79AB2D6}"/>
    <cellStyle name="Normal 2 21 3 6 8" xfId="6885" xr:uid="{B605CF01-AE30-48EE-8F61-5E7C8CEACD3F}"/>
    <cellStyle name="Normal 2 21 3 6 9" xfId="6891" xr:uid="{5C033421-6DD5-406D-9971-759C99DE0BEA}"/>
    <cellStyle name="Normal 2 21 3 7" xfId="18631" xr:uid="{3A2AD4AD-31F2-4E3C-AA3C-E4BDC6049840}"/>
    <cellStyle name="Normal 2 21 3 8" xfId="19159" xr:uid="{3F02BAFD-7FDD-4874-944E-A07926D26585}"/>
    <cellStyle name="Normal 2 21 3 9" xfId="19162" xr:uid="{9F905E42-EDDE-43FA-9E50-34E2C6CC5840}"/>
    <cellStyle name="Normal 2 21 3_New TB 18-19" xfId="4616" xr:uid="{6B8DF9BB-E35F-4E97-B8F5-20F453CD398A}"/>
    <cellStyle name="Normal 2 21 4" xfId="19164" xr:uid="{4D8841FB-59E4-464A-99E4-5A668AFBA3C2}"/>
    <cellStyle name="Normal 2 21 4 10" xfId="19166" xr:uid="{2B405C61-68CC-45C2-8CDE-B5FCDD3D9B3F}"/>
    <cellStyle name="Normal 2 21 4 11" xfId="19168" xr:uid="{F0C0CDFD-A02F-47AA-AAD3-0C275C06385B}"/>
    <cellStyle name="Normal 2 21 4 12" xfId="19170" xr:uid="{E33B0860-499C-47F0-AA7C-085133648ACA}"/>
    <cellStyle name="Normal 2 21 4 13" xfId="19172" xr:uid="{35D211CF-D16A-47EF-BB14-BE168490EB46}"/>
    <cellStyle name="Normal 2 21 4 14" xfId="19178" xr:uid="{73F4F015-46F0-41F3-9069-A9FDBBCB83B1}"/>
    <cellStyle name="Normal 2 21 4 2" xfId="18641" xr:uid="{3AF2EE6E-9099-494D-AB48-55C9958284F3}"/>
    <cellStyle name="Normal 2 21 4 2 2" xfId="1427" xr:uid="{EE50202B-B3A0-4F26-97DF-091B5DFE570C}"/>
    <cellStyle name="Normal 2 21 4 2 3" xfId="3422" xr:uid="{CFFB93BE-48B0-4AD3-BF20-A4FB1265D957}"/>
    <cellStyle name="Normal 2 21 4 2 4" xfId="3696" xr:uid="{F3E55AC3-601A-4027-AA3D-4D2B0130BAAA}"/>
    <cellStyle name="Normal 2 21 4 2 5" xfId="3741" xr:uid="{699CBDCE-AAAD-455F-B787-CD8321EA1B52}"/>
    <cellStyle name="Normal 2 21 4 2 6" xfId="3750" xr:uid="{C4B13DC2-FD13-4A58-A06D-7865CF9151DD}"/>
    <cellStyle name="Normal 2 21 4 2 7" xfId="3760" xr:uid="{865C7B15-B5FF-48AA-8840-F36F84F750A3}"/>
    <cellStyle name="Normal 2 21 4 2 8" xfId="19180" xr:uid="{C56078EE-5BF3-4197-8CCF-3B89E040CA6C}"/>
    <cellStyle name="Normal 2 21 4 2 9" xfId="19182" xr:uid="{6F1E37DB-3D53-448A-AC4A-EB194EF098F4}"/>
    <cellStyle name="Normal 2 21 4 3" xfId="18645" xr:uid="{48EFCFB5-CD1A-462E-8633-F1D95CB508F3}"/>
    <cellStyle name="Normal 2 21 4 3 2" xfId="19184" xr:uid="{579BC530-A5BF-4106-B98B-164B3BCFFD7E}"/>
    <cellStyle name="Normal 2 21 4 3 3" xfId="19187" xr:uid="{CA28B2E4-7E4F-47C6-8394-9CC6A11504A7}"/>
    <cellStyle name="Normal 2 21 4 3 4" xfId="19190" xr:uid="{E9E963E5-022E-4D07-A831-4471D7BD5DD2}"/>
    <cellStyle name="Normal 2 21 4 3 5" xfId="19193" xr:uid="{5E1848A8-58C9-4BC0-BC09-93D8A1E746BD}"/>
    <cellStyle name="Normal 2 21 4 3 6" xfId="880" xr:uid="{E4C63CB1-412A-49A7-B869-8329DC5D1F0B}"/>
    <cellStyle name="Normal 2 21 4 3 7" xfId="19195" xr:uid="{EE8FFE42-622A-4E5F-98EF-A2CAA28C9808}"/>
    <cellStyle name="Normal 2 21 4 3 8" xfId="19197" xr:uid="{DDEC0A06-AFB5-43DD-9F99-B36AA3286B19}"/>
    <cellStyle name="Normal 2 21 4 3 9" xfId="19199" xr:uid="{E89245FC-FD7A-4661-AF59-375A4235F9E7}"/>
    <cellStyle name="Normal 2 21 4 4" xfId="18649" xr:uid="{E98CB7FD-2130-4D9B-B75B-6B854411B6AC}"/>
    <cellStyle name="Normal 2 21 4 4 2" xfId="14521" xr:uid="{B8C922EB-A81E-4035-B8FD-0B4D9DD4040A}"/>
    <cellStyle name="Normal 2 21 4 4 3" xfId="14524" xr:uid="{2D8F0F8F-53B2-46F7-B660-6DB2264C9A2A}"/>
    <cellStyle name="Normal 2 21 4 4 4" xfId="14529" xr:uid="{56B303A2-3853-4AFC-B5BA-76FE091F874B}"/>
    <cellStyle name="Normal 2 21 4 4 5" xfId="14535" xr:uid="{8B8230EA-81CC-4885-9547-D32E5F02D887}"/>
    <cellStyle name="Normal 2 21 4 4 6" xfId="14541" xr:uid="{A918F846-F770-42B5-BA4E-6D7AE05B8801}"/>
    <cellStyle name="Normal 2 21 4 4 7" xfId="19201" xr:uid="{60742044-90DE-478F-9791-5BFFC0A4F706}"/>
    <cellStyle name="Normal 2 21 4 4 8" xfId="19207" xr:uid="{ADACF1DF-8066-4DBA-A2C0-7312F129641A}"/>
    <cellStyle name="Normal 2 21 4 4 9" xfId="19212" xr:uid="{39215EE2-376F-40A1-A8F6-2F0A076D93A8}"/>
    <cellStyle name="Normal 2 21 4 5" xfId="18655" xr:uid="{9096CBA9-6353-49A5-B73E-B1F880EF54B4}"/>
    <cellStyle name="Normal 2 21 4 5 2" xfId="19217" xr:uid="{F9BA2D71-348C-46C0-B069-1EB5141469A7}"/>
    <cellStyle name="Normal 2 21 4 5 3" xfId="19219" xr:uid="{AB163EE3-C8CA-4115-B148-F28A17743080}"/>
    <cellStyle name="Normal 2 21 4 5 4" xfId="19221" xr:uid="{D422C7E8-FC91-45A9-B41C-41017E74741D}"/>
    <cellStyle name="Normal 2 21 4 5 5" xfId="19223" xr:uid="{384039A3-95B7-4F58-8109-FC0B884CC759}"/>
    <cellStyle name="Normal 2 21 4 5 6" xfId="19225" xr:uid="{C9E0AF8D-49ED-48C5-BABE-57CC6EBF4647}"/>
    <cellStyle name="Normal 2 21 4 5 7" xfId="19227" xr:uid="{10157FF5-AD96-47BA-BA46-3AFD77DD63F6}"/>
    <cellStyle name="Normal 2 21 4 5 8" xfId="19229" xr:uid="{7D6E8D71-24DA-4A88-BCF3-54B3FE1BAB57}"/>
    <cellStyle name="Normal 2 21 4 5 9" xfId="19231" xr:uid="{4E65A08C-58FD-4603-963F-05936654F71B}"/>
    <cellStyle name="Normal 2 21 4 6" xfId="18661" xr:uid="{93337E5E-642B-4461-BC80-CE55E18BEB41}"/>
    <cellStyle name="Normal 2 21 4 6 2" xfId="19234" xr:uid="{51E43055-ACAA-45EB-9EA9-A746E4249705}"/>
    <cellStyle name="Normal 2 21 4 6 3" xfId="19237" xr:uid="{479A57DC-94EA-4BA0-A7E0-7275AE2EA9A7}"/>
    <cellStyle name="Normal 2 21 4 6 4" xfId="19240" xr:uid="{68AF576E-3542-4FA5-A9CE-1E6682060A97}"/>
    <cellStyle name="Normal 2 21 4 6 5" xfId="19243" xr:uid="{35DF6A24-4F70-472E-846C-67414CDD875A}"/>
    <cellStyle name="Normal 2 21 4 6 6" xfId="19246" xr:uid="{206BAA5F-C258-44D8-BAB9-D4FD88C3A652}"/>
    <cellStyle name="Normal 2 21 4 6 7" xfId="19249" xr:uid="{AB8CBF41-98F8-4C29-AD8D-3729C4A79514}"/>
    <cellStyle name="Normal 2 21 4 6 8" xfId="19252" xr:uid="{B004DE1E-7AC7-4FE3-B9F4-379032A32DA7}"/>
    <cellStyle name="Normal 2 21 4 6 9" xfId="19255" xr:uid="{02EEA158-9971-4491-8663-8EF5F604CD59}"/>
    <cellStyle name="Normal 2 21 4 7" xfId="18668" xr:uid="{A69D8AD9-B971-4589-B8F6-16FE0F6EF745}"/>
    <cellStyle name="Normal 2 21 4 8" xfId="19258" xr:uid="{19CF7E12-CDFC-4B81-A644-F18460C8687E}"/>
    <cellStyle name="Normal 2 21 4 9" xfId="8719" xr:uid="{FE94FBF4-3206-473E-B4AA-24F6D1047023}"/>
    <cellStyle name="Normal 2 21 4_New TB 18-19" xfId="7908" xr:uid="{51B31556-7B1E-4566-953D-737D17716FE4}"/>
    <cellStyle name="Normal 2 21 5" xfId="19261" xr:uid="{0653419F-222C-4DDD-9EC2-BB21BEAE545F}"/>
    <cellStyle name="Normal 2 21 5 10" xfId="1801" xr:uid="{6ADF644D-1DBC-4C62-A8AD-B0293205B0CE}"/>
    <cellStyle name="Normal 2 21 5 11" xfId="1915" xr:uid="{5A5BD056-9E6F-404C-9AB8-C031DD3067F4}"/>
    <cellStyle name="Normal 2 21 5 12" xfId="1934" xr:uid="{ABFD82D8-DA68-428F-A7F3-FD0FD04BD37B}"/>
    <cellStyle name="Normal 2 21 5 13" xfId="19263" xr:uid="{0BE3D310-A51F-4002-84C4-2B3E6F09B545}"/>
    <cellStyle name="Normal 2 21 5 14" xfId="19265" xr:uid="{DD9BA4DF-6D70-4517-83E0-D05EFB019D43}"/>
    <cellStyle name="Normal 2 21 5 2" xfId="19267" xr:uid="{6088FFCE-DA1E-491C-8852-FA77B2616D8A}"/>
    <cellStyle name="Normal 2 21 5 2 2" xfId="19269" xr:uid="{79E3508A-75AC-4AC3-994F-09AB37D13285}"/>
    <cellStyle name="Normal 2 21 5 2 3" xfId="19271" xr:uid="{D05775E0-768D-4EA1-A3AD-81C0F76D5420}"/>
    <cellStyle name="Normal 2 21 5 2 4" xfId="19273" xr:uid="{C46D2934-2CC4-4542-92A4-7E71DE6E65ED}"/>
    <cellStyle name="Normal 2 21 5 2 5" xfId="19275" xr:uid="{BF45404A-4C16-41EF-9266-3C9E9FEAEDD7}"/>
    <cellStyle name="Normal 2 21 5 2 6" xfId="19277" xr:uid="{16CF4DBC-F339-4D11-B6E7-6356C3AAEE2B}"/>
    <cellStyle name="Normal 2 21 5 2 7" xfId="19279" xr:uid="{2F74A4D9-455A-4685-B563-A3D2FF9B69CB}"/>
    <cellStyle name="Normal 2 21 5 2 8" xfId="19281" xr:uid="{CDD03AA1-C871-4179-B2BE-D943450D0C34}"/>
    <cellStyle name="Normal 2 21 5 2 9" xfId="19283" xr:uid="{14029F46-CDD9-4A59-8575-507BF21D2EC8}"/>
    <cellStyle name="Normal 2 21 5 3" xfId="19285" xr:uid="{55B783A5-50D5-4520-A311-6DB6FE323238}"/>
    <cellStyle name="Normal 2 21 5 3 2" xfId="19287" xr:uid="{C503E73C-192F-4912-B6D8-7ED4115A231F}"/>
    <cellStyle name="Normal 2 21 5 3 3" xfId="433" xr:uid="{FBCF3A46-F282-48BF-B43A-BD7474B12DEE}"/>
    <cellStyle name="Normal 2 21 5 3 4" xfId="19291" xr:uid="{BC83D318-C695-43C5-9A5A-6F1824284398}"/>
    <cellStyle name="Normal 2 21 5 3 5" xfId="19295" xr:uid="{B9E18713-DCB1-43BD-A86C-D7FC787A1821}"/>
    <cellStyle name="Normal 2 21 5 3 6" xfId="19298" xr:uid="{1240EDFD-806C-4F7A-8BC9-A129D5B3AD9F}"/>
    <cellStyle name="Normal 2 21 5 3 7" xfId="19301" xr:uid="{8BEEF5DF-A989-4844-A831-5D73EA988D40}"/>
    <cellStyle name="Normal 2 21 5 3 8" xfId="19304" xr:uid="{2FD0CEC8-D031-478A-AAAD-C117EC7EB7D5}"/>
    <cellStyle name="Normal 2 21 5 3 9" xfId="19307" xr:uid="{FA646BFC-C49E-4D0D-81E2-6B5255E41C7B}"/>
    <cellStyle name="Normal 2 21 5 4" xfId="19310" xr:uid="{9A20BEAE-DC49-470E-9879-11729C818118}"/>
    <cellStyle name="Normal 2 21 5 4 2" xfId="19312" xr:uid="{EB2AFCA3-B976-4D58-9652-5FD825E77409}"/>
    <cellStyle name="Normal 2 21 5 4 3" xfId="19314" xr:uid="{71507EFB-9567-40F4-969F-848F3F31363B}"/>
    <cellStyle name="Normal 2 21 5 4 4" xfId="19316" xr:uid="{D9C73961-696D-48D8-87F1-B9A375BEA955}"/>
    <cellStyle name="Normal 2 21 5 4 5" xfId="19318" xr:uid="{41F0F428-0360-4FE3-8CCD-ABFC444F1355}"/>
    <cellStyle name="Normal 2 21 5 4 6" xfId="19320" xr:uid="{F3400C30-4738-4604-9C02-7E94ACEBD5FF}"/>
    <cellStyle name="Normal 2 21 5 4 7" xfId="19322" xr:uid="{3088C1D6-FECD-4329-8AC6-4A64CE5828ED}"/>
    <cellStyle name="Normal 2 21 5 4 8" xfId="19324" xr:uid="{51A88225-9BA6-4ED3-9DC3-25A415DF07EC}"/>
    <cellStyle name="Normal 2 21 5 4 9" xfId="19326" xr:uid="{8984369D-1840-44C0-89DC-7C618D37DB7C}"/>
    <cellStyle name="Normal 2 21 5 5" xfId="19328" xr:uid="{9A35EF20-B465-4B7C-AE09-A9D9061FF49D}"/>
    <cellStyle name="Normal 2 21 5 5 2" xfId="19330" xr:uid="{E4B40FC5-A9D7-4023-8B36-EC3C52022796}"/>
    <cellStyle name="Normal 2 21 5 5 3" xfId="19332" xr:uid="{6CA018EB-271B-4ABA-B3CA-23F5816E428D}"/>
    <cellStyle name="Normal 2 21 5 5 4" xfId="19335" xr:uid="{47B6D2EA-8ABB-48F9-AA1F-989C9DAE92AE}"/>
    <cellStyle name="Normal 2 21 5 5 5" xfId="19337" xr:uid="{579A65F2-BB74-4330-8C7F-22BCF261B04E}"/>
    <cellStyle name="Normal 2 21 5 5 6" xfId="19339" xr:uid="{ED8C8FD9-2D42-43E4-9B12-97FDFB46DBD0}"/>
    <cellStyle name="Normal 2 21 5 5 7" xfId="19341" xr:uid="{E24D597D-ACA3-41E4-9FE7-AB5AED1F2C90}"/>
    <cellStyle name="Normal 2 21 5 5 8" xfId="19343" xr:uid="{CEE4CB96-60D7-44DF-B4D8-887738214E66}"/>
    <cellStyle name="Normal 2 21 5 5 9" xfId="19345" xr:uid="{D9578B36-AA76-4E8F-B96B-C7A4EC27CD84}"/>
    <cellStyle name="Normal 2 21 5 6" xfId="19347" xr:uid="{9777CA5E-1A85-4801-AF2F-578A3342A507}"/>
    <cellStyle name="Normal 2 21 5 6 2" xfId="15478" xr:uid="{9BDCC683-75D3-48A9-ADC2-C62D5CF5EE27}"/>
    <cellStyle name="Normal 2 21 5 6 3" xfId="15482" xr:uid="{9B0844B6-3D1A-4C11-959F-77186B1D7BAA}"/>
    <cellStyle name="Normal 2 21 5 6 4" xfId="15485" xr:uid="{AF3A09AE-3AC5-41F6-9994-372FBDA18B92}"/>
    <cellStyle name="Normal 2 21 5 6 5" xfId="15488" xr:uid="{BE80089E-E41A-47C6-A79A-82AD88869851}"/>
    <cellStyle name="Normal 2 21 5 6 6" xfId="19349" xr:uid="{E279C1ED-871D-4BBB-8554-1475D3BA07F0}"/>
    <cellStyle name="Normal 2 21 5 6 7" xfId="19352" xr:uid="{F70595B5-A31E-4013-831B-484D344D269B}"/>
    <cellStyle name="Normal 2 21 5 6 8" xfId="19356" xr:uid="{2FA3184B-5C42-4439-86D1-E3EEE9917BF8}"/>
    <cellStyle name="Normal 2 21 5 6 9" xfId="19360" xr:uid="{4C5A366D-C426-4CFE-8A00-E315A05067D0}"/>
    <cellStyle name="Normal 2 21 5 7" xfId="19364" xr:uid="{8F1A8ADB-1CE8-4B15-9CC3-A11327A3A2A5}"/>
    <cellStyle name="Normal 2 21 5 8" xfId="19367" xr:uid="{3D54C6C0-852A-43D9-9CDA-B92A6B0D5D1E}"/>
    <cellStyle name="Normal 2 21 5 9" xfId="17835" xr:uid="{8650AFD6-9EE7-4696-9C79-F69E54E7818F}"/>
    <cellStyle name="Normal 2 21 5_New TB 18-19" xfId="11518" xr:uid="{773C0780-5044-4516-BB01-F3A262710DAB}"/>
    <cellStyle name="Normal 2 21 6" xfId="19370" xr:uid="{66DEDCA3-3E14-48FF-9AA2-2C777B0C8F46}"/>
    <cellStyle name="Normal 2 21 6 10" xfId="19372" xr:uid="{289ADAFF-3807-4954-BA50-B6D0CD1CDB83}"/>
    <cellStyle name="Normal 2 21 6 11" xfId="19375" xr:uid="{653A75B8-C182-4548-B6C2-B82FB76CB515}"/>
    <cellStyle name="Normal 2 21 6 12" xfId="19378" xr:uid="{B7C817A5-5D79-4933-8CE3-F78DB5E9525B}"/>
    <cellStyle name="Normal 2 21 6 13" xfId="19382" xr:uid="{47D09BD5-B066-4BCB-BBD1-CDF8F669C188}"/>
    <cellStyle name="Normal 2 21 6 14" xfId="19386" xr:uid="{EAC314E7-7940-4626-9EE2-B1A43021338B}"/>
    <cellStyle name="Normal 2 21 6 2" xfId="19391" xr:uid="{EE132F19-C468-4680-9DD1-98893C8A3852}"/>
    <cellStyle name="Normal 2 21 6 2 2" xfId="3544" xr:uid="{E374F2D9-5B12-41D5-93AA-C6ADFEB09B6B}"/>
    <cellStyle name="Normal 2 21 6 2 3" xfId="3561" xr:uid="{D2C11D4F-9F0B-4344-B4A5-3D353719462D}"/>
    <cellStyle name="Normal 2 21 6 2 4" xfId="690" xr:uid="{7200F0F1-3610-4A79-8F26-AF7F4AFD7BDB}"/>
    <cellStyle name="Normal 2 21 6 2 5" xfId="3578" xr:uid="{50657804-CBB4-4295-BCF6-F23A576A6890}"/>
    <cellStyle name="Normal 2 21 6 2 6" xfId="3595" xr:uid="{43711601-1ED4-4A31-9AF7-35D58F909C82}"/>
    <cellStyle name="Normal 2 21 6 2 7" xfId="3610" xr:uid="{C3A1FF37-8CF5-4E8C-87B1-EE667EAF2FB4}"/>
    <cellStyle name="Normal 2 21 6 2 8" xfId="19393" xr:uid="{48D0AB5D-53B6-4C96-BD1B-FD0A6A42B96B}"/>
    <cellStyle name="Normal 2 21 6 2 9" xfId="19395" xr:uid="{ABAE0243-A3C3-45AA-9101-19645B9B2E5D}"/>
    <cellStyle name="Normal 2 21 6 3" xfId="19397" xr:uid="{67A36FB6-AD81-4BD9-A245-59BE84514364}"/>
    <cellStyle name="Normal 2 21 6 3 2" xfId="3436" xr:uid="{A4182972-9F3F-4F5F-AED2-729C96787D24}"/>
    <cellStyle name="Normal 2 21 6 3 3" xfId="3646" xr:uid="{9D5B0354-C6F0-40A6-8F22-19E61A57B04F}"/>
    <cellStyle name="Normal 2 21 6 3 4" xfId="3669" xr:uid="{5FA0AC4F-4CFB-48E1-9C20-E3E382E3BBED}"/>
    <cellStyle name="Normal 2 21 6 3 5" xfId="3685" xr:uid="{933873AD-31FC-4841-8151-C0DD2D1B69A8}"/>
    <cellStyle name="Normal 2 21 6 3 6" xfId="3095" xr:uid="{9DD9A38C-B895-4857-98AE-F1253F4F90AF}"/>
    <cellStyle name="Normal 2 21 6 3 7" xfId="3119" xr:uid="{C9309687-F869-4FDE-82B5-DF6432E9A5DF}"/>
    <cellStyle name="Normal 2 21 6 3 8" xfId="19399" xr:uid="{78D12F1A-9E8F-41E0-8C55-0765A6230636}"/>
    <cellStyle name="Normal 2 21 6 3 9" xfId="19401" xr:uid="{6A357BE2-B325-48CE-A39E-E45C61E638E7}"/>
    <cellStyle name="Normal 2 21 6 4" xfId="19403" xr:uid="{B4A0ED5E-BAE3-46D6-8A1F-2940445649B4}"/>
    <cellStyle name="Normal 2 21 6 4 2" xfId="2614" xr:uid="{81ED8AB7-8AED-4F16-9669-5B5DD304F64A}"/>
    <cellStyle name="Normal 2 21 6 4 3" xfId="3706" xr:uid="{AC79ECFA-1C14-4BB6-9540-B0DE35A2189A}"/>
    <cellStyle name="Normal 2 21 6 4 4" xfId="864" xr:uid="{35868792-30F8-47CD-AB20-96F81EBF82AE}"/>
    <cellStyle name="Normal 2 21 6 4 5" xfId="3866" xr:uid="{1BD2FD49-4AE2-40D4-8020-7AC5D701FBB6}"/>
    <cellStyle name="Normal 2 21 6 4 6" xfId="3873" xr:uid="{2AF44E0A-94AE-428A-BC76-E3AF69A5672F}"/>
    <cellStyle name="Normal 2 21 6 4 7" xfId="3883" xr:uid="{923F81A9-7A49-4930-B81F-67AEEE093EBE}"/>
    <cellStyle name="Normal 2 21 6 4 8" xfId="19406" xr:uid="{ADEEC01C-08F3-4688-8BF8-6E0A03BF275B}"/>
    <cellStyle name="Normal 2 21 6 4 9" xfId="19408" xr:uid="{B09AEE8F-EDA7-4949-8FDC-3679794B9E9D}"/>
    <cellStyle name="Normal 2 21 6 5" xfId="19410" xr:uid="{B941492E-9102-4BDB-8668-C3C96F54F282}"/>
    <cellStyle name="Normal 2 21 6 5 2" xfId="3919" xr:uid="{02890D91-83F8-4D9F-8085-F3D7F2D6C1E6}"/>
    <cellStyle name="Normal 2 21 6 5 3" xfId="3928" xr:uid="{D6321124-9DC0-4D8F-94EA-1DCB6C3A4205}"/>
    <cellStyle name="Normal 2 21 6 5 4" xfId="3938" xr:uid="{991D4C3D-BB20-40F6-8C1E-3EDF7944F655}"/>
    <cellStyle name="Normal 2 21 6 5 5" xfId="3951" xr:uid="{C5AC32E3-DDFB-4B4B-A68C-C980F64858B8}"/>
    <cellStyle name="Normal 2 21 6 5 6" xfId="3969" xr:uid="{431CDEB3-C1EE-420A-9A7D-36464D8BFD9B}"/>
    <cellStyle name="Normal 2 21 6 5 7" xfId="3982" xr:uid="{37952C27-D9D9-470D-A99C-6EA985F4C132}"/>
    <cellStyle name="Normal 2 21 6 5 8" xfId="4584" xr:uid="{60C7495C-AD14-4820-B0FF-B74857530A35}"/>
    <cellStyle name="Normal 2 21 6 5 9" xfId="4594" xr:uid="{E4B3C7F6-5CD7-452B-B317-BAD3A37E3BED}"/>
    <cellStyle name="Normal 2 21 6 6" xfId="19412" xr:uid="{D3A12DBE-FB2E-472B-97B5-20D763D969A3}"/>
    <cellStyle name="Normal 2 21 6 6 2" xfId="4033" xr:uid="{C6FAC74E-A8D9-443A-ABF0-D9C970625CB4}"/>
    <cellStyle name="Normal 2 21 6 6 3" xfId="997" xr:uid="{080A6902-6F2C-4338-A977-4E1C38812927}"/>
    <cellStyle name="Normal 2 21 6 6 4" xfId="4048" xr:uid="{E1E265F5-E3A1-4244-8893-E9FA87610581}"/>
    <cellStyle name="Normal 2 21 6 6 5" xfId="4067" xr:uid="{9CFF4DB8-B9BB-4E78-BFE2-51B06400B31C}"/>
    <cellStyle name="Normal 2 21 6 6 6" xfId="4083" xr:uid="{19ABADDE-FC23-4635-9E92-4A68B52E7E23}"/>
    <cellStyle name="Normal 2 21 6 6 7" xfId="4097" xr:uid="{772E2D9A-CB46-47AF-8430-6D3AE0402593}"/>
    <cellStyle name="Normal 2 21 6 6 8" xfId="4349" xr:uid="{F54B0785-8C57-4E0E-BD61-5C4CD74B87F1}"/>
    <cellStyle name="Normal 2 21 6 6 9" xfId="4370" xr:uid="{917C96DE-E3FC-4529-8185-A6EBFCAD01D6}"/>
    <cellStyle name="Normal 2 21 6 7" xfId="19414" xr:uid="{53979D53-1EBE-43D9-9B5B-315D01C402F2}"/>
    <cellStyle name="Normal 2 21 6 8" xfId="19416" xr:uid="{80CA93CC-A763-46A6-8F17-03CD3085F81E}"/>
    <cellStyle name="Normal 2 21 6 9" xfId="17853" xr:uid="{31BA8EB8-0F33-41EA-A037-95B97851844A}"/>
    <cellStyle name="Normal 2 21 6_New TB 18-19" xfId="6148" xr:uid="{9A4C0D39-E76A-483E-B81D-5A4CC8F100EA}"/>
    <cellStyle name="Normal 2 21 7" xfId="19419" xr:uid="{214E5236-19C1-49DB-A744-A1ADFF08A2D0}"/>
    <cellStyle name="Normal 2 21 7 2" xfId="19422" xr:uid="{3036D5B3-5164-401E-809E-7365CBE309B7}"/>
    <cellStyle name="Normal 2 21 7 3" xfId="19424" xr:uid="{6D62A0F1-EE11-4F93-83B6-49DC7EE02F23}"/>
    <cellStyle name="Normal 2 21 7 4" xfId="19426" xr:uid="{C15AD99A-E33B-47EC-A07E-BF07450FBBF8}"/>
    <cellStyle name="Normal 2 21 7 5" xfId="19428" xr:uid="{81D8F4B1-3B00-409E-B1ED-CB8A25B2661F}"/>
    <cellStyle name="Normal 2 21 7 6" xfId="19430" xr:uid="{E83AC3A1-54A8-4184-8D3A-CA06F0AE8DE7}"/>
    <cellStyle name="Normal 2 21 7 7" xfId="19432" xr:uid="{A604A77A-0980-4C0C-938D-1A62384026A5}"/>
    <cellStyle name="Normal 2 21 7 8" xfId="19434" xr:uid="{58123F75-D7BA-456E-8365-0444F5A5AEF3}"/>
    <cellStyle name="Normal 2 21 7 9" xfId="17866" xr:uid="{513DA3A5-11E1-4A87-ADD1-F687576B1022}"/>
    <cellStyle name="Normal 2 21 8" xfId="19437" xr:uid="{C80BD9CD-700C-4FD5-B738-4390F08004CA}"/>
    <cellStyle name="Normal 2 21 8 2" xfId="19439" xr:uid="{ABBCB5DD-309D-4650-A78E-ABA7B2770F0E}"/>
    <cellStyle name="Normal 2 21 8 3" xfId="19441" xr:uid="{35BC378F-FDFD-48B5-9254-090E7FF9E22C}"/>
    <cellStyle name="Normal 2 21 8 4" xfId="19443" xr:uid="{CB749830-4944-42EE-8B36-6C99C17D0218}"/>
    <cellStyle name="Normal 2 21 8 5" xfId="19445" xr:uid="{60B3F253-7943-4766-8F0A-4A7E64BA87B9}"/>
    <cellStyle name="Normal 2 21 8 6" xfId="2694" xr:uid="{8BB371D7-1C0B-434C-87A0-614A6B060F0C}"/>
    <cellStyle name="Normal 2 21 8 7" xfId="19447" xr:uid="{640C6FA7-CB31-4309-82FD-15D2CB7185AA}"/>
    <cellStyle name="Normal 2 21 8 8" xfId="19449" xr:uid="{1087CE58-8FF4-4607-8D42-EA04381BCA0C}"/>
    <cellStyle name="Normal 2 21 8 9" xfId="17884" xr:uid="{5C57C058-2DD2-4501-83B2-8581CC6FCAA9}"/>
    <cellStyle name="Normal 2 21 9" xfId="19452" xr:uid="{EBC98E7D-A8A4-4E31-8788-98069FCDAE6B}"/>
    <cellStyle name="Normal 2 21 9 2" xfId="19454" xr:uid="{0B9BEEA5-86D1-4525-82D5-6EA57BD9EFD9}"/>
    <cellStyle name="Normal 2 21 9 3" xfId="19456" xr:uid="{3661B09D-E46B-4EA3-BF70-A921D0F1804A}"/>
    <cellStyle name="Normal 2 21 9 4" xfId="19458" xr:uid="{DD70360D-3C26-4FC7-A622-5D19BBAB046C}"/>
    <cellStyle name="Normal 2 21 9 5" xfId="19460" xr:uid="{03D103DF-1B86-4114-931C-F251B3F23363}"/>
    <cellStyle name="Normal 2 21 9 6" xfId="19462" xr:uid="{2B37F56B-E538-4816-98C0-E5AECA0BEFB8}"/>
    <cellStyle name="Normal 2 21 9 7" xfId="19464" xr:uid="{489E9BE3-1AD5-4700-A7FA-D885035850A4}"/>
    <cellStyle name="Normal 2 21 9 8" xfId="19466" xr:uid="{2EEAE5A6-1889-4408-948A-0DF3C90DF587}"/>
    <cellStyle name="Normal 2 21 9 9" xfId="17898" xr:uid="{013D0C27-D738-49DF-B654-0B06D5B53C08}"/>
    <cellStyle name="Normal 2 21_New TB 18-19" xfId="19073" xr:uid="{444DE99A-E27E-4D09-92B5-ECF83EF89638}"/>
    <cellStyle name="Normal 2 22" xfId="19468" xr:uid="{8D5F381B-5CE0-4D7F-AFB5-9479B37A26ED}"/>
    <cellStyle name="Normal 2 22 10" xfId="6396" xr:uid="{7887ED5D-9D71-4ED6-BF84-54B2C8845E3D}"/>
    <cellStyle name="Normal 2 22 10 2" xfId="11215" xr:uid="{4C4CA2BE-0A50-441D-8663-515E576562B8}"/>
    <cellStyle name="Normal 2 22 10 3" xfId="11223" xr:uid="{083BBF0E-D7F7-40E3-A53F-6159DA04328A}"/>
    <cellStyle name="Normal 2 22 10 4" xfId="11231" xr:uid="{80C78FEA-22D7-453F-937C-E2F08878C3B3}"/>
    <cellStyle name="Normal 2 22 10 5" xfId="11239" xr:uid="{BB8656B9-96A3-4332-9785-64AF584998E0}"/>
    <cellStyle name="Normal 2 22 10 6" xfId="17018" xr:uid="{AB516098-3AE1-4C25-ACE0-CFB58A6BCE99}"/>
    <cellStyle name="Normal 2 22 10 7" xfId="17023" xr:uid="{4AB33F83-5798-4430-9FCF-6512493BDF47}"/>
    <cellStyle name="Normal 2 22 10 8" xfId="17028" xr:uid="{651C36E3-1330-4E09-AA6B-4CF13CD68FBA}"/>
    <cellStyle name="Normal 2 22 10 9" xfId="19473" xr:uid="{84AB51A1-3564-435F-A823-ECD2C29C82F9}"/>
    <cellStyle name="Normal 2 22 11" xfId="6405" xr:uid="{E28303BB-C328-48D9-A7D6-2143D75B63DB}"/>
    <cellStyle name="Normal 2 22 11 2" xfId="1122" xr:uid="{AAD4F3BE-58F4-4EEB-B7B7-0BBE2B74F0D4}"/>
    <cellStyle name="Normal 2 22 11 3" xfId="1131" xr:uid="{65785533-8CF8-48C5-A62F-0D91F7398B7A}"/>
    <cellStyle name="Normal 2 22 11 4" xfId="18123" xr:uid="{9A04A88A-EFA8-4DFA-B022-BD2A2209A8B5}"/>
    <cellStyle name="Normal 2 22 11 5" xfId="144" xr:uid="{E808864D-3880-43B2-891E-62E8E600857E}"/>
    <cellStyle name="Normal 2 22 11 6" xfId="199" xr:uid="{29781738-7397-4116-8E0A-E5B85CA5BA96}"/>
    <cellStyle name="Normal 2 22 11 7" xfId="210" xr:uid="{FAA8D917-B785-4195-8A37-0DF8FF3BB5D1}"/>
    <cellStyle name="Normal 2 22 11 8" xfId="1575" xr:uid="{1656A1F2-408C-4A87-ACAD-6C5A3EC17286}"/>
    <cellStyle name="Normal 2 22 11 9" xfId="1592" xr:uid="{96B2C2ED-B86B-426B-9732-5ACE9ED5FFCB}"/>
    <cellStyle name="Normal 2 22 12" xfId="6589" xr:uid="{D49781CD-37A8-4F9B-8B81-B753CE127D68}"/>
    <cellStyle name="Normal 2 22 13" xfId="6596" xr:uid="{4A438BAE-7B87-4913-97C0-80B32B0961A8}"/>
    <cellStyle name="Normal 2 22 14" xfId="6605" xr:uid="{BC72CA9B-303C-4932-AF02-F44B614A5418}"/>
    <cellStyle name="Normal 2 22 15" xfId="6615" xr:uid="{A3697D86-0C92-4B53-AE65-F3AA224BE37E}"/>
    <cellStyle name="Normal 2 22 16" xfId="6767" xr:uid="{C03D0083-4B3E-4498-8A96-2963829E3D4C}"/>
    <cellStyle name="Normal 2 22 17" xfId="6884" xr:uid="{9BA9267B-EDF2-4AF6-A701-A47266EADCFF}"/>
    <cellStyle name="Normal 2 22 18" xfId="6890" xr:uid="{4893D1FA-37B0-4736-B1EF-017138710E78}"/>
    <cellStyle name="Normal 2 22 19" xfId="19475" xr:uid="{21EF1501-C6F1-4FC8-8BFD-868E51F3F109}"/>
    <cellStyle name="Normal 2 22 2" xfId="19478" xr:uid="{6C88FD12-96D9-4278-8A6E-9005F0E5B9C9}"/>
    <cellStyle name="Normal 2 22 2 10" xfId="19482" xr:uid="{33B41CD5-CB13-469D-974B-E154AFBA714E}"/>
    <cellStyle name="Normal 2 22 2 11" xfId="19486" xr:uid="{503836B1-0954-4B30-8357-590515DF0C0E}"/>
    <cellStyle name="Normal 2 22 2 12" xfId="19490" xr:uid="{2FEE3670-2510-483F-9FDE-23D7CA1367E9}"/>
    <cellStyle name="Normal 2 22 2 13" xfId="19494" xr:uid="{E709E4C5-90C7-4D79-8146-436B676DECDE}"/>
    <cellStyle name="Normal 2 22 2 14" xfId="19498" xr:uid="{DA61323A-2C79-4B2C-85CD-9F8CBCB542C5}"/>
    <cellStyle name="Normal 2 22 2 2" xfId="18756" xr:uid="{0BDBED46-CD74-4516-B5F4-8894DA213F00}"/>
    <cellStyle name="Normal 2 22 2 2 2" xfId="19500" xr:uid="{AB301D05-4A7B-476C-870E-658BBAC6C0C3}"/>
    <cellStyle name="Normal 2 22 2 2 3" xfId="19502" xr:uid="{11623089-E965-40C1-B926-F04A83F4DCD0}"/>
    <cellStyle name="Normal 2 22 2 2 4" xfId="19504" xr:uid="{0A7D8768-1664-4A08-9F64-65B7538A7021}"/>
    <cellStyle name="Normal 2 22 2 2 5" xfId="19506" xr:uid="{DA5F2BF1-639E-4AD8-A468-7B225023C9F5}"/>
    <cellStyle name="Normal 2 22 2 2 6" xfId="19508" xr:uid="{22330E5F-0AF9-4C2E-9762-80325101B134}"/>
    <cellStyle name="Normal 2 22 2 2 7" xfId="19510" xr:uid="{1E46BAC9-706C-4B95-A79B-48F8A2DA7296}"/>
    <cellStyle name="Normal 2 22 2 2 8" xfId="19512" xr:uid="{B5B93576-758F-457A-97D4-3B444AEFA901}"/>
    <cellStyle name="Normal 2 22 2 2 9" xfId="19514" xr:uid="{D7B6B0D8-BF38-4C30-961D-1A1AE93FCE31}"/>
    <cellStyle name="Normal 2 22 2 3" xfId="18760" xr:uid="{A48509E5-F771-444C-9012-875EEC913CF2}"/>
    <cellStyle name="Normal 2 22 2 3 2" xfId="19516" xr:uid="{26D3D7F3-4D02-4E92-9895-C4E2AD40680F}"/>
    <cellStyle name="Normal 2 22 2 3 3" xfId="19519" xr:uid="{A2946946-1F62-4DA0-80DC-A36D5BAF597D}"/>
    <cellStyle name="Normal 2 22 2 3 4" xfId="19522" xr:uid="{D27EF524-0460-4A55-89FE-D95811F59BA0}"/>
    <cellStyle name="Normal 2 22 2 3 5" xfId="19525" xr:uid="{D41B92FE-65B4-4E02-956D-4C9EB8DAA4EE}"/>
    <cellStyle name="Normal 2 22 2 3 6" xfId="19527" xr:uid="{7E7A448C-9EFA-4957-A667-245EFD3644CA}"/>
    <cellStyle name="Normal 2 22 2 3 7" xfId="19529" xr:uid="{5B0791A3-E950-40FE-899E-0204FC3FE5B5}"/>
    <cellStyle name="Normal 2 22 2 3 8" xfId="19531" xr:uid="{C9402D7C-F183-4240-B09D-BE884C31E817}"/>
    <cellStyle name="Normal 2 22 2 3 9" xfId="19533" xr:uid="{4969BA07-6484-402F-B286-53B3EB476E22}"/>
    <cellStyle name="Normal 2 22 2 4" xfId="18765" xr:uid="{8878E1A9-CD17-42C8-BDA4-043BC934FD0F}"/>
    <cellStyle name="Normal 2 22 2 4 2" xfId="19535" xr:uid="{8EE36292-CE59-4708-803B-2D8CAC81D855}"/>
    <cellStyle name="Normal 2 22 2 4 3" xfId="6194" xr:uid="{4A8463C4-9134-4F6E-A738-21A8A81F7A47}"/>
    <cellStyle name="Normal 2 22 2 4 4" xfId="6202" xr:uid="{9EA5A765-EA00-458D-9034-4319EC9ED392}"/>
    <cellStyle name="Normal 2 22 2 4 5" xfId="1370" xr:uid="{AD4DBD89-63A9-46A2-976F-396CD270605A}"/>
    <cellStyle name="Normal 2 22 2 4 6" xfId="7284" xr:uid="{A88FCEA0-526F-4E82-9D16-4BF650947FCC}"/>
    <cellStyle name="Normal 2 22 2 4 7" xfId="7290" xr:uid="{1F72B501-50F9-4B29-8B22-27213F983ADC}"/>
    <cellStyle name="Normal 2 22 2 4 8" xfId="11464" xr:uid="{6A154791-E5B0-4149-BE64-8D89B70E016B}"/>
    <cellStyle name="Normal 2 22 2 4 9" xfId="9255" xr:uid="{F8BE9566-7899-4F70-89EF-C99D46F5924C}"/>
    <cellStyle name="Normal 2 22 2 5" xfId="18770" xr:uid="{CAFA8923-B9F7-406D-A6D9-1C5DD307DDAE}"/>
    <cellStyle name="Normal 2 22 2 5 2" xfId="19538" xr:uid="{5060DB0F-5198-46DD-BDA9-FDE5FB23C9EE}"/>
    <cellStyle name="Normal 2 22 2 5 3" xfId="19544" xr:uid="{0D2A1474-A53E-4C83-AC1E-4A05D1370C97}"/>
    <cellStyle name="Normal 2 22 2 5 4" xfId="16319" xr:uid="{DAA78E50-73BE-412F-83A8-9650EFC1FF97}"/>
    <cellStyle name="Normal 2 22 2 5 5" xfId="19547" xr:uid="{F08A4E4E-4A19-41E4-A8D2-530786FBBBAB}"/>
    <cellStyle name="Normal 2 22 2 5 6" xfId="19550" xr:uid="{B143E2C0-FD99-40C2-9FCB-AD1F4A996E79}"/>
    <cellStyle name="Normal 2 22 2 5 7" xfId="19553" xr:uid="{60F19EA4-65D7-4E4E-8827-73729A0D3612}"/>
    <cellStyle name="Normal 2 22 2 5 8" xfId="19556" xr:uid="{A434459E-089E-449D-A803-AD06EC1E69F4}"/>
    <cellStyle name="Normal 2 22 2 5 9" xfId="19558" xr:uid="{DB3807C7-AA61-498F-8BD3-939E10A32086}"/>
    <cellStyle name="Normal 2 22 2 6" xfId="18775" xr:uid="{47F37E5D-49BF-4B7D-BDFB-B2BCF495232D}"/>
    <cellStyle name="Normal 2 22 2 6 2" xfId="19560" xr:uid="{ABFB11A5-C5BC-4DFD-B9ED-663DDFF7C962}"/>
    <cellStyle name="Normal 2 22 2 6 3" xfId="19562" xr:uid="{9D3C671B-66A7-4D05-BF63-BF482B69CAD2}"/>
    <cellStyle name="Normal 2 22 2 6 4" xfId="19569" xr:uid="{8770698B-2AFA-4A9D-8236-72318E6298F6}"/>
    <cellStyle name="Normal 2 22 2 6 5" xfId="19573" xr:uid="{F0DCC7F1-46BC-4236-B82B-5736E60261F6}"/>
    <cellStyle name="Normal 2 22 2 6 6" xfId="19577" xr:uid="{90C5AD41-95D9-40F7-9080-F62EC4623464}"/>
    <cellStyle name="Normal 2 22 2 6 7" xfId="19581" xr:uid="{97C292D0-56C2-43B7-B18B-BEB842C0C45A}"/>
    <cellStyle name="Normal 2 22 2 6 8" xfId="19584" xr:uid="{E3A6962B-29C9-4460-A906-CEAD28977493}"/>
    <cellStyle name="Normal 2 22 2 6 9" xfId="19587" xr:uid="{04BCE698-39CB-4387-A9D2-71152F61EBAF}"/>
    <cellStyle name="Normal 2 22 2 7" xfId="18781" xr:uid="{E792699A-0CF7-4A6F-84C4-AE66818C5525}"/>
    <cellStyle name="Normal 2 22 2 8" xfId="19590" xr:uid="{2D2D3353-4D05-46B0-9EFA-BE2127429D8A}"/>
    <cellStyle name="Normal 2 22 2 9" xfId="19594" xr:uid="{8AF362DF-2B15-4140-8CAB-5980E16188CE}"/>
    <cellStyle name="Normal 2 22 2_New TB 18-19" xfId="19600" xr:uid="{8FEECF0A-A5C3-416B-B2BD-85079AB71EC7}"/>
    <cellStyle name="Normal 2 22 3" xfId="19603" xr:uid="{341196E9-3CC7-4FEC-890B-DFAB99FE6A5F}"/>
    <cellStyle name="Normal 2 22 3 10" xfId="1167" xr:uid="{6CBB9EA9-0E20-4F9B-95EE-73D802D69ECD}"/>
    <cellStyle name="Normal 2 22 3 11" xfId="19605" xr:uid="{DE3DA525-997B-4187-9439-42E1B0375258}"/>
    <cellStyle name="Normal 2 22 3 12" xfId="19608" xr:uid="{F9ED31A1-A53F-4E81-BC5F-21C6F75E9F01}"/>
    <cellStyle name="Normal 2 22 3 13" xfId="19611" xr:uid="{A201254F-004F-4417-BE40-9EC66AC342AE}"/>
    <cellStyle name="Normal 2 22 3 14" xfId="19614" xr:uid="{3DCC276F-A47B-461B-B28F-D656755E2BDA}"/>
    <cellStyle name="Normal 2 22 3 2" xfId="18793" xr:uid="{60B78EA4-3475-4B37-869C-9941B9494125}"/>
    <cellStyle name="Normal 2 22 3 2 2" xfId="19617" xr:uid="{374BF82D-46FB-4680-920F-74951EC5D560}"/>
    <cellStyle name="Normal 2 22 3 2 3" xfId="19619" xr:uid="{7ED7AC21-E320-4749-BB25-D928EAFD2A65}"/>
    <cellStyle name="Normal 2 22 3 2 4" xfId="19621" xr:uid="{6CF36CCB-FCBB-4797-9914-B161D08067FE}"/>
    <cellStyle name="Normal 2 22 3 2 5" xfId="19623" xr:uid="{C84A61C0-0CA4-444D-B817-CC08C87537EE}"/>
    <cellStyle name="Normal 2 22 3 2 6" xfId="19625" xr:uid="{1C5245F7-A07B-46C7-8703-D826BF587F52}"/>
    <cellStyle name="Normal 2 22 3 2 7" xfId="19628" xr:uid="{CD6767CE-2D1A-4865-9FFB-F5B49871C83F}"/>
    <cellStyle name="Normal 2 22 3 2 8" xfId="19630" xr:uid="{85C0BEB5-D5E5-4092-AE34-C50C7F7ACC5C}"/>
    <cellStyle name="Normal 2 22 3 2 9" xfId="19632" xr:uid="{DEC61DDE-9002-4745-8F90-B02CA7F0C735}"/>
    <cellStyle name="Normal 2 22 3 3" xfId="18797" xr:uid="{99FF3CC3-10FE-4B80-AA58-939BB97EC0D7}"/>
    <cellStyle name="Normal 2 22 3 3 2" xfId="19634" xr:uid="{AC969D65-0CE1-41D3-BB9B-0608B57F5964}"/>
    <cellStyle name="Normal 2 22 3 3 3" xfId="19637" xr:uid="{E0DC0869-3DF7-4C3A-AD84-C2916B5D3628}"/>
    <cellStyle name="Normal 2 22 3 3 4" xfId="19640" xr:uid="{33D02EC9-6EAE-480A-8D7E-4A6A0932E732}"/>
    <cellStyle name="Normal 2 22 3 3 5" xfId="19643" xr:uid="{CC5E6978-7073-4F0D-AE75-F374196B915B}"/>
    <cellStyle name="Normal 2 22 3 3 6" xfId="19645" xr:uid="{FE20F4B7-CD31-4436-8408-F284633BE00E}"/>
    <cellStyle name="Normal 2 22 3 3 7" xfId="19647" xr:uid="{C3F2B1DC-DECC-49F2-AF48-5207CA68B523}"/>
    <cellStyle name="Normal 2 22 3 3 8" xfId="19649" xr:uid="{C6565B92-B0E1-40A6-95B9-033CAC47126B}"/>
    <cellStyle name="Normal 2 22 3 3 9" xfId="19651" xr:uid="{C6031DA7-8F30-4017-87DF-40F227CF298E}"/>
    <cellStyle name="Normal 2 22 3 4" xfId="18802" xr:uid="{19577750-5468-4BFA-9E0A-03A5E71F3B67}"/>
    <cellStyle name="Normal 2 22 3 4 2" xfId="19653" xr:uid="{AF479CFD-1322-4C3E-9220-AED7C0F8636E}"/>
    <cellStyle name="Normal 2 22 3 4 3" xfId="19655" xr:uid="{132C59B4-DB75-4773-B953-FA521845AE4A}"/>
    <cellStyle name="Normal 2 22 3 4 4" xfId="19659" xr:uid="{EF52C7B6-FC7E-498B-9792-11D4943B11CE}"/>
    <cellStyle name="Normal 2 22 3 4 5" xfId="19661" xr:uid="{A42726A5-BC7D-4742-ACE1-CA4764A17C73}"/>
    <cellStyle name="Normal 2 22 3 4 6" xfId="19663" xr:uid="{140C4915-37FF-4C92-8245-B46311226864}"/>
    <cellStyle name="Normal 2 22 3 4 7" xfId="19666" xr:uid="{A0F783B6-3274-4233-B11C-9D023FA5F432}"/>
    <cellStyle name="Normal 2 22 3 4 8" xfId="19669" xr:uid="{19F0F4CC-732D-44DE-8E5B-1FCC3CC3D85D}"/>
    <cellStyle name="Normal 2 22 3 4 9" xfId="7743" xr:uid="{97F3BFFF-0EA9-43C5-B331-BC2F9FE229FA}"/>
    <cellStyle name="Normal 2 22 3 5" xfId="18807" xr:uid="{1E4F25E6-E393-4E1A-91DF-8E901E8C1BD9}"/>
    <cellStyle name="Normal 2 22 3 5 2" xfId="19671" xr:uid="{1C7FE9A3-86D7-4FC4-B5FB-13C8A183704C}"/>
    <cellStyle name="Normal 2 22 3 5 3" xfId="19673" xr:uid="{10EDDA4C-2B23-4CB8-802F-BB554D4771A3}"/>
    <cellStyle name="Normal 2 22 3 5 4" xfId="19675" xr:uid="{0FE871B9-0261-4987-9536-75CDE1DF7365}"/>
    <cellStyle name="Normal 2 22 3 5 5" xfId="19677" xr:uid="{DED91385-1CF9-43FE-BE33-202BC9E88C50}"/>
    <cellStyle name="Normal 2 22 3 5 6" xfId="19679" xr:uid="{FB0E646B-9854-4FC1-AAE2-274D555A5995}"/>
    <cellStyle name="Normal 2 22 3 5 7" xfId="19681" xr:uid="{489050DE-7A80-4518-8E4D-7AA8DC341FCB}"/>
    <cellStyle name="Normal 2 22 3 5 8" xfId="19683" xr:uid="{E3F2AF69-C366-4241-8F0D-0A453AB02E5A}"/>
    <cellStyle name="Normal 2 22 3 5 9" xfId="19685" xr:uid="{CF403737-4367-4F84-98B9-4997B273EFAB}"/>
    <cellStyle name="Normal 2 22 3 6" xfId="18812" xr:uid="{A38F193F-57B7-4960-9E39-287B55FC33CB}"/>
    <cellStyle name="Normal 2 22 3 6 2" xfId="19687" xr:uid="{90247B01-F36F-458F-B766-6DCD01CE64BD}"/>
    <cellStyle name="Normal 2 22 3 6 3" xfId="19689" xr:uid="{FAD68D1A-025E-4884-B6ED-469F8746036F}"/>
    <cellStyle name="Normal 2 22 3 6 4" xfId="19691" xr:uid="{8B3E4497-941E-4D53-BAE1-5B89DC41DDFA}"/>
    <cellStyle name="Normal 2 22 3 6 5" xfId="19693" xr:uid="{334F9AD5-BAA3-428A-B050-C1741D68BEA2}"/>
    <cellStyle name="Normal 2 22 3 6 6" xfId="3131" xr:uid="{3EE7C6BD-57FE-4187-BDC9-3883808B081A}"/>
    <cellStyle name="Normal 2 22 3 6 7" xfId="3142" xr:uid="{03204DD3-96AC-40BF-8B7C-6B0C3469C893}"/>
    <cellStyle name="Normal 2 22 3 6 8" xfId="12316" xr:uid="{98C56D95-8127-4CA8-A128-7FEB25F54EED}"/>
    <cellStyle name="Normal 2 22 3 6 9" xfId="15409" xr:uid="{58BC4711-4CEE-48D3-B787-3AEAA4EA1084}"/>
    <cellStyle name="Normal 2 22 3 7" xfId="18818" xr:uid="{D1109970-1A96-4699-9B21-2182CE65E3BF}"/>
    <cellStyle name="Normal 2 22 3 8" xfId="19696" xr:uid="{7C2D7C63-0994-43C8-B4BF-F67273ACACE3}"/>
    <cellStyle name="Normal 2 22 3 9" xfId="19700" xr:uid="{A7839BC7-F96A-4931-B6A2-A60D4C261ED0}"/>
    <cellStyle name="Normal 2 22 3_New TB 18-19" xfId="19706" xr:uid="{7A1CF745-2FFD-470A-AE48-1864725EA66D}"/>
    <cellStyle name="Normal 2 22 4" xfId="19708" xr:uid="{B4F95BCD-FCC8-459F-BF36-D8015010DEF0}"/>
    <cellStyle name="Normal 2 22 4 10" xfId="1244" xr:uid="{9A06639F-6BEF-4124-921D-39A36836C3B3}"/>
    <cellStyle name="Normal 2 22 4 11" xfId="19710" xr:uid="{6F3C2B87-E558-446C-AD6F-D508A62A5E18}"/>
    <cellStyle name="Normal 2 22 4 12" xfId="19713" xr:uid="{B3FA6555-A2CF-4B61-915D-3E9930668C8A}"/>
    <cellStyle name="Normal 2 22 4 13" xfId="19715" xr:uid="{330ED343-AC29-4AA2-82CA-9BB825EB0F1B}"/>
    <cellStyle name="Normal 2 22 4 14" xfId="19717" xr:uid="{0DDA7D92-274C-4284-BC56-772B7C72FDF3}"/>
    <cellStyle name="Normal 2 22 4 2" xfId="3344" xr:uid="{C4B262EA-3809-4FB0-84DF-F38878ECCCD1}"/>
    <cellStyle name="Normal 2 22 4 2 2" xfId="3352" xr:uid="{B7CFF7BE-2FBC-438E-A29C-9DFE8FF4F9D1}"/>
    <cellStyle name="Normal 2 22 4 2 3" xfId="2876" xr:uid="{A52A90C7-7AE0-4ABC-8F75-DBBAB3CDE4AA}"/>
    <cellStyle name="Normal 2 22 4 2 4" xfId="2890" xr:uid="{7507FE38-CF22-4131-93E6-6B3C473CD26C}"/>
    <cellStyle name="Normal 2 22 4 2 5" xfId="2904" xr:uid="{AE1253D0-B07F-4205-9939-D59F6CB1471B}"/>
    <cellStyle name="Normal 2 22 4 2 6" xfId="3359" xr:uid="{109508C1-C934-470A-A8FB-2146625F1A0E}"/>
    <cellStyle name="Normal 2 22 4 2 7" xfId="3366" xr:uid="{673B4A5F-D363-4C0B-9829-F39FFA5E8703}"/>
    <cellStyle name="Normal 2 22 4 2 8" xfId="3371" xr:uid="{BF921EED-7977-484C-84B1-F722D29C8C03}"/>
    <cellStyle name="Normal 2 22 4 2 9" xfId="3375" xr:uid="{F7C3B6A9-B332-4AB7-BA50-DD5069B1AC76}"/>
    <cellStyle name="Normal 2 22 4 3" xfId="3388" xr:uid="{29B721D6-1F12-495B-9793-B86ADB82CDF4}"/>
    <cellStyle name="Normal 2 22 4 3 2" xfId="957" xr:uid="{E9DFC5F9-08F9-4C2F-82E3-A83E721A0EE1}"/>
    <cellStyle name="Normal 2 22 4 3 3" xfId="3396" xr:uid="{88D957D4-3F34-4B00-B693-BC28CFC1655A}"/>
    <cellStyle name="Normal 2 22 4 3 4" xfId="3402" xr:uid="{EB304787-C948-4BA2-A7E5-86D94184309B}"/>
    <cellStyle name="Normal 2 22 4 3 5" xfId="19719" xr:uid="{5C880454-8DB8-47B5-B410-5D76C5C841B1}"/>
    <cellStyle name="Normal 2 22 4 3 6" xfId="19721" xr:uid="{F095D83A-9875-446E-9DE3-FF9FF9C96AD4}"/>
    <cellStyle name="Normal 2 22 4 3 7" xfId="19723" xr:uid="{44DC445A-FD74-44F6-807E-0CAE6629CB1A}"/>
    <cellStyle name="Normal 2 22 4 3 8" xfId="19725" xr:uid="{EB2413BF-E2A6-435E-BB84-20B3E76A34B0}"/>
    <cellStyle name="Normal 2 22 4 3 9" xfId="19728" xr:uid="{51485ED7-E5FD-4732-B341-7C0BBEC08E64}"/>
    <cellStyle name="Normal 2 22 4 4" xfId="18827" xr:uid="{CBD1DBD8-AECF-4147-8DB3-8C995924A1CE}"/>
    <cellStyle name="Normal 2 22 4 4 2" xfId="19731" xr:uid="{AA4CAC97-41B1-4755-86DF-33094FE2EB8D}"/>
    <cellStyle name="Normal 2 22 4 4 3" xfId="19734" xr:uid="{E52A3F0B-6AA4-465A-893A-58F655053B33}"/>
    <cellStyle name="Normal 2 22 4 4 4" xfId="19737" xr:uid="{FA636D7B-10A6-48DA-BBCE-55AD82CC733B}"/>
    <cellStyle name="Normal 2 22 4 4 5" xfId="19741" xr:uid="{40AFBCE9-17BB-4797-B38C-412DB9AF4C1D}"/>
    <cellStyle name="Normal 2 22 4 4 6" xfId="19745" xr:uid="{B6B7A921-16A5-4FBB-974E-781BAD3BF302}"/>
    <cellStyle name="Normal 2 22 4 4 7" xfId="19751" xr:uid="{B3941FB4-A4D3-4FB9-B943-7FE2F3D0FF66}"/>
    <cellStyle name="Normal 2 22 4 4 8" xfId="19754" xr:uid="{8883674A-9766-404B-A437-8DA523B2CA16}"/>
    <cellStyle name="Normal 2 22 4 4 9" xfId="19757" xr:uid="{3272DCEF-4745-408D-A2B5-0C24EE507F79}"/>
    <cellStyle name="Normal 2 22 4 5" xfId="18833" xr:uid="{77D4B642-8B47-45BE-9162-C97DBDFEE4F8}"/>
    <cellStyle name="Normal 2 22 4 5 2" xfId="19759" xr:uid="{C0E5B795-29BA-45CB-BEA4-44F6A5A6DF1D}"/>
    <cellStyle name="Normal 2 22 4 5 3" xfId="19761" xr:uid="{0CEABAB3-AC1A-45B0-88B3-8B58983E69C8}"/>
    <cellStyle name="Normal 2 22 4 5 4" xfId="19763" xr:uid="{2E61D7C3-9949-49F6-B331-6FABE2A99DD5}"/>
    <cellStyle name="Normal 2 22 4 5 5" xfId="19765" xr:uid="{F8A66675-4F44-438E-AE3D-390C33BA98ED}"/>
    <cellStyle name="Normal 2 22 4 5 6" xfId="19767" xr:uid="{998BFB65-7347-4EA9-A8EF-FCD3EE7C93D8}"/>
    <cellStyle name="Normal 2 22 4 5 7" xfId="19769" xr:uid="{472E02B7-DE52-4A58-87B5-B56C950891CF}"/>
    <cellStyle name="Normal 2 22 4 5 8" xfId="19771" xr:uid="{D39BEDF0-8022-418D-AD4E-9F167B06DEE9}"/>
    <cellStyle name="Normal 2 22 4 5 9" xfId="19773" xr:uid="{384E53A3-226A-44B5-A791-B9BFC262C95A}"/>
    <cellStyle name="Normal 2 22 4 6" xfId="18839" xr:uid="{2625E078-58B1-4062-A6D2-0B05E06A6E9D}"/>
    <cellStyle name="Normal 2 22 4 6 2" xfId="19775" xr:uid="{1924FD74-7895-46F8-83FF-30BD4237AB2A}"/>
    <cellStyle name="Normal 2 22 4 6 3" xfId="19777" xr:uid="{1B734547-0C8C-4083-9FE8-02909FBBE71E}"/>
    <cellStyle name="Normal 2 22 4 6 4" xfId="19779" xr:uid="{3E982E38-9985-4C45-A0F9-476B51045BC9}"/>
    <cellStyle name="Normal 2 22 4 6 5" xfId="19781" xr:uid="{0061EE26-E52B-4032-8BC1-53F049BAE511}"/>
    <cellStyle name="Normal 2 22 4 6 6" xfId="19783" xr:uid="{0A6A8476-137F-4FC4-B7BE-A35B14DA42A9}"/>
    <cellStyle name="Normal 2 22 4 6 7" xfId="19785" xr:uid="{2E9C6055-EC12-4DC2-AECE-2BAAB119077F}"/>
    <cellStyle name="Normal 2 22 4 6 8" xfId="19787" xr:uid="{BAFC1C20-A1B7-4E5C-9995-70092F930458}"/>
    <cellStyle name="Normal 2 22 4 6 9" xfId="19789" xr:uid="{569A17A9-4B79-43B0-9399-0DA6ACEC280C}"/>
    <cellStyle name="Normal 2 22 4 7" xfId="18848" xr:uid="{8FADB773-1156-4AA5-B163-F9F28E4F8D43}"/>
    <cellStyle name="Normal 2 22 4 8" xfId="19792" xr:uid="{70F89F77-51B6-4E89-825F-6112102B58F9}"/>
    <cellStyle name="Normal 2 22 4 9" xfId="19798" xr:uid="{34EE658E-79B2-4BC9-BCF1-940C9325596D}"/>
    <cellStyle name="Normal 2 22 4_New TB 18-19" xfId="632" xr:uid="{9519D049-C4E9-4120-9144-3EE30B4109C3}"/>
    <cellStyle name="Normal 2 22 5" xfId="1417" xr:uid="{FA2699BF-4765-45E8-B1FF-C821341FF961}"/>
    <cellStyle name="Normal 2 22 5 10" xfId="19804" xr:uid="{588C720D-A774-475A-80BD-A4168A3E4116}"/>
    <cellStyle name="Normal 2 22 5 11" xfId="2759" xr:uid="{4EB39DE7-FDA2-4ED0-8B5F-F39EFCC447F9}"/>
    <cellStyle name="Normal 2 22 5 12" xfId="566" xr:uid="{12F4B6CE-C408-4292-A991-42B63ADCE9C4}"/>
    <cellStyle name="Normal 2 22 5 13" xfId="3299" xr:uid="{90CD7A72-7958-4425-8462-1E051ED5342A}"/>
    <cellStyle name="Normal 2 22 5 14" xfId="3331" xr:uid="{5C93B17C-2283-4950-8DBB-51AC55036B1F}"/>
    <cellStyle name="Normal 2 22 5 2" xfId="4205" xr:uid="{EF826F86-7808-4CA5-B543-9B58149F3CB7}"/>
    <cellStyle name="Normal 2 22 5 2 2" xfId="19807" xr:uid="{ACDC4649-40BE-476F-81F3-3EC21EFECAF5}"/>
    <cellStyle name="Normal 2 22 5 2 3" xfId="19810" xr:uid="{74DABC17-C71B-4FB4-A19F-21BAA8DE3658}"/>
    <cellStyle name="Normal 2 22 5 2 4" xfId="19813" xr:uid="{720FBAE7-F0ED-468D-8675-D53AFC3D5864}"/>
    <cellStyle name="Normal 2 22 5 2 5" xfId="19816" xr:uid="{C362A321-687A-4C29-A8FF-8C989C0C6BC7}"/>
    <cellStyle name="Normal 2 22 5 2 6" xfId="19819" xr:uid="{2D09F961-455B-45A6-869B-953525248FEE}"/>
    <cellStyle name="Normal 2 22 5 2 7" xfId="19821" xr:uid="{88BF8880-18F0-4FB1-A682-F1F6093E6278}"/>
    <cellStyle name="Normal 2 22 5 2 8" xfId="19823" xr:uid="{DC4FF3E1-6EBD-4F45-91FB-8D1C6C6F5E54}"/>
    <cellStyle name="Normal 2 22 5 2 9" xfId="19825" xr:uid="{2E6B347E-919B-475A-AB17-5DB7D9385A08}"/>
    <cellStyle name="Normal 2 22 5 3" xfId="6190" xr:uid="{4B69EC7C-388D-435F-8411-FCED6F5AE5D6}"/>
    <cellStyle name="Normal 2 22 5 3 2" xfId="19829" xr:uid="{857ACB3D-05A0-468C-8A0E-4CAB154B8982}"/>
    <cellStyle name="Normal 2 22 5 3 3" xfId="19834" xr:uid="{673241EE-C2E7-4025-8074-B48DBA52F874}"/>
    <cellStyle name="Normal 2 22 5 3 4" xfId="19839" xr:uid="{0A6E0CC9-B429-4DA3-82E2-92FA629F39CF}"/>
    <cellStyle name="Normal 2 22 5 3 5" xfId="15071" xr:uid="{1099BEEE-EFE6-481F-A5A8-00C11D539257}"/>
    <cellStyle name="Normal 2 22 5 3 6" xfId="19845" xr:uid="{3988863C-0524-47CB-A8D2-E983B8F4C102}"/>
    <cellStyle name="Normal 2 22 5 3 7" xfId="19849" xr:uid="{3144FAE0-0701-4910-A17C-BC32FB8849FD}"/>
    <cellStyle name="Normal 2 22 5 3 8" xfId="19853" xr:uid="{07B29FAD-D5BD-427E-AE49-3B8888DF7D47}"/>
    <cellStyle name="Normal 2 22 5 3 9" xfId="19857" xr:uid="{01F6009D-1F27-481F-B125-EB0CA1903EB8}"/>
    <cellStyle name="Normal 2 22 5 4" xfId="19860" xr:uid="{A38B6EBA-6CA9-4A1F-9885-63946874AC88}"/>
    <cellStyle name="Normal 2 22 5 4 2" xfId="19864" xr:uid="{27FFDA57-CAF5-4292-8EDB-EA6203359057}"/>
    <cellStyle name="Normal 2 22 5 4 3" xfId="19867" xr:uid="{BA0784E2-037A-4690-B5F8-836D4718866B}"/>
    <cellStyle name="Normal 2 22 5 4 4" xfId="19870" xr:uid="{AC9E07EC-80B0-4A10-B26E-457B9C724913}"/>
    <cellStyle name="Normal 2 22 5 4 5" xfId="17183" xr:uid="{6B7858EF-190E-4549-9561-70D0C1E1877F}"/>
    <cellStyle name="Normal 2 22 5 4 6" xfId="17187" xr:uid="{AE0DC280-B61D-42E6-918F-BB9C051CC693}"/>
    <cellStyle name="Normal 2 22 5 4 7" xfId="17191" xr:uid="{D5819E3D-8842-4092-8E6D-C7B6A22C0A75}"/>
    <cellStyle name="Normal 2 22 5 4 8" xfId="17195" xr:uid="{FF2CC59D-C2E5-40A4-A9A0-B66D06D1266F}"/>
    <cellStyle name="Normal 2 22 5 4 9" xfId="17199" xr:uid="{E6AA4C92-91C2-4303-A68B-578B914F0092}"/>
    <cellStyle name="Normal 2 22 5 5" xfId="19872" xr:uid="{E4C21579-8493-4229-A504-30BEB2C5BF17}"/>
    <cellStyle name="Normal 2 22 5 5 2" xfId="19876" xr:uid="{36A7C165-322F-49B9-A0C9-293272131A1C}"/>
    <cellStyle name="Normal 2 22 5 5 3" xfId="19879" xr:uid="{75B3CF44-DF29-4184-8430-B04A9F6FBC11}"/>
    <cellStyle name="Normal 2 22 5 5 4" xfId="19882" xr:uid="{3BF4CCD2-194D-4315-96C4-98075161EB10}"/>
    <cellStyle name="Normal 2 22 5 5 5" xfId="19885" xr:uid="{9ED0ABB8-BA6A-4B86-9C4C-CE848C434508}"/>
    <cellStyle name="Normal 2 22 5 5 6" xfId="19888" xr:uid="{F571238C-FB5F-4140-9670-C685F04A2791}"/>
    <cellStyle name="Normal 2 22 5 5 7" xfId="19891" xr:uid="{782E2550-55A2-4986-A963-481F48BE4E8B}"/>
    <cellStyle name="Normal 2 22 5 5 8" xfId="19894" xr:uid="{1082B639-BFBF-470E-86B2-E3A953D9B472}"/>
    <cellStyle name="Normal 2 22 5 5 9" xfId="19897" xr:uid="{622D3810-BEFD-45FB-831A-3D9CF4ED5DCE}"/>
    <cellStyle name="Normal 2 22 5 6" xfId="19900" xr:uid="{212C017B-8C0A-4D8A-8380-8F2281AF55F7}"/>
    <cellStyle name="Normal 2 22 5 6 2" xfId="524" xr:uid="{AB654D8F-62ED-4154-B101-AB135BCC9430}"/>
    <cellStyle name="Normal 2 22 5 6 3" xfId="7685" xr:uid="{D5CE4D10-5D7E-43F7-BFF5-4587054E15CD}"/>
    <cellStyle name="Normal 2 22 5 6 4" xfId="7701" xr:uid="{038B9FB4-C95D-42B5-8E37-07E97E7CEFBE}"/>
    <cellStyle name="Normal 2 22 5 6 5" xfId="3254" xr:uid="{11454174-24A0-48B4-AE5B-2DDEB4728798}"/>
    <cellStyle name="Normal 2 22 5 6 6" xfId="3266" xr:uid="{514F44C7-F8F6-4A1C-9E35-EDB18A35C59E}"/>
    <cellStyle name="Normal 2 22 5 6 7" xfId="3277" xr:uid="{0E2C4867-75C4-455F-8346-769BE98E4D52}"/>
    <cellStyle name="Normal 2 22 5 6 8" xfId="7715" xr:uid="{40AE1368-800C-44F6-A8FE-BA112FD32E62}"/>
    <cellStyle name="Normal 2 22 5 6 9" xfId="6447" xr:uid="{152768F9-797B-4BF2-A7AC-B85C310D1ED7}"/>
    <cellStyle name="Normal 2 22 5 7" xfId="19904" xr:uid="{0299297C-FE26-433D-915E-5B0D251C80F5}"/>
    <cellStyle name="Normal 2 22 5 8" xfId="19910" xr:uid="{17BA9CED-EC92-4745-AADB-5BC861EDECDC}"/>
    <cellStyle name="Normal 2 22 5 9" xfId="17932" xr:uid="{2B4DDC27-65D7-42BD-A7BD-7FDEE5F57F77}"/>
    <cellStyle name="Normal 2 22 5_New TB 18-19" xfId="19915" xr:uid="{3534BEB7-E5F7-43C0-BF9C-7BCD988BBACE}"/>
    <cellStyle name="Normal 2 22 6" xfId="19918" xr:uid="{FF622A27-0375-4944-AF15-5E69E6664A7E}"/>
    <cellStyle name="Normal 2 22 6 10" xfId="19925" xr:uid="{DC9BDF61-0769-4695-B6E3-6E8E35CF7BE6}"/>
    <cellStyle name="Normal 2 22 6 11" xfId="19933" xr:uid="{1788149F-1C73-443D-9B45-DE2233B389E1}"/>
    <cellStyle name="Normal 2 22 6 12" xfId="19941" xr:uid="{DB0BAE3A-778D-467E-8ADF-D0CF89516C88}"/>
    <cellStyle name="Normal 2 22 6 13" xfId="19948" xr:uid="{88E71974-F8FC-47A3-9F89-B844E8D9B9F9}"/>
    <cellStyle name="Normal 2 22 6 14" xfId="19955" xr:uid="{FB5CA0C9-DEE0-4137-81F4-8509E95CCBA7}"/>
    <cellStyle name="Normal 2 22 6 2" xfId="4337" xr:uid="{4389DCEB-DD1E-477F-B002-140FE2DBC447}"/>
    <cellStyle name="Normal 2 22 6 2 2" xfId="19959" xr:uid="{F65FA99F-4A4E-45A0-A952-1785E534D51D}"/>
    <cellStyle name="Normal 2 22 6 2 3" xfId="19962" xr:uid="{21F0F3D2-CDF9-422D-BEA8-6B4211A893F3}"/>
    <cellStyle name="Normal 2 22 6 2 4" xfId="19965" xr:uid="{1372F7F6-A190-4DE0-991A-694B15381A88}"/>
    <cellStyle name="Normal 2 22 6 2 5" xfId="19968" xr:uid="{F08BB03E-ABF7-476E-87F6-F8878EC87094}"/>
    <cellStyle name="Normal 2 22 6 2 6" xfId="19971" xr:uid="{020B3163-9345-4873-BC09-9EF4EE533683}"/>
    <cellStyle name="Normal 2 22 6 2 7" xfId="19974" xr:uid="{CCFDD7A2-C6FF-40A7-A8F7-EC3519D13A18}"/>
    <cellStyle name="Normal 2 22 6 2 8" xfId="19976" xr:uid="{9B1B1B30-FB9C-47CE-86C5-98AAEB339562}"/>
    <cellStyle name="Normal 2 22 6 2 9" xfId="19978" xr:uid="{4100208A-4757-44C1-ACCD-BD35348D52B0}"/>
    <cellStyle name="Normal 2 22 6 3" xfId="6215" xr:uid="{12CC3205-5EAC-41DD-A5F5-5EFAECAE61D5}"/>
    <cellStyle name="Normal 2 22 6 3 2" xfId="19980" xr:uid="{2241443F-B42A-4406-9F96-DC560D945924}"/>
    <cellStyle name="Normal 2 22 6 3 3" xfId="19983" xr:uid="{BAD8160D-2A07-4CD5-9878-615BE9D37655}"/>
    <cellStyle name="Normal 2 22 6 3 4" xfId="19986" xr:uid="{B600C84C-F23D-467B-B32B-0E9E2BD3F65C}"/>
    <cellStyle name="Normal 2 22 6 3 5" xfId="19989" xr:uid="{53644E78-9F82-4B79-A179-69498E8DD8C6}"/>
    <cellStyle name="Normal 2 22 6 3 6" xfId="19993" xr:uid="{89847163-062C-4915-8903-D29BEA9CA97C}"/>
    <cellStyle name="Normal 2 22 6 3 7" xfId="19997" xr:uid="{EAEF3018-56E3-4245-B1A1-CC66ECD3A971}"/>
    <cellStyle name="Normal 2 22 6 3 8" xfId="20000" xr:uid="{CFD235E2-73E0-4E16-ABF9-BEC6EAEA2344}"/>
    <cellStyle name="Normal 2 22 6 3 9" xfId="20003" xr:uid="{C87C574F-FEEE-4D93-8672-D40739930471}"/>
    <cellStyle name="Normal 2 22 6 4" xfId="20008" xr:uid="{5AE4D7BE-BA04-4DDA-A005-E547DCC198B6}"/>
    <cellStyle name="Normal 2 22 6 4 2" xfId="877" xr:uid="{8C994DF0-1696-4AAC-B47F-ECE3078C536B}"/>
    <cellStyle name="Normal 2 22 6 4 3" xfId="20010" xr:uid="{7834F5BE-8589-431C-8441-2F3E4A2EEFA8}"/>
    <cellStyle name="Normal 2 22 6 4 4" xfId="20013" xr:uid="{E0D2F555-3260-4AC4-B4A2-E940E10D8F26}"/>
    <cellStyle name="Normal 2 22 6 4 5" xfId="20016" xr:uid="{E249E68F-1EDD-4CF7-A538-2D77B81821DF}"/>
    <cellStyle name="Normal 2 22 6 4 6" xfId="20020" xr:uid="{6B5C16C3-920B-4F1A-B7E7-794AA8D0E349}"/>
    <cellStyle name="Normal 2 22 6 4 7" xfId="20024" xr:uid="{60A8E3B2-3B7E-4220-9A28-BED16D9E8BAB}"/>
    <cellStyle name="Normal 2 22 6 4 8" xfId="20027" xr:uid="{FB899212-A261-4FAF-81B8-D4B9680B8226}"/>
    <cellStyle name="Normal 2 22 6 4 9" xfId="2664" xr:uid="{30B52F26-E1F4-46BF-A312-15158946B74A}"/>
    <cellStyle name="Normal 2 22 6 5" xfId="20032" xr:uid="{34DE203B-13B2-469B-8A27-24C209B0550E}"/>
    <cellStyle name="Normal 2 22 6 5 2" xfId="20034" xr:uid="{2E54329A-5467-4387-A751-00907D73654F}"/>
    <cellStyle name="Normal 2 22 6 5 3" xfId="20037" xr:uid="{41FB104E-2AC9-4730-B159-33A00F9F8D91}"/>
    <cellStyle name="Normal 2 22 6 5 4" xfId="20040" xr:uid="{1A8A9C8A-FEBA-4252-894E-1F97E2109853}"/>
    <cellStyle name="Normal 2 22 6 5 5" xfId="178" xr:uid="{CD267C01-C74E-46DE-89DC-C07F323FF57B}"/>
    <cellStyle name="Normal 2 22 6 5 6" xfId="20043" xr:uid="{C959EF9F-7FB4-4084-AF5B-0D43D8FB006F}"/>
    <cellStyle name="Normal 2 22 6 5 7" xfId="20047" xr:uid="{A048012C-EC3C-4B0F-873E-51E40F2F11F7}"/>
    <cellStyle name="Normal 2 22 6 5 8" xfId="20050" xr:uid="{597071B9-FEEE-4EFE-AA4F-4FE8A72586E9}"/>
    <cellStyle name="Normal 2 22 6 5 9" xfId="20053" xr:uid="{5FE03324-DED9-47F1-B330-05ED4B24EA0D}"/>
    <cellStyle name="Normal 2 22 6 6" xfId="20056" xr:uid="{91B193E4-EE88-453C-9802-ED1B33A4BBE1}"/>
    <cellStyle name="Normal 2 22 6 6 2" xfId="20058" xr:uid="{4D6CEDFA-1991-47E9-9992-060FE14AF344}"/>
    <cellStyle name="Normal 2 22 6 6 3" xfId="20061" xr:uid="{BA4DAA9A-1618-4B68-9D34-747E88E99B2B}"/>
    <cellStyle name="Normal 2 22 6 6 4" xfId="20064" xr:uid="{2CEEDEEC-E733-4626-9027-B10C1A6887A5}"/>
    <cellStyle name="Normal 2 22 6 6 5" xfId="20067" xr:uid="{B61D8BF0-EEBD-4033-99B5-89D8B4CC2F16}"/>
    <cellStyle name="Normal 2 22 6 6 6" xfId="20071" xr:uid="{F01BAFCC-B5BD-4B06-8514-601CE378984E}"/>
    <cellStyle name="Normal 2 22 6 6 7" xfId="20075" xr:uid="{DFC48170-507A-4882-8487-22B8425ECBDF}"/>
    <cellStyle name="Normal 2 22 6 6 8" xfId="20078" xr:uid="{9866D00B-D654-4DD4-832A-AF9869E20D48}"/>
    <cellStyle name="Normal 2 22 6 6 9" xfId="20081" xr:uid="{EDBA2804-7CF8-4037-8704-A52BCA29FDB7}"/>
    <cellStyle name="Normal 2 22 6 7" xfId="20084" xr:uid="{5F6A529E-96A5-462A-8BDB-18AB6F9739D2}"/>
    <cellStyle name="Normal 2 22 6 8" xfId="20086" xr:uid="{B746142F-27FA-485C-9B5F-5151766D96A1}"/>
    <cellStyle name="Normal 2 22 6 9" xfId="17962" xr:uid="{6B5A8D33-E3D1-408D-BE2F-B0B576078BA7}"/>
    <cellStyle name="Normal 2 22 6_New TB 18-19" xfId="20088" xr:uid="{4ED488C8-14AF-411B-A698-E4B90CA77007}"/>
    <cellStyle name="Normal 2 22 7" xfId="20091" xr:uid="{1677AFC6-F5AC-4A3D-8C77-A1C40D4B2D90}"/>
    <cellStyle name="Normal 2 22 7 2" xfId="7303" xr:uid="{3440249F-DFAD-409F-A4F7-94AB96CFA608}"/>
    <cellStyle name="Normal 2 22 7 3" xfId="7310" xr:uid="{C50F4873-2A6C-4A26-A0D0-CD5856CA2B07}"/>
    <cellStyle name="Normal 2 22 7 4" xfId="20095" xr:uid="{9594BEA0-C821-46C3-9E1F-0A0AD9410849}"/>
    <cellStyle name="Normal 2 22 7 5" xfId="20097" xr:uid="{26383FED-A94F-4903-AAAB-237053034E20}"/>
    <cellStyle name="Normal 2 22 7 6" xfId="20099" xr:uid="{E752ED9D-23A3-4BBB-8F65-29E75D74C8CB}"/>
    <cellStyle name="Normal 2 22 7 7" xfId="2106" xr:uid="{A35E3810-5866-4A91-9D78-A9970A03886E}"/>
    <cellStyle name="Normal 2 22 7 8" xfId="20101" xr:uid="{A6869134-3199-43DD-8BF6-F5E356E8BA64}"/>
    <cellStyle name="Normal 2 22 7 9" xfId="17980" xr:uid="{B041AF00-AA1F-416D-A3FD-D1C449D78AC5}"/>
    <cellStyle name="Normal 2 22 8" xfId="20104" xr:uid="{BE88D040-463E-42E9-A0E4-AF0A50A9F481}"/>
    <cellStyle name="Normal 2 22 8 2" xfId="7328" xr:uid="{FCBA65B6-9FE9-4C18-B413-B29A9EA4CC5C}"/>
    <cellStyle name="Normal 2 22 8 3" xfId="7334" xr:uid="{9A94447F-9E1C-4368-AF48-3665D905A555}"/>
    <cellStyle name="Normal 2 22 8 4" xfId="20106" xr:uid="{C096450A-CF2A-4FDD-ABB8-8EBA68F5F484}"/>
    <cellStyle name="Normal 2 22 8 5" xfId="20108" xr:uid="{96278228-EB21-4FB4-AF01-2225112D5BCE}"/>
    <cellStyle name="Normal 2 22 8 6" xfId="20110" xr:uid="{7DB527B9-64DC-48F5-8EB1-0CFA62B04DA0}"/>
    <cellStyle name="Normal 2 22 8 7" xfId="20112" xr:uid="{FC10331C-0D3C-44F4-B595-1234E6B7CCD4}"/>
    <cellStyle name="Normal 2 22 8 8" xfId="20114" xr:uid="{1F06637D-03D5-4BCF-A3E3-AECA49DD009E}"/>
    <cellStyle name="Normal 2 22 8 9" xfId="17997" xr:uid="{7C6D7CC5-E840-45ED-B045-DD446AB4E20E}"/>
    <cellStyle name="Normal 2 22 9" xfId="20117" xr:uid="{14A17760-7389-4E7B-AC5A-B7E3A4775C32}"/>
    <cellStyle name="Normal 2 22 9 2" xfId="20119" xr:uid="{F4AE6AF6-811E-4653-90F4-A3A5C5BF3DEB}"/>
    <cellStyle name="Normal 2 22 9 3" xfId="20121" xr:uid="{E7FE6DCA-6730-4F5E-8817-ABE97B8D0892}"/>
    <cellStyle name="Normal 2 22 9 4" xfId="20123" xr:uid="{80E0F924-668B-4E13-88B8-43B4B44F4434}"/>
    <cellStyle name="Normal 2 22 9 5" xfId="7359" xr:uid="{B968F917-9773-43CA-8554-89708E5C5537}"/>
    <cellStyle name="Normal 2 22 9 6" xfId="1400" xr:uid="{7EEC3E8C-600D-4973-A74D-D8D4AEDBCDD0}"/>
    <cellStyle name="Normal 2 22 9 7" xfId="1717" xr:uid="{CB4C21E4-85FA-4AEB-A282-DCB943135904}"/>
    <cellStyle name="Normal 2 22 9 8" xfId="1739" xr:uid="{10B512FA-F62A-498A-B153-2D9FC6987F71}"/>
    <cellStyle name="Normal 2 22 9 9" xfId="14213" xr:uid="{7AAC31A0-C71E-49C0-BC94-3997E8C63FCF}"/>
    <cellStyle name="Normal 2 22_New TB 18-19" xfId="20125" xr:uid="{C6CAD041-BFDF-4187-962B-41B9C2D8D8D3}"/>
    <cellStyle name="Normal 2 23" xfId="20127" xr:uid="{158C74BA-A5B7-4BAE-900C-AB9C5BE0FCF4}"/>
    <cellStyle name="Normal 2 23 10" xfId="20132" xr:uid="{0A0C88FB-0F0C-4836-B377-AC217D8F1FD8}"/>
    <cellStyle name="Normal 2 23 10 2" xfId="15564" xr:uid="{26B3DAF8-22AD-474F-8725-A2633CDD3EB8}"/>
    <cellStyle name="Normal 2 23 10 3" xfId="15567" xr:uid="{44AA51BC-5057-4877-B2F8-69AD37230F09}"/>
    <cellStyle name="Normal 2 23 10 4" xfId="20135" xr:uid="{4E6289D1-DA95-46C4-911D-26CAEC9B78F8}"/>
    <cellStyle name="Normal 2 23 10 5" xfId="20137" xr:uid="{23DF96A2-331C-4086-9DDD-D7341788B8BC}"/>
    <cellStyle name="Normal 2 23 10 6" xfId="11707" xr:uid="{B372D721-F5D1-4030-AB1B-95AAEE4F4A1C}"/>
    <cellStyle name="Normal 2 23 10 7" xfId="20139" xr:uid="{EC541196-7809-40C9-AA0D-DB0617A756FF}"/>
    <cellStyle name="Normal 2 23 10 8" xfId="20141" xr:uid="{F0DDEA9C-2224-44F8-A611-D0759F73B7A5}"/>
    <cellStyle name="Normal 2 23 10 9" xfId="20143" xr:uid="{D799B45D-F69E-4AFD-904C-4DED8489B5E5}"/>
    <cellStyle name="Normal 2 23 11" xfId="20145" xr:uid="{61FE0956-34F0-4D4B-B92E-70E13D9A58CA}"/>
    <cellStyle name="Normal 2 23 11 2" xfId="15578" xr:uid="{9410C6D9-6ACD-4641-B606-30E9467F0B3F}"/>
    <cellStyle name="Normal 2 23 11 3" xfId="15581" xr:uid="{B216F251-4F23-440C-BD61-AC1305A0093C}"/>
    <cellStyle name="Normal 2 23 11 4" xfId="20147" xr:uid="{2F81F7BD-ACC2-4C80-92C5-D598BD9BE7EF}"/>
    <cellStyle name="Normal 2 23 11 5" xfId="20150" xr:uid="{1A189A02-0371-4E55-A2F9-D67CD7B14D9D}"/>
    <cellStyle name="Normal 2 23 11 6" xfId="20153" xr:uid="{2DC4E2FF-E486-4CFE-8C29-F720A8DF4EC6}"/>
    <cellStyle name="Normal 2 23 11 7" xfId="20156" xr:uid="{B6423108-1821-4030-AE61-13B7CE926BFD}"/>
    <cellStyle name="Normal 2 23 11 8" xfId="20159" xr:uid="{DB830688-EB8D-4D61-976D-946BB6C25972}"/>
    <cellStyle name="Normal 2 23 11 9" xfId="18698" xr:uid="{9EBDEC17-F8A1-4462-998B-194802C58BE0}"/>
    <cellStyle name="Normal 2 23 12" xfId="20161" xr:uid="{293BF726-0896-46C0-A4BE-2F1E60AF1F5A}"/>
    <cellStyle name="Normal 2 23 13" xfId="20163" xr:uid="{AE9AF4EA-8ACE-4AD5-AA13-ADA5F24E9560}"/>
    <cellStyle name="Normal 2 23 14" xfId="20165" xr:uid="{19FFD32C-D0F8-4823-8993-34E67496B4B6}"/>
    <cellStyle name="Normal 2 23 15" xfId="20167" xr:uid="{D94E048E-44E7-4BDD-BB18-BB5237ECC4B0}"/>
    <cellStyle name="Normal 2 23 16" xfId="20169" xr:uid="{94AAB71B-2525-413E-ADDD-99002A4B118E}"/>
    <cellStyle name="Normal 2 23 17" xfId="20171" xr:uid="{DA626B92-A362-4DC6-925C-912E352BD9A5}"/>
    <cellStyle name="Normal 2 23 18" xfId="20173" xr:uid="{04C8491C-B948-4644-868D-BD923147D29C}"/>
    <cellStyle name="Normal 2 23 19" xfId="20175" xr:uid="{5E5AF486-CBB7-4ADE-B36F-54411D257A47}"/>
    <cellStyle name="Normal 2 23 2" xfId="20177" xr:uid="{BAE98D84-4549-4362-A561-C382D3D946E0}"/>
    <cellStyle name="Normal 2 23 2 10" xfId="14737" xr:uid="{B5D08786-7E25-4E90-A069-5BA3C6FC2873}"/>
    <cellStyle name="Normal 2 23 2 11" xfId="14744" xr:uid="{536B0C68-A821-4FE7-92C2-41B468C0C7EB}"/>
    <cellStyle name="Normal 2 23 2 12" xfId="3460" xr:uid="{3AC8354C-6084-44BA-95B8-941702FD9422}"/>
    <cellStyle name="Normal 2 23 2 13" xfId="14753" xr:uid="{B22ED417-DC41-45C6-8352-9DD3E5293384}"/>
    <cellStyle name="Normal 2 23 2 14" xfId="14761" xr:uid="{CEDC13F6-6BF8-4B1B-A8FA-D6281FD2ADE3}"/>
    <cellStyle name="Normal 2 23 2 2" xfId="20180" xr:uid="{D4FB8F56-96AD-4C91-8981-8B5C2573CBE3}"/>
    <cellStyle name="Normal 2 23 2 2 2" xfId="3947" xr:uid="{89A9CA93-0DC8-429D-89EC-2F71D37448E2}"/>
    <cellStyle name="Normal 2 23 2 2 3" xfId="3965" xr:uid="{D66B2986-710C-4696-A6D9-0BB5D7DBCBF4}"/>
    <cellStyle name="Normal 2 23 2 2 4" xfId="20183" xr:uid="{B61E446E-300D-4516-A87E-B373CA95FEA0}"/>
    <cellStyle name="Normal 2 23 2 2 5" xfId="20186" xr:uid="{4D77976B-E608-458B-88D6-B8FF2998210C}"/>
    <cellStyle name="Normal 2 23 2 2 6" xfId="20190" xr:uid="{E470A498-8D68-404D-900C-0F41405A94A2}"/>
    <cellStyle name="Normal 2 23 2 2 7" xfId="20195" xr:uid="{A71155B2-6498-4905-A254-9971474A1FB3}"/>
    <cellStyle name="Normal 2 23 2 2 8" xfId="20200" xr:uid="{5F848C1F-655D-4C7C-A780-F8D861CD720F}"/>
    <cellStyle name="Normal 2 23 2 2 9" xfId="20207" xr:uid="{1D77FF17-A803-489D-91FA-D86B13599002}"/>
    <cellStyle name="Normal 2 23 2 3" xfId="20210" xr:uid="{04F8579A-91AF-4AAE-8CE5-AF762E3B1FA0}"/>
    <cellStyle name="Normal 2 23 2 3 2" xfId="4062" xr:uid="{7EA6FD5D-DFFA-4451-9592-86DB553732B1}"/>
    <cellStyle name="Normal 2 23 2 3 3" xfId="4087" xr:uid="{0238F0CA-C992-4B96-BEC5-0D85F8C2D3DB}"/>
    <cellStyle name="Normal 2 23 2 3 4" xfId="15417" xr:uid="{DC12F361-1F62-414D-8B73-1AE0BE58AAB8}"/>
    <cellStyle name="Normal 2 23 2 3 5" xfId="4360" xr:uid="{014036CB-1613-493B-A953-68B1CD35A8D2}"/>
    <cellStyle name="Normal 2 23 2 3 6" xfId="4382" xr:uid="{188DB9FC-426A-417D-A643-750252501F18}"/>
    <cellStyle name="Normal 2 23 2 3 7" xfId="668" xr:uid="{7556A791-95C1-403C-BADA-7B15DB8EB6E1}"/>
    <cellStyle name="Normal 2 23 2 3 8" xfId="4397" xr:uid="{B6BC530A-5628-4AE6-943D-A85BA2F5C88F}"/>
    <cellStyle name="Normal 2 23 2 3 9" xfId="4415" xr:uid="{5BF98E6E-604F-4512-A10B-3D0533F23752}"/>
    <cellStyle name="Normal 2 23 2 4" xfId="20212" xr:uid="{702B6E87-CC61-4C41-AEE5-0DDB35F1D6A1}"/>
    <cellStyle name="Normal 2 23 2 4 2" xfId="11625" xr:uid="{79CAD06B-2C6C-4F97-B320-A0C0479848BA}"/>
    <cellStyle name="Normal 2 23 2 4 3" xfId="11633" xr:uid="{BB7C78E8-CD67-4EE2-BD05-5AB0D3E2C13D}"/>
    <cellStyle name="Normal 2 23 2 4 4" xfId="15425" xr:uid="{4D8E8AAC-F075-4B69-B775-AAF4B940A79D}"/>
    <cellStyle name="Normal 2 23 2 4 5" xfId="15431" xr:uid="{D4BE1AA5-013A-4312-92CB-61B56445EB18}"/>
    <cellStyle name="Normal 2 23 2 4 6" xfId="15439" xr:uid="{9F6F6BAD-3BF9-4FBB-AF32-8E1397BE0156}"/>
    <cellStyle name="Normal 2 23 2 4 7" xfId="15448" xr:uid="{E1331024-4FB6-4EB6-B760-DC8EADA3DA00}"/>
    <cellStyle name="Normal 2 23 2 4 8" xfId="15454" xr:uid="{DEA39CEC-43C8-4D4F-99A5-53473EDD28DC}"/>
    <cellStyle name="Normal 2 23 2 4 9" xfId="15461" xr:uid="{DB15A58A-46C3-4E62-BBCD-025AD86BC841}"/>
    <cellStyle name="Normal 2 23 2 5" xfId="20214" xr:uid="{BAECFFA4-8A22-4753-AE6C-ADEADB005E50}"/>
    <cellStyle name="Normal 2 23 2 5 2" xfId="6424" xr:uid="{2FEBA941-3AA7-4BF3-94D1-7E956D031A01}"/>
    <cellStyle name="Normal 2 23 2 5 3" xfId="1884" xr:uid="{D665F5E9-232A-4C5D-83BB-973EE35CA33E}"/>
    <cellStyle name="Normal 2 23 2 5 4" xfId="6901" xr:uid="{6DE51360-28DE-4AFD-8725-C38F6FE438FB}"/>
    <cellStyle name="Normal 2 23 2 5 5" xfId="6915" xr:uid="{96FA4FEE-8002-48EB-9346-7460C695323A}"/>
    <cellStyle name="Normal 2 23 2 5 6" xfId="6929" xr:uid="{71617790-3FDF-4893-885C-8757F99D3C0C}"/>
    <cellStyle name="Normal 2 23 2 5 7" xfId="6942" xr:uid="{9FEA06F1-280E-45CB-954D-DD9D019BBEBF}"/>
    <cellStyle name="Normal 2 23 2 5 8" xfId="6958" xr:uid="{1567E832-2357-47B3-8DD3-29248093CEA7}"/>
    <cellStyle name="Normal 2 23 2 5 9" xfId="6971" xr:uid="{E64CE689-D652-4847-A698-8993DFE0416D}"/>
    <cellStyle name="Normal 2 23 2 6" xfId="20217" xr:uid="{86B6780F-25F3-4696-A249-181D18D65881}"/>
    <cellStyle name="Normal 2 23 2 6 2" xfId="7406" xr:uid="{47233894-DEE3-4088-A808-FB76F20DE4C5}"/>
    <cellStyle name="Normal 2 23 2 6 3" xfId="7437" xr:uid="{5CB00D0F-4030-4297-8632-853961A3CF5D}"/>
    <cellStyle name="Normal 2 23 2 6 4" xfId="7450" xr:uid="{938411A8-9805-43B1-AFE5-DFC43D748C14}"/>
    <cellStyle name="Normal 2 23 2 6 5" xfId="7464" xr:uid="{4C2E5A62-C9E9-4C01-A1D4-7E770A21B553}"/>
    <cellStyle name="Normal 2 23 2 6 6" xfId="643" xr:uid="{8A7C43A7-3025-48A3-8504-EFAD4F898207}"/>
    <cellStyle name="Normal 2 23 2 6 7" xfId="12518" xr:uid="{87DB61BF-565D-4376-AF6F-ABAA3F5E7A1A}"/>
    <cellStyle name="Normal 2 23 2 6 8" xfId="12882" xr:uid="{608E0C59-3C08-4439-8FB4-348E70DD8664}"/>
    <cellStyle name="Normal 2 23 2 6 9" xfId="15474" xr:uid="{2A7A2EFE-9234-4DEC-8472-5772C4C80C7E}"/>
    <cellStyle name="Normal 2 23 2 7" xfId="20219" xr:uid="{A046FBDE-C18B-4F81-B8E5-5CE1BF4DCEBC}"/>
    <cellStyle name="Normal 2 23 2 8" xfId="20221" xr:uid="{2286C0B7-6EC6-468F-8EB2-630451FA9C2D}"/>
    <cellStyle name="Normal 2 23 2 9" xfId="20223" xr:uid="{311D5818-DD21-4DAA-B8E0-249012C95B43}"/>
    <cellStyle name="Normal 2 23 2_New TB 18-19" xfId="20226" xr:uid="{C4D988E3-D1A7-475B-812D-EC8CABA85B94}"/>
    <cellStyle name="Normal 2 23 3" xfId="20232" xr:uid="{DF3036E6-331D-4310-9F30-AD7577F1755B}"/>
    <cellStyle name="Normal 2 23 3 10" xfId="20234" xr:uid="{D898A945-BBB6-420B-B4AE-5E544485D05C}"/>
    <cellStyle name="Normal 2 23 3 11" xfId="20237" xr:uid="{0F151CC2-9EF4-4378-A14C-2E6AC3338BD2}"/>
    <cellStyle name="Normal 2 23 3 12" xfId="20240" xr:uid="{3B7CC83E-2140-4B45-9908-E36EEE0B56F4}"/>
    <cellStyle name="Normal 2 23 3 13" xfId="20243" xr:uid="{F89FBB58-6E0F-4DE2-AE86-60ED2BACD98E}"/>
    <cellStyle name="Normal 2 23 3 14" xfId="20247" xr:uid="{CC3D35EE-D8AD-4F9C-ACCB-D202835618F3}"/>
    <cellStyle name="Normal 2 23 3 2" xfId="438" xr:uid="{73175695-6B6C-454E-8212-A2AD77CD833F}"/>
    <cellStyle name="Normal 2 23 3 2 2" xfId="202" xr:uid="{E5D526F6-741A-4A9A-87BD-A60ABAE0AE68}"/>
    <cellStyle name="Normal 2 23 3 2 3" xfId="20250" xr:uid="{7E35A8A1-C32A-4192-AD6A-F77F26BC0A62}"/>
    <cellStyle name="Normal 2 23 3 2 4" xfId="20253" xr:uid="{A08F3DCA-0F4A-4060-B0B0-CA2C589442F2}"/>
    <cellStyle name="Normal 2 23 3 2 5" xfId="20256" xr:uid="{5923BF52-0428-41D7-A2D9-1043D045C557}"/>
    <cellStyle name="Normal 2 23 3 2 6" xfId="1221" xr:uid="{EBFE2B4B-BEF1-420C-B3FF-36276B4FCC0B}"/>
    <cellStyle name="Normal 2 23 3 2 7" xfId="1605" xr:uid="{6B413554-DD03-4C0D-A304-E055FAFB2573}"/>
    <cellStyle name="Normal 2 23 3 2 8" xfId="1639" xr:uid="{245250E6-9A21-4A32-A2B3-2C8673791FB1}"/>
    <cellStyle name="Normal 2 23 3 2 9" xfId="1668" xr:uid="{68514789-EBCE-49C2-9174-E7F11D37ABAB}"/>
    <cellStyle name="Normal 2 23 3 3" xfId="454" xr:uid="{AF7CA6CC-784C-423E-8CCF-5D2D773F9E53}"/>
    <cellStyle name="Normal 2 23 3 3 2" xfId="1079" xr:uid="{4375C1C6-EAEA-4178-B6E3-64F3F59C4851}"/>
    <cellStyle name="Normal 2 23 3 3 3" xfId="20258" xr:uid="{B7A75904-39EB-46BA-AD09-92EB17E93029}"/>
    <cellStyle name="Normal 2 23 3 3 4" xfId="20260" xr:uid="{9FEF6863-71C6-4DF9-8096-CF0B0296970B}"/>
    <cellStyle name="Normal 2 23 3 3 5" xfId="20262" xr:uid="{BA7AEC19-5464-4411-BBAB-61511A6C8E0F}"/>
    <cellStyle name="Normal 2 23 3 3 6" xfId="20265" xr:uid="{14BD9D91-328F-4E49-9A92-D64417A8FA24}"/>
    <cellStyle name="Normal 2 23 3 3 7" xfId="20267" xr:uid="{7A29AACE-CFEA-45AB-9D92-D28F904BCA8D}"/>
    <cellStyle name="Normal 2 23 3 3 8" xfId="20269" xr:uid="{65D20A2E-24F2-44B2-BB3F-150DBDF6F2AC}"/>
    <cellStyle name="Normal 2 23 3 3 9" xfId="20271" xr:uid="{19085419-BBC8-4F5B-AC73-946241A1C015}"/>
    <cellStyle name="Normal 2 23 3 4" xfId="335" xr:uid="{A8070269-813A-4BB4-892B-9390C54194B7}"/>
    <cellStyle name="Normal 2 23 3 4 2" xfId="1086" xr:uid="{F58A23FB-4FB7-43AB-8911-B58FF306CE31}"/>
    <cellStyle name="Normal 2 23 3 4 3" xfId="20273" xr:uid="{342B99E5-C056-4F40-9D0E-1EEB44FFECAD}"/>
    <cellStyle name="Normal 2 23 3 4 4" xfId="20275" xr:uid="{B71D0268-3C21-4008-ABCB-1540B40E1EFB}"/>
    <cellStyle name="Normal 2 23 3 4 5" xfId="20277" xr:uid="{C47E38E5-CFB9-414C-8CAE-32396A8661BE}"/>
    <cellStyle name="Normal 2 23 3 4 6" xfId="20279" xr:uid="{1752DEBA-FDAA-47BA-9BD0-2DF355CE47B9}"/>
    <cellStyle name="Normal 2 23 3 4 7" xfId="20281" xr:uid="{09778949-7CC2-4B06-AEB5-CC207BE59F0D}"/>
    <cellStyle name="Normal 2 23 3 4 8" xfId="20286" xr:uid="{D4F31BA3-B44C-441C-BE6C-E71E4DBE2F7F}"/>
    <cellStyle name="Normal 2 23 3 4 9" xfId="20288" xr:uid="{5A6A49FD-05D2-495D-8861-9C78F4560D7B}"/>
    <cellStyle name="Normal 2 23 3 5" xfId="382" xr:uid="{88E2EAB0-62B5-4880-9589-16538F3FA87A}"/>
    <cellStyle name="Normal 2 23 3 5 2" xfId="1094" xr:uid="{82C44A04-B3FF-4F71-A559-F733D32FDE6C}"/>
    <cellStyle name="Normal 2 23 3 5 3" xfId="20290" xr:uid="{85E86209-02C3-440F-9593-A41956B7A266}"/>
    <cellStyle name="Normal 2 23 3 5 4" xfId="20293" xr:uid="{30335F2C-3CA0-4091-A8B8-5F9F90A055DB}"/>
    <cellStyle name="Normal 2 23 3 5 5" xfId="20295" xr:uid="{30CE2A9D-8A68-49B5-85CF-00393E655FC1}"/>
    <cellStyle name="Normal 2 23 3 5 6" xfId="20297" xr:uid="{5EFAEC62-2E0E-4F14-93C2-B654C4907726}"/>
    <cellStyle name="Normal 2 23 3 5 7" xfId="20299" xr:uid="{18EE213E-9284-4579-A8FF-F196C614928C}"/>
    <cellStyle name="Normal 2 23 3 5 8" xfId="20301" xr:uid="{85EDC2F2-1A17-4F86-9A66-F31971CBC643}"/>
    <cellStyle name="Normal 2 23 3 5 9" xfId="20303" xr:uid="{50A9874F-0AC1-4E83-B715-C52A2AFF8011}"/>
    <cellStyle name="Normal 2 23 3 6" xfId="20305" xr:uid="{F990ECC0-E8C2-40B1-B05A-1A16A4E69B41}"/>
    <cellStyle name="Normal 2 23 3 6 2" xfId="20307" xr:uid="{BF5CF9F1-0268-4D48-9117-827240F3D838}"/>
    <cellStyle name="Normal 2 23 3 6 3" xfId="20310" xr:uid="{F8FF7717-2055-4F6B-B451-0EC7758ADB8D}"/>
    <cellStyle name="Normal 2 23 3 6 4" xfId="20313" xr:uid="{EE49EE7F-CE43-442D-8CCA-639AAFD6BA11}"/>
    <cellStyle name="Normal 2 23 3 6 5" xfId="20316" xr:uid="{A6C0D9A6-B11A-41A6-9E5D-1F3439620420}"/>
    <cellStyle name="Normal 2 23 3 6 6" xfId="20319" xr:uid="{750FF978-F219-43F8-A641-D2E3E28C56AC}"/>
    <cellStyle name="Normal 2 23 3 6 7" xfId="20322" xr:uid="{F922C502-12E1-4AFB-B102-C8AEFA77E77F}"/>
    <cellStyle name="Normal 2 23 3 6 8" xfId="20325" xr:uid="{404B0E1C-2D9D-4453-BA6C-6972FD8821E8}"/>
    <cellStyle name="Normal 2 23 3 6 9" xfId="20328" xr:uid="{9E16D460-A2CE-44B4-8E40-403BFA05D69D}"/>
    <cellStyle name="Normal 2 23 3 7" xfId="20330" xr:uid="{7AB04692-6EE7-41E4-9994-0E9CE6CDD06A}"/>
    <cellStyle name="Normal 2 23 3 8" xfId="20332" xr:uid="{809A8BE0-909E-4299-A924-8B00F60A7596}"/>
    <cellStyle name="Normal 2 23 3 9" xfId="20334" xr:uid="{C1E3AFCF-5B8C-425C-996B-06906718B1DF}"/>
    <cellStyle name="Normal 2 23 3_New TB 18-19" xfId="20336" xr:uid="{BAA99597-F680-482B-8661-58EA12A011DB}"/>
    <cellStyle name="Normal 2 23 4" xfId="17248" xr:uid="{57EB481C-18A7-41A2-B213-3AA997BC00EE}"/>
    <cellStyle name="Normal 2 23 4 10" xfId="18722" xr:uid="{4C19B6A4-EB0B-415A-9909-939C9D8A3AB3}"/>
    <cellStyle name="Normal 2 23 4 11" xfId="18726" xr:uid="{BB5AEB44-ED98-428E-AFA1-2A287C1E2525}"/>
    <cellStyle name="Normal 2 23 4 12" xfId="18730" xr:uid="{2D1C2A6A-03D5-4846-AAEF-AAE2DCA7CE77}"/>
    <cellStyle name="Normal 2 23 4 13" xfId="18734" xr:uid="{9BAFBB10-FB72-4998-A2A1-6FAF41BE538E}"/>
    <cellStyle name="Normal 2 23 4 14" xfId="18739" xr:uid="{72BE5F11-CF54-44F4-BD72-7F34934F6864}"/>
    <cellStyle name="Normal 2 23 4 2" xfId="15160" xr:uid="{967E8932-7D50-4982-9AC9-41EFE636A203}"/>
    <cellStyle name="Normal 2 23 4 2 2" xfId="6549" xr:uid="{9F1650E4-1572-4C6B-A7D7-380084460EA2}"/>
    <cellStyle name="Normal 2 23 4 2 3" xfId="6555" xr:uid="{E04525F3-F0AE-4697-8A0C-0C605307CBBD}"/>
    <cellStyle name="Normal 2 23 4 2 4" xfId="6565" xr:uid="{54EA511C-72FC-4EBA-9436-62051EA04EAC}"/>
    <cellStyle name="Normal 2 23 4 2 5" xfId="20340" xr:uid="{4EAD9955-4B9F-4ADE-8977-F54A9ADAF1DE}"/>
    <cellStyle name="Normal 2 23 4 2 6" xfId="5348" xr:uid="{F17ADB1F-0756-4950-A000-3D7A2047D382}"/>
    <cellStyle name="Normal 2 23 4 2 7" xfId="587" xr:uid="{DD9876A0-528B-4E62-9C31-1499B497F060}"/>
    <cellStyle name="Normal 2 23 4 2 8" xfId="5359" xr:uid="{FE1D6BE2-3CD9-4186-AC6E-D1E8D3A65050}"/>
    <cellStyle name="Normal 2 23 4 2 9" xfId="5371" xr:uid="{815E5EF3-A97B-4C9F-933E-8A367D2B9F99}"/>
    <cellStyle name="Normal 2 23 4 3" xfId="15164" xr:uid="{A6865C3B-2F69-42D0-BED5-76E6144B7B71}"/>
    <cellStyle name="Normal 2 23 4 3 2" xfId="20342" xr:uid="{DC5167A0-4B4C-4021-86F2-23DFF093C8B1}"/>
    <cellStyle name="Normal 2 23 4 3 3" xfId="20344" xr:uid="{7BF6C2E9-7BC3-4174-8F3A-9CE0C1212638}"/>
    <cellStyle name="Normal 2 23 4 3 4" xfId="20346" xr:uid="{53AB8785-2992-48D2-84B9-C5EC58B1A27E}"/>
    <cellStyle name="Normal 2 23 4 3 5" xfId="20348" xr:uid="{1C577162-97F6-4FD2-A7E0-44F3676AC5A4}"/>
    <cellStyle name="Normal 2 23 4 3 6" xfId="20350" xr:uid="{9862A772-AB18-4115-9B78-6142247D73E9}"/>
    <cellStyle name="Normal 2 23 4 3 7" xfId="20352" xr:uid="{4A390EF6-DA39-452F-B6AB-DDB34D62767D}"/>
    <cellStyle name="Normal 2 23 4 3 8" xfId="20354" xr:uid="{379C55BB-71CC-4A9A-8930-5C4F0F7D7334}"/>
    <cellStyle name="Normal 2 23 4 3 9" xfId="20356" xr:uid="{DC4EBF09-CF26-42A5-B976-55AE4E5A5E94}"/>
    <cellStyle name="Normal 2 23 4 4" xfId="8830" xr:uid="{0AFEAF4F-4A18-4389-9B44-6D5BA56CDD44}"/>
    <cellStyle name="Normal 2 23 4 4 2" xfId="20358" xr:uid="{78A1B590-EBC2-4EFE-8F01-8FFF5CCCA106}"/>
    <cellStyle name="Normal 2 23 4 4 3" xfId="20360" xr:uid="{3B65219F-9119-42F7-AC6B-A5ABA36620DB}"/>
    <cellStyle name="Normal 2 23 4 4 4" xfId="20362" xr:uid="{FDC4AA9E-AFA9-49B1-9554-CAF07395AD55}"/>
    <cellStyle name="Normal 2 23 4 4 5" xfId="20364" xr:uid="{98821095-F406-4386-A313-180C346608DF}"/>
    <cellStyle name="Normal 2 23 4 4 6" xfId="20366" xr:uid="{93629663-3B3B-480B-BA61-9A5E25E209C6}"/>
    <cellStyle name="Normal 2 23 4 4 7" xfId="20368" xr:uid="{B4F83CEF-F255-48D9-97DE-4CF2198B7DC4}"/>
    <cellStyle name="Normal 2 23 4 4 8" xfId="20370" xr:uid="{B014BB84-F841-42B8-8B67-82121EE8FCAD}"/>
    <cellStyle name="Normal 2 23 4 4 9" xfId="20372" xr:uid="{57848A63-98C1-48D7-B244-3E44380CF69E}"/>
    <cellStyle name="Normal 2 23 4 5" xfId="8834" xr:uid="{BFBFF0E8-802E-454A-B61B-0248BF2A527C}"/>
    <cellStyle name="Normal 2 23 4 5 2" xfId="20374" xr:uid="{1B7BA7EA-0793-402E-8A91-FDB0F19CF620}"/>
    <cellStyle name="Normal 2 23 4 5 3" xfId="20376" xr:uid="{5E9614F4-21CB-4DF2-A36E-B39157DDE3ED}"/>
    <cellStyle name="Normal 2 23 4 5 4" xfId="20378" xr:uid="{FB06B4F5-59E9-43ED-99BB-5CDB41AE77F8}"/>
    <cellStyle name="Normal 2 23 4 5 5" xfId="20383" xr:uid="{776C46B2-303D-4F8B-AC92-CB4BC3E28E24}"/>
    <cellStyle name="Normal 2 23 4 5 6" xfId="20388" xr:uid="{30E0621F-7E92-4AA4-B28D-9EE573374EB5}"/>
    <cellStyle name="Normal 2 23 4 5 7" xfId="20393" xr:uid="{194C3D1B-F6BC-4E5D-863F-5842A0427E32}"/>
    <cellStyle name="Normal 2 23 4 5 8" xfId="20397" xr:uid="{8790F046-700B-48D6-87EC-A71FE6A6CC73}"/>
    <cellStyle name="Normal 2 23 4 5 9" xfId="20400" xr:uid="{254DF1C7-6307-4993-AA53-4FDDBCD9CA79}"/>
    <cellStyle name="Normal 2 23 4 6" xfId="8838" xr:uid="{B2D0F56E-73E1-46BC-8012-5453A66DA7E1}"/>
    <cellStyle name="Normal 2 23 4 6 2" xfId="20403" xr:uid="{93E3B8D9-B9EF-420D-9FC1-C04D3B7D38A6}"/>
    <cellStyle name="Normal 2 23 4 6 3" xfId="20406" xr:uid="{556BC680-4E22-471A-AA23-69172AD10624}"/>
    <cellStyle name="Normal 2 23 4 6 4" xfId="20409" xr:uid="{B2E8FBBE-2D91-4C33-BC8E-245BE9669270}"/>
    <cellStyle name="Normal 2 23 4 6 5" xfId="20413" xr:uid="{6A5F650F-87F1-41A4-A48D-4DB3B4E102DC}"/>
    <cellStyle name="Normal 2 23 4 6 6" xfId="20417" xr:uid="{AEE87C3E-0A40-449F-8B56-8D50E243BA49}"/>
    <cellStyle name="Normal 2 23 4 6 7" xfId="20421" xr:uid="{741A328F-46AE-43EB-971F-FECAC056F970}"/>
    <cellStyle name="Normal 2 23 4 6 8" xfId="20425" xr:uid="{F672F198-EC70-463C-9ABF-CD8B43384381}"/>
    <cellStyle name="Normal 2 23 4 6 9" xfId="20429" xr:uid="{BB1A9E0B-EEA2-4CB1-AACA-16FA4B188B7F}"/>
    <cellStyle name="Normal 2 23 4 7" xfId="8844" xr:uid="{EE81D884-7E22-4C2C-B1E6-BFF95D37F25A}"/>
    <cellStyle name="Normal 2 23 4 8" xfId="8850" xr:uid="{8521D401-6ED1-496F-96FC-948A7AC12C2E}"/>
    <cellStyle name="Normal 2 23 4 9" xfId="8856" xr:uid="{F44CDEDF-B5E8-43A7-B877-4BE37E313AB5}"/>
    <cellStyle name="Normal 2 23 4_New TB 18-19" xfId="20432" xr:uid="{887E8EEE-5451-44DC-8560-409BC7BCA687}"/>
    <cellStyle name="Normal 2 23 5" xfId="17253" xr:uid="{B09D422A-1C39-4C4E-AC06-467E90BF3CF7}"/>
    <cellStyle name="Normal 2 23 5 10" xfId="4320" xr:uid="{F83661B1-BF3F-4260-BA32-8AE1C22FD01E}"/>
    <cellStyle name="Normal 2 23 5 11" xfId="4334" xr:uid="{1FD66DCE-3437-4464-A8DE-3C95D734BCB7}"/>
    <cellStyle name="Normal 2 23 5 12" xfId="6212" xr:uid="{BBFD74B9-D7E0-4F66-A4E4-E4EB71F13F7A}"/>
    <cellStyle name="Normal 2 23 5 13" xfId="20006" xr:uid="{06D50AD8-9E78-45AB-9762-F3701A220D3B}"/>
    <cellStyle name="Normal 2 23 5 14" xfId="20030" xr:uid="{FA7F512C-7D4F-4D38-9501-AC614C483DD6}"/>
    <cellStyle name="Normal 2 23 5 2" xfId="15176" xr:uid="{C49F84DB-54AE-47F8-A211-F49949CA1B79}"/>
    <cellStyle name="Normal 2 23 5 2 2" xfId="17557" xr:uid="{333AFB6F-2685-4FA6-B6A5-183412DA519D}"/>
    <cellStyle name="Normal 2 23 5 2 3" xfId="17561" xr:uid="{F9F66C76-DD6C-445F-A8CC-5CDD242EB574}"/>
    <cellStyle name="Normal 2 23 5 2 4" xfId="20439" xr:uid="{D4E83F4E-18B0-4FE2-B3CA-CB09CE2A93BB}"/>
    <cellStyle name="Normal 2 23 5 2 5" xfId="20442" xr:uid="{CE088CA0-7D33-4F8E-BCE6-0EE4BE6DF006}"/>
    <cellStyle name="Normal 2 23 5 2 6" xfId="5472" xr:uid="{92C9E64F-05C1-4CFB-AFA5-6321E74270E0}"/>
    <cellStyle name="Normal 2 23 5 2 7" xfId="1483" xr:uid="{6867B51E-6792-44F9-B777-DD83E9FB3B4E}"/>
    <cellStyle name="Normal 2 23 5 2 8" xfId="330" xr:uid="{2B0C6438-84C0-43B3-ADB0-15CE57EEF576}"/>
    <cellStyle name="Normal 2 23 5 2 9" xfId="369" xr:uid="{CB07480E-5CFE-4B15-BAE3-6E0285222986}"/>
    <cellStyle name="Normal 2 23 5 3" xfId="15180" xr:uid="{F6F4DC31-1084-4A55-A63C-496B5FF274F4}"/>
    <cellStyle name="Normal 2 23 5 3 2" xfId="20444" xr:uid="{3AFE5BA2-C960-4F12-868E-079D8D8F784C}"/>
    <cellStyle name="Normal 2 23 5 3 3" xfId="20446" xr:uid="{74901A51-0BB6-4C0F-B32A-4272E89016E4}"/>
    <cellStyle name="Normal 2 23 5 3 4" xfId="20448" xr:uid="{1DF7ADDD-188C-496A-A1DA-5BAB9DF8934D}"/>
    <cellStyle name="Normal 2 23 5 3 5" xfId="20450" xr:uid="{3F33A9AB-F226-4F6D-BF4F-3378F169EB92}"/>
    <cellStyle name="Normal 2 23 5 3 6" xfId="9611" xr:uid="{43A4110A-743B-4FDC-80C1-7DFA00FA2DA2}"/>
    <cellStyle name="Normal 2 23 5 3 7" xfId="20453" xr:uid="{7380D1DF-EDBB-4A18-B777-2E21FCDD6BF3}"/>
    <cellStyle name="Normal 2 23 5 3 8" xfId="20456" xr:uid="{1E93F763-513F-4411-8EEE-789CD67A1E19}"/>
    <cellStyle name="Normal 2 23 5 3 9" xfId="20459" xr:uid="{E1957F2C-4AE9-4A3F-A5E1-AA9630219B98}"/>
    <cellStyle name="Normal 2 23 5 4" xfId="17258" xr:uid="{81AE6659-6D81-4B2D-937D-B41CC30480C8}"/>
    <cellStyle name="Normal 2 23 5 4 2" xfId="20462" xr:uid="{E77F6233-15E9-4D7C-9E0B-53809D9327F1}"/>
    <cellStyle name="Normal 2 23 5 4 3" xfId="20465" xr:uid="{C37D4B48-5E23-4073-82A2-EBCD83E487CA}"/>
    <cellStyle name="Normal 2 23 5 4 4" xfId="20468" xr:uid="{5E4F754F-A242-4F06-994D-43EA6DEDB593}"/>
    <cellStyle name="Normal 2 23 5 4 5" xfId="19921" xr:uid="{9C00C4AE-4085-4753-98F6-5C4ABA5F7BBF}"/>
    <cellStyle name="Normal 2 23 5 4 6" xfId="19929" xr:uid="{55E9D64A-ED85-4874-876E-846A14C9AEC2}"/>
    <cellStyle name="Normal 2 23 5 4 7" xfId="19937" xr:uid="{68BE9A4F-413E-49F7-B385-46BCA52BDE46}"/>
    <cellStyle name="Normal 2 23 5 4 8" xfId="19945" xr:uid="{3E24B7A6-9ADB-42AE-B584-23DD8A812AD6}"/>
    <cellStyle name="Normal 2 23 5 4 9" xfId="19952" xr:uid="{C97201DE-4BEF-4376-8386-49C93BAC231D}"/>
    <cellStyle name="Normal 2 23 5 5" xfId="17261" xr:uid="{2D2061D7-93C7-48DD-9619-4221A48F1105}"/>
    <cellStyle name="Normal 2 23 5 5 2" xfId="20470" xr:uid="{84115A2D-3C79-494D-99CA-DD05B8987115}"/>
    <cellStyle name="Normal 2 23 5 5 3" xfId="20472" xr:uid="{C96F7878-8684-4B79-88E6-AC372FDF6436}"/>
    <cellStyle name="Normal 2 23 5 5 4" xfId="20474" xr:uid="{4ACC0997-F3C2-4271-8541-D5982B714081}"/>
    <cellStyle name="Normal 2 23 5 5 5" xfId="20476" xr:uid="{E1B21A56-90E2-49BC-8547-C7BFAE8B77B7}"/>
    <cellStyle name="Normal 2 23 5 5 6" xfId="10015" xr:uid="{41B8CE6D-9C00-42BE-BED7-12CFA4E00308}"/>
    <cellStyle name="Normal 2 23 5 5 7" xfId="20479" xr:uid="{7E10A70D-1CD3-48CA-BE6B-B4B7A051A1B6}"/>
    <cellStyle name="Normal 2 23 5 5 8" xfId="20482" xr:uid="{7F5B6ED2-AAB2-4767-AD73-E4DEDF780FC3}"/>
    <cellStyle name="Normal 2 23 5 5 9" xfId="20485" xr:uid="{CF339960-C4B8-4D5A-B2D4-9BCCA746BCDA}"/>
    <cellStyle name="Normal 2 23 5 6" xfId="17264" xr:uid="{AAB173CD-3B82-4C79-BDDF-3C6314C8C6BE}"/>
    <cellStyle name="Normal 2 23 5 6 2" xfId="13831" xr:uid="{E4B4AD68-BE12-4702-8306-F335E358FE60}"/>
    <cellStyle name="Normal 2 23 5 6 3" xfId="13844" xr:uid="{4CB4B668-D38D-4184-8420-4249E202824A}"/>
    <cellStyle name="Normal 2 23 5 6 4" xfId="13857" xr:uid="{6A1C75E0-9837-4B2A-A2D4-3DB780F720E1}"/>
    <cellStyle name="Normal 2 23 5 6 5" xfId="13870" xr:uid="{55EE9D4F-B687-42C8-B1DB-B5DAAE21FB84}"/>
    <cellStyle name="Normal 2 23 5 6 6" xfId="20488" xr:uid="{26500CB8-890D-4656-99BE-E0BB5E41123D}"/>
    <cellStyle name="Normal 2 23 5 6 7" xfId="20492" xr:uid="{37665E8F-257D-4C64-841E-FB077F39A568}"/>
    <cellStyle name="Normal 2 23 5 6 8" xfId="20496" xr:uid="{82A1D426-C711-4B9E-813E-ACFD336307B4}"/>
    <cellStyle name="Normal 2 23 5 6 9" xfId="20500" xr:uid="{284CC1E7-289C-45B6-BAA7-6FE32D064589}"/>
    <cellStyle name="Normal 2 23 5 7" xfId="17267" xr:uid="{1AC25268-385E-4792-AF31-86B3768D02A6}"/>
    <cellStyle name="Normal 2 23 5 8" xfId="17270" xr:uid="{CB204513-28B8-4F73-B4DD-F137FC487DE5}"/>
    <cellStyle name="Normal 2 23 5 9" xfId="7735" xr:uid="{1808DF3D-FF12-491C-9F6A-2452E5A373D9}"/>
    <cellStyle name="Normal 2 23 5_New TB 18-19" xfId="20504" xr:uid="{E96BA5B8-43C8-48B6-812E-EE289885E74B}"/>
    <cellStyle name="Normal 2 23 6" xfId="17275" xr:uid="{8CB99EED-9851-408B-8305-67E236E37873}"/>
    <cellStyle name="Normal 2 23 6 10" xfId="20506" xr:uid="{DF176BF9-E68B-4932-B299-433024279762}"/>
    <cellStyle name="Normal 2 23 6 11" xfId="20508" xr:uid="{A99DF5DE-76A3-43C0-92C9-03EC00948ED6}"/>
    <cellStyle name="Normal 2 23 6 12" xfId="20510" xr:uid="{33B1E78D-3C32-4C08-B821-7F9CED867F49}"/>
    <cellStyle name="Normal 2 23 6 13" xfId="20512" xr:uid="{B856C978-D647-44E2-BDEC-E517AB04E946}"/>
    <cellStyle name="Normal 2 23 6 14" xfId="14307" xr:uid="{08F5B6DF-395C-4DB1-970C-C4B6CEC24D52}"/>
    <cellStyle name="Normal 2 23 6 2" xfId="15189" xr:uid="{1C4007D9-CCBF-4E93-8CE4-EDB7515B87B5}"/>
    <cellStyle name="Normal 2 23 6 2 2" xfId="20518" xr:uid="{97C78225-72C0-4C6C-87B4-98B1A0D6E4CF}"/>
    <cellStyle name="Normal 2 23 6 2 3" xfId="4435" xr:uid="{F55A0F19-BBC2-4099-B734-135EE9A8C8EA}"/>
    <cellStyle name="Normal 2 23 6 2 4" xfId="4440" xr:uid="{31DF1E35-0086-4FED-A29E-F27B60B71E9C}"/>
    <cellStyle name="Normal 2 23 6 2 5" xfId="4477" xr:uid="{24E33678-EC73-44DA-8A61-FA2A4650A394}"/>
    <cellStyle name="Normal 2 23 6 2 6" xfId="4535" xr:uid="{65D4E3C3-D174-47C5-B7BC-42057BDF8657}"/>
    <cellStyle name="Normal 2 23 6 2 7" xfId="4577" xr:uid="{89490A74-78D7-4421-8044-56D613AEC6D8}"/>
    <cellStyle name="Normal 2 23 6 2 8" xfId="4658" xr:uid="{94B4AF1A-18CE-4204-AFEA-4D6E29252D57}"/>
    <cellStyle name="Normal 2 23 6 2 9" xfId="3451" xr:uid="{15671FCE-141F-43DB-A898-2D7AFBA2274F}"/>
    <cellStyle name="Normal 2 23 6 3" xfId="15192" xr:uid="{C4369AF9-7348-4F5C-B5E1-0EE5F9853744}"/>
    <cellStyle name="Normal 2 23 6 3 2" xfId="9566" xr:uid="{576FCFE4-D61A-4B3F-A144-919CA79BA7A7}"/>
    <cellStyle name="Normal 2 23 6 3 3" xfId="4739" xr:uid="{DAFA9180-B4D6-4B36-92DC-96262B9C50F5}"/>
    <cellStyle name="Normal 2 23 6 3 4" xfId="4767" xr:uid="{35D9DB15-C99D-44F0-AB8C-54F3EA454748}"/>
    <cellStyle name="Normal 2 23 6 3 5" xfId="4877" xr:uid="{124FE767-996F-494A-A4AF-891C1C0660CB}"/>
    <cellStyle name="Normal 2 23 6 3 6" xfId="4952" xr:uid="{FAEFBF9F-5F2E-4021-B42C-B5E3769B556D}"/>
    <cellStyle name="Normal 2 23 6 3 7" xfId="5069" xr:uid="{81AA06BB-9867-4377-BEA1-519C7468AB3D}"/>
    <cellStyle name="Normal 2 23 6 3 8" xfId="1256" xr:uid="{19D7AA35-6905-4816-B834-921A98FF0F1A}"/>
    <cellStyle name="Normal 2 23 6 3 9" xfId="2633" xr:uid="{992E0FC7-2493-4390-819A-0CCF3CA7A0C2}"/>
    <cellStyle name="Normal 2 23 6 4" xfId="20520" xr:uid="{F74B9623-D1B8-401D-9E1E-FDE36D6F790C}"/>
    <cellStyle name="Normal 2 23 6 4 2" xfId="215" xr:uid="{9E1893EB-812C-4F94-8B2D-8BFE239DF25F}"/>
    <cellStyle name="Normal 2 23 6 4 3" xfId="5158" xr:uid="{C97E9F29-4881-4D56-830E-9DF78FE15A14}"/>
    <cellStyle name="Normal 2 23 6 4 4" xfId="5177" xr:uid="{43E653F6-3DBE-4D01-B94F-FECD1F020D32}"/>
    <cellStyle name="Normal 2 23 6 4 5" xfId="5192" xr:uid="{C3DA9FF8-4AB6-4B83-925B-63C0C4379550}"/>
    <cellStyle name="Normal 2 23 6 4 6" xfId="5259" xr:uid="{A48B47A9-12FE-44FA-9A7F-70F1EA191C6F}"/>
    <cellStyle name="Normal 2 23 6 4 7" xfId="5329" xr:uid="{9E18E0AD-65E5-48B9-973B-27B8C99E17FC}"/>
    <cellStyle name="Normal 2 23 6 4 8" xfId="1277" xr:uid="{CF735FE2-C6CA-4268-88F7-09D8C2FCCB56}"/>
    <cellStyle name="Normal 2 23 6 4 9" xfId="5401" xr:uid="{DE57C3FF-A2DD-4F47-94E9-EEB0FBDC3F78}"/>
    <cellStyle name="Normal 2 23 6 5" xfId="20522" xr:uid="{AEB649AF-6EB5-43FD-87B6-C7E3F86F3A51}"/>
    <cellStyle name="Normal 2 23 6 5 2" xfId="11766" xr:uid="{D84CC76D-A958-47F8-BA51-2F4940A3A910}"/>
    <cellStyle name="Normal 2 23 6 5 3" xfId="2333" xr:uid="{11410382-A3B2-47C0-A193-16FA363327B1}"/>
    <cellStyle name="Normal 2 23 6 5 4" xfId="1143" xr:uid="{A354ABBF-5BD7-40AF-9DEC-49E83571B9C1}"/>
    <cellStyle name="Normal 2 23 6 5 5" xfId="2379" xr:uid="{9A1EBBA0-EDB5-4F45-A645-888C46F37BCE}"/>
    <cellStyle name="Normal 2 23 6 5 6" xfId="2414" xr:uid="{6B806ED9-80A6-4329-9327-6BD07EC6FB1E}"/>
    <cellStyle name="Normal 2 23 6 5 7" xfId="2443" xr:uid="{B91BF454-583C-4B94-9CAC-9157DE03C4D6}"/>
    <cellStyle name="Normal 2 23 6 5 8" xfId="314" xr:uid="{341C5BCA-0667-475E-A51B-BC1CDB232293}"/>
    <cellStyle name="Normal 2 23 6 5 9" xfId="720" xr:uid="{1CA66918-2D3E-43F8-BE75-D063EB611CD1}"/>
    <cellStyle name="Normal 2 23 6 6" xfId="20524" xr:uid="{7F0DED45-7608-4582-A721-0720781D0D5D}"/>
    <cellStyle name="Normal 2 23 6 6 2" xfId="11804" xr:uid="{8B585014-D026-4D38-87C0-B5F0F7715FD0}"/>
    <cellStyle name="Normal 2 23 6 6 3" xfId="4774" xr:uid="{B0A60EC2-B98F-41D0-ACC3-B166C1A87169}"/>
    <cellStyle name="Normal 2 23 6 6 4" xfId="1183" xr:uid="{DA7AB51A-2318-400F-967C-9BC1B4BA55E8}"/>
    <cellStyle name="Normal 2 23 6 6 5" xfId="4792" xr:uid="{E1DE6F48-93E0-4055-9B63-6D022EA96FE6}"/>
    <cellStyle name="Normal 2 23 6 6 6" xfId="4808" xr:uid="{506FB541-3A89-4B21-87CF-BA59175D3747}"/>
    <cellStyle name="Normal 2 23 6 6 7" xfId="4825" xr:uid="{F3D78E41-E89C-4532-943C-FA74CCDBA887}"/>
    <cellStyle name="Normal 2 23 6 6 8" xfId="1298" xr:uid="{FF31B2F9-2D7A-4590-810B-0267A6324D68}"/>
    <cellStyle name="Normal 2 23 6 6 9" xfId="4843" xr:uid="{006D07AF-06AC-452D-9890-DA95201262A4}"/>
    <cellStyle name="Normal 2 23 6 7" xfId="20526" xr:uid="{50EC3ADD-FC78-414A-B575-A8AAE817AE58}"/>
    <cellStyle name="Normal 2 23 6 8" xfId="20528" xr:uid="{A70FBEBF-B5B3-4CBA-A5EE-9EBE3E2F32A4}"/>
    <cellStyle name="Normal 2 23 6 9" xfId="18055" xr:uid="{754D4FA3-56AD-4335-B61D-7419C8FE72AE}"/>
    <cellStyle name="Normal 2 23 6_New TB 18-19" xfId="13646" xr:uid="{0D1A50DA-1D28-4318-96BE-213959F75453}"/>
    <cellStyle name="Normal 2 23 7" xfId="6630" xr:uid="{DE50D670-914A-4765-9A19-0B0D0D016DE7}"/>
    <cellStyle name="Normal 2 23 7 2" xfId="6636" xr:uid="{BAADAE28-A278-4F87-9215-36FBD2C9733F}"/>
    <cellStyle name="Normal 2 23 7 3" xfId="6640" xr:uid="{639A5410-997C-4523-BA3C-17DB0B66F7FC}"/>
    <cellStyle name="Normal 2 23 7 4" xfId="6644" xr:uid="{AEF6F7E2-4F86-4D5C-A5AE-28EC7F615280}"/>
    <cellStyle name="Normal 2 23 7 5" xfId="6647" xr:uid="{A58E1C39-47F9-42D3-860F-6D49CE5F03BB}"/>
    <cellStyle name="Normal 2 23 7 6" xfId="3099" xr:uid="{8A86923E-66A7-4C03-9B94-A7CF704F559C}"/>
    <cellStyle name="Normal 2 23 7 7" xfId="3123" xr:uid="{6A0DC13B-9436-4E0F-AAFF-A16261762967}"/>
    <cellStyle name="Normal 2 23 7 8" xfId="3140" xr:uid="{C607FC51-E398-4E7D-87BF-AE0EEC3EC161}"/>
    <cellStyle name="Normal 2 23 7 9" xfId="6651" xr:uid="{86006626-AF30-4CC6-97BB-C6FDCB59D03A}"/>
    <cellStyle name="Normal 2 23 8" xfId="6658" xr:uid="{F9DA5760-D230-4BD7-BB7B-DDA9A5CC7111}"/>
    <cellStyle name="Normal 2 23 8 2" xfId="6664" xr:uid="{83EA370B-407A-48B6-977B-696CB2514E72}"/>
    <cellStyle name="Normal 2 23 8 3" xfId="6669" xr:uid="{B083A2C9-4F3A-47E2-8FCB-C15E002CA712}"/>
    <cellStyle name="Normal 2 23 8 4" xfId="6674" xr:uid="{281CAFE3-B835-4B4A-A8D3-60278D70E3C6}"/>
    <cellStyle name="Normal 2 23 8 5" xfId="6678" xr:uid="{AC9A930B-40D2-4387-B298-5F067E51B54B}"/>
    <cellStyle name="Normal 2 23 8 6" xfId="6684" xr:uid="{C631EDE2-C002-4FB4-81A2-E36A0F521CAF}"/>
    <cellStyle name="Normal 2 23 8 7" xfId="6688" xr:uid="{3DF208ED-9BD4-4E45-B7DD-9698432E5FD2}"/>
    <cellStyle name="Normal 2 23 8 8" xfId="6691" xr:uid="{77D2F2E8-EB37-4561-9F21-9FDEBB5E156F}"/>
    <cellStyle name="Normal 2 23 8 9" xfId="243" xr:uid="{97284B1C-6BEF-4864-9E9C-52E479072907}"/>
    <cellStyle name="Normal 2 23 9" xfId="6696" xr:uid="{AFFE98B3-FFBD-42B2-9606-5A6919F5D68B}"/>
    <cellStyle name="Normal 2 23 9 2" xfId="6705" xr:uid="{A307E79F-FA27-4EBD-ABB9-4F7F8A43063F}"/>
    <cellStyle name="Normal 2 23 9 3" xfId="6709" xr:uid="{79565A20-11B7-4A7A-9966-24E0732AFDE5}"/>
    <cellStyle name="Normal 2 23 9 4" xfId="6713" xr:uid="{4FB590D8-4AC0-417C-9988-77801B162A35}"/>
    <cellStyle name="Normal 2 23 9 5" xfId="6717" xr:uid="{64408169-D259-485B-9454-BD707945BD4C}"/>
    <cellStyle name="Normal 2 23 9 6" xfId="6722" xr:uid="{CACAB4F5-B724-4D66-8C51-79342478A579}"/>
    <cellStyle name="Normal 2 23 9 7" xfId="6726" xr:uid="{3E2F66EF-49DD-4B47-BCAD-88D3F3C477AB}"/>
    <cellStyle name="Normal 2 23 9 8" xfId="3306" xr:uid="{B64DE90B-5806-48EE-AFCC-39BB4FAD4044}"/>
    <cellStyle name="Normal 2 23 9 9" xfId="6730" xr:uid="{C6E4D0B9-52EF-4C3A-8D1A-50ABFB441F70}"/>
    <cellStyle name="Normal 2 23_New TB 18-19" xfId="20530" xr:uid="{5B4A4A33-46C8-4CE6-859B-21A345B38FE3}"/>
    <cellStyle name="Normal 2 24" xfId="20532" xr:uid="{3DEC27A3-A8E3-4441-A95B-A974DC2990AF}"/>
    <cellStyle name="Normal 2 24 10" xfId="20538" xr:uid="{27606EB8-DC03-411A-8B37-AA2B78D80B52}"/>
    <cellStyle name="Normal 2 24 10 2" xfId="16959" xr:uid="{57857E37-9703-4A8C-882F-E27D6D710B65}"/>
    <cellStyle name="Normal 2 24 10 3" xfId="20541" xr:uid="{2EC9CAB7-F61C-4D6D-8AE7-0E65529091A6}"/>
    <cellStyle name="Normal 2 24 10 4" xfId="20543" xr:uid="{E70485C6-408D-45B8-B596-C2057843300D}"/>
    <cellStyle name="Normal 2 24 10 5" xfId="20545" xr:uid="{E11CCB28-F45F-4F5F-BE13-FA67B33D3507}"/>
    <cellStyle name="Normal 2 24 10 6" xfId="20547" xr:uid="{618C9B95-37EB-454F-926B-9A98A7556879}"/>
    <cellStyle name="Normal 2 24 10 7" xfId="7054" xr:uid="{0B0AA216-909E-4D9D-8796-406D9F49915F}"/>
    <cellStyle name="Normal 2 24 10 8" xfId="7066" xr:uid="{ADD85AEC-9BA3-4E0F-8067-0AE3145595E8}"/>
    <cellStyle name="Normal 2 24 10 9" xfId="7077" xr:uid="{93DF4BD2-708C-40DC-99B0-BFC6512007CC}"/>
    <cellStyle name="Normal 2 24 11" xfId="20550" xr:uid="{DEBF44F2-000C-4169-8DAA-68DBAA1A77C8}"/>
    <cellStyle name="Normal 2 24 11 2" xfId="16965" xr:uid="{EF99F608-AD45-4505-9919-273051D3A96C}"/>
    <cellStyle name="Normal 2 24 11 3" xfId="20552" xr:uid="{E04E6F6F-AAF8-4565-A539-4C33849723D8}"/>
    <cellStyle name="Normal 2 24 11 4" xfId="20555" xr:uid="{288EBC13-AA06-46D9-9D3E-729279C31387}"/>
    <cellStyle name="Normal 2 24 11 5" xfId="20557" xr:uid="{FDFAA0F0-E6D9-4BFF-BA6D-116DF775470E}"/>
    <cellStyle name="Normal 2 24 11 6" xfId="20559" xr:uid="{7E1D09AD-0EA0-4F49-A7FC-AA4D40798021}"/>
    <cellStyle name="Normal 2 24 11 7" xfId="12137" xr:uid="{9FF987F7-50E2-4186-B76A-D777CF6539B8}"/>
    <cellStyle name="Normal 2 24 11 8" xfId="2005" xr:uid="{096A9808-EAA1-401D-A06F-9197E6FD46C7}"/>
    <cellStyle name="Normal 2 24 11 9" xfId="9900" xr:uid="{7F7D2A5C-C3DA-4491-BDAB-77A4E632C34F}"/>
    <cellStyle name="Normal 2 24 12" xfId="20562" xr:uid="{23C530A7-22CF-4F6E-91B2-240C7A7D8F46}"/>
    <cellStyle name="Normal 2 24 13" xfId="20565" xr:uid="{F50BE599-EE48-4F11-93B7-9D26C00A0F5B}"/>
    <cellStyle name="Normal 2 24 14" xfId="20567" xr:uid="{D5703B52-4CC6-4D8C-83D7-2CC1F31E9909}"/>
    <cellStyle name="Normal 2 24 15" xfId="20569" xr:uid="{5E8297C6-D332-4DDA-AD0D-60AF5B49CDB6}"/>
    <cellStyle name="Normal 2 24 16" xfId="20572" xr:uid="{3922E51F-A68B-48DD-B252-57C9E525E2B6}"/>
    <cellStyle name="Normal 2 24 17" xfId="20575" xr:uid="{3E576482-CE6F-4829-9ACF-AF2BF77F967E}"/>
    <cellStyle name="Normal 2 24 18" xfId="20515" xr:uid="{0D0676DD-2DDE-4E90-92B1-A2CC363D1274}"/>
    <cellStyle name="Normal 2 24 19" xfId="4432" xr:uid="{42A125A0-27A1-4BFD-93B5-92B9B3305F7F}"/>
    <cellStyle name="Normal 2 24 2" xfId="20577" xr:uid="{A4359941-BFD8-43D4-B2AC-EACF76248E5B}"/>
    <cellStyle name="Normal 2 24 2 10" xfId="20579" xr:uid="{CA9A79A0-AD9A-4ACB-BE5B-85D44D017B98}"/>
    <cellStyle name="Normal 2 24 2 11" xfId="20582" xr:uid="{13123965-1CDA-42F9-AD8B-327BA23F9FCC}"/>
    <cellStyle name="Normal 2 24 2 12" xfId="20585" xr:uid="{E5A8EC1C-5809-4150-873B-85A886EB23B4}"/>
    <cellStyle name="Normal 2 24 2 13" xfId="20588" xr:uid="{0E26FEF6-BDAA-4E3A-914F-77BA000EE975}"/>
    <cellStyle name="Normal 2 24 2 14" xfId="20591" xr:uid="{DE9A2B62-E498-4715-92A3-DDBCB173BCBF}"/>
    <cellStyle name="Normal 2 24 2 2" xfId="807" xr:uid="{11BA78D0-D3D7-4767-9CB3-55F6F9F30B93}"/>
    <cellStyle name="Normal 2 24 2 2 2" xfId="20594" xr:uid="{9CBB7EBE-CBBB-4A22-BC81-714C641E80C9}"/>
    <cellStyle name="Normal 2 24 2 2 3" xfId="20597" xr:uid="{7FBC2495-98BA-4B7C-AE53-1EB04EEE9EFC}"/>
    <cellStyle name="Normal 2 24 2 2 4" xfId="20601" xr:uid="{1D4744F0-954D-4C89-B12B-654805BE4C52}"/>
    <cellStyle name="Normal 2 24 2 2 5" xfId="20604" xr:uid="{5E67D20B-2D36-41C4-8ED3-B77EC84537E4}"/>
    <cellStyle name="Normal 2 24 2 2 6" xfId="20608" xr:uid="{308C09EE-0D17-4059-8284-8B8A4EFDF128}"/>
    <cellStyle name="Normal 2 24 2 2 7" xfId="20611" xr:uid="{B9535A74-A0DB-414B-BF09-31673051F342}"/>
    <cellStyle name="Normal 2 24 2 2 8" xfId="20616" xr:uid="{6FD2DCCF-8F04-4F87-B249-0CBC11896DFC}"/>
    <cellStyle name="Normal 2 24 2 2 9" xfId="8481" xr:uid="{F8E897B3-6774-487D-A5E8-E85B30BCA9AC}"/>
    <cellStyle name="Normal 2 24 2 3" xfId="15109" xr:uid="{67D6F2FD-9F85-4DB3-B56C-BF7F03A4B442}"/>
    <cellStyle name="Normal 2 24 2 3 2" xfId="20618" xr:uid="{411D688B-C6B5-4F23-BDD6-4374501DA646}"/>
    <cellStyle name="Normal 2 24 2 3 3" xfId="20620" xr:uid="{74716842-8F47-431F-B079-7BA048E4C717}"/>
    <cellStyle name="Normal 2 24 2 3 4" xfId="20622" xr:uid="{F0E2AB1A-7690-470B-898F-C20CBB14C63E}"/>
    <cellStyle name="Normal 2 24 2 3 5" xfId="20624" xr:uid="{857B8433-79ED-413C-9666-72A4E32053E0}"/>
    <cellStyle name="Normal 2 24 2 3 6" xfId="20626" xr:uid="{6F45D0CF-67AE-493E-BA52-5814B204215C}"/>
    <cellStyle name="Normal 2 24 2 3 7" xfId="20628" xr:uid="{5133E51A-2652-46B6-8828-C06C535AC8FA}"/>
    <cellStyle name="Normal 2 24 2 3 8" xfId="20631" xr:uid="{705E6BCD-FEBE-451E-9A2F-49834F7BFC54}"/>
    <cellStyle name="Normal 2 24 2 3 9" xfId="8526" xr:uid="{44B9565C-3CDB-45E4-AABD-D4077164846A}"/>
    <cellStyle name="Normal 2 24 2 4" xfId="20636" xr:uid="{5B520524-AEE5-488C-8EA9-D058B1049847}"/>
    <cellStyle name="Normal 2 24 2 4 2" xfId="20638" xr:uid="{369FBB98-4BB9-4CDD-B14D-B59ED08C5902}"/>
    <cellStyle name="Normal 2 24 2 4 3" xfId="20640" xr:uid="{7ABB7952-9B25-4B6C-B15C-3030197F7E11}"/>
    <cellStyle name="Normal 2 24 2 4 4" xfId="20642" xr:uid="{4C4F11A2-6E01-4EA5-A5CF-C148102D9A07}"/>
    <cellStyle name="Normal 2 24 2 4 5" xfId="20645" xr:uid="{7B9CF809-D6EB-488C-90D4-8505EC35D453}"/>
    <cellStyle name="Normal 2 24 2 4 6" xfId="20647" xr:uid="{FAABFDC1-26E3-4DDC-8CDD-63E784140E15}"/>
    <cellStyle name="Normal 2 24 2 4 7" xfId="20649" xr:uid="{88DFAA89-423F-43F3-9ED3-FDF27E1B7D06}"/>
    <cellStyle name="Normal 2 24 2 4 8" xfId="20651" xr:uid="{FD759A31-B203-4DD3-8F1B-0F0C24DC7926}"/>
    <cellStyle name="Normal 2 24 2 4 9" xfId="8586" xr:uid="{AB465DFB-00A8-436D-82C7-2D7F9BB8E6FF}"/>
    <cellStyle name="Normal 2 24 2 5" xfId="20655" xr:uid="{281DD0A4-FBB6-4E11-BE98-4ACC295B0A67}"/>
    <cellStyle name="Normal 2 24 2 5 2" xfId="9730" xr:uid="{0AF2FB0C-9F3D-4B32-9EFE-12CF6F2D8697}"/>
    <cellStyle name="Normal 2 24 2 5 3" xfId="9749" xr:uid="{6B8671A6-6E20-46AF-A62C-CEB3806A0373}"/>
    <cellStyle name="Normal 2 24 2 5 4" xfId="9754" xr:uid="{9F54A14C-BEE0-4CE7-9F02-8FA988812D0D}"/>
    <cellStyle name="Normal 2 24 2 5 5" xfId="9757" xr:uid="{F722697C-AFC3-471C-8431-AE1C00F47780}"/>
    <cellStyle name="Normal 2 24 2 5 6" xfId="9760" xr:uid="{FDFDD984-E42A-4583-9EB2-9E8EA30DD895}"/>
    <cellStyle name="Normal 2 24 2 5 7" xfId="9763" xr:uid="{5E36DEF9-93C7-41D3-B025-B621D5BC4ACF}"/>
    <cellStyle name="Normal 2 24 2 5 8" xfId="9766" xr:uid="{FD84FB90-55C9-4DD8-96DA-16ECD135F0D4}"/>
    <cellStyle name="Normal 2 24 2 5 9" xfId="428" xr:uid="{87A5AC73-2ED1-4A04-BBCF-6C6A512A6482}"/>
    <cellStyle name="Normal 2 24 2 6" xfId="20658" xr:uid="{8E113526-91F2-406F-8597-8CCFE33E3029}"/>
    <cellStyle name="Normal 2 24 2 6 2" xfId="20660" xr:uid="{D6ED56B8-51FE-4BCA-9BA1-86B640BCE20F}"/>
    <cellStyle name="Normal 2 24 2 6 3" xfId="20662" xr:uid="{621C8C00-BB7E-4C8F-A8FE-DF07E295A211}"/>
    <cellStyle name="Normal 2 24 2 6 4" xfId="20664" xr:uid="{5684A04B-334C-40FE-BAD4-DEE62DE4B8C3}"/>
    <cellStyle name="Normal 2 24 2 6 5" xfId="20666" xr:uid="{C106993F-C62E-4A4F-904B-1EBC9346D323}"/>
    <cellStyle name="Normal 2 24 2 6 6" xfId="20668" xr:uid="{D035E7C6-DAE0-42FC-A484-DD21A0B2A6D2}"/>
    <cellStyle name="Normal 2 24 2 6 7" xfId="20670" xr:uid="{15DE72BC-284D-4065-9AE1-01F8408A9FDE}"/>
    <cellStyle name="Normal 2 24 2 6 8" xfId="20672" xr:uid="{43E6278A-945D-40E7-B73B-A591376999AF}"/>
    <cellStyle name="Normal 2 24 2 6 9" xfId="20674" xr:uid="{F3D81DEB-0BEA-41DA-9C4E-6A663D2ACF72}"/>
    <cellStyle name="Normal 2 24 2 7" xfId="20677" xr:uid="{B97CA14D-6F52-4AA6-9006-136F01F554DF}"/>
    <cellStyle name="Normal 2 24 2 8" xfId="20680" xr:uid="{68A09982-7FF6-4870-AFAA-C33C96BE9FAF}"/>
    <cellStyle name="Normal 2 24 2 9" xfId="20682" xr:uid="{759C03A4-B1DA-45F6-952A-304CD5D7EE24}"/>
    <cellStyle name="Normal 2 24 2_New TB 18-19" xfId="5137" xr:uid="{17C3CC12-8557-4B9D-ABFD-F085C7E12787}"/>
    <cellStyle name="Normal 2 24 3" xfId="20686" xr:uid="{BFC7A559-A5CA-4715-BFE2-B967C6E231E1}"/>
    <cellStyle name="Normal 2 24 3 10" xfId="5111" xr:uid="{4F2378EA-BD40-4F8E-9E4D-BC0511162AD2}"/>
    <cellStyle name="Normal 2 24 3 11" xfId="5670" xr:uid="{E1A4DDBC-222C-4B9F-B431-F88F3ADC5EEB}"/>
    <cellStyle name="Normal 2 24 3 12" xfId="5684" xr:uid="{F848FFE2-BFA1-4075-B718-057E43135A44}"/>
    <cellStyle name="Normal 2 24 3 13" xfId="5697" xr:uid="{DB659460-504A-4281-8078-FAC88281643D}"/>
    <cellStyle name="Normal 2 24 3 14" xfId="9683" xr:uid="{7690A326-48DE-4032-B7C4-4A49A922782A}"/>
    <cellStyle name="Normal 2 24 3 2" xfId="16593" xr:uid="{D76EF94C-9664-4711-A947-0BFFB51515EC}"/>
    <cellStyle name="Normal 2 24 3 2 2" xfId="20688" xr:uid="{02839CD3-EFC6-4DF3-87EE-5EB422607404}"/>
    <cellStyle name="Normal 2 24 3 2 3" xfId="20690" xr:uid="{E8ABFDE3-1041-41B6-9587-7DCBF2BF99D3}"/>
    <cellStyle name="Normal 2 24 3 2 4" xfId="20694" xr:uid="{7FB16849-59C6-492B-A712-2E91BD27B4BE}"/>
    <cellStyle name="Normal 2 24 3 2 5" xfId="20697" xr:uid="{B6BA8815-5836-49E3-80A7-580B849A25E6}"/>
    <cellStyle name="Normal 2 24 3 2 6" xfId="20700" xr:uid="{EF1F7355-AC4D-4706-A7A7-706D22B91390}"/>
    <cellStyle name="Normal 2 24 3 2 7" xfId="20703" xr:uid="{5950B047-8E01-48C2-BE8E-B1783A6A4712}"/>
    <cellStyle name="Normal 2 24 3 2 8" xfId="1454" xr:uid="{7A58AD70-A23E-48B8-9CEB-0FA9A819B478}"/>
    <cellStyle name="Normal 2 24 3 2 9" xfId="20709" xr:uid="{CC0E073A-5A71-4A50-9805-0113BAB778B9}"/>
    <cellStyle name="Normal 2 24 3 3" xfId="20711" xr:uid="{18B57879-1839-4C33-88FB-B300A88D0D8F}"/>
    <cellStyle name="Normal 2 24 3 3 2" xfId="20713" xr:uid="{8D840874-76C1-4406-A475-8F72F9D8B6B5}"/>
    <cellStyle name="Normal 2 24 3 3 3" xfId="20715" xr:uid="{971A3F04-8B06-4DBB-8013-C224FC3D3A36}"/>
    <cellStyle name="Normal 2 24 3 3 4" xfId="20717" xr:uid="{080CC881-37D1-4891-B0DA-DF7F56708E30}"/>
    <cellStyle name="Normal 2 24 3 3 5" xfId="20719" xr:uid="{39CF8715-E82C-4BE1-9EAA-1EF326B307B7}"/>
    <cellStyle name="Normal 2 24 3 3 6" xfId="20721" xr:uid="{98446928-65DB-4DC5-BF87-B4AB4EAEC10E}"/>
    <cellStyle name="Normal 2 24 3 3 7" xfId="20723" xr:uid="{64C14D32-0DC9-4A20-82D4-FBC2E20F1F2A}"/>
    <cellStyle name="Normal 2 24 3 3 8" xfId="20725" xr:uid="{52ADB37C-B8D2-45CE-9E56-08DB7E645E5E}"/>
    <cellStyle name="Normal 2 24 3 3 9" xfId="20727" xr:uid="{ABF99377-FDCA-4671-8C6F-3170289A7C8F}"/>
    <cellStyle name="Normal 2 24 3 4" xfId="20729" xr:uid="{0AD03806-397B-4FE4-A4D5-28E6CF78A331}"/>
    <cellStyle name="Normal 2 24 3 4 2" xfId="20731" xr:uid="{3C45675E-027F-4F5B-B2E2-5B9F17C04079}"/>
    <cellStyle name="Normal 2 24 3 4 3" xfId="20733" xr:uid="{76977695-3F6E-4B02-8669-77C7B9955BC8}"/>
    <cellStyle name="Normal 2 24 3 4 4" xfId="20735" xr:uid="{CFE0D5A4-8786-458A-960F-3CE56BDCCB1C}"/>
    <cellStyle name="Normal 2 24 3 4 5" xfId="20737" xr:uid="{4656FA02-4B76-49F3-B6D9-FCE0061CCAF0}"/>
    <cellStyle name="Normal 2 24 3 4 6" xfId="20739" xr:uid="{29A6364A-1CB9-42C2-9EBC-60E7A68E6C48}"/>
    <cellStyle name="Normal 2 24 3 4 7" xfId="20741" xr:uid="{7B6F32DB-6D17-4680-899A-2105DCD1A60B}"/>
    <cellStyle name="Normal 2 24 3 4 8" xfId="3549" xr:uid="{2AC1CAF0-BBD5-4A97-A137-11737120BCEB}"/>
    <cellStyle name="Normal 2 24 3 4 9" xfId="3566" xr:uid="{C428C7AC-F4B9-409B-8B77-676010CAC619}"/>
    <cellStyle name="Normal 2 24 3 5" xfId="20743" xr:uid="{25257191-E409-4F62-961C-21BBFF82E379}"/>
    <cellStyle name="Normal 2 24 3 5 2" xfId="11099" xr:uid="{EA67006E-66BD-4CE4-B200-1AC2AD629FF9}"/>
    <cellStyle name="Normal 2 24 3 5 3" xfId="11106" xr:uid="{BBBDAAB0-CADA-4416-A50C-B95CDCC86383}"/>
    <cellStyle name="Normal 2 24 3 5 4" xfId="11109" xr:uid="{929C97E9-8329-4D15-8712-2704425712F2}"/>
    <cellStyle name="Normal 2 24 3 5 5" xfId="11112" xr:uid="{EF57C763-6B47-407F-8E13-F5400CE8D456}"/>
    <cellStyle name="Normal 2 24 3 5 6" xfId="3831" xr:uid="{AB4948AF-322E-44BC-AD4F-5236BCC3B875}"/>
    <cellStyle name="Normal 2 24 3 5 7" xfId="3840" xr:uid="{2130A75D-36A6-43A9-8671-0FEA1E161339}"/>
    <cellStyle name="Normal 2 24 3 5 8" xfId="3441" xr:uid="{8F82C477-26A2-425A-BCCF-1D202802E320}"/>
    <cellStyle name="Normal 2 24 3 5 9" xfId="3650" xr:uid="{2E3C7009-01C9-4862-802D-83D51FE01062}"/>
    <cellStyle name="Normal 2 24 3 6" xfId="20745" xr:uid="{525816A8-291F-4965-8A93-661EE58C1E52}"/>
    <cellStyle name="Normal 2 24 3 6 2" xfId="20747" xr:uid="{441225B6-EB10-42C3-93AE-38B850B1268E}"/>
    <cellStyle name="Normal 2 24 3 6 3" xfId="20749" xr:uid="{57776C95-3B9C-4137-A50D-DEC5291EEB52}"/>
    <cellStyle name="Normal 2 24 3 6 4" xfId="20751" xr:uid="{3F8441E5-9BE7-40DF-A64B-50A4FDBEA549}"/>
    <cellStyle name="Normal 2 24 3 6 5" xfId="20753" xr:uid="{F70B1DC8-844A-466B-B1C9-7BD420677F7B}"/>
    <cellStyle name="Normal 2 24 3 6 6" xfId="20755" xr:uid="{DAF57D67-4E9E-417C-8355-B82293509D1F}"/>
    <cellStyle name="Normal 2 24 3 6 7" xfId="20757" xr:uid="{64FB38C2-F18D-4064-B818-AE0954920745}"/>
    <cellStyle name="Normal 2 24 3 6 8" xfId="2617" xr:uid="{4F705984-C4A5-4ECB-B289-CE3026CE2511}"/>
    <cellStyle name="Normal 2 24 3 6 9" xfId="3709" xr:uid="{E784C21C-76FF-4BA0-B958-E6F1A13A9E64}"/>
    <cellStyle name="Normal 2 24 3 7" xfId="20759" xr:uid="{514E30E7-2567-4A81-BDA1-DB10B096282D}"/>
    <cellStyle name="Normal 2 24 3 8" xfId="20761" xr:uid="{36227747-56ED-4729-8A64-F2A58CF1FB24}"/>
    <cellStyle name="Normal 2 24 3 9" xfId="20763" xr:uid="{DAD41226-A693-4BE5-842A-6B34837C8BB2}"/>
    <cellStyle name="Normal 2 24 3_New TB 18-19" xfId="20765" xr:uid="{EC776197-3A35-45AE-BAEC-8F5CBBC851D9}"/>
    <cellStyle name="Normal 2 24 4" xfId="20771" xr:uid="{5360B2BC-40F3-41A5-81A5-2E3AC017844C}"/>
    <cellStyle name="Normal 2 24 4 10" xfId="20773" xr:uid="{4725157E-E304-4C86-87F8-FE9A8E78EA69}"/>
    <cellStyle name="Normal 2 24 4 11" xfId="20775" xr:uid="{9753D151-1201-4382-B1B0-2CE2A91340A0}"/>
    <cellStyle name="Normal 2 24 4 12" xfId="20777" xr:uid="{393ED45A-EBB2-4CC1-9743-1C0D90268971}"/>
    <cellStyle name="Normal 2 24 4 13" xfId="20779" xr:uid="{766E19F2-8B21-4946-8657-ABCC2D33CBC5}"/>
    <cellStyle name="Normal 2 24 4 14" xfId="20781" xr:uid="{35A1A8B6-BD33-4658-BB8F-88BF874A00A1}"/>
    <cellStyle name="Normal 2 24 4 2" xfId="15226" xr:uid="{BDE50675-EF76-47AE-A30C-9CD70D41D1CF}"/>
    <cellStyle name="Normal 2 24 4 2 2" xfId="20783" xr:uid="{BBC1FACA-7E7B-4E7C-9C94-EFD82B06F50A}"/>
    <cellStyle name="Normal 2 24 4 2 3" xfId="20785" xr:uid="{37B7E181-2E7A-49F0-8B83-4F55AA903F2E}"/>
    <cellStyle name="Normal 2 24 4 2 4" xfId="20788" xr:uid="{0C29B7D4-B79B-416B-889A-8B984D98F97B}"/>
    <cellStyle name="Normal 2 24 4 2 5" xfId="20792" xr:uid="{B71DC6D0-585A-44BF-882E-9706D7FBEB12}"/>
    <cellStyle name="Normal 2 24 4 2 6" xfId="775" xr:uid="{1FA6DF7C-1E41-4C4D-A8FC-CDD0249C82FF}"/>
    <cellStyle name="Normal 2 24 4 2 7" xfId="20795" xr:uid="{0303D020-3AD7-4BB1-BD63-0F455F5B33F6}"/>
    <cellStyle name="Normal 2 24 4 2 8" xfId="20799" xr:uid="{818A7B88-11D1-41E5-B067-D5C9020A55A8}"/>
    <cellStyle name="Normal 2 24 4 2 9" xfId="20805" xr:uid="{5AEED66C-CB2B-463E-A3A8-853C2AD1E909}"/>
    <cellStyle name="Normal 2 24 4 3" xfId="15230" xr:uid="{E2C17749-42F1-4882-B91A-81321640AB75}"/>
    <cellStyle name="Normal 2 24 4 3 2" xfId="20808" xr:uid="{49DE50AB-275B-4DB1-8876-F6FD52F87300}"/>
    <cellStyle name="Normal 2 24 4 3 3" xfId="20810" xr:uid="{E3285317-F21C-47D7-81C9-2654C84D0BEB}"/>
    <cellStyle name="Normal 2 24 4 3 4" xfId="20812" xr:uid="{34FC88B0-D40B-4B41-B900-874062D418D1}"/>
    <cellStyle name="Normal 2 24 4 3 5" xfId="20814" xr:uid="{912C0A19-75D9-452F-977E-CB814026FABA}"/>
    <cellStyle name="Normal 2 24 4 3 6" xfId="20816" xr:uid="{B707588A-5CEB-4E28-A826-B8D986C1935A}"/>
    <cellStyle name="Normal 2 24 4 3 7" xfId="20818" xr:uid="{564F1CFA-2F56-49C0-8D22-EC6D54140F05}"/>
    <cellStyle name="Normal 2 24 4 3 8" xfId="20820" xr:uid="{5BACDF0B-3D65-4425-AB79-F0E40270EC90}"/>
    <cellStyle name="Normal 2 24 4 3 9" xfId="20823" xr:uid="{7BB40FEC-B82A-4359-A06A-55B3B6587D09}"/>
    <cellStyle name="Normal 2 24 4 4" xfId="20826" xr:uid="{BE3E37DE-2F82-4BC2-82CA-94712D4DA71A}"/>
    <cellStyle name="Normal 2 24 4 4 2" xfId="20829" xr:uid="{7AC7C6CD-A70B-41BA-BC98-433EBF04FA25}"/>
    <cellStyle name="Normal 2 24 4 4 3" xfId="20831" xr:uid="{7AFE3477-DC52-4C52-ADD3-AC98762DA912}"/>
    <cellStyle name="Normal 2 24 4 4 4" xfId="20833" xr:uid="{D57A2A24-FFA9-42A1-A1AA-B932190EF62C}"/>
    <cellStyle name="Normal 2 24 4 4 5" xfId="20836" xr:uid="{3ECA2FD1-8DD7-4A8E-8C13-6A8AEF498F5F}"/>
    <cellStyle name="Normal 2 24 4 4 6" xfId="20839" xr:uid="{EDEFC091-AE8B-43CF-83A1-17172B03FD6F}"/>
    <cellStyle name="Normal 2 24 4 4 7" xfId="20842" xr:uid="{FCA075D9-C6D9-49A8-9692-B5AB123EDE1D}"/>
    <cellStyle name="Normal 2 24 4 4 8" xfId="20845" xr:uid="{D604E140-D906-47F6-82B8-DFC2E1E5BD7B}"/>
    <cellStyle name="Normal 2 24 4 4 9" xfId="20849" xr:uid="{52F8AEF9-8E19-4705-ACC2-253CD71750BE}"/>
    <cellStyle name="Normal 2 24 4 5" xfId="20852" xr:uid="{6DBC75A8-A617-4236-A2EB-2C332070D1FF}"/>
    <cellStyle name="Normal 2 24 4 5 2" xfId="20854" xr:uid="{4370B04F-2317-4CB7-9B36-C17DAA647430}"/>
    <cellStyle name="Normal 2 24 4 5 3" xfId="20856" xr:uid="{220F4DE6-58F7-4AE4-95F7-95A22C7DE148}"/>
    <cellStyle name="Normal 2 24 4 5 4" xfId="20858" xr:uid="{9DE08907-04BE-445C-AF3B-5FA8DEB1B053}"/>
    <cellStyle name="Normal 2 24 4 5 5" xfId="20860" xr:uid="{14C8FCF7-0B3D-4EB3-AB1C-DD6F19EE6386}"/>
    <cellStyle name="Normal 2 24 4 5 6" xfId="20862" xr:uid="{8EDA0C04-7499-4318-8C72-F1A9EED1E116}"/>
    <cellStyle name="Normal 2 24 4 5 7" xfId="20864" xr:uid="{A249AA0F-66F4-4063-A81F-69A51B038F49}"/>
    <cellStyle name="Normal 2 24 4 5 8" xfId="20866" xr:uid="{03CB6FA5-26E2-4429-834C-23F1B52A19D4}"/>
    <cellStyle name="Normal 2 24 4 5 9" xfId="20869" xr:uid="{6DFACE33-3991-4626-A828-71C616A4F0CE}"/>
    <cellStyle name="Normal 2 24 4 6" xfId="20872" xr:uid="{1703EA4F-8B4E-4F67-9054-514722AC9DE0}"/>
    <cellStyle name="Normal 2 24 4 6 2" xfId="20874" xr:uid="{575E421D-3DCC-4A78-BAA3-265139A6D611}"/>
    <cellStyle name="Normal 2 24 4 6 3" xfId="20877" xr:uid="{D2C8157E-7A91-48A7-A25B-F29F56834A06}"/>
    <cellStyle name="Normal 2 24 4 6 4" xfId="20880" xr:uid="{0143845A-3786-42F1-87F6-818206A5289B}"/>
    <cellStyle name="Normal 2 24 4 6 5" xfId="13722" xr:uid="{82F32E95-822B-4FAD-B073-B81F49847E2A}"/>
    <cellStyle name="Normal 2 24 4 6 6" xfId="20883" xr:uid="{CB6C1071-EC08-40BB-8052-CA9045F2F783}"/>
    <cellStyle name="Normal 2 24 4 6 7" xfId="982" xr:uid="{5ECC8B3E-0CD0-4C3B-AF3C-5FA9FD23173D}"/>
    <cellStyle name="Normal 2 24 4 6 8" xfId="20886" xr:uid="{35F31776-979B-4AC6-B530-484FBF072E4A}"/>
    <cellStyle name="Normal 2 24 4 6 9" xfId="20889" xr:uid="{F36E78C5-8546-493A-9556-647A0C0CE4A1}"/>
    <cellStyle name="Normal 2 24 4 7" xfId="20892" xr:uid="{7CF03E28-0CE7-4400-AC05-E10E928539F1}"/>
    <cellStyle name="Normal 2 24 4 8" xfId="20894" xr:uid="{21E945BE-27E6-4404-A038-48F0EE3E82DF}"/>
    <cellStyle name="Normal 2 24 4 9" xfId="20896" xr:uid="{1D55F2A0-B79B-425B-B659-BDFA5D710BEA}"/>
    <cellStyle name="Normal 2 24 4_New TB 18-19" xfId="3237" xr:uid="{B22926E7-2BDB-4930-A5AC-B02A599D9609}"/>
    <cellStyle name="Normal 2 24 5" xfId="20900" xr:uid="{F59D6CD5-DAA5-4363-B6F4-68C3DE8A4587}"/>
    <cellStyle name="Normal 2 24 5 10" xfId="16745" xr:uid="{5C5F1226-F121-46FD-86E6-1A845795E508}"/>
    <cellStyle name="Normal 2 24 5 11" xfId="16750" xr:uid="{D35E9D45-49BA-4B1F-9B55-4CAEC80BFFED}"/>
    <cellStyle name="Normal 2 24 5 12" xfId="20903" xr:uid="{740595ED-7748-4DE5-A217-8624B1876E80}"/>
    <cellStyle name="Normal 2 24 5 13" xfId="20907" xr:uid="{7B77765B-C02D-4331-9C7E-E82FBBDF6769}"/>
    <cellStyle name="Normal 2 24 5 14" xfId="20911" xr:uid="{17F205D2-82A6-4BA1-96F9-6E0EE3666F11}"/>
    <cellStyle name="Normal 2 24 5 2" xfId="15239" xr:uid="{2E95F716-9ECA-451D-A041-E35CB55936F9}"/>
    <cellStyle name="Normal 2 24 5 2 2" xfId="14084" xr:uid="{D6DD951B-F0A0-48ED-BB02-6B5E9CE97430}"/>
    <cellStyle name="Normal 2 24 5 2 3" xfId="14089" xr:uid="{674F9763-F278-45B2-8F8E-A6D8CA42CD9A}"/>
    <cellStyle name="Normal 2 24 5 2 4" xfId="14095" xr:uid="{8AA5CD6A-0A5D-47BB-930F-FA6EB7F82EA3}"/>
    <cellStyle name="Normal 2 24 5 2 5" xfId="14100" xr:uid="{2BBAE743-DC6D-4D58-9612-7954FC75F5DD}"/>
    <cellStyle name="Normal 2 24 5 2 6" xfId="14114" xr:uid="{DABD3035-F66E-4870-86B8-4A56B1974DE2}"/>
    <cellStyle name="Normal 2 24 5 2 7" xfId="2674" xr:uid="{F478FF92-FAE2-4C3E-B9E3-3C5D411EC8C8}"/>
    <cellStyle name="Normal 2 24 5 2 8" xfId="15077" xr:uid="{1B5AE59C-9121-4C39-8A37-7D4DF0DF82EC}"/>
    <cellStyle name="Normal 2 24 5 2 9" xfId="15084" xr:uid="{0E55A7A7-D615-4A09-9659-949EB1213982}"/>
    <cellStyle name="Normal 2 24 5 3" xfId="15243" xr:uid="{548862CA-757E-4AE8-9EED-306976CC9946}"/>
    <cellStyle name="Normal 2 24 5 3 2" xfId="15969" xr:uid="{1939DE4F-CE39-4EE7-A703-F1FAAAB18A0A}"/>
    <cellStyle name="Normal 2 24 5 3 3" xfId="16130" xr:uid="{C6DC055D-D32D-4EB8-BE83-1E88A80F416D}"/>
    <cellStyle name="Normal 2 24 5 3 4" xfId="16133" xr:uid="{B16AB2ED-E581-48BD-8F6A-E09CD60C8CBE}"/>
    <cellStyle name="Normal 2 24 5 3 5" xfId="16137" xr:uid="{9D515B68-F035-4337-89C2-861C4E21F271}"/>
    <cellStyle name="Normal 2 24 5 3 6" xfId="20914" xr:uid="{BCFA34B5-3ED9-4A62-8655-B0A1A203DB01}"/>
    <cellStyle name="Normal 2 24 5 3 7" xfId="20918" xr:uid="{555FA83C-85C2-4102-A21B-9D11EAF836E8}"/>
    <cellStyle name="Normal 2 24 5 3 8" xfId="20922" xr:uid="{BAF86E9A-65BE-434D-B510-4EA4F7B90205}"/>
    <cellStyle name="Normal 2 24 5 3 9" xfId="20927" xr:uid="{98E0E689-7E8F-4118-89B3-21EC2D23314A}"/>
    <cellStyle name="Normal 2 24 5 4" xfId="20932" xr:uid="{2B17AD23-E577-49C9-8740-1D0D224A6A66}"/>
    <cellStyle name="Normal 2 24 5 4 2" xfId="20934" xr:uid="{860E40B6-928E-4419-BAD2-D57018274E19}"/>
    <cellStyle name="Normal 2 24 5 4 3" xfId="20936" xr:uid="{F71E4770-CC1C-4010-8A9D-F36AC44A4A92}"/>
    <cellStyle name="Normal 2 24 5 4 4" xfId="20938" xr:uid="{501CAF17-6B4F-4822-BF75-310B67CDC197}"/>
    <cellStyle name="Normal 2 24 5 4 5" xfId="20941" xr:uid="{339EF10B-5600-4F85-86C7-04B253BE4D3E}"/>
    <cellStyle name="Normal 2 24 5 4 6" xfId="20944" xr:uid="{6549C9BC-1198-4AEC-8871-E7C56E7CF805}"/>
    <cellStyle name="Normal 2 24 5 4 7" xfId="20949" xr:uid="{3AF3D4D4-742B-454C-9B35-B830DD2C3815}"/>
    <cellStyle name="Normal 2 24 5 4 8" xfId="20954" xr:uid="{EF37C653-DD5A-448F-8C8B-E87CBCD04E46}"/>
    <cellStyle name="Normal 2 24 5 4 9" xfId="20961" xr:uid="{FC2DBE03-AA21-47E4-BB3A-8BD0A08512E7}"/>
    <cellStyle name="Normal 2 24 5 5" xfId="20969" xr:uid="{54499300-3E3B-4310-802B-4C97753F0FF2}"/>
    <cellStyle name="Normal 2 24 5 5 2" xfId="20971" xr:uid="{D6A900FA-4008-48DD-A261-9FF30D6AECCF}"/>
    <cellStyle name="Normal 2 24 5 5 3" xfId="20973" xr:uid="{BC7C581A-B283-49D8-A4B7-E9F1D1C0E53B}"/>
    <cellStyle name="Normal 2 24 5 5 4" xfId="20975" xr:uid="{10A67E1A-BE3C-4952-B58D-BC2A7BA5ECCD}"/>
    <cellStyle name="Normal 2 24 5 5 5" xfId="20977" xr:uid="{783034F6-19A4-4D0A-A6D3-EA03FA6E3A0A}"/>
    <cellStyle name="Normal 2 24 5 5 6" xfId="20980" xr:uid="{86C1A176-DF89-419D-8B24-E9B08B28933E}"/>
    <cellStyle name="Normal 2 24 5 5 7" xfId="20983" xr:uid="{85AC64DC-CAE1-49E3-AE12-DC68CE5D23CA}"/>
    <cellStyle name="Normal 2 24 5 5 8" xfId="20986" xr:uid="{656A03B2-4C6E-4C55-BA2D-0191ECB92F51}"/>
    <cellStyle name="Normal 2 24 5 5 9" xfId="20990" xr:uid="{1EA4A43E-3B18-4BA0-8231-A413C5797882}"/>
    <cellStyle name="Normal 2 24 5 6" xfId="20995" xr:uid="{F16A21F2-8248-4ECF-9EDB-6DA689EF73EA}"/>
    <cellStyle name="Normal 2 24 5 6 2" xfId="16187" xr:uid="{20D5AF71-C53F-4928-98CE-DD1721C378CB}"/>
    <cellStyle name="Normal 2 24 5 6 3" xfId="16191" xr:uid="{B16B47CD-1A34-4923-B698-BD3D374442FC}"/>
    <cellStyle name="Normal 2 24 5 6 4" xfId="16195" xr:uid="{85D5E6F6-71C1-47F0-B9BA-618ADDF207BF}"/>
    <cellStyle name="Normal 2 24 5 6 5" xfId="16200" xr:uid="{D29C5869-DBEC-460A-BA4F-94566BF5C6BD}"/>
    <cellStyle name="Normal 2 24 5 6 6" xfId="13466" xr:uid="{97649062-52AF-45C1-B4D3-E6CBB84F3838}"/>
    <cellStyle name="Normal 2 24 5 6 7" xfId="20997" xr:uid="{C097A755-7C59-4A32-B47F-51D99442D9D5}"/>
    <cellStyle name="Normal 2 24 5 6 8" xfId="21000" xr:uid="{AADF3362-FFC7-4D72-995E-ED915E89C0E9}"/>
    <cellStyle name="Normal 2 24 5 6 9" xfId="21003" xr:uid="{15151E14-2E08-406F-AF0A-DF9D922EED5D}"/>
    <cellStyle name="Normal 2 24 5 7" xfId="21007" xr:uid="{A39319FE-8F5A-49E1-9576-09EC2E453AAB}"/>
    <cellStyle name="Normal 2 24 5 8" xfId="21009" xr:uid="{2520B211-EDC7-44B3-88E2-135D9A6B6243}"/>
    <cellStyle name="Normal 2 24 5 9" xfId="21011" xr:uid="{9D6929E7-58B1-400E-BD26-CBAE1D58F1CB}"/>
    <cellStyle name="Normal 2 24 5_New TB 18-19" xfId="21014" xr:uid="{322C0265-021A-47B0-9E16-9630CF1D7F9B}"/>
    <cellStyle name="Normal 2 24 6" xfId="21021" xr:uid="{79B562E7-0E1A-4A89-9812-44A1CF477983}"/>
    <cellStyle name="Normal 2 24 6 10" xfId="21023" xr:uid="{F51BDF65-3F70-48F1-BE76-6E54460602F7}"/>
    <cellStyle name="Normal 2 24 6 11" xfId="21026" xr:uid="{303C15A9-48A3-4560-AEAA-97F4DA9A0B85}"/>
    <cellStyle name="Normal 2 24 6 12" xfId="21029" xr:uid="{5538FFB0-C975-4BA6-AF39-3CB117511A5B}"/>
    <cellStyle name="Normal 2 24 6 13" xfId="21032" xr:uid="{06A915E1-A759-47BF-907B-A1AD3829AB8C}"/>
    <cellStyle name="Normal 2 24 6 14" xfId="21035" xr:uid="{7639F805-5E6B-4712-B165-ECE8A7AE6199}"/>
    <cellStyle name="Normal 2 24 6 2" xfId="15252" xr:uid="{54E7BFC6-1004-4EC4-8C46-0D194CB3A1A6}"/>
    <cellStyle name="Normal 2 24 6 2 2" xfId="20230" xr:uid="{1300485E-B30C-4DD0-85A0-FB6BC79B17F4}"/>
    <cellStyle name="Normal 2 24 6 2 3" xfId="17246" xr:uid="{BF4858A0-AA30-491C-A925-0859CD37122F}"/>
    <cellStyle name="Normal 2 24 6 2 4" xfId="17256" xr:uid="{6E7F1969-F51A-4ECF-91A9-E2B79FF0E4C1}"/>
    <cellStyle name="Normal 2 24 6 2 5" xfId="17278" xr:uid="{BDF3DE3E-A6C2-4F4B-BC1D-6C04A21C1921}"/>
    <cellStyle name="Normal 2 24 6 2 6" xfId="6633" xr:uid="{D167DAED-17C0-4CC2-BA69-A1313A03F076}"/>
    <cellStyle name="Normal 2 24 6 2 7" xfId="6661" xr:uid="{06E0F63E-06E6-4A51-A41A-320EA09E3489}"/>
    <cellStyle name="Normal 2 24 6 2 8" xfId="6699" xr:uid="{5508C888-8CDA-4678-94E5-3EF164D02131}"/>
    <cellStyle name="Normal 2 24 6 2 9" xfId="6740" xr:uid="{C6B7D6C2-EC36-4908-B837-1F1B4FC9A35E}"/>
    <cellStyle name="Normal 2 24 6 3" xfId="15257" xr:uid="{E38D9D9D-49B2-4A51-8AF1-DF5DC2D09B2C}"/>
    <cellStyle name="Normal 2 24 6 3 2" xfId="20684" xr:uid="{7197063D-49D2-46EA-A415-BF74011935BB}"/>
    <cellStyle name="Normal 2 24 6 3 3" xfId="20769" xr:uid="{55FFD592-C11F-41D1-B52C-5B2A974CF9DF}"/>
    <cellStyle name="Normal 2 24 6 3 4" xfId="20898" xr:uid="{AF4078C6-1086-4C3A-94B1-CA0D80AB4929}"/>
    <cellStyle name="Normal 2 24 6 3 5" xfId="21018" xr:uid="{171AB073-B20C-4F54-BC27-EDD066C279C7}"/>
    <cellStyle name="Normal 2 24 6 3 6" xfId="6793" xr:uid="{7D01A783-F961-4DD1-9544-66CEB4A38F7C}"/>
    <cellStyle name="Normal 2 24 6 3 7" xfId="6803" xr:uid="{4E578854-71C7-4AC8-94F2-5C385B6DA507}"/>
    <cellStyle name="Normal 2 24 6 3 8" xfId="6813" xr:uid="{14A4B814-8D3D-4537-9382-BF9812D20AE6}"/>
    <cellStyle name="Normal 2 24 6 3 9" xfId="6822" xr:uid="{27BEB71F-5ABC-46F3-A0D3-D35009923E5E}"/>
    <cellStyle name="Normal 2 24 6 4" xfId="21037" xr:uid="{04F32920-7B3E-4DDC-9549-84873CA90ECC}"/>
    <cellStyle name="Normal 2 24 6 4 2" xfId="21043" xr:uid="{05EE076F-73D1-4802-8F3C-133DD4CA6BEA}"/>
    <cellStyle name="Normal 2 24 6 4 3" xfId="21049" xr:uid="{FF50A8B3-0786-4572-AAA6-C4FFEBA52E5A}"/>
    <cellStyle name="Normal 2 24 6 4 4" xfId="21055" xr:uid="{62C43DA8-77F6-436A-AED7-825F01EAA9B2}"/>
    <cellStyle name="Normal 2 24 6 4 5" xfId="21063" xr:uid="{49E36B5D-FBEB-4582-A386-23A7E4A1BDFB}"/>
    <cellStyle name="Normal 2 24 6 4 6" xfId="21068" xr:uid="{7F7747D8-E4B4-410B-B02A-05AA9872C25F}"/>
    <cellStyle name="Normal 2 24 6 4 7" xfId="21073" xr:uid="{BE9F838C-177F-42FA-9776-04D9FB062514}"/>
    <cellStyle name="Normal 2 24 6 4 8" xfId="21078" xr:uid="{E58DD90B-E20B-4BD4-9393-04335BF4836B}"/>
    <cellStyle name="Normal 2 24 6 4 9" xfId="21083" xr:uid="{8949A2A3-5353-4EC2-9C83-439B06B3EFEC}"/>
    <cellStyle name="Normal 2 24 6 5" xfId="21089" xr:uid="{A752DDCD-8774-403F-80B5-77A303734468}"/>
    <cellStyle name="Normal 2 24 6 5 2" xfId="15143" xr:uid="{0EE63ADC-0334-49EA-8579-88C1F40552AD}"/>
    <cellStyle name="Normal 2 24 6 5 3" xfId="21094" xr:uid="{DA83E448-33B0-4A93-8800-13CEE429E48B}"/>
    <cellStyle name="Normal 2 24 6 5 4" xfId="21098" xr:uid="{F7CA211F-09C7-4E4A-A6FE-AFFE1FDA4BE3}"/>
    <cellStyle name="Normal 2 24 6 5 5" xfId="21101" xr:uid="{CA1E30FB-AC7E-4C8E-A2BC-62571AFAB9EA}"/>
    <cellStyle name="Normal 2 24 6 5 6" xfId="21105" xr:uid="{D5375016-9B71-4621-939A-E2534643B5C0}"/>
    <cellStyle name="Normal 2 24 6 5 7" xfId="21109" xr:uid="{3941AC98-33FB-4C24-A15A-3C512A32EF62}"/>
    <cellStyle name="Normal 2 24 6 5 8" xfId="21113" xr:uid="{02EDF1BB-6CBC-4CA2-A613-4F567C25191B}"/>
    <cellStyle name="Normal 2 24 6 5 9" xfId="21117" xr:uid="{868783E2-E4F5-4056-B7B7-BF31C3477DE0}"/>
    <cellStyle name="Normal 2 24 6 6" xfId="21122" xr:uid="{7D85771F-0930-4EB6-8856-FF25C1A8F516}"/>
    <cellStyle name="Normal 2 24 6 6 2" xfId="21127" xr:uid="{7B78EF8F-469B-4FBC-9E00-BB0A18388D70}"/>
    <cellStyle name="Normal 2 24 6 6 3" xfId="21132" xr:uid="{AAAD3352-7BBD-476A-952C-B7B71727786A}"/>
    <cellStyle name="Normal 2 24 6 6 4" xfId="21136" xr:uid="{30AF9BD4-5319-47C6-8F88-E6C0D23349E5}"/>
    <cellStyle name="Normal 2 24 6 6 5" xfId="21140" xr:uid="{FA0C7AD2-49CC-4BFB-9569-7BD2CC781040}"/>
    <cellStyle name="Normal 2 24 6 6 6" xfId="21144" xr:uid="{C9AD1DC1-8989-493F-AA52-141391277BC6}"/>
    <cellStyle name="Normal 2 24 6 6 7" xfId="21148" xr:uid="{0F0FF9CA-F848-487F-BA21-53DE57F8445C}"/>
    <cellStyle name="Normal 2 24 6 6 8" xfId="21152" xr:uid="{AB66E824-1232-4C16-A741-AF3BBBE70A3F}"/>
    <cellStyle name="Normal 2 24 6 6 9" xfId="21156" xr:uid="{70FFD0BC-CC05-4C68-B78C-41EC05E212EC}"/>
    <cellStyle name="Normal 2 24 6 7" xfId="21160" xr:uid="{040FAF08-FFD3-4149-AB82-16762C745AE9}"/>
    <cellStyle name="Normal 2 24 6 8" xfId="21162" xr:uid="{280AF3E4-8AB8-4F23-8FE4-F8493B0AA3DB}"/>
    <cellStyle name="Normal 2 24 6 9" xfId="21164" xr:uid="{A8369753-0D47-4051-8251-B8DB68234E9E}"/>
    <cellStyle name="Normal 2 24 6_New TB 18-19" xfId="16203" xr:uid="{7B176F4F-5C12-422B-8C3E-104BDB9648EB}"/>
    <cellStyle name="Normal 2 24 7" xfId="6789" xr:uid="{D8C3F825-12FD-4C3F-9A0E-200724EDFE2F}"/>
    <cellStyle name="Normal 2 24 7 2" xfId="5587" xr:uid="{0134CBC7-5637-486C-8394-530529D490A9}"/>
    <cellStyle name="Normal 2 24 7 3" xfId="5601" xr:uid="{CAA7CBA4-C708-4CB4-BEA0-B89E282BE636}"/>
    <cellStyle name="Normal 2 24 7 4" xfId="5616" xr:uid="{E6AACE25-0B17-4AAC-9FDA-307CC9CC87EA}"/>
    <cellStyle name="Normal 2 24 7 5" xfId="5627" xr:uid="{EB70B4BE-B036-42B6-8FED-7B1F7CC88409}"/>
    <cellStyle name="Normal 2 24 7 6" xfId="3197" xr:uid="{BB1D2D37-E8F3-42C3-8530-AF42A4A9E600}"/>
    <cellStyle name="Normal 2 24 7 7" xfId="3211" xr:uid="{0427AF41-856F-4820-B424-1B4E8116499F}"/>
    <cellStyle name="Normal 2 24 7 8" xfId="3225" xr:uid="{66EFBDC8-5C3B-4DB1-8D96-2973217C4DBB}"/>
    <cellStyle name="Normal 2 24 7 9" xfId="6797" xr:uid="{0E909DBA-3539-4017-B2F0-EA637BC792D8}"/>
    <cellStyle name="Normal 2 24 8" xfId="6800" xr:uid="{0CBA08FE-F817-4416-AB06-62A3D14FDEC3}"/>
    <cellStyle name="Normal 2 24 8 2" xfId="5902" xr:uid="{84D7A6C2-89A4-4C7D-B6B7-12097C7FAE3E}"/>
    <cellStyle name="Normal 2 24 8 3" xfId="5916" xr:uid="{0D9E58F3-510D-4280-B453-4D0C483415C5}"/>
    <cellStyle name="Normal 2 24 8 4" xfId="5931" xr:uid="{01B0D9E7-44B0-427A-8C40-06BE9EA873BD}"/>
    <cellStyle name="Normal 2 24 8 5" xfId="1068" xr:uid="{23CE7740-2549-409C-8A05-147AD1B50E83}"/>
    <cellStyle name="Normal 2 24 8 6" xfId="5941" xr:uid="{861F6BF0-7195-497B-87D7-4895698A022F}"/>
    <cellStyle name="Normal 2 24 8 7" xfId="5955" xr:uid="{6F9F0F26-4EC8-4714-87DD-E0D843CFCBAB}"/>
    <cellStyle name="Normal 2 24 8 8" xfId="5962" xr:uid="{53F0A278-1B3D-412C-9BFF-5E3D7EB796F3}"/>
    <cellStyle name="Normal 2 24 8 9" xfId="6807" xr:uid="{B910E99E-D761-41D5-B859-5A7D7AC98122}"/>
    <cellStyle name="Normal 2 24 9" xfId="6810" xr:uid="{9763E87B-C1C0-475F-919E-D8724E5D9ED8}"/>
    <cellStyle name="Normal 2 24 9 2" xfId="5980" xr:uid="{53B60A0B-20AE-40D6-B73C-1CBE1F3B9DE8}"/>
    <cellStyle name="Normal 2 24 9 3" xfId="5991" xr:uid="{8D9B4682-DB5D-4A8D-841C-B113A44F6FF2}"/>
    <cellStyle name="Normal 2 24 9 4" xfId="6006" xr:uid="{CC86DD86-0974-4FB4-B41F-BEDCBB81C79D}"/>
    <cellStyle name="Normal 2 24 9 5" xfId="6020" xr:uid="{F49475BD-C54B-40A0-A8D0-7BEB3AEDDE60}"/>
    <cellStyle name="Normal 2 24 9 6" xfId="6028" xr:uid="{21F53AC1-B6F9-4D56-A5BD-381035031CB7}"/>
    <cellStyle name="Normal 2 24 9 7" xfId="6038" xr:uid="{9A954E58-FFDD-40F4-AC16-FC9F3F1F713C}"/>
    <cellStyle name="Normal 2 24 9 8" xfId="6046" xr:uid="{B2E0B014-04C6-442A-8F02-DE7A8A562076}"/>
    <cellStyle name="Normal 2 24 9 9" xfId="6818" xr:uid="{3E23E4AA-C870-4A02-9A94-CD4DD46B03B7}"/>
    <cellStyle name="Normal 2 24_New TB 18-19" xfId="21166" xr:uid="{AB39F941-75C6-494B-9091-7014E5B61E75}"/>
    <cellStyle name="Normal 2 25" xfId="21394" xr:uid="{B48C1C6E-C402-4411-B1CA-1DAE97843324}"/>
    <cellStyle name="Normal 2 25 10" xfId="21398" xr:uid="{0B2807AA-CD0B-47BC-86DD-999B36502FB1}"/>
    <cellStyle name="Normal 2 25 10 2" xfId="21399" xr:uid="{1AAB25D6-2AA1-464F-A79E-4DE7C5FDABD2}"/>
    <cellStyle name="Normal 2 25 10 3" xfId="21400" xr:uid="{CA2F311A-EDEB-49D8-83F5-E164A7DDFFCA}"/>
    <cellStyle name="Normal 2 25 10 4" xfId="21401" xr:uid="{D49465C3-B86D-458A-9845-692EE77C4918}"/>
    <cellStyle name="Normal 2 25 10 5" xfId="21402" xr:uid="{E3FB33DD-975B-4219-A7D2-9C52B68538F1}"/>
    <cellStyle name="Normal 2 25 10 6" xfId="21403" xr:uid="{08B51146-9B64-483D-B076-C5CFF029490A}"/>
    <cellStyle name="Normal 2 25 10 7" xfId="21404" xr:uid="{7930D776-C3F6-4502-A5F5-A3F43FB3904A}"/>
    <cellStyle name="Normal 2 25 10 8" xfId="21405" xr:uid="{09584237-E4E3-416B-AB5A-6817DDCB587C}"/>
    <cellStyle name="Normal 2 25 10 9" xfId="21406" xr:uid="{B9E8E7CF-C7FB-44A2-90AA-C239139F01B7}"/>
    <cellStyle name="Normal 2 25 11" xfId="21407" xr:uid="{E266F874-7407-4E6B-B525-AB7A2553CCF8}"/>
    <cellStyle name="Normal 2 25 11 2" xfId="21408" xr:uid="{7346DC37-902D-415A-B1D6-44D1BE044547}"/>
    <cellStyle name="Normal 2 25 11 3" xfId="21409" xr:uid="{42A6BC22-9F33-4106-AA9B-EE35D6F771D2}"/>
    <cellStyle name="Normal 2 25 11 4" xfId="21411" xr:uid="{8D221F0B-8807-4F5F-9092-AD074B965855}"/>
    <cellStyle name="Normal 2 25 11 5" xfId="21412" xr:uid="{8A927880-3A7D-4426-BB5A-80F20CC3FBEE}"/>
    <cellStyle name="Normal 2 25 11 6" xfId="21413" xr:uid="{ED31758B-D3B1-4A95-A881-1AF59EFCEA97}"/>
    <cellStyle name="Normal 2 25 11 7" xfId="21415" xr:uid="{37AB5244-4539-42DB-B712-F23FB89D2E7C}"/>
    <cellStyle name="Normal 2 25 11 8" xfId="21416" xr:uid="{2BA41788-16CA-49B5-82A8-80C3A4B3A78D}"/>
    <cellStyle name="Normal 2 25 11 9" xfId="1363" xr:uid="{A1675EEE-6256-4D39-9D90-A0F265EB107A}"/>
    <cellStyle name="Normal 2 25 12" xfId="21417" xr:uid="{F7767A28-FBAA-4B85-8FFC-B5F064E1B6B5}"/>
    <cellStyle name="Normal 2 25 13" xfId="21418" xr:uid="{554A037B-0B49-487C-8F72-DB21C7CFBFDC}"/>
    <cellStyle name="Normal 2 25 14" xfId="21419" xr:uid="{4451E951-7680-4FBF-BAD0-4FC87C516E33}"/>
    <cellStyle name="Normal 2 25 15" xfId="21420" xr:uid="{8D55F9AC-D5E6-4789-9A23-8DB87C7BEEF7}"/>
    <cellStyle name="Normal 2 25 16" xfId="21421" xr:uid="{356CB769-6C18-4B2A-AE40-5E0844FE8DA7}"/>
    <cellStyle name="Normal 2 25 17" xfId="11821" xr:uid="{1A223883-A628-4566-B331-4CC59704FD08}"/>
    <cellStyle name="Normal 2 25 18" xfId="11831" xr:uid="{4599FE07-FAFE-41D6-BF75-CDDF8FFAC924}"/>
    <cellStyle name="Normal 2 25 19" xfId="4885" xr:uid="{A41E9B3E-27AF-40AF-A2D5-AB4C9BEF1F16}"/>
    <cellStyle name="Normal 2 25 2" xfId="842" xr:uid="{888E774B-8D1A-44A4-BD81-F8D6743817D2}"/>
    <cellStyle name="Normal 2 25 2 10" xfId="21423" xr:uid="{3E0CDCCC-3882-4BA6-A25B-E4B47C59F2EF}"/>
    <cellStyle name="Normal 2 25 2 11" xfId="21425" xr:uid="{463DDF04-0224-43BD-81CD-FB4C007742F9}"/>
    <cellStyle name="Normal 2 25 2 12" xfId="21427" xr:uid="{A962C135-AA05-4A16-BF5B-71DF63555BD6}"/>
    <cellStyle name="Normal 2 25 2 13" xfId="21429" xr:uid="{B658C415-3FED-451C-87CA-AF50C854F95B}"/>
    <cellStyle name="Normal 2 25 2 14" xfId="21431" xr:uid="{BA9EF7E9-735E-4665-8E1C-B69EED7EC150}"/>
    <cellStyle name="Normal 2 25 2 2" xfId="16604" xr:uid="{3769554B-4BF0-4288-84EB-FF736F95C3CC}"/>
    <cellStyle name="Normal 2 25 2 2 2" xfId="2369" xr:uid="{7C649C54-27E0-4C3B-B8D5-15D110585828}"/>
    <cellStyle name="Normal 2 25 2 2 3" xfId="21434" xr:uid="{CCE5A412-704A-4D6E-8FA2-591ADA6403D4}"/>
    <cellStyle name="Normal 2 25 2 2 4" xfId="21440" xr:uid="{722232AC-7466-4216-9E3A-8637F722990E}"/>
    <cellStyle name="Normal 2 25 2 2 5" xfId="21446" xr:uid="{7E5CE34B-938D-4022-8C7F-AA36409D9E5E}"/>
    <cellStyle name="Normal 2 25 2 2 6" xfId="21450" xr:uid="{8D8867AC-BD25-4E84-BF30-B1C7137BD1B6}"/>
    <cellStyle name="Normal 2 25 2 2 7" xfId="21454" xr:uid="{097A59BF-6289-475D-8F84-4214AB2585A0}"/>
    <cellStyle name="Normal 2 25 2 2 8" xfId="21458" xr:uid="{68C32944-E6CE-472D-A7AD-CAC32CA63DBD}"/>
    <cellStyle name="Normal 2 25 2 2 9" xfId="21462" xr:uid="{460279D8-83C2-46EF-A46C-4B9F01E2ECD3}"/>
    <cellStyle name="Normal 2 25 2 3" xfId="21464" xr:uid="{14AE870F-9519-4300-8628-F9863B86183C}"/>
    <cellStyle name="Normal 2 25 2 3 2" xfId="21466" xr:uid="{960E73E7-2EC0-4B01-9EB3-7469BBB45D3A}"/>
    <cellStyle name="Normal 2 25 2 3 3" xfId="21469" xr:uid="{482349AC-09DB-4D05-AF66-3C9C3AA837FF}"/>
    <cellStyle name="Normal 2 25 2 3 4" xfId="21472" xr:uid="{3D62F8D1-6552-4331-A9DF-7601612F0FAD}"/>
    <cellStyle name="Normal 2 25 2 3 5" xfId="21474" xr:uid="{DECED684-237B-4EFC-8E03-8D548D4DB30A}"/>
    <cellStyle name="Normal 2 25 2 3 6" xfId="21477" xr:uid="{C7907A91-1EC2-47F3-988C-EE644C76A463}"/>
    <cellStyle name="Normal 2 25 2 3 7" xfId="21480" xr:uid="{7B969D56-198E-42C8-A5D8-35D79A9384FA}"/>
    <cellStyle name="Normal 2 25 2 3 8" xfId="21483" xr:uid="{155AB159-0AED-4131-B2A6-B5B069076098}"/>
    <cellStyle name="Normal 2 25 2 3 9" xfId="21486" xr:uid="{B9A95F8A-7C9E-4E7E-9382-A8F69C089127}"/>
    <cellStyle name="Normal 2 25 2 4" xfId="21488" xr:uid="{4189F684-449C-4623-A3A1-4E238CF51293}"/>
    <cellStyle name="Normal 2 25 2 4 2" xfId="21491" xr:uid="{F6DE294F-3874-4CAC-87EC-345874523BB7}"/>
    <cellStyle name="Normal 2 25 2 4 3" xfId="21494" xr:uid="{ADCAD8C8-BC83-49C7-AC87-FFC4BC5B9EAD}"/>
    <cellStyle name="Normal 2 25 2 4 4" xfId="21497" xr:uid="{4075CF12-0B6F-4648-B21D-6793785327A1}"/>
    <cellStyle name="Normal 2 25 2 4 5" xfId="21499" xr:uid="{712A9C97-6335-479F-91E7-3CB724C6CCED}"/>
    <cellStyle name="Normal 2 25 2 4 6" xfId="21501" xr:uid="{6B729EA6-D51D-4177-8320-2660A28AE23A}"/>
    <cellStyle name="Normal 2 25 2 4 7" xfId="21503" xr:uid="{F5F47695-5BE8-43FB-B7ED-3290ACF5B4C9}"/>
    <cellStyle name="Normal 2 25 2 4 8" xfId="21505" xr:uid="{19D87E2F-347F-4CDD-9DAF-1564C13B98E5}"/>
    <cellStyle name="Normal 2 25 2 4 9" xfId="21507" xr:uid="{94707E4F-A7E2-4430-9DEA-DAA13860F700}"/>
    <cellStyle name="Normal 2 25 2 5" xfId="21509" xr:uid="{DDD26EAF-5695-49A8-AA5F-D9AB7CF9FA58}"/>
    <cellStyle name="Normal 2 25 2 5 2" xfId="19175" xr:uid="{6A162514-5810-4CD5-9D02-C6E4018F9426}"/>
    <cellStyle name="Normal 2 25 2 5 3" xfId="21512" xr:uid="{0F9B0C9D-53F1-4136-B9E0-867DE6EC39A1}"/>
    <cellStyle name="Normal 2 25 2 5 4" xfId="21516" xr:uid="{CD7D23D4-0255-4AE1-9E48-DF984D998C85}"/>
    <cellStyle name="Normal 2 25 2 5 5" xfId="21518" xr:uid="{73054843-30E6-444B-B307-FEE848710047}"/>
    <cellStyle name="Normal 2 25 2 5 6" xfId="21520" xr:uid="{660E4638-38C7-422C-9F86-2CA619E5251E}"/>
    <cellStyle name="Normal 2 25 2 5 7" xfId="21522" xr:uid="{5512EC77-8BC8-4B56-AF4C-A131B143C154}"/>
    <cellStyle name="Normal 2 25 2 5 8" xfId="21524" xr:uid="{CCEC95D0-F501-4601-AC86-DD38B6AB5CD7}"/>
    <cellStyle name="Normal 2 25 2 5 9" xfId="21526" xr:uid="{97D27ACA-37E9-4298-BC13-113065B484D8}"/>
    <cellStyle name="Normal 2 25 2 6" xfId="10022" xr:uid="{A4C7F021-F652-4FC1-A2DA-F4166F95A5BA}"/>
    <cellStyle name="Normal 2 25 2 6 2" xfId="21528" xr:uid="{3F3FA29B-95C5-4ACC-98FA-91A117FC8383}"/>
    <cellStyle name="Normal 2 25 2 6 3" xfId="21532" xr:uid="{869E0CDA-F50F-442E-BA45-8EED92A6D807}"/>
    <cellStyle name="Normal 2 25 2 6 4" xfId="21536" xr:uid="{4CD8B75F-69A9-4211-BC45-DE34D7F54526}"/>
    <cellStyle name="Normal 2 25 2 6 5" xfId="21539" xr:uid="{76778224-9FBB-4363-A8E1-F9EBA689A865}"/>
    <cellStyle name="Normal 2 25 2 6 6" xfId="21541" xr:uid="{3BF7D7F4-1DB5-4D3F-8170-203DA01E34E2}"/>
    <cellStyle name="Normal 2 25 2 6 7" xfId="21543" xr:uid="{11240133-A15C-42E5-8D97-4184029A93B8}"/>
    <cellStyle name="Normal 2 25 2 6 8" xfId="11454" xr:uid="{684B35BA-963D-467A-AF57-878ED8BA6B9B}"/>
    <cellStyle name="Normal 2 25 2 6 9" xfId="10944" xr:uid="{A254F224-0C98-436F-9079-7FCC5284C059}"/>
    <cellStyle name="Normal 2 25 2 7" xfId="10027" xr:uid="{C2B9314E-7ADE-4FFF-BB27-64CA6D66ED6B}"/>
    <cellStyle name="Normal 2 25 2 8" xfId="10032" xr:uid="{CBE9F4A8-F477-4DA3-909B-06F20DB1B651}"/>
    <cellStyle name="Normal 2 25 2 9" xfId="10036" xr:uid="{49522E9C-3F50-4D8C-84B7-7F10FC931117}"/>
    <cellStyle name="Normal 2 25 2_New TB 18-19" xfId="15912" xr:uid="{EFD9D005-CF40-41EB-B6E6-AADADA497268}"/>
    <cellStyle name="Normal 2 25 3" xfId="21040" xr:uid="{258C4EF4-4017-42F1-9EA9-A19708388A95}"/>
    <cellStyle name="Normal 2 25 3 10" xfId="21545" xr:uid="{48B2C2D4-5B75-40AC-A792-D68979822E98}"/>
    <cellStyle name="Normal 2 25 3 11" xfId="3260" xr:uid="{36BE0AF0-61F1-45D6-AAAB-D082648465A5}"/>
    <cellStyle name="Normal 2 25 3 12" xfId="3271" xr:uid="{55EB5CC2-E6A8-4A04-A75E-2C4364BCC938}"/>
    <cellStyle name="Normal 2 25 3 13" xfId="3281" xr:uid="{BDE32D5F-AD61-479A-9CCA-1C57F048933E}"/>
    <cellStyle name="Normal 2 25 3 14" xfId="21547" xr:uid="{70AE5134-9D96-4ADF-8ECA-F5CC0118AF62}"/>
    <cellStyle name="Normal 2 25 3 2" xfId="16615" xr:uid="{9D611086-7538-4FF8-A1FF-88A9259FCC2B}"/>
    <cellStyle name="Normal 2 25 3 2 2" xfId="11692" xr:uid="{DAE83A57-1C98-4FFF-B327-1CE641C7EBED}"/>
    <cellStyle name="Normal 2 25 3 2 3" xfId="11445" xr:uid="{F650CF8C-4FC7-44C9-A962-0112BF502F27}"/>
    <cellStyle name="Normal 2 25 3 2 4" xfId="21551" xr:uid="{388E784A-E04C-4847-9F36-58BD5C0735BF}"/>
    <cellStyle name="Normal 2 25 3 2 5" xfId="21556" xr:uid="{F78AF38D-0373-477C-8D84-9DD1B2F49F4A}"/>
    <cellStyle name="Normal 2 25 3 2 6" xfId="21560" xr:uid="{D1AB1957-95B9-49F3-992A-7E5829DF7983}"/>
    <cellStyle name="Normal 2 25 3 2 7" xfId="21564" xr:uid="{9B545B5E-E8B0-4AF6-9375-B7BBEA3E4E25}"/>
    <cellStyle name="Normal 2 25 3 2 8" xfId="21568" xr:uid="{10E8FDF6-2D4B-4897-BA68-336F25528510}"/>
    <cellStyle name="Normal 2 25 3 2 9" xfId="21571" xr:uid="{5BE03195-2D51-4FC0-8E75-32CFC3CD917D}"/>
    <cellStyle name="Normal 2 25 3 3" xfId="21573" xr:uid="{9B42CA63-AAA5-47A2-9E2D-81FB7A2D1C23}"/>
    <cellStyle name="Normal 2 25 3 3 2" xfId="21575" xr:uid="{AEFD9726-D87B-4DEC-8199-C2BAA255AB87}"/>
    <cellStyle name="Normal 2 25 3 3 3" xfId="21577" xr:uid="{5578543F-BFEA-4624-B20A-0FCD3C2E94DD}"/>
    <cellStyle name="Normal 2 25 3 3 4" xfId="21579" xr:uid="{E89E216E-7156-4DE1-B5F7-1A5E4C8A7532}"/>
    <cellStyle name="Normal 2 25 3 3 5" xfId="21581" xr:uid="{D9F45C6D-55C9-49E9-9977-00DA1A20A296}"/>
    <cellStyle name="Normal 2 25 3 3 6" xfId="21584" xr:uid="{1315748D-6879-4DE2-8F62-CF7234ED236D}"/>
    <cellStyle name="Normal 2 25 3 3 7" xfId="21587" xr:uid="{3419C523-B54C-49F4-934C-04AE9F874FF6}"/>
    <cellStyle name="Normal 2 25 3 3 8" xfId="21590" xr:uid="{CFBB2C9D-F182-4036-B05C-134C4228FBDF}"/>
    <cellStyle name="Normal 2 25 3 3 9" xfId="21593" xr:uid="{DBC6D5EA-32D0-438E-9948-22A07BC29126}"/>
    <cellStyle name="Normal 2 25 3 4" xfId="21595" xr:uid="{931D31A0-EA55-41EE-8239-F4882C5A49C2}"/>
    <cellStyle name="Normal 2 25 3 4 2" xfId="13614" xr:uid="{DDAEF648-180A-4522-9A1F-FCD8D9832A82}"/>
    <cellStyle name="Normal 2 25 3 4 3" xfId="13650" xr:uid="{69F06673-EBA7-48FF-A083-DBAF6AFA91EC}"/>
    <cellStyle name="Normal 2 25 3 4 4" xfId="13676" xr:uid="{C6E6F617-5386-447A-B339-FB037A17A53B}"/>
    <cellStyle name="Normal 2 25 3 4 5" xfId="13725" xr:uid="{903E675D-3E5A-4A9B-BC6F-A0C9DF73CF24}"/>
    <cellStyle name="Normal 2 25 3 4 6" xfId="13772" xr:uid="{92F67A6D-643A-496F-A6E4-9D57F1BE0DAB}"/>
    <cellStyle name="Normal 2 25 3 4 7" xfId="21597" xr:uid="{8B5BF4B4-2DFD-4F3C-AB07-C52845E798EA}"/>
    <cellStyle name="Normal 2 25 3 4 8" xfId="21599" xr:uid="{3E677713-8203-4845-A2F6-B87602A65069}"/>
    <cellStyle name="Normal 2 25 3 4 9" xfId="21601" xr:uid="{C8C31734-BD60-4883-BA9B-BE75910010B0}"/>
    <cellStyle name="Normal 2 25 3 5" xfId="21603" xr:uid="{25A54CD7-92E8-442C-9FA9-885919816B50}"/>
    <cellStyle name="Normal 2 25 3 5 2" xfId="21605" xr:uid="{05BE5035-0C46-4663-B6B6-44738032FF94}"/>
    <cellStyle name="Normal 2 25 3 5 3" xfId="21607" xr:uid="{7B7058CB-F3A6-4B89-ACBC-70DC17D67695}"/>
    <cellStyle name="Normal 2 25 3 5 4" xfId="21609" xr:uid="{90E232DF-1E4E-4EE7-A26E-FB5517125EF4}"/>
    <cellStyle name="Normal 2 25 3 5 5" xfId="21611" xr:uid="{87143346-9C10-49E7-B146-CF678879CB57}"/>
    <cellStyle name="Normal 2 25 3 5 6" xfId="21613" xr:uid="{18B9A0EB-6220-4907-970C-2DE4ED68A94A}"/>
    <cellStyle name="Normal 2 25 3 5 7" xfId="16668" xr:uid="{B693A22F-56AD-465A-B347-3846E4FC378C}"/>
    <cellStyle name="Normal 2 25 3 5 8" xfId="16856" xr:uid="{2AD099DC-1595-4938-8B46-761A4750DB7E}"/>
    <cellStyle name="Normal 2 25 3 5 9" xfId="16859" xr:uid="{AE960713-1DE9-4EF2-B9D8-5D17D4676B73}"/>
    <cellStyle name="Normal 2 25 3 6" xfId="10054" xr:uid="{DD700687-913F-4370-BCCC-A5C761F12A50}"/>
    <cellStyle name="Normal 2 25 3 6 2" xfId="15213" xr:uid="{A80B78C4-A34C-42A1-9BC8-B6A796E36540}"/>
    <cellStyle name="Normal 2 25 3 6 3" xfId="15266" xr:uid="{15E830CE-95D8-4DE6-86A1-4FB52156A665}"/>
    <cellStyle name="Normal 2 25 3 6 4" xfId="15380" xr:uid="{8D641A3B-27E6-4ED0-8182-D36F91C4F3C4}"/>
    <cellStyle name="Normal 2 25 3 6 5" xfId="15385" xr:uid="{C2568F63-891D-4288-8FDE-7A6FE09AC40C}"/>
    <cellStyle name="Normal 2 25 3 6 6" xfId="15389" xr:uid="{732C5637-B67C-40B4-B4F7-CEB9F664D394}"/>
    <cellStyle name="Normal 2 25 3 6 7" xfId="21615" xr:uid="{F2C869C5-319B-4DC9-8F49-AAC113FA9AF1}"/>
    <cellStyle name="Normal 2 25 3 6 8" xfId="21617" xr:uid="{6BB8ACEC-DE94-4289-B079-814385FF10A7}"/>
    <cellStyle name="Normal 2 25 3 6 9" xfId="21619" xr:uid="{7D43F21D-DB75-43EA-B54B-501AA8426269}"/>
    <cellStyle name="Normal 2 25 3 7" xfId="10058" xr:uid="{CAAB2A8F-3876-422D-A571-4EABE8F3516D}"/>
    <cellStyle name="Normal 2 25 3 8" xfId="10063" xr:uid="{917E65A2-2935-4559-B5F6-2E5CB0D4F6BB}"/>
    <cellStyle name="Normal 2 25 3 9" xfId="10069" xr:uid="{8CA82470-4990-46A3-AE80-38245985C79C}"/>
    <cellStyle name="Normal 2 25 3_New TB 18-19" xfId="17460" xr:uid="{D783DEDB-EA33-4967-919F-0376632721DA}"/>
    <cellStyle name="Normal 2 25 4" xfId="21047" xr:uid="{6C5C5C7C-2149-4F03-8357-CE394254887B}"/>
    <cellStyle name="Normal 2 25 4 10" xfId="21623" xr:uid="{5EBDB9F6-C8A1-4261-8F07-9964C5E984FF}"/>
    <cellStyle name="Normal 2 25 4 11" xfId="21625" xr:uid="{44B85FB8-B339-434D-ADD2-DB8F188E2CF7}"/>
    <cellStyle name="Normal 2 25 4 12" xfId="21627" xr:uid="{F7454D02-A0E0-493B-AA4E-64FEA7F7AD26}"/>
    <cellStyle name="Normal 2 25 4 13" xfId="21629" xr:uid="{68C92ADD-60BB-49A3-A41C-B557B40DE698}"/>
    <cellStyle name="Normal 2 25 4 14" xfId="21631" xr:uid="{5B9EC37D-1F1C-4D08-BA01-521129F13CEB}"/>
    <cellStyle name="Normal 2 25 4 2" xfId="15298" xr:uid="{A8D88898-21A9-43CC-8750-BEF57A2A1959}"/>
    <cellStyle name="Normal 2 25 4 2 2" xfId="9581" xr:uid="{1F71A177-8EB0-4D77-95DB-8A93473BCE32}"/>
    <cellStyle name="Normal 2 25 4 2 3" xfId="21633" xr:uid="{FAEFCCB0-BD3C-4D58-A2E2-11953A8574D5}"/>
    <cellStyle name="Normal 2 25 4 2 4" xfId="21637" xr:uid="{9A0AC10D-347C-4450-B4EA-E1E84186504C}"/>
    <cellStyle name="Normal 2 25 4 2 5" xfId="21642" xr:uid="{C8F8A44A-CD72-4A81-9A3E-56F6AF0B61D9}"/>
    <cellStyle name="Normal 2 25 4 2 6" xfId="21646" xr:uid="{351C4AEF-B4B0-4714-969A-CA74BE55A67E}"/>
    <cellStyle name="Normal 2 25 4 2 7" xfId="21651" xr:uid="{F5F70CC4-91F3-41A9-8838-B55C89AA7683}"/>
    <cellStyle name="Normal 2 25 4 2 8" xfId="21656" xr:uid="{0B1D9B41-47A5-455C-85AD-2F4BCE0A2205}"/>
    <cellStyle name="Normal 2 25 4 2 9" xfId="21660" xr:uid="{E9F8AFDF-0163-4C06-8EC5-8D1072A25203}"/>
    <cellStyle name="Normal 2 25 4 3" xfId="15303" xr:uid="{B2BB4C99-71CB-42AE-B12F-FAD9563AE503}"/>
    <cellStyle name="Normal 2 25 4 3 2" xfId="21663" xr:uid="{978FEF5D-4BFC-4AF7-8657-660EFF667AD0}"/>
    <cellStyle name="Normal 2 25 4 3 3" xfId="21665" xr:uid="{EDB8F36E-F148-471D-9603-5FBCEFFDDDB2}"/>
    <cellStyle name="Normal 2 25 4 3 4" xfId="21667" xr:uid="{B845C9F9-BEB2-4AED-9A1B-9CF782C682BF}"/>
    <cellStyle name="Normal 2 25 4 3 5" xfId="21670" xr:uid="{3BBB7223-35C2-4F49-BE31-CA4507194129}"/>
    <cellStyle name="Normal 2 25 4 3 6" xfId="21673" xr:uid="{F339D6C9-9FF7-4209-864E-1638BB5082BF}"/>
    <cellStyle name="Normal 2 25 4 3 7" xfId="21677" xr:uid="{4EBDDE5B-A516-477A-A812-2F1450C07CD7}"/>
    <cellStyle name="Normal 2 25 4 3 8" xfId="21681" xr:uid="{CE6D2079-C53A-4936-8D5D-0378561318F4}"/>
    <cellStyle name="Normal 2 25 4 3 9" xfId="21685" xr:uid="{EF570731-49E8-4914-AAE2-1B3A622A194C}"/>
    <cellStyle name="Normal 2 25 4 4" xfId="21689" xr:uid="{C5DB4BFF-AF8A-4D86-BA53-A92339FE7DCC}"/>
    <cellStyle name="Normal 2 25 4 4 2" xfId="21691" xr:uid="{107EF5D8-5162-463D-B0AD-8D0BFFB2DD1E}"/>
    <cellStyle name="Normal 2 25 4 4 3" xfId="21693" xr:uid="{EA95D8BE-BEDE-4276-B446-890869A1A115}"/>
    <cellStyle name="Normal 2 25 4 4 4" xfId="21695" xr:uid="{128B1ED6-C756-43D5-8F42-6C265DE50644}"/>
    <cellStyle name="Normal 2 25 4 4 5" xfId="21697" xr:uid="{EF4ABDBA-F68D-4145-B858-6E169C2B9A0D}"/>
    <cellStyle name="Normal 2 25 4 4 6" xfId="21699" xr:uid="{8D58B7BE-25D4-4F9C-B23D-184EA00B1E32}"/>
    <cellStyle name="Normal 2 25 4 4 7" xfId="21702" xr:uid="{EFBAF67F-681E-4C01-B930-46E37C4C1C90}"/>
    <cellStyle name="Normal 2 25 4 4 8" xfId="21705" xr:uid="{59975A38-7E40-4644-9EA4-2E69188F8E96}"/>
    <cellStyle name="Normal 2 25 4 4 9" xfId="21708" xr:uid="{1F8C59EF-A362-4A26-B321-D6855667ED60}"/>
    <cellStyle name="Normal 2 25 4 5" xfId="21711" xr:uid="{A1B94BC1-AC93-4FA6-9062-E7275770148A}"/>
    <cellStyle name="Normal 2 25 4 5 2" xfId="21713" xr:uid="{396FD8C1-3234-4E07-9355-5B0521365D75}"/>
    <cellStyle name="Normal 2 25 4 5 3" xfId="21715" xr:uid="{51B53FED-02F1-4A7F-A881-2B26D944D747}"/>
    <cellStyle name="Normal 2 25 4 5 4" xfId="21717" xr:uid="{8EE87370-37EF-4DCF-92B1-E2C1972A23CA}"/>
    <cellStyle name="Normal 2 25 4 5 5" xfId="21719" xr:uid="{953CA7DD-633E-45B1-9446-82299405FF48}"/>
    <cellStyle name="Normal 2 25 4 5 6" xfId="21721" xr:uid="{8BC5DAE3-EFAD-4843-A374-8FD0F17EE890}"/>
    <cellStyle name="Normal 2 25 4 5 7" xfId="21724" xr:uid="{512A9131-6CB1-4E04-85A5-F26FA5ECC4C5}"/>
    <cellStyle name="Normal 2 25 4 5 8" xfId="21729" xr:uid="{56C82EC5-0A54-4966-88D1-4B1DF5828625}"/>
    <cellStyle name="Normal 2 25 4 5 9" xfId="21732" xr:uid="{5D4A949D-27C6-4D0C-A3D9-281A64EDA0EA}"/>
    <cellStyle name="Normal 2 25 4 6" xfId="10085" xr:uid="{2000B458-E22B-474B-9D0C-02E7D165E0F6}"/>
    <cellStyle name="Normal 2 25 4 6 2" xfId="21736" xr:uid="{846635C2-25A6-456B-AD99-298533210D7B}"/>
    <cellStyle name="Normal 2 25 4 6 3" xfId="21738" xr:uid="{C07FABEB-5985-409E-A0A6-324B8D2DBA14}"/>
    <cellStyle name="Normal 2 25 4 6 4" xfId="21740" xr:uid="{D24F9817-17CA-48D7-9C66-824882D689D4}"/>
    <cellStyle name="Normal 2 25 4 6 5" xfId="21742" xr:uid="{B24ACE5A-25C7-4096-910A-378B492DB181}"/>
    <cellStyle name="Normal 2 25 4 6 6" xfId="21744" xr:uid="{26DCD4DA-4AA1-414E-9A2E-A4F7B42EC816}"/>
    <cellStyle name="Normal 2 25 4 6 7" xfId="21747" xr:uid="{E3BA1FE9-8074-4C1F-ADB5-CA89B191B894}"/>
    <cellStyle name="Normal 2 25 4 6 8" xfId="21751" xr:uid="{18654AD3-9C0B-4EA5-846C-39A2C5D0715E}"/>
    <cellStyle name="Normal 2 25 4 6 9" xfId="21755" xr:uid="{28CE5360-9334-4B8C-9FCD-479D266B0472}"/>
    <cellStyle name="Normal 2 25 4 7" xfId="10088" xr:uid="{210D7BA4-7943-4FC3-8762-5F5C5B26A4A0}"/>
    <cellStyle name="Normal 2 25 4 8" xfId="10093" xr:uid="{1E251098-205F-4874-A855-B929DB1969B6}"/>
    <cellStyle name="Normal 2 25 4 9" xfId="10099" xr:uid="{69A4C22D-2B06-4E3B-A5D5-17CBE2FDB79B}"/>
    <cellStyle name="Normal 2 25 4_New TB 18-19" xfId="17511" xr:uid="{D503D097-6E61-4A84-9A56-610095423374}"/>
    <cellStyle name="Normal 2 25 5" xfId="21053" xr:uid="{12BC5D42-DAD9-4389-A9B3-D27BD6AD0B3B}"/>
    <cellStyle name="Normal 2 25 5 10" xfId="21760" xr:uid="{A8ABB2FA-0BE3-4229-A9E0-90726DB3BD1B}"/>
    <cellStyle name="Normal 2 25 5 11" xfId="21762" xr:uid="{BF362BBC-5B0C-4C03-81F1-B4945A0CF145}"/>
    <cellStyle name="Normal 2 25 5 12" xfId="21764" xr:uid="{F2D16C7F-3F03-4C2D-807C-77A40C2EC267}"/>
    <cellStyle name="Normal 2 25 5 13" xfId="21766" xr:uid="{FCDD6080-F2C6-4ECD-8E5A-FE1A9F4514C5}"/>
    <cellStyle name="Normal 2 25 5 14" xfId="10283" xr:uid="{C823DE29-FF32-4118-B986-A89326F52960}"/>
    <cellStyle name="Normal 2 25 5 2" xfId="15337" xr:uid="{10B6DB22-0354-42B7-BD89-01AB919A2DD2}"/>
    <cellStyle name="Normal 2 25 5 2 2" xfId="253" xr:uid="{9F6AFB57-0895-4FAE-9241-805F60F7E21F}"/>
    <cellStyle name="Normal 2 25 5 2 3" xfId="21768" xr:uid="{52F11D3C-28B5-40CD-BD66-808CFA307C3B}"/>
    <cellStyle name="Normal 2 25 5 2 4" xfId="21179" xr:uid="{1B2D55A6-1B31-46EA-BAEF-720E7F80C685}"/>
    <cellStyle name="Normal 2 25 5 2 5" xfId="21185" xr:uid="{39B2FA93-CE9B-4695-A597-AAFADA720369}"/>
    <cellStyle name="Normal 2 25 5 2 6" xfId="21201" xr:uid="{5AB6C65A-5C05-4826-90A9-C15B02A7EA4B}"/>
    <cellStyle name="Normal 2 25 5 2 7" xfId="21221" xr:uid="{CB68D8C7-FD58-43E0-A302-1E3BD6B22686}"/>
    <cellStyle name="Normal 2 25 5 2 8" xfId="21234" xr:uid="{F2B55F44-7987-4581-A829-91A36032A80F}"/>
    <cellStyle name="Normal 2 25 5 2 9" xfId="21242" xr:uid="{4F69C6AD-A11B-43D5-A9AF-C2A2468EDE56}"/>
    <cellStyle name="Normal 2 25 5 3" xfId="11449" xr:uid="{DB0FB909-E756-47AB-B0CD-5288B22AF084}"/>
    <cellStyle name="Normal 2 25 5 3 2" xfId="21771" xr:uid="{42E2580D-2F00-4105-B23B-26694E6FBF6E}"/>
    <cellStyle name="Normal 2 25 5 3 3" xfId="21774" xr:uid="{775DC6A3-2543-4FD5-B99A-70D6D88C6FC8}"/>
    <cellStyle name="Normal 2 25 5 3 4" xfId="21777" xr:uid="{0738454E-B722-4D6E-AEB4-AC9CB867D348}"/>
    <cellStyle name="Normal 2 25 5 3 5" xfId="21780" xr:uid="{7EABAFA5-3414-4756-B82C-C592AB5895D7}"/>
    <cellStyle name="Normal 2 25 5 3 6" xfId="21783" xr:uid="{E105D5EE-9FE1-412B-993D-E82B9C1C2ED9}"/>
    <cellStyle name="Normal 2 25 5 3 7" xfId="21786" xr:uid="{7C747328-E123-422A-A86F-E377DBB265DF}"/>
    <cellStyle name="Normal 2 25 5 3 8" xfId="21788" xr:uid="{D4746B2A-404E-4525-8E67-CBF6FF3E5632}"/>
    <cellStyle name="Normal 2 25 5 3 9" xfId="21790" xr:uid="{D600EAAD-212D-4565-937C-2A6F7F0025A8}"/>
    <cellStyle name="Normal 2 25 5 4" xfId="10939" xr:uid="{27B078BE-AF2E-4DC6-8163-0E4A4F3B98A0}"/>
    <cellStyle name="Normal 2 25 5 4 2" xfId="21792" xr:uid="{C4B871AE-1D1D-4871-A5E5-8DC413155E63}"/>
    <cellStyle name="Normal 2 25 5 4 3" xfId="21794" xr:uid="{B50034BC-687C-4044-B6C5-C57200FD7BDE}"/>
    <cellStyle name="Normal 2 25 5 4 4" xfId="21796" xr:uid="{1E9DC636-E56F-429D-9F5C-1A055141CF6D}"/>
    <cellStyle name="Normal 2 25 5 4 5" xfId="21798" xr:uid="{02432561-D258-45D1-82B3-FF18A68459E3}"/>
    <cellStyle name="Normal 2 25 5 4 6" xfId="21800" xr:uid="{606DDB85-3542-4733-8F32-B88951F1A797}"/>
    <cellStyle name="Normal 2 25 5 4 7" xfId="21802" xr:uid="{3C082AE7-DA20-4506-A975-8BB8F33AE263}"/>
    <cellStyle name="Normal 2 25 5 4 8" xfId="21804" xr:uid="{6D71D297-69D1-4DFC-9C69-A864AF48B3D8}"/>
    <cellStyle name="Normal 2 25 5 4 9" xfId="21806" xr:uid="{08D9B4D1-1F7D-4EFC-A494-E522A86FE987}"/>
    <cellStyle name="Normal 2 25 5 5" xfId="21808" xr:uid="{9471A248-5B48-4B83-B597-2EBECC960AE5}"/>
    <cellStyle name="Normal 2 25 5 5 2" xfId="21810" xr:uid="{C5D54DCE-D322-4AAB-8669-A6039A05B294}"/>
    <cellStyle name="Normal 2 25 5 5 3" xfId="21812" xr:uid="{B50C447E-9A3F-43F5-97E0-FDE5A8EA9EEC}"/>
    <cellStyle name="Normal 2 25 5 5 4" xfId="21814" xr:uid="{29A665DB-0400-4ECC-9A5A-C2A53CAC2FAE}"/>
    <cellStyle name="Normal 2 25 5 5 5" xfId="21816" xr:uid="{3FA61796-E6F4-4CAF-B5B1-065B48B1BD71}"/>
    <cellStyle name="Normal 2 25 5 5 6" xfId="21818" xr:uid="{FC7EE206-7ADD-4673-9B92-43B38F41468B}"/>
    <cellStyle name="Normal 2 25 5 5 7" xfId="21820" xr:uid="{85D86E6D-C704-4A0A-9475-81DEC99CA897}"/>
    <cellStyle name="Normal 2 25 5 5 8" xfId="21822" xr:uid="{E9784231-C959-45CA-B4A6-6FB42EB28B57}"/>
    <cellStyle name="Normal 2 25 5 5 9" xfId="21824" xr:uid="{F4BD6D0D-952F-46CF-B353-D80A85079E5E}"/>
    <cellStyle name="Normal 2 25 5 6" xfId="21826" xr:uid="{754F632A-FE83-4993-B1E4-D190C6E0C905}"/>
    <cellStyle name="Normal 2 25 5 6 2" xfId="11939" xr:uid="{8BFB1338-3012-48FC-A4D7-9E5E01758A44}"/>
    <cellStyle name="Normal 2 25 5 6 3" xfId="11949" xr:uid="{3B30FB28-5498-4053-B215-46651B51EF35}"/>
    <cellStyle name="Normal 2 25 5 6 4" xfId="3467" xr:uid="{61C6D13C-D51E-44C9-A10B-BB3F64F73CE7}"/>
    <cellStyle name="Normal 2 25 5 6 5" xfId="11959" xr:uid="{A36C71EA-E071-4E89-864B-CF314C7CFB9F}"/>
    <cellStyle name="Normal 2 25 5 6 6" xfId="11967" xr:uid="{C90F1395-5151-4C12-B0A4-A7CA767152E9}"/>
    <cellStyle name="Normal 2 25 5 6 7" xfId="21828" xr:uid="{58BC7D24-9B21-4777-9CF9-CE43B2AB0A0D}"/>
    <cellStyle name="Normal 2 25 5 6 8" xfId="21830" xr:uid="{F6F407E9-98EB-433A-8FD7-98F2AB863A55}"/>
    <cellStyle name="Normal 2 25 5 6 9" xfId="21832" xr:uid="{6D691DF1-6F75-4F03-969C-3D0E8DF4DB0C}"/>
    <cellStyle name="Normal 2 25 5 7" xfId="21834" xr:uid="{2C77C95E-3C74-4C6E-9AE1-3190A5ED77E8}"/>
    <cellStyle name="Normal 2 25 5 8" xfId="21836" xr:uid="{74D723CB-6D06-4FBC-9DA4-2EFF3404A624}"/>
    <cellStyle name="Normal 2 25 5 9" xfId="21839" xr:uid="{4AB27EB1-5325-4A5A-8723-F0E8048C07EA}"/>
    <cellStyle name="Normal 2 25 5_New TB 18-19" xfId="16330" xr:uid="{84039D8C-B38D-41DB-B3B1-FAF4C764D673}"/>
    <cellStyle name="Normal 2 25 6" xfId="21059" xr:uid="{E7DC7CAB-F7A5-4F55-9270-1ED9EB59AC1F}"/>
    <cellStyle name="Normal 2 25 6 10" xfId="21842" xr:uid="{07B5504F-0AB4-4DEA-80DE-AF0BF5FC90A1}"/>
    <cellStyle name="Normal 2 25 6 11" xfId="21845" xr:uid="{8AA373F5-84F9-4C04-A818-72490F002097}"/>
    <cellStyle name="Normal 2 25 6 12" xfId="21848" xr:uid="{53E3BE31-7581-4FA6-B02C-06AF717CCF83}"/>
    <cellStyle name="Normal 2 25 6 13" xfId="21851" xr:uid="{788B3F29-C4C6-4550-814F-4A280FCA1081}"/>
    <cellStyle name="Normal 2 25 6 14" xfId="21854" xr:uid="{1F41155D-A7A9-45F7-A971-A8B206BAFE3A}"/>
    <cellStyle name="Normal 2 25 6 2" xfId="15351" xr:uid="{D60A5E5C-4F71-4AC1-97DB-20B8F0BD2D93}"/>
    <cellStyle name="Normal 2 25 6 2 2" xfId="4512" xr:uid="{4BA8F3A1-2619-4E47-88BB-A7917D8D3921}"/>
    <cellStyle name="Normal 2 25 6 2 3" xfId="21856" xr:uid="{608EFAD0-D4D6-4656-9316-ED813B5F0941}"/>
    <cellStyle name="Normal 2 25 6 2 4" xfId="21860" xr:uid="{A9548156-BA97-43B7-AF2A-BA0974CE1F06}"/>
    <cellStyle name="Normal 2 25 6 2 5" xfId="9587" xr:uid="{87BD0508-A4AF-4808-ABE9-3DCFFC6551D8}"/>
    <cellStyle name="Normal 2 25 6 2 6" xfId="21864" xr:uid="{D98A1CE1-1891-4728-A4E5-BE5E5E250C91}"/>
    <cellStyle name="Normal 2 25 6 2 7" xfId="21868" xr:uid="{274983A4-B310-47CA-9DD8-1B60009AE2F9}"/>
    <cellStyle name="Normal 2 25 6 2 8" xfId="21872" xr:uid="{C72D85DB-C396-42EE-803D-78102650F7CC}"/>
    <cellStyle name="Normal 2 25 6 2 9" xfId="21876" xr:uid="{F0DFE2CF-E510-48CC-8183-B47ADF95D672}"/>
    <cellStyle name="Normal 2 25 6 3" xfId="15357" xr:uid="{546D26CD-4A41-4A94-9D38-D3FD067FB0A7}"/>
    <cellStyle name="Normal 2 25 6 3 2" xfId="21878" xr:uid="{C9E208EB-7D5D-4D6B-AF77-585E7FC4EBDB}"/>
    <cellStyle name="Normal 2 25 6 3 3" xfId="21881" xr:uid="{7C2CEE70-26CF-43C8-89BB-0A6EDB944E28}"/>
    <cellStyle name="Normal 2 25 6 3 4" xfId="21884" xr:uid="{256662D9-39F6-417E-BFF7-EF35BE20C46A}"/>
    <cellStyle name="Normal 2 25 6 3 5" xfId="21887" xr:uid="{A58B010B-EB48-4F77-B913-DE1D2D1CC10D}"/>
    <cellStyle name="Normal 2 25 6 3 6" xfId="21890" xr:uid="{3EF87911-1F40-499C-910C-3C73E549F1F4}"/>
    <cellStyle name="Normal 2 25 6 3 7" xfId="21893" xr:uid="{5676BF4E-1F88-49A7-837A-0A522E5387DA}"/>
    <cellStyle name="Normal 2 25 6 3 8" xfId="21896" xr:uid="{61016FB3-2716-4D0C-890D-5208D134E2D8}"/>
    <cellStyle name="Normal 2 25 6 3 9" xfId="21899" xr:uid="{EE313E42-0902-4881-BF21-F8121D4BE257}"/>
    <cellStyle name="Normal 2 25 6 4" xfId="21901" xr:uid="{8155761A-B014-4E84-8422-D8845D9E8E2D}"/>
    <cellStyle name="Normal 2 25 6 4 2" xfId="21904" xr:uid="{9A619DC7-353E-4122-BED0-C5A430364EC1}"/>
    <cellStyle name="Normal 2 25 6 4 3" xfId="21906" xr:uid="{15D9F5D9-CB19-408B-8E51-01C143F9B41F}"/>
    <cellStyle name="Normal 2 25 6 4 4" xfId="21909" xr:uid="{8C269BB9-F5B3-481E-8EAC-42CE582947FD}"/>
    <cellStyle name="Normal 2 25 6 4 5" xfId="21912" xr:uid="{94A55FA3-0A5B-4E7F-8586-C52E5239BA6F}"/>
    <cellStyle name="Normal 2 25 6 4 6" xfId="21915" xr:uid="{FD66F4A2-DE06-4648-85B9-9989E7D9B867}"/>
    <cellStyle name="Normal 2 25 6 4 7" xfId="21918" xr:uid="{A40AA28B-41EF-4641-B5BE-E9D97FAB7E75}"/>
    <cellStyle name="Normal 2 25 6 4 8" xfId="21921" xr:uid="{6389E6DF-E6E0-4089-A611-8E8A7EB9D138}"/>
    <cellStyle name="Normal 2 25 6 4 9" xfId="21924" xr:uid="{85F1E6B2-CBE3-4DF2-941D-A4631EF6DAC1}"/>
    <cellStyle name="Normal 2 25 6 5" xfId="21926" xr:uid="{971A72A8-9245-4980-9006-ACCB7C37A2BB}"/>
    <cellStyle name="Normal 2 25 6 5 2" xfId="21929" xr:uid="{52A41E5F-CA9E-4319-82F7-8C2BF28F9CFB}"/>
    <cellStyle name="Normal 2 25 6 5 3" xfId="21931" xr:uid="{D5BAC108-959B-4380-A27F-29903F1E667E}"/>
    <cellStyle name="Normal 2 25 6 5 4" xfId="21170" xr:uid="{DAD8898C-5730-4110-A4A4-E9508F5A4B40}"/>
    <cellStyle name="Normal 2 25 6 5 5" xfId="21935" xr:uid="{EC25B616-C8C4-4427-AE6D-5B33DD38C432}"/>
    <cellStyle name="Normal 2 25 6 5 6" xfId="21939" xr:uid="{CD78766F-8919-4D57-838C-ECBDD39F4C97}"/>
    <cellStyle name="Normal 2 25 6 5 7" xfId="21943" xr:uid="{AD8FF833-89E7-4090-BBBD-7817B0BE8426}"/>
    <cellStyle name="Normal 2 25 6 5 8" xfId="21947" xr:uid="{433EC226-418F-4D38-953E-945875E2C800}"/>
    <cellStyle name="Normal 2 25 6 5 9" xfId="21951" xr:uid="{529BA3C8-2551-4D8F-8B64-7D4339F31D34}"/>
    <cellStyle name="Normal 2 25 6 6" xfId="21953" xr:uid="{B3FEFC80-AD4C-465A-BD37-BBA70067EF17}"/>
    <cellStyle name="Normal 2 25 6 6 2" xfId="15631" xr:uid="{69E6554C-98C6-4207-9E23-E32AC814818F}"/>
    <cellStyle name="Normal 2 25 6 6 3" xfId="12059" xr:uid="{E66EC045-EFF3-4848-9F41-EF200DA0298C}"/>
    <cellStyle name="Normal 2 25 6 6 4" xfId="12065" xr:uid="{FA849316-A13F-4400-BA5D-9054A54A7E0A}"/>
    <cellStyle name="Normal 2 25 6 6 5" xfId="12072" xr:uid="{F82C7775-F703-412B-93D4-C1DE495395BC}"/>
    <cellStyle name="Normal 2 25 6 6 6" xfId="12080" xr:uid="{0E82FC9F-C142-4D5D-8739-45ADB1FD4071}"/>
    <cellStyle name="Normal 2 25 6 6 7" xfId="21956" xr:uid="{CB837242-3FA4-409D-8378-D4FB8E9AEAA6}"/>
    <cellStyle name="Normal 2 25 6 6 8" xfId="21960" xr:uid="{7DAB5DFA-F8C6-4C03-91C8-4A75864EA15B}"/>
    <cellStyle name="Normal 2 25 6 6 9" xfId="21964" xr:uid="{E943DC6F-4201-446E-B4A8-1AC48541452D}"/>
    <cellStyle name="Normal 2 25 6 7" xfId="21967" xr:uid="{4C42140F-7217-4C36-8EB5-2E77341D4AF1}"/>
    <cellStyle name="Normal 2 25 6 8" xfId="21969" xr:uid="{0780B710-AA69-46C8-9620-203E74D53F6A}"/>
    <cellStyle name="Normal 2 25 6 9" xfId="21971" xr:uid="{3576FDB4-3455-410F-8498-030C5877459C}"/>
    <cellStyle name="Normal 2 25 6_New TB 18-19" xfId="9113" xr:uid="{C983FAF6-1EB4-44CA-B624-845811C6913A}"/>
    <cellStyle name="Normal 2 25 7" xfId="21066" xr:uid="{4FF05D57-7F70-4938-84B6-F96554490B24}"/>
    <cellStyle name="Normal 2 25 7 2" xfId="485" xr:uid="{4E8D7A5E-5E68-4529-92A9-030632F0B064}"/>
    <cellStyle name="Normal 2 25 7 3" xfId="528" xr:uid="{8E4EEDE9-AC77-4CED-B615-2173AA8F7904}"/>
    <cellStyle name="Normal 2 25 7 4" xfId="21972" xr:uid="{6BBACDEE-B971-4FBC-8936-1FB9586935EC}"/>
    <cellStyle name="Normal 2 25 7 5" xfId="21974" xr:uid="{16E54CDF-76FA-4000-9A50-C58D420126BB}"/>
    <cellStyle name="Normal 2 25 7 6" xfId="21977" xr:uid="{A34123D9-6314-4014-AA19-2E46867A2990}"/>
    <cellStyle name="Normal 2 25 7 7" xfId="21980" xr:uid="{F652565E-F318-4B75-8355-AF7C72CFF266}"/>
    <cellStyle name="Normal 2 25 7 8" xfId="21983" xr:uid="{6CA2E3F9-77AC-4335-A38F-8B259D968889}"/>
    <cellStyle name="Normal 2 25 7 9" xfId="21986" xr:uid="{47AD4864-E7D0-451C-BD86-40ACD1596E56}"/>
    <cellStyle name="Normal 2 25 8" xfId="21071" xr:uid="{8E1EF151-F355-4F2C-B862-552ACB2E332C}"/>
    <cellStyle name="Normal 2 25 8 2" xfId="15372" xr:uid="{B7655C83-4E30-4B00-8D5C-26D823A93761}"/>
    <cellStyle name="Normal 2 25 8 3" xfId="15375" xr:uid="{622FBE91-D09D-4A2B-ACE4-75908008945B}"/>
    <cellStyle name="Normal 2 25 8 4" xfId="21988" xr:uid="{AE863D65-9873-4265-855C-B8CE9E51BA20}"/>
    <cellStyle name="Normal 2 25 8 5" xfId="21989" xr:uid="{51760EA8-9D7A-4876-8360-4A2EC9A835BE}"/>
    <cellStyle name="Normal 2 25 8 6" xfId="21991" xr:uid="{C5251AF8-47FC-4FBD-B8CE-DB068C4FC2DE}"/>
    <cellStyle name="Normal 2 25 8 7" xfId="21993" xr:uid="{FC7451F7-A879-43E9-8252-AB89F2E1D4EB}"/>
    <cellStyle name="Normal 2 25 8 8" xfId="21995" xr:uid="{6B3FA790-6426-40CB-A7A5-1F22AE8788B7}"/>
    <cellStyle name="Normal 2 25 8 9" xfId="21997" xr:uid="{C634DAAE-9820-4F43-8300-8708081EEC43}"/>
    <cellStyle name="Normal 2 25 9" xfId="21076" xr:uid="{06E11942-ED65-463A-926D-2D313E7007A6}"/>
    <cellStyle name="Normal 2 25 9 2" xfId="21999" xr:uid="{2DF6387D-00AC-4FDB-A731-E3FB930B2DAC}"/>
    <cellStyle name="Normal 2 25 9 3" xfId="22000" xr:uid="{B558635C-62F1-4D7C-9F29-1B24EA6C44EE}"/>
    <cellStyle name="Normal 2 25 9 4" xfId="22001" xr:uid="{D97CBC38-C06B-4CC0-B8CB-BCE8961FD3EB}"/>
    <cellStyle name="Normal 2 25 9 5" xfId="22002" xr:uid="{8FAA98DC-EFF3-46FB-8CA5-C0FDB6F28B03}"/>
    <cellStyle name="Normal 2 25 9 6" xfId="22004" xr:uid="{A2B39F93-2B8E-4DBD-ABD9-A43244571968}"/>
    <cellStyle name="Normal 2 25 9 7" xfId="22006" xr:uid="{BB6499F9-9745-4DCC-8749-EE13F5C6319D}"/>
    <cellStyle name="Normal 2 25 9 8" xfId="22008" xr:uid="{5173C7D8-904A-4B76-9F0F-5E6BE970F5F9}"/>
    <cellStyle name="Normal 2 25 9 9" xfId="22010" xr:uid="{7F4D089A-F264-43AB-B6CC-2E274F7B52E9}"/>
    <cellStyle name="Normal 2 25_New TB 18-19" xfId="22012" xr:uid="{564205BC-C317-4938-BBEE-80ED4B415A8B}"/>
    <cellStyle name="Normal 2 26" xfId="22016" xr:uid="{1BA9824C-A21B-4C60-86E0-7970DF1A1B01}"/>
    <cellStyle name="Normal 2 26 10" xfId="6491" xr:uid="{45E257D0-7AEA-4F03-81D1-7DD04A7CF4EB}"/>
    <cellStyle name="Normal 2 26 10 2" xfId="22021" xr:uid="{DC2FC4CB-474A-4A6F-B6AB-3302EB78B7F3}"/>
    <cellStyle name="Normal 2 26 10 3" xfId="22024" xr:uid="{2AA0E71D-4EFB-4DA2-8BC7-8286DC14BB03}"/>
    <cellStyle name="Normal 2 26 10 4" xfId="22027" xr:uid="{450E6698-F53F-4E6A-B3F0-A6BEAA6B8735}"/>
    <cellStyle name="Normal 2 26 10 5" xfId="22029" xr:uid="{E5A3F794-1C9B-496D-BBED-0CCEB4E494FB}"/>
    <cellStyle name="Normal 2 26 10 6" xfId="22030" xr:uid="{7ED3BE6C-DA7C-43C0-8906-798C027C33C9}"/>
    <cellStyle name="Normal 2 26 10 7" xfId="22031" xr:uid="{4175838B-DC11-4708-B7A1-BD988AFDDC09}"/>
    <cellStyle name="Normal 2 26 10 8" xfId="22032" xr:uid="{9734B683-314D-47EE-A3E9-A8437E48C349}"/>
    <cellStyle name="Normal 2 26 10 9" xfId="22033" xr:uid="{FA650BD2-8B30-43F6-B2DF-C32A27DF4D92}"/>
    <cellStyle name="Normal 2 26 11" xfId="6533" xr:uid="{B01E55B9-B969-4399-AE87-89EDA1730B99}"/>
    <cellStyle name="Normal 2 26 11 2" xfId="22035" xr:uid="{F85B5338-4C48-4D45-8806-FE6D76C8640E}"/>
    <cellStyle name="Normal 2 26 11 3" xfId="22038" xr:uid="{3EA03382-9906-4194-9312-C112FA5BA387}"/>
    <cellStyle name="Normal 2 26 11 4" xfId="22041" xr:uid="{0A088069-3D6D-4555-A30F-156E4C34C550}"/>
    <cellStyle name="Normal 2 26 11 5" xfId="22043" xr:uid="{3D684A17-331B-4CC6-86E5-7A0CC8015216}"/>
    <cellStyle name="Normal 2 26 11 6" xfId="22044" xr:uid="{F49B5B20-DC79-484D-A442-3967B419103C}"/>
    <cellStyle name="Normal 2 26 11 7" xfId="22046" xr:uid="{26D4BCBA-0BE0-46C8-A2CD-00A44DEA212B}"/>
    <cellStyle name="Normal 2 26 11 8" xfId="22047" xr:uid="{F1ABCB6A-A21C-45AD-94F2-C333CD401B14}"/>
    <cellStyle name="Normal 2 26 11 9" xfId="22048" xr:uid="{869AEE8F-E493-403C-8E1D-4AF9AD2DD47C}"/>
    <cellStyle name="Normal 2 26 12" xfId="22049" xr:uid="{4BC613BB-0CBB-49F3-928D-D3E9BE2C4D5E}"/>
    <cellStyle name="Normal 2 26 13" xfId="22050" xr:uid="{D0C42276-F496-40D5-8E78-1D3E1FD6C5EA}"/>
    <cellStyle name="Normal 2 26 14" xfId="22051" xr:uid="{D421BFBB-BCEC-44F7-8912-FA383F87D366}"/>
    <cellStyle name="Normal 2 26 15" xfId="22052" xr:uid="{4FEC55A1-34E7-4765-A948-06BB561A7CB8}"/>
    <cellStyle name="Normal 2 26 16" xfId="22053" xr:uid="{62F7A155-E4A4-4A79-A73B-5588D9C97776}"/>
    <cellStyle name="Normal 2 26 17" xfId="22054" xr:uid="{B851E0C0-5AB3-43A0-A9C0-5B96C362F7C9}"/>
    <cellStyle name="Normal 2 26 18" xfId="22055" xr:uid="{6BF2034A-79BF-4211-BC9D-C909EE480852}"/>
    <cellStyle name="Normal 2 26 19" xfId="7382" xr:uid="{90E0B3CE-6BD5-4C80-B37C-61EF466EED65}"/>
    <cellStyle name="Normal 2 26 2" xfId="22057" xr:uid="{D278FA55-E118-4CEE-84AF-102C28B7CC1D}"/>
    <cellStyle name="Normal 2 26 2 10" xfId="22063" xr:uid="{36940692-7711-4DAC-BFCE-EEF7F59205F5}"/>
    <cellStyle name="Normal 2 26 2 11" xfId="22066" xr:uid="{61B065C0-BB23-4207-8F6B-D76834D96BB6}"/>
    <cellStyle name="Normal 2 26 2 12" xfId="22069" xr:uid="{EA47BB0D-0F00-4EFA-8803-33FBCA60868B}"/>
    <cellStyle name="Normal 2 26 2 13" xfId="22072" xr:uid="{A9A7B1CB-018D-4932-A0B8-1581F06AED53}"/>
    <cellStyle name="Normal 2 26 2 14" xfId="22075" xr:uid="{00B3EA0C-28CC-4068-8A80-D9624711D37C}"/>
    <cellStyle name="Normal 2 26 2 2" xfId="16652" xr:uid="{DF9DC39C-C40B-465F-99D8-946603A61C30}"/>
    <cellStyle name="Normal 2 26 2 2 2" xfId="8299" xr:uid="{2DCA2755-E6AA-422E-A714-2581C9CD3A19}"/>
    <cellStyle name="Normal 2 26 2 2 3" xfId="22078" xr:uid="{A4ED1857-7F6B-4EE8-AEDC-A19DB7716FD5}"/>
    <cellStyle name="Normal 2 26 2 2 4" xfId="22081" xr:uid="{A281293C-5B96-4A8C-818F-B6E32E70690A}"/>
    <cellStyle name="Normal 2 26 2 2 5" xfId="22083" xr:uid="{7E303253-BAF4-43CC-9A0F-43ED546B5414}"/>
    <cellStyle name="Normal 2 26 2 2 6" xfId="22085" xr:uid="{F51A379C-AC7E-4688-AC91-333F4F454527}"/>
    <cellStyle name="Normal 2 26 2 2 7" xfId="22087" xr:uid="{5AC3DBC9-72ED-4BA0-90AE-406BFFB033D1}"/>
    <cellStyle name="Normal 2 26 2 2 8" xfId="22089" xr:uid="{08FC643E-C40B-40FA-BE31-C571B04B4DD2}"/>
    <cellStyle name="Normal 2 26 2 2 9" xfId="22091" xr:uid="{2E6A59B7-96A3-403B-82EC-AB1CC7337DD5}"/>
    <cellStyle name="Normal 2 26 2 3" xfId="22093" xr:uid="{68D25EF5-A0B9-4530-8D00-C23590CB2001}"/>
    <cellStyle name="Normal 2 26 2 3 2" xfId="11540" xr:uid="{76C6EB9D-8412-4252-8FCC-BA496E10E555}"/>
    <cellStyle name="Normal 2 26 2 3 3" xfId="22095" xr:uid="{C39C1A9E-F898-47E4-AA2D-F528C1EB98B0}"/>
    <cellStyle name="Normal 2 26 2 3 4" xfId="22098" xr:uid="{0F6CC36D-4125-4C08-87C2-DA7653D8CD06}"/>
    <cellStyle name="Normal 2 26 2 3 5" xfId="22100" xr:uid="{581102C0-F447-43CC-AE97-C78E4DEBA295}"/>
    <cellStyle name="Normal 2 26 2 3 6" xfId="22103" xr:uid="{DF9C68DA-BA7B-4556-8021-ABB7F8B9589F}"/>
    <cellStyle name="Normal 2 26 2 3 7" xfId="22106" xr:uid="{604453FC-7010-49AD-BA09-258333E5B59A}"/>
    <cellStyle name="Normal 2 26 2 3 8" xfId="22109" xr:uid="{A799FB3E-05D4-405E-8303-4B82B7DD55C9}"/>
    <cellStyle name="Normal 2 26 2 3 9" xfId="22114" xr:uid="{98D6F3F1-5AEA-4A4B-8007-A1BBF9CCCC90}"/>
    <cellStyle name="Normal 2 26 2 4" xfId="22116" xr:uid="{36245D86-19F5-44DD-862A-42928A478C3F}"/>
    <cellStyle name="Normal 2 26 2 4 2" xfId="11550" xr:uid="{D4AC4654-FE28-4508-A698-578145DBC4A2}"/>
    <cellStyle name="Normal 2 26 2 4 3" xfId="22118" xr:uid="{26DBB796-10AF-46E8-AD26-D12D66A79640}"/>
    <cellStyle name="Normal 2 26 2 4 4" xfId="22121" xr:uid="{A4D4ED15-B19A-4561-BB5A-14F629C914C5}"/>
    <cellStyle name="Normal 2 26 2 4 5" xfId="22123" xr:uid="{B10E69DB-BC6D-4E45-B0D6-79C005A912D1}"/>
    <cellStyle name="Normal 2 26 2 4 6" xfId="22125" xr:uid="{A46B530D-649B-4738-A02D-C4CDD9D2BC10}"/>
    <cellStyle name="Normal 2 26 2 4 7" xfId="22127" xr:uid="{89835AB1-DCC1-4452-884C-5C8C77537099}"/>
    <cellStyle name="Normal 2 26 2 4 8" xfId="22129" xr:uid="{BAAB6743-396A-4D5D-99E4-BD465F6A0E7A}"/>
    <cellStyle name="Normal 2 26 2 4 9" xfId="22131" xr:uid="{FF1BABAF-AA93-4AA3-AEAC-160ABBAC2E2E}"/>
    <cellStyle name="Normal 2 26 2 5" xfId="22133" xr:uid="{0907578F-82B3-41F6-89D4-65D2D38B07E0}"/>
    <cellStyle name="Normal 2 26 2 5 2" xfId="11565" xr:uid="{DAC76D5E-F3B2-4730-B24B-4B9D5F63D689}"/>
    <cellStyle name="Normal 2 26 2 5 3" xfId="22135" xr:uid="{4EBCF21B-0CF4-4A0B-AC35-379EA17C7699}"/>
    <cellStyle name="Normal 2 26 2 5 4" xfId="22137" xr:uid="{CAFB2C73-FEE8-4E3E-BC2A-00AAEADBD9B1}"/>
    <cellStyle name="Normal 2 26 2 5 5" xfId="22139" xr:uid="{9C764EF1-9160-4709-AED2-3FDF053A8D79}"/>
    <cellStyle name="Normal 2 26 2 5 6" xfId="22141" xr:uid="{93B1C033-3D49-429A-A7C8-A3A86D66892F}"/>
    <cellStyle name="Normal 2 26 2 5 7" xfId="22143" xr:uid="{7D976D43-974C-4143-AE4B-BB17D6696E1A}"/>
    <cellStyle name="Normal 2 26 2 5 8" xfId="22145" xr:uid="{9C0563E7-A6AA-477D-B56E-EB41F357200E}"/>
    <cellStyle name="Normal 2 26 2 5 9" xfId="22147" xr:uid="{4DF438A3-5C32-4A8F-8E8D-627D2D6350E3}"/>
    <cellStyle name="Normal 2 26 2 6" xfId="2540" xr:uid="{D64A68CB-49AA-4BC3-A330-A070762ACFFE}"/>
    <cellStyle name="Normal 2 26 2 6 2" xfId="11588" xr:uid="{8E679AA0-6284-4679-9FDE-5D5E868A8219}"/>
    <cellStyle name="Normal 2 26 2 6 3" xfId="22149" xr:uid="{680F675B-B7DE-4E9A-93C7-12FCA5B2BF22}"/>
    <cellStyle name="Normal 2 26 2 6 4" xfId="22152" xr:uid="{4812017B-6A39-48FA-928B-FA22BFDA441C}"/>
    <cellStyle name="Normal 2 26 2 6 5" xfId="22155" xr:uid="{DA18964D-B218-4C26-9DB7-E1C1A9657C9B}"/>
    <cellStyle name="Normal 2 26 2 6 6" xfId="22157" xr:uid="{C74CC161-8CD6-431D-B5A3-DF1625ADEE7A}"/>
    <cellStyle name="Normal 2 26 2 6 7" xfId="22160" xr:uid="{BE80C1F9-879C-41F5-BDE7-34CE0B877A82}"/>
    <cellStyle name="Normal 2 26 2 6 8" xfId="22163" xr:uid="{47A853E5-B884-4B6E-B97A-310ADF2AA5E1}"/>
    <cellStyle name="Normal 2 26 2 6 9" xfId="22166" xr:uid="{30EB9F07-D8B6-4DBA-A415-51411654494D}"/>
    <cellStyle name="Normal 2 26 2 7" xfId="824" xr:uid="{6AE54B8C-67AA-4554-84A2-B6064F8EE5AD}"/>
    <cellStyle name="Normal 2 26 2 8" xfId="10488" xr:uid="{774FBF08-8BAA-44E2-97B5-E6431F7D3C71}"/>
    <cellStyle name="Normal 2 26 2 9" xfId="10494" xr:uid="{85308FE9-1DAC-4A4E-A1F5-77B1261CADFC}"/>
    <cellStyle name="Normal 2 26 2_New TB 18-19" xfId="22168" xr:uid="{30424046-9654-4D6C-AB5E-DB51B48D97E6}"/>
    <cellStyle name="Normal 2 26 3" xfId="15146" xr:uid="{EC19C9DA-3AAA-4BE5-AF3C-5E378DEC7E3E}"/>
    <cellStyle name="Normal 2 26 3 10" xfId="11475" xr:uid="{518866E3-B61E-44EC-B51C-E7BD0867D2E7}"/>
    <cellStyle name="Normal 2 26 3 11" xfId="11482" xr:uid="{AE7CF198-A664-47BD-B57F-63106E88C2B0}"/>
    <cellStyle name="Normal 2 26 3 12" xfId="11489" xr:uid="{7AB7AE4C-0D8F-4D4E-AEB6-0F26FAC3814A}"/>
    <cellStyle name="Normal 2 26 3 13" xfId="10857" xr:uid="{347C1468-3E2F-4121-9902-43E642601D62}"/>
    <cellStyle name="Normal 2 26 3 14" xfId="11495" xr:uid="{3CE840D9-41C0-45FE-96E4-80A61DD00393}"/>
    <cellStyle name="Normal 2 26 3 2" xfId="16658" xr:uid="{A84F9658-027F-4A71-A990-C70875D20892}"/>
    <cellStyle name="Normal 2 26 3 2 2" xfId="11741" xr:uid="{643AB327-88DC-4812-9DFE-60C4C89789BC}"/>
    <cellStyle name="Normal 2 26 3 2 3" xfId="11773" xr:uid="{C39F36B7-AAAC-4141-8703-31356CD66E25}"/>
    <cellStyle name="Normal 2 26 3 2 4" xfId="11810" xr:uid="{CDAE9CBE-CEFA-4BF6-B229-8766EB1271C6}"/>
    <cellStyle name="Normal 2 26 3 2 5" xfId="11837" xr:uid="{C1687FB9-82F7-4C1E-94EA-E6BBBEB15703}"/>
    <cellStyle name="Normal 2 26 3 2 6" xfId="11856" xr:uid="{8E379CEC-6D2D-437E-8463-DFDE9EB817B2}"/>
    <cellStyle name="Normal 2 26 3 2 7" xfId="11871" xr:uid="{45C8EEC9-B739-42F9-9837-C21DB0F23E19}"/>
    <cellStyle name="Normal 2 26 3 2 8" xfId="22172" xr:uid="{F2449553-C598-4B4A-B9EC-9E7C25444145}"/>
    <cellStyle name="Normal 2 26 3 2 9" xfId="19705" xr:uid="{70F48C6D-A812-4EB5-9A51-68BC5766DB05}"/>
    <cellStyle name="Normal 2 26 3 3" xfId="22174" xr:uid="{34B697C8-39FF-4F53-8AD5-51DD2134716B}"/>
    <cellStyle name="Normal 2 26 3 3 2" xfId="22176" xr:uid="{4D4B24E0-E64B-4F5F-9F3B-263E23D64B67}"/>
    <cellStyle name="Normal 2 26 3 3 3" xfId="22179" xr:uid="{45CC024E-26F0-4B54-AD3B-0D2AE6FD03E8}"/>
    <cellStyle name="Normal 2 26 3 3 4" xfId="22182" xr:uid="{4D648C67-CF4A-45FF-9F26-EC55A094D6F0}"/>
    <cellStyle name="Normal 2 26 3 3 5" xfId="22185" xr:uid="{9D7B8FFE-BCED-4A51-AE8C-BE1AEE802E22}"/>
    <cellStyle name="Normal 2 26 3 3 6" xfId="22189" xr:uid="{E9D7AEA4-A16A-4344-9622-52437D464033}"/>
    <cellStyle name="Normal 2 26 3 3 7" xfId="22193" xr:uid="{B43B944A-B58A-495D-AB36-C6CAE0A64946}"/>
    <cellStyle name="Normal 2 26 3 3 8" xfId="22197" xr:uid="{FF1EC22C-876D-4746-B9B8-47CCA54D2BF5}"/>
    <cellStyle name="Normal 2 26 3 3 9" xfId="22201" xr:uid="{6A4E16AA-0053-4F43-8EAF-18D76F7C5694}"/>
    <cellStyle name="Normal 2 26 3 4" xfId="22204" xr:uid="{F2801233-4D53-4540-8BC8-79F4728BF730}"/>
    <cellStyle name="Normal 2 26 3 4 2" xfId="22206" xr:uid="{26DECACD-5A03-4141-AE7E-EBD1B971140A}"/>
    <cellStyle name="Normal 2 26 3 4 3" xfId="22208" xr:uid="{DCF37875-5816-4F0F-A99B-AC1B409CBB38}"/>
    <cellStyle name="Normal 2 26 3 4 4" xfId="22211" xr:uid="{3D7271DC-78A3-4E56-A976-01369928B0E5}"/>
    <cellStyle name="Normal 2 26 3 4 5" xfId="22214" xr:uid="{F8741A20-C2A7-4256-97D1-484222CD97CE}"/>
    <cellStyle name="Normal 2 26 3 4 6" xfId="22217" xr:uid="{6C419F07-419D-4588-8BFC-24C8B9A60465}"/>
    <cellStyle name="Normal 2 26 3 4 7" xfId="22220" xr:uid="{9709E962-DB08-4474-8550-3E8190E863A8}"/>
    <cellStyle name="Normal 2 26 3 4 8" xfId="22223" xr:uid="{BB805918-034B-4ED8-9AC4-A282939A0428}"/>
    <cellStyle name="Normal 2 26 3 4 9" xfId="22226" xr:uid="{238F0D91-06D6-4CFF-AD3E-6934A19150D1}"/>
    <cellStyle name="Normal 2 26 3 5" xfId="22228" xr:uid="{A36B4060-F7CB-44CA-962C-CE54BF7D5CDE}"/>
    <cellStyle name="Normal 2 26 3 5 2" xfId="22230" xr:uid="{92A42512-FFC8-40BC-BD1E-366125671140}"/>
    <cellStyle name="Normal 2 26 3 5 3" xfId="2961" xr:uid="{3625EE87-8A77-45D4-B084-E9581F1AB9C2}"/>
    <cellStyle name="Normal 2 26 3 5 4" xfId="22233" xr:uid="{0BEAF89D-333C-4789-BBF5-2D8308F087E5}"/>
    <cellStyle name="Normal 2 26 3 5 5" xfId="22236" xr:uid="{262DD843-4116-4BD8-8F5C-B79A21810B2F}"/>
    <cellStyle name="Normal 2 26 3 5 6" xfId="22239" xr:uid="{451DE507-73FC-4838-92D6-ACDE45263598}"/>
    <cellStyle name="Normal 2 26 3 5 7" xfId="19103" xr:uid="{BD692697-E863-4D37-BDEE-2C42A3994852}"/>
    <cellStyle name="Normal 2 26 3 5 8" xfId="9573" xr:uid="{E4EFA596-D54D-4554-AF3E-DBFA72F5B295}"/>
    <cellStyle name="Normal 2 26 3 5 9" xfId="19108" xr:uid="{16FD15B9-E055-482E-9392-535278F5354A}"/>
    <cellStyle name="Normal 2 26 3 6" xfId="10513" xr:uid="{B82E27C9-DFD5-4A01-B60F-9DD2923F6A60}"/>
    <cellStyle name="Normal 2 26 3 6 2" xfId="22241" xr:uid="{FAC24BFC-19B7-41C8-8381-1ECEBCCBC860}"/>
    <cellStyle name="Normal 2 26 3 6 3" xfId="22243" xr:uid="{71108AF8-7100-481B-ADD6-4135BCF5621A}"/>
    <cellStyle name="Normal 2 26 3 6 4" xfId="22246" xr:uid="{BB447E71-0D48-41C4-9B39-81C2218D71DF}"/>
    <cellStyle name="Normal 2 26 3 6 5" xfId="22249" xr:uid="{AA9CC03E-2157-4B87-A74D-8301A73AF221}"/>
    <cellStyle name="Normal 2 26 3 6 6" xfId="22252" xr:uid="{C650F576-451B-4A7B-959F-B5096AC4EEDB}"/>
    <cellStyle name="Normal 2 26 3 6 7" xfId="22255" xr:uid="{D917B975-5BE2-4C59-8F16-2F97F6389162}"/>
    <cellStyle name="Normal 2 26 3 6 8" xfId="22258" xr:uid="{0E59B4CF-40E4-40DA-BCFB-2A9824C93248}"/>
    <cellStyle name="Normal 2 26 3 6 9" xfId="22261" xr:uid="{7CCA97F0-6B62-4592-924A-3D7B6DEFA513}"/>
    <cellStyle name="Normal 2 26 3 7" xfId="8920" xr:uid="{20AA77F0-AAFE-413E-A177-9BD82E15F98C}"/>
    <cellStyle name="Normal 2 26 3 8" xfId="8926" xr:uid="{6AD6C652-9E47-4B35-8D84-7D46453F6733}"/>
    <cellStyle name="Normal 2 26 3 9" xfId="8933" xr:uid="{27006D71-2125-469D-9D51-3114A29A1804}"/>
    <cellStyle name="Normal 2 26 3_New TB 18-19" xfId="22264" xr:uid="{A5960417-0DA2-4D8E-999E-CC50B4E5969A}"/>
    <cellStyle name="Normal 2 26 4" xfId="21092" xr:uid="{6C285CB2-8AAA-4640-8C21-6FD6192FCE46}"/>
    <cellStyle name="Normal 2 26 4 10" xfId="2214" xr:uid="{BBC139C8-6D69-4821-A712-916461E0ED42}"/>
    <cellStyle name="Normal 2 26 4 11" xfId="2228" xr:uid="{295EF7E0-260D-436C-995F-0146519B4740}"/>
    <cellStyle name="Normal 2 26 4 12" xfId="11554" xr:uid="{C3C5AF41-360B-4CB7-A7AA-5B7D2AA170D3}"/>
    <cellStyle name="Normal 2 26 4 13" xfId="11560" xr:uid="{2B099DF0-36AA-4B1D-BF8E-06C668244988}"/>
    <cellStyle name="Normal 2 26 4 14" xfId="11568" xr:uid="{DD12AEBE-7A6E-40AC-B66D-2FF8C7C90496}"/>
    <cellStyle name="Normal 2 26 4 2" xfId="16671" xr:uid="{081C1F8F-DB0D-449E-BA2C-7AB4C0AECF5E}"/>
    <cellStyle name="Normal 2 26 4 2 2" xfId="22014" xr:uid="{6509B4C0-C921-4B2D-B197-030BA70A4D37}"/>
    <cellStyle name="Normal 2 26 4 2 3" xfId="13538" xr:uid="{7A31125D-9ACE-41E4-9495-9F4B397F3007}"/>
    <cellStyle name="Normal 2 26 4 2 4" xfId="13547" xr:uid="{475958B0-624E-4817-AE03-7A41F130F32C}"/>
    <cellStyle name="Normal 2 26 4 2 5" xfId="13556" xr:uid="{5530DC6C-6655-4B56-84F7-8982A675D0A6}"/>
    <cellStyle name="Normal 2 26 4 2 6" xfId="13564" xr:uid="{F9A87F8F-54B0-4625-AD52-016D6B534F85}"/>
    <cellStyle name="Normal 2 26 4 2 7" xfId="13574" xr:uid="{C8C490C2-072C-4470-BF73-C2FC56713D84}"/>
    <cellStyle name="Normal 2 26 4 2 8" xfId="22271" xr:uid="{88B3D0CD-1461-48E4-8EC1-C3A808FC1B39}"/>
    <cellStyle name="Normal 2 26 4 2 9" xfId="22276" xr:uid="{A552789F-5646-4FCF-88EB-09D5BB548C1D}"/>
    <cellStyle name="Normal 2 26 4 3" xfId="22278" xr:uid="{ADAF6AC2-E5A8-4FE3-8912-4FA82D9967E9}"/>
    <cellStyle name="Normal 2 26 4 3 2" xfId="22280" xr:uid="{287444C2-12BE-476F-B656-BAB3BBE8513B}"/>
    <cellStyle name="Normal 2 26 4 3 3" xfId="22282" xr:uid="{C51BC569-E604-476D-ACFE-78465755CE1F}"/>
    <cellStyle name="Normal 2 26 4 3 4" xfId="22285" xr:uid="{92BC93EE-24A3-4C20-AC0A-5BA392B97BE9}"/>
    <cellStyle name="Normal 2 26 4 3 5" xfId="22288" xr:uid="{8101D89B-5824-461A-B9A7-0D133FA90E89}"/>
    <cellStyle name="Normal 2 26 4 3 6" xfId="22293" xr:uid="{A4C01FF2-F6DC-4210-9B1B-A4C59016E026}"/>
    <cellStyle name="Normal 2 26 4 3 7" xfId="22297" xr:uid="{7E1D910F-772C-4454-838E-FD8A1F0192BF}"/>
    <cellStyle name="Normal 2 26 4 3 8" xfId="22301" xr:uid="{453580D7-5A25-4318-9439-AD80CD3634C0}"/>
    <cellStyle name="Normal 2 26 4 3 9" xfId="22305" xr:uid="{41F60934-6C03-4EEE-BD91-F4243AEFC3D0}"/>
    <cellStyle name="Normal 2 26 4 4" xfId="22308" xr:uid="{E0B981F9-9153-4CF7-A1C3-DA24DE7F2DF1}"/>
    <cellStyle name="Normal 2 26 4 4 2" xfId="22310" xr:uid="{6A66D9F9-2451-4EA0-9737-B54FB639A6CF}"/>
    <cellStyle name="Normal 2 26 4 4 3" xfId="22312" xr:uid="{E0C21E46-0DA2-4CAD-B5C0-E7BC8B3051D5}"/>
    <cellStyle name="Normal 2 26 4 4 4" xfId="22315" xr:uid="{8C5FA46D-C292-40B7-A602-1661C5A39F0C}"/>
    <cellStyle name="Normal 2 26 4 4 5" xfId="22319" xr:uid="{FACE3B00-98B4-406D-BD07-1A0368C09CC7}"/>
    <cellStyle name="Normal 2 26 4 4 6" xfId="22322" xr:uid="{F6DCADF9-155A-4E91-B754-BB41F7777E24}"/>
    <cellStyle name="Normal 2 26 4 4 7" xfId="22326" xr:uid="{CBF1C13B-B788-42D9-B1A4-67089ECA8336}"/>
    <cellStyle name="Normal 2 26 4 4 8" xfId="22329" xr:uid="{0BC5C095-BDEF-4EBC-885A-663DA3086A42}"/>
    <cellStyle name="Normal 2 26 4 4 9" xfId="22332" xr:uid="{E31C2B0E-FCA6-4A54-A3BB-014717776A11}"/>
    <cellStyle name="Normal 2 26 4 5" xfId="22334" xr:uid="{6C75D233-73E9-4434-B90E-5569BEF6B6D8}"/>
    <cellStyle name="Normal 2 26 4 5 2" xfId="10396" xr:uid="{0E40D8EC-C672-4CD2-BD18-FA71FB683C4E}"/>
    <cellStyle name="Normal 2 26 4 5 3" xfId="22336" xr:uid="{966EF6FC-10A2-4848-B030-CF44966A71B1}"/>
    <cellStyle name="Normal 2 26 4 5 4" xfId="22339" xr:uid="{EC4E2803-E088-488C-9B29-F3E533E09218}"/>
    <cellStyle name="Normal 2 26 4 5 5" xfId="22342" xr:uid="{B966AA92-8DCE-4D94-91D5-A06624A91F3B}"/>
    <cellStyle name="Normal 2 26 4 5 6" xfId="22345" xr:uid="{E079F172-D621-4F30-8F71-7303F3760807}"/>
    <cellStyle name="Normal 2 26 4 5 7" xfId="22348" xr:uid="{80AB55FB-209C-4371-835D-B359DC4F7080}"/>
    <cellStyle name="Normal 2 26 4 5 8" xfId="22351" xr:uid="{35B7B226-51E1-46FD-9E6A-50A7934771E9}"/>
    <cellStyle name="Normal 2 26 4 5 9" xfId="22354" xr:uid="{0AF84AB1-BC4E-4EC5-997A-FDA5B4078702}"/>
    <cellStyle name="Normal 2 26 4 6" xfId="10526" xr:uid="{F6916850-A162-4785-83C1-18A4466A4DA5}"/>
    <cellStyle name="Normal 2 26 4 6 2" xfId="2685" xr:uid="{11F345C1-6637-4852-A886-5EDFB97362F6}"/>
    <cellStyle name="Normal 2 26 4 6 3" xfId="22356" xr:uid="{7B7FF208-4AE7-49EB-8884-A0ED779550C4}"/>
    <cellStyle name="Normal 2 26 4 6 4" xfId="22359" xr:uid="{6063BA4A-653B-4917-8E2E-76E47BAA459D}"/>
    <cellStyle name="Normal 2 26 4 6 5" xfId="22362" xr:uid="{C9F62493-8ABC-450C-917F-80056F316BD8}"/>
    <cellStyle name="Normal 2 26 4 6 6" xfId="22365" xr:uid="{5E86F998-C865-42C4-BFAF-CD28C8690204}"/>
    <cellStyle name="Normal 2 26 4 6 7" xfId="22368" xr:uid="{1EDA2F18-E4B5-410C-B8B7-B22459DEA1E6}"/>
    <cellStyle name="Normal 2 26 4 6 8" xfId="22371" xr:uid="{35E44AB3-5020-44EF-88BF-1A0D73100554}"/>
    <cellStyle name="Normal 2 26 4 6 9" xfId="22374" xr:uid="{CA46867C-A1FE-4705-B501-CBAEE627BC25}"/>
    <cellStyle name="Normal 2 26 4 7" xfId="8950" xr:uid="{17C0D48B-9CA5-4EB5-A2E4-6E41268DC001}"/>
    <cellStyle name="Normal 2 26 4 8" xfId="8957" xr:uid="{C352CE67-EFD9-40D8-AEA3-21D2D853754F}"/>
    <cellStyle name="Normal 2 26 4 9" xfId="8965" xr:uid="{EA9A7DA8-FDA1-4B94-B946-10DE9ADBFE0D}"/>
    <cellStyle name="Normal 2 26 4_New TB 18-19" xfId="20094" xr:uid="{57BDE0E3-68E6-483C-AAF5-30E9B63E2E30}"/>
    <cellStyle name="Normal 2 26 5" xfId="21097" xr:uid="{E5CC3DA6-DA11-44A8-B38E-9807D5559C28}"/>
    <cellStyle name="Normal 2 26 5 10" xfId="22376" xr:uid="{9A7D4202-4AF9-4726-B053-A5D3123FB8FE}"/>
    <cellStyle name="Normal 2 26 5 11" xfId="22379" xr:uid="{DD27B7BA-A5B2-440E-9DA6-AD2DB0A33EAD}"/>
    <cellStyle name="Normal 2 26 5 12" xfId="22382" xr:uid="{37847358-BC2B-4DA1-A6A2-555757B0FAA4}"/>
    <cellStyle name="Normal 2 26 5 13" xfId="22385" xr:uid="{78FE2C24-FECD-4AA4-9F2A-8CEB4B349A65}"/>
    <cellStyle name="Normal 2 26 5 14" xfId="22388" xr:uid="{C8EC95AD-6FE7-4718-8F54-B65B302A70BB}"/>
    <cellStyle name="Normal 2 26 5 2" xfId="16674" xr:uid="{7EC95D82-E71A-43E7-B0AF-C32329649FB5}"/>
    <cellStyle name="Normal 2 26 5 2 2" xfId="22391" xr:uid="{E653733E-910C-4D3C-AA6B-E131F24C43DC}"/>
    <cellStyle name="Normal 2 26 5 2 3" xfId="22393" xr:uid="{C9CE8827-A79A-498A-8405-CA45818CAAC0}"/>
    <cellStyle name="Normal 2 26 5 2 4" xfId="22396" xr:uid="{8BEAC5D0-2997-4186-8D69-BEA1CECF2DBB}"/>
    <cellStyle name="Normal 2 26 5 2 5" xfId="22400" xr:uid="{83CD1447-0F32-46FA-B08B-979A9E591F07}"/>
    <cellStyle name="Normal 2 26 5 2 6" xfId="22404" xr:uid="{C6D41DB4-0672-4DDD-9FF0-949B659E3952}"/>
    <cellStyle name="Normal 2 26 5 2 7" xfId="22408" xr:uid="{4ED2C7D7-6B1B-4101-BAC0-F858E154BA80}"/>
    <cellStyle name="Normal 2 26 5 2 8" xfId="22412" xr:uid="{DC967630-048D-4920-82AA-A2C3A07CDBEB}"/>
    <cellStyle name="Normal 2 26 5 2 9" xfId="22416" xr:uid="{9B10E0FC-6B22-429A-9721-962892C88FF8}"/>
    <cellStyle name="Normal 2 26 5 3" xfId="22420" xr:uid="{5B9AE090-9F68-4731-9013-600167BC4D6C}"/>
    <cellStyle name="Normal 2 26 5 3 2" xfId="22422" xr:uid="{A112FDDD-4BDE-4ED7-8074-97B8DA85E476}"/>
    <cellStyle name="Normal 2 26 5 3 3" xfId="22424" xr:uid="{70B90EF1-FAC6-4A92-984B-35E061B0009E}"/>
    <cellStyle name="Normal 2 26 5 3 4" xfId="22427" xr:uid="{CD6C9B3A-88D5-4624-BB32-F6BE6FF890FE}"/>
    <cellStyle name="Normal 2 26 5 3 5" xfId="22431" xr:uid="{74014616-EC13-4618-9B6D-62241B53F1A4}"/>
    <cellStyle name="Normal 2 26 5 3 6" xfId="22435" xr:uid="{E5A5D7E3-3FF1-4CF5-8927-404285042DE7}"/>
    <cellStyle name="Normal 2 26 5 3 7" xfId="22439" xr:uid="{98D558D3-1E2D-4745-9927-B16C80F92A65}"/>
    <cellStyle name="Normal 2 26 5 3 8" xfId="22443" xr:uid="{6C6A29BB-3725-4DFF-85C9-55D9DCFBEEE2}"/>
    <cellStyle name="Normal 2 26 5 3 9" xfId="22447" xr:uid="{2D29C00A-2EB1-4941-BEB0-84DF20FE21E5}"/>
    <cellStyle name="Normal 2 26 5 4" xfId="22450" xr:uid="{F3960616-F9DE-4478-AE2C-B4203961E22C}"/>
    <cellStyle name="Normal 2 26 5 4 2" xfId="22452" xr:uid="{AEE1F945-7A23-4BF7-AB68-2EC04E301B67}"/>
    <cellStyle name="Normal 2 26 5 4 3" xfId="22454" xr:uid="{16DDA211-4AED-4589-8932-E4C8598EB6F6}"/>
    <cellStyle name="Normal 2 26 5 4 4" xfId="22457" xr:uid="{3A0646A4-10AF-4CB1-A593-EF95A1A2FF76}"/>
    <cellStyle name="Normal 2 26 5 4 5" xfId="22461" xr:uid="{53903E27-69F5-46F3-93A4-36E730A4D150}"/>
    <cellStyle name="Normal 2 26 5 4 6" xfId="22465" xr:uid="{6A9D56AB-30C6-451B-B6C8-0204C171C1F7}"/>
    <cellStyle name="Normal 2 26 5 4 7" xfId="22469" xr:uid="{8036DB00-C616-4C59-A9EE-24D86EAFC98B}"/>
    <cellStyle name="Normal 2 26 5 4 8" xfId="22473" xr:uid="{89FF47ED-3880-4997-A6CF-4DFF09DD494A}"/>
    <cellStyle name="Normal 2 26 5 4 9" xfId="22477" xr:uid="{8BC75686-F7DF-4C0A-97C6-7D2C91C4143B}"/>
    <cellStyle name="Normal 2 26 5 5" xfId="22480" xr:uid="{D5019A76-58E7-441F-A364-8DF9A8A167C8}"/>
    <cellStyle name="Normal 2 26 5 5 2" xfId="22482" xr:uid="{D19E964D-380A-41A4-A34F-371E0654CF7B}"/>
    <cellStyle name="Normal 2 26 5 5 3" xfId="22484" xr:uid="{31D370B0-786D-4E16-97EF-CD728BFB9D7C}"/>
    <cellStyle name="Normal 2 26 5 5 4" xfId="22487" xr:uid="{0F2DD534-4527-414B-A514-2D01262488ED}"/>
    <cellStyle name="Normal 2 26 5 5 5" xfId="22491" xr:uid="{9AF26B61-96A7-46C1-9D97-B7E92C8537E7}"/>
    <cellStyle name="Normal 2 26 5 5 6" xfId="22495" xr:uid="{E4EED1ED-63FB-4127-95A7-646EF31A761C}"/>
    <cellStyle name="Normal 2 26 5 5 7" xfId="22499" xr:uid="{F2E908B6-AE28-4036-8CDA-7829BD84255F}"/>
    <cellStyle name="Normal 2 26 5 5 8" xfId="22503" xr:uid="{45B1AA90-F39B-4C9E-8C15-C058E48BDD84}"/>
    <cellStyle name="Normal 2 26 5 5 9" xfId="22507" xr:uid="{701E3051-4D2B-4348-9341-E3196DB03BFD}"/>
    <cellStyle name="Normal 2 26 5 6" xfId="22510" xr:uid="{EF8CF625-2EFF-42EA-9EFC-4A4BF181F5CC}"/>
    <cellStyle name="Normal 2 26 5 6 2" xfId="10774" xr:uid="{3266BD5F-4C12-4741-8A69-5A7C3A652AC0}"/>
    <cellStyle name="Normal 2 26 5 6 3" xfId="10884" xr:uid="{26CC3F29-A174-4815-8DEB-FB9D9D29FAC0}"/>
    <cellStyle name="Normal 2 26 5 6 4" xfId="22513" xr:uid="{16F2B748-7ECE-43B9-A71B-17E44D44BBBA}"/>
    <cellStyle name="Normal 2 26 5 6 5" xfId="22517" xr:uid="{7B7857F4-F1F2-4666-960D-AD754C2E63B1}"/>
    <cellStyle name="Normal 2 26 5 6 6" xfId="22521" xr:uid="{616A1DD8-C9FB-493E-967A-16A07E3564FE}"/>
    <cellStyle name="Normal 2 26 5 6 7" xfId="22525" xr:uid="{36DE270B-234B-46E9-BF30-9035EC2C1191}"/>
    <cellStyle name="Normal 2 26 5 6 8" xfId="22529" xr:uid="{B6E00E66-BC2E-432E-9508-0B1F26443FBE}"/>
    <cellStyle name="Normal 2 26 5 6 9" xfId="22533" xr:uid="{C1D2190B-DA1D-4014-8E3A-31000F3B9F8F}"/>
    <cellStyle name="Normal 2 26 5 7" xfId="22536" xr:uid="{769EF26A-105C-4BEB-B600-42B23D029DB3}"/>
    <cellStyle name="Normal 2 26 5 8" xfId="22538" xr:uid="{5A7B2407-FDC7-4000-B737-096117D61B5F}"/>
    <cellStyle name="Normal 2 26 5 9" xfId="22540" xr:uid="{B8D7F589-A837-4698-87CE-01B1DD876E3E}"/>
    <cellStyle name="Normal 2 26 5_New TB 18-19" xfId="6881" xr:uid="{25ED23B7-C019-4F50-8328-3AADFAACF23F}"/>
    <cellStyle name="Normal 2 26 6" xfId="21100" xr:uid="{E498D2E5-A63B-4B3D-AA47-9E5B71FD1C37}"/>
    <cellStyle name="Normal 2 26 6 10" xfId="22541" xr:uid="{30ED6AD8-FAF6-4F01-8473-CBF54C3E1E17}"/>
    <cellStyle name="Normal 2 26 6 11" xfId="22543" xr:uid="{83CA921B-C63E-48CD-ACCA-5236B0498D0D}"/>
    <cellStyle name="Normal 2 26 6 12" xfId="22546" xr:uid="{A72ED30C-B0DD-4EC4-AD6D-9388CE9A9245}"/>
    <cellStyle name="Normal 2 26 6 13" xfId="22549" xr:uid="{D5B80753-B043-40A4-B693-C6462C17CFE1}"/>
    <cellStyle name="Normal 2 26 6 14" xfId="8193" xr:uid="{D339281C-2877-416F-BA80-C294D759C6F8}"/>
    <cellStyle name="Normal 2 26 6 2" xfId="16678" xr:uid="{BED01B17-FE5E-4A72-8DD7-0BCDE35EC42F}"/>
    <cellStyle name="Normal 2 26 6 2 2" xfId="22551" xr:uid="{1EFC52E2-990E-4E23-AA62-01D939A5F129}"/>
    <cellStyle name="Normal 2 26 6 2 3" xfId="22554" xr:uid="{09F7543F-2C7B-40EA-8F66-74EAF2720D58}"/>
    <cellStyle name="Normal 2 26 6 2 4" xfId="22557" xr:uid="{F18022E2-6CD9-4E58-9751-D7EA5D4D6986}"/>
    <cellStyle name="Normal 2 26 6 2 5" xfId="22560" xr:uid="{64522AFD-F2A7-4C2B-95E1-6249FA824432}"/>
    <cellStyle name="Normal 2 26 6 2 6" xfId="22562" xr:uid="{3197A185-017E-422C-86FD-D94354F1BF72}"/>
    <cellStyle name="Normal 2 26 6 2 7" xfId="22565" xr:uid="{2F6FDB7C-E160-47E3-8D67-F850B1D16A9C}"/>
    <cellStyle name="Normal 2 26 6 2 8" xfId="22567" xr:uid="{3422FE87-D435-46E1-A842-968F98D724FC}"/>
    <cellStyle name="Normal 2 26 6 2 9" xfId="22569" xr:uid="{197D4D80-9B12-4016-B3FC-ECED9964886B}"/>
    <cellStyle name="Normal 2 26 6 3" xfId="22571" xr:uid="{28ED021D-56CC-48EB-B04D-06D3B646BA39}"/>
    <cellStyle name="Normal 2 26 6 3 2" xfId="22573" xr:uid="{222D9ACF-4964-4337-8DE3-ABF408B44312}"/>
    <cellStyle name="Normal 2 26 6 3 3" xfId="22575" xr:uid="{B59C7401-EE0E-46BF-ABAF-74AD1E2A1AE0}"/>
    <cellStyle name="Normal 2 26 6 3 4" xfId="22577" xr:uid="{BD5B91F6-9794-421D-8BEB-1323C8FA5607}"/>
    <cellStyle name="Normal 2 26 6 3 5" xfId="22580" xr:uid="{EC6F2EA5-8604-40EE-993C-5D2BFE5D6936}"/>
    <cellStyle name="Normal 2 26 6 3 6" xfId="22583" xr:uid="{19951755-F780-4895-BEED-CCFAD9475F41}"/>
    <cellStyle name="Normal 2 26 6 3 7" xfId="22587" xr:uid="{C8DF2127-17FE-4792-A2C2-6CA372C1781E}"/>
    <cellStyle name="Normal 2 26 6 3 8" xfId="22590" xr:uid="{89876DC0-BB79-49A0-9EB6-8639414265ED}"/>
    <cellStyle name="Normal 2 26 6 3 9" xfId="22593" xr:uid="{0541F6B6-97B7-41C5-80C3-9EB2584CC45F}"/>
    <cellStyle name="Normal 2 26 6 4" xfId="22596" xr:uid="{4465FB13-4B21-452D-80F3-086C23855324}"/>
    <cellStyle name="Normal 2 26 6 4 2" xfId="22597" xr:uid="{C5A00361-4C33-4B90-8271-223E5DB8E2E2}"/>
    <cellStyle name="Normal 2 26 6 4 3" xfId="22599" xr:uid="{B0D7CDD8-3F4E-444D-8231-6872A2B832D3}"/>
    <cellStyle name="Normal 2 26 6 4 4" xfId="22601" xr:uid="{5D28C80D-50FD-4B07-A9FC-D1023B75BE9E}"/>
    <cellStyle name="Normal 2 26 6 4 5" xfId="22605" xr:uid="{6D4770E6-2B4E-4F78-872A-FB4DCBA17067}"/>
    <cellStyle name="Normal 2 26 6 4 6" xfId="22608" xr:uid="{78FFD648-E175-4B1A-AA85-FDDE9ACA5960}"/>
    <cellStyle name="Normal 2 26 6 4 7" xfId="22612" xr:uid="{35192903-B90F-47A6-9798-D99D43EB3C73}"/>
    <cellStyle name="Normal 2 26 6 4 8" xfId="22616" xr:uid="{180B7460-171F-4404-ADE2-4DF820F12A7A}"/>
    <cellStyle name="Normal 2 26 6 4 9" xfId="22620" xr:uid="{3F776ADC-777B-4B47-A580-AB69867EFCCE}"/>
    <cellStyle name="Normal 2 26 6 5" xfId="22624" xr:uid="{35891CEF-98D8-4D99-ACF6-779543334BF8}"/>
    <cellStyle name="Normal 2 26 6 5 2" xfId="22625" xr:uid="{0528ABDB-70DA-4DD3-B238-EFAC4BB168DD}"/>
    <cellStyle name="Normal 2 26 6 5 3" xfId="22628" xr:uid="{475586DE-9B93-4F95-AFAB-A2547399B8DF}"/>
    <cellStyle name="Normal 2 26 6 5 4" xfId="22630" xr:uid="{211F8540-3D4E-44ED-9EA7-A16372FDD619}"/>
    <cellStyle name="Normal 2 26 6 5 5" xfId="22633" xr:uid="{A665CD00-E278-4312-9D44-4AE5F01C9F4F}"/>
    <cellStyle name="Normal 2 26 6 5 6" xfId="22636" xr:uid="{91B8E324-C671-482C-9E67-5F1B87190C13}"/>
    <cellStyle name="Normal 2 26 6 5 7" xfId="22640" xr:uid="{812868E8-1CE4-4E92-99A8-90DDA707F849}"/>
    <cellStyle name="Normal 2 26 6 5 8" xfId="22643" xr:uid="{9B94C699-6A7B-4F5D-94FC-9BDFF8510BEE}"/>
    <cellStyle name="Normal 2 26 6 5 9" xfId="22646" xr:uid="{21B835D2-5F6D-4445-B593-34B0555E7E7E}"/>
    <cellStyle name="Normal 2 26 6 6" xfId="22649" xr:uid="{342DCE9A-EFB9-4880-9E2B-AEF8D653ED6F}"/>
    <cellStyle name="Normal 2 26 6 6 2" xfId="22650" xr:uid="{C03AE8EE-26C1-47FD-B806-97241E5C7BC7}"/>
    <cellStyle name="Normal 2 26 6 6 3" xfId="22652" xr:uid="{97B1622A-3DB2-4EA7-853F-36557ECDE3D8}"/>
    <cellStyle name="Normal 2 26 6 6 4" xfId="22654" xr:uid="{35B9ADE5-56E9-4863-9765-8B34834A1C38}"/>
    <cellStyle name="Normal 2 26 6 6 5" xfId="22657" xr:uid="{207D4141-5E31-4841-8264-04D3A32DB5CE}"/>
    <cellStyle name="Normal 2 26 6 6 6" xfId="22660" xr:uid="{7A8E9558-67B0-4666-A1D9-102D5B74083C}"/>
    <cellStyle name="Normal 2 26 6 6 7" xfId="22664" xr:uid="{1F53A2A2-A621-46BE-97CB-98311226E941}"/>
    <cellStyle name="Normal 2 26 6 6 8" xfId="22667" xr:uid="{96ECD1E6-C86D-48B9-A0A5-94E20EBA5832}"/>
    <cellStyle name="Normal 2 26 6 6 9" xfId="22670" xr:uid="{508A35FC-9F27-480B-A806-E112FA22AB5A}"/>
    <cellStyle name="Normal 2 26 6 7" xfId="22673" xr:uid="{14FC7EBD-42C5-46DC-9E4A-6C167B3E1BF6}"/>
    <cellStyle name="Normal 2 26 6 8" xfId="22674" xr:uid="{27825F64-AD3D-4A49-9035-E06CB1099CAC}"/>
    <cellStyle name="Normal 2 26 6 9" xfId="22675" xr:uid="{2F63F9C0-48E1-48F0-9BE7-09D079302F8A}"/>
    <cellStyle name="Normal 2 26 6_New TB 18-19" xfId="8309" xr:uid="{42EE4432-F6A2-49C1-AB78-3AC45D2C016F}"/>
    <cellStyle name="Normal 2 26 7" xfId="21104" xr:uid="{5B508230-C6AB-4994-B697-610F74FF42BF}"/>
    <cellStyle name="Normal 2 26 7 2" xfId="22676" xr:uid="{757FD86B-069E-4709-B0C7-AC3B430C3F85}"/>
    <cellStyle name="Normal 2 26 7 3" xfId="22677" xr:uid="{08FA6106-18D1-4D5C-B1DE-9A1FEF953974}"/>
    <cellStyle name="Normal 2 26 7 4" xfId="22678" xr:uid="{FEDE4440-B760-4F05-BE56-AA1F4CAF6B8C}"/>
    <cellStyle name="Normal 2 26 7 5" xfId="22679" xr:uid="{375FE127-B453-4FA9-B2E7-C4BC2E9E1FC3}"/>
    <cellStyle name="Normal 2 26 7 6" xfId="22680" xr:uid="{8AB8FD45-BE86-497C-8017-72CA3A4A62FA}"/>
    <cellStyle name="Normal 2 26 7 7" xfId="22681" xr:uid="{D7473ED6-F04C-43D2-9CF7-D0539079A2D4}"/>
    <cellStyle name="Normal 2 26 7 8" xfId="22682" xr:uid="{3A83A704-5F9F-4EA8-934C-B21A2E0AB250}"/>
    <cellStyle name="Normal 2 26 7 9" xfId="22683" xr:uid="{36665483-50BF-4D8E-BA29-34513F1A0C0E}"/>
    <cellStyle name="Normal 2 26 8" xfId="21108" xr:uid="{4F693664-ED07-46E0-999D-CEBA152F7B03}"/>
    <cellStyle name="Normal 2 26 8 2" xfId="22684" xr:uid="{F77155A4-3051-42BD-BC99-A45B44C65990}"/>
    <cellStyle name="Normal 2 26 8 3" xfId="22685" xr:uid="{CC650B52-1C5B-449B-917A-DE3BDBE129B9}"/>
    <cellStyle name="Normal 2 26 8 4" xfId="22686" xr:uid="{E0A11931-D3CA-4F1C-A74C-BA7DCB4C4160}"/>
    <cellStyle name="Normal 2 26 8 5" xfId="22687" xr:uid="{6D69208F-99EA-4CE3-9CC6-3F648C679453}"/>
    <cellStyle name="Normal 2 26 8 6" xfId="22688" xr:uid="{E14EDBE1-19D2-4870-A066-CD7193AAB8B4}"/>
    <cellStyle name="Normal 2 26 8 7" xfId="22689" xr:uid="{3754E8C5-30BD-4A11-9D55-5C85EB39B2DC}"/>
    <cellStyle name="Normal 2 26 8 8" xfId="22690" xr:uid="{77517C34-1DCA-433B-90FF-3F736C282E64}"/>
    <cellStyle name="Normal 2 26 8 9" xfId="22691" xr:uid="{FFCD9217-A1A0-42AC-BB21-FE99BCEC6134}"/>
    <cellStyle name="Normal 2 26 9" xfId="21112" xr:uid="{C3404B59-0BB7-4CA7-AE04-09DC6AB86E6B}"/>
    <cellStyle name="Normal 2 26 9 2" xfId="22692" xr:uid="{5E7A5915-5A77-44AD-8C88-FE141FB0C828}"/>
    <cellStyle name="Normal 2 26 9 3" xfId="22693" xr:uid="{94C46BF3-B27A-410B-BC3B-8D6316F8FC26}"/>
    <cellStyle name="Normal 2 26 9 4" xfId="22694" xr:uid="{B89D64D3-CA36-47D3-B68A-F304F150F92B}"/>
    <cellStyle name="Normal 2 26 9 5" xfId="22695" xr:uid="{3C5B11B2-F52D-4FF1-8B5D-9825BE6214B8}"/>
    <cellStyle name="Normal 2 26 9 6" xfId="22696" xr:uid="{E2689AFE-C2B8-4442-95D9-2B9F8AE7DE95}"/>
    <cellStyle name="Normal 2 26 9 7" xfId="22697" xr:uid="{59918951-2F88-4692-A74B-059BAD9E858C}"/>
    <cellStyle name="Normal 2 26 9 8" xfId="22698" xr:uid="{DAA00F9F-B24C-440C-9538-D040D9DD7F05}"/>
    <cellStyle name="Normal 2 26 9 9" xfId="22700" xr:uid="{671C2575-DC11-424F-B4EE-B83D42F346B4}"/>
    <cellStyle name="Normal 2 26_New TB 18-19" xfId="19750" xr:uid="{8B460F49-A42F-4ECD-9309-55B2E9005C9D}"/>
    <cellStyle name="Normal 2 27" xfId="13542" xr:uid="{2ADA1996-F8D4-4C48-AEF1-02395C206FEE}"/>
    <cellStyle name="Normal 2 27 10" xfId="22702" xr:uid="{ECAD727B-B309-4E4F-82D6-D224AFDFC817}"/>
    <cellStyle name="Normal 2 27 10 2" xfId="19568" xr:uid="{16809E8A-C868-4F28-B960-386711F95C56}"/>
    <cellStyle name="Normal 2 27 10 3" xfId="19572" xr:uid="{2D5E7ABC-06FF-4E2D-BAEA-89D6CDDB61F8}"/>
    <cellStyle name="Normal 2 27 10 4" xfId="19576" xr:uid="{4B4C29AC-A399-4EFF-9D05-149BB2F1CC58}"/>
    <cellStyle name="Normal 2 27 10 5" xfId="19580" xr:uid="{1265FD30-CA1A-4E59-A83C-31D2F6583FF2}"/>
    <cellStyle name="Normal 2 27 10 6" xfId="19583" xr:uid="{06D4F465-2C22-4D91-BBE5-0C97E38FC5DE}"/>
    <cellStyle name="Normal 2 27 10 7" xfId="19586" xr:uid="{E4DEAFCD-12D4-476A-934D-45C15F9AEFD2}"/>
    <cellStyle name="Normal 2 27 10 8" xfId="22703" xr:uid="{0BB9E38A-CDDE-4AAC-B19D-FF1F1AAB560A}"/>
    <cellStyle name="Normal 2 27 10 9" xfId="22704" xr:uid="{68286C1C-95E4-455C-8383-2DD1DDA2B3CD}"/>
    <cellStyle name="Normal 2 27 11" xfId="19233" xr:uid="{A875BF60-E6DA-4306-8F24-06C1C2F722D9}"/>
    <cellStyle name="Normal 2 27 11 2" xfId="22707" xr:uid="{3429022B-D3B8-4D6C-ADE2-14F78DCCAC1F}"/>
    <cellStyle name="Normal 2 27 11 3" xfId="22710" xr:uid="{0DF3F9F0-BC1B-4250-B8EC-FEAADD4B43E6}"/>
    <cellStyle name="Normal 2 27 11 4" xfId="22714" xr:uid="{D768B46F-7FC7-4B9A-87AB-0D08FB49AECE}"/>
    <cellStyle name="Normal 2 27 11 5" xfId="22719" xr:uid="{13112DD8-7328-4695-9E72-FE3064916818}"/>
    <cellStyle name="Normal 2 27 11 6" xfId="22722" xr:uid="{4348F3FC-EF97-4809-AD70-7B691AD3B515}"/>
    <cellStyle name="Normal 2 27 11 7" xfId="22726" xr:uid="{FFC5D64E-384C-493D-8783-0ACF5E10BDC8}"/>
    <cellStyle name="Normal 2 27 11 8" xfId="22728" xr:uid="{94ABEA4A-5B18-4F60-A34F-84CFCB972169}"/>
    <cellStyle name="Normal 2 27 11 9" xfId="22730" xr:uid="{4499F65D-CC64-4AFA-9125-D41030AC3D32}"/>
    <cellStyle name="Normal 2 27 12" xfId="19236" xr:uid="{EC15F756-CB51-4E80-9DC9-36E6540CEB74}"/>
    <cellStyle name="Normal 2 27 13" xfId="19239" xr:uid="{D795E270-3728-42F4-A104-2DD9AACA6603}"/>
    <cellStyle name="Normal 2 27 14" xfId="19242" xr:uid="{D7B58381-5A0F-4A2A-8412-152A2A3827F4}"/>
    <cellStyle name="Normal 2 27 15" xfId="19245" xr:uid="{149AFF89-D0A8-4B33-AD9C-0095B98A2DF2}"/>
    <cellStyle name="Normal 2 27 16" xfId="19248" xr:uid="{0EE7C35C-9A8B-418C-AC27-7641591BBFB8}"/>
    <cellStyle name="Normal 2 27 17" xfId="19251" xr:uid="{632ED594-4A07-46DB-AA7A-6370E4B6840F}"/>
    <cellStyle name="Normal 2 27 18" xfId="19254" xr:uid="{0AA78273-32AD-47FF-A008-465CE26A8EDE}"/>
    <cellStyle name="Normal 2 27 19" xfId="22731" xr:uid="{F83D2269-E0E0-4141-BCF7-3A4F3D04CD3E}"/>
    <cellStyle name="Normal 2 27 2" xfId="22733" xr:uid="{D20C3FF7-58C1-46D8-93D4-B13DA2E72A56}"/>
    <cellStyle name="Normal 2 27 2 10" xfId="22736" xr:uid="{5BA242B2-7431-4780-974D-4EAAF9B9E058}"/>
    <cellStyle name="Normal 2 27 2 11" xfId="22738" xr:uid="{83489319-7F37-43EC-8A9A-8A3BD492F6EE}"/>
    <cellStyle name="Normal 2 27 2 12" xfId="22740" xr:uid="{668C0324-F374-43E7-9F34-92CD99030BEE}"/>
    <cellStyle name="Normal 2 27 2 13" xfId="22742" xr:uid="{535A4077-E711-48D6-97D8-A557920294E6}"/>
    <cellStyle name="Normal 2 27 2 14" xfId="22744" xr:uid="{20D4CCE0-76A9-4194-84F4-CA7059B39841}"/>
    <cellStyle name="Normal 2 27 2 2" xfId="16692" xr:uid="{B9D54E81-4E68-46DF-A31E-7BC558F301A3}"/>
    <cellStyle name="Normal 2 27 2 2 2" xfId="22745" xr:uid="{4675229E-8F70-4C55-84AC-7B813DD29C40}"/>
    <cellStyle name="Normal 2 27 2 2 3" xfId="22746" xr:uid="{18285FFA-2D1E-4856-A9C9-09ADBE5A0A1C}"/>
    <cellStyle name="Normal 2 27 2 2 4" xfId="22747" xr:uid="{74747CBA-5116-4013-8AC4-F83DF8E082BC}"/>
    <cellStyle name="Normal 2 27 2 2 5" xfId="22748" xr:uid="{63BFD0B4-284B-4E7C-A08E-09CEDB67242C}"/>
    <cellStyle name="Normal 2 27 2 2 6" xfId="22749" xr:uid="{1D69479F-46DA-44BE-9C67-7AAC5B361663}"/>
    <cellStyle name="Normal 2 27 2 2 7" xfId="22750" xr:uid="{69CFC2DC-F8E1-4B01-901D-DC1C3C298DA5}"/>
    <cellStyle name="Normal 2 27 2 2 8" xfId="22751" xr:uid="{280BB842-38A2-4564-B938-81A2EAFD8BC3}"/>
    <cellStyle name="Normal 2 27 2 2 9" xfId="22753" xr:uid="{C09E7396-772B-406B-A9E6-D22044715F3A}"/>
    <cellStyle name="Normal 2 27 2 3" xfId="22755" xr:uid="{C139DD70-8E2E-43A6-A368-A0D7DD66D458}"/>
    <cellStyle name="Normal 2 27 2 3 2" xfId="22756" xr:uid="{11968CBB-ECCA-4090-BC4C-43C227A552B1}"/>
    <cellStyle name="Normal 2 27 2 3 3" xfId="22757" xr:uid="{95F2DE00-10C8-4477-8E3D-1D038304B177}"/>
    <cellStyle name="Normal 2 27 2 3 4" xfId="22758" xr:uid="{A2381C7F-EABD-4A40-86A3-D1D9F382AE0B}"/>
    <cellStyle name="Normal 2 27 2 3 5" xfId="22759" xr:uid="{D9C6CDD7-1751-47BA-A144-26F459BCC4E2}"/>
    <cellStyle name="Normal 2 27 2 3 6" xfId="9541" xr:uid="{FFFCD3E8-E9BD-4530-8814-53ED48F25ED7}"/>
    <cellStyle name="Normal 2 27 2 3 7" xfId="22761" xr:uid="{92153C67-4A37-48CE-820E-ABDC17661315}"/>
    <cellStyle name="Normal 2 27 2 3 8" xfId="22763" xr:uid="{435835E5-170B-4B09-82FE-BA21E5EEEA87}"/>
    <cellStyle name="Normal 2 27 2 3 9" xfId="22766" xr:uid="{3128A7CA-6090-46C5-95C8-671F8EC782CF}"/>
    <cellStyle name="Normal 2 27 2 4" xfId="22769" xr:uid="{836E4E04-78F8-4910-9235-27E60DD62D22}"/>
    <cellStyle name="Normal 2 27 2 4 2" xfId="22770" xr:uid="{55120CDE-571C-4A4E-AA48-95DCCFA6218D}"/>
    <cellStyle name="Normal 2 27 2 4 3" xfId="22771" xr:uid="{9EF2E37B-E35A-4F6D-9F60-B72F5F390DEE}"/>
    <cellStyle name="Normal 2 27 2 4 4" xfId="22773" xr:uid="{DB286E25-01AD-4491-A316-71D349C3C717}"/>
    <cellStyle name="Normal 2 27 2 4 5" xfId="22774" xr:uid="{F971EACA-C368-4B7C-BE8A-E7110044704A}"/>
    <cellStyle name="Normal 2 27 2 4 6" xfId="22775" xr:uid="{B87BABAE-B733-4C5A-87FA-824D29D8BCE2}"/>
    <cellStyle name="Normal 2 27 2 4 7" xfId="22776" xr:uid="{24B47B3A-3F2B-4FCD-AD06-F063BF85CB8D}"/>
    <cellStyle name="Normal 2 27 2 4 8" xfId="22777" xr:uid="{E305911A-83F2-44C8-BCC0-6103304B1280}"/>
    <cellStyle name="Normal 2 27 2 4 9" xfId="22779" xr:uid="{81988E76-D8BB-4084-A31C-7CB4A34F2A0C}"/>
    <cellStyle name="Normal 2 27 2 5" xfId="22781" xr:uid="{48AB64FE-2AE8-43AF-83AB-A829FCB6062E}"/>
    <cellStyle name="Normal 2 27 2 5 2" xfId="22782" xr:uid="{2391E228-6969-4512-9D64-9AA1B09F1FB9}"/>
    <cellStyle name="Normal 2 27 2 5 3" xfId="22783" xr:uid="{277B1DC9-341E-422D-9B0A-4859A6D51256}"/>
    <cellStyle name="Normal 2 27 2 5 4" xfId="22784" xr:uid="{9B8D46B3-2ED7-4554-8238-94AFE5AA2618}"/>
    <cellStyle name="Normal 2 27 2 5 5" xfId="22785" xr:uid="{EB31D47D-4E9D-4F89-AA6A-66DA57E5DCA1}"/>
    <cellStyle name="Normal 2 27 2 5 6" xfId="22786" xr:uid="{8908EF28-ED83-4F7F-9DC0-10AB32CF1B11}"/>
    <cellStyle name="Normal 2 27 2 5 7" xfId="22787" xr:uid="{51D38C90-8DE6-4C44-BEDF-F8F3ADB99646}"/>
    <cellStyle name="Normal 2 27 2 5 8" xfId="22788" xr:uid="{AD75ED80-7A73-48CE-A18A-F123755EF3FB}"/>
    <cellStyle name="Normal 2 27 2 5 9" xfId="22790" xr:uid="{A91F69AD-F966-4360-9934-73D8011D2660}"/>
    <cellStyle name="Normal 2 27 2 6" xfId="10821" xr:uid="{8B7EAFF2-BB52-43C8-B0DE-1F6FE982A8FE}"/>
    <cellStyle name="Normal 2 27 2 6 2" xfId="22792" xr:uid="{438ABD1F-55C0-4C81-B171-3507BEE5815F}"/>
    <cellStyle name="Normal 2 27 2 6 3" xfId="22793" xr:uid="{6A815B38-C3DF-46D4-A144-62BFF38A3A6C}"/>
    <cellStyle name="Normal 2 27 2 6 4" xfId="22795" xr:uid="{B70BF5C2-63D6-4B5F-9476-1FE482375B09}"/>
    <cellStyle name="Normal 2 27 2 6 5" xfId="22796" xr:uid="{DE796AAC-79A4-4F90-BD67-86D4B0F42089}"/>
    <cellStyle name="Normal 2 27 2 6 6" xfId="22797" xr:uid="{D2C08763-B6C8-4D2C-AA3F-BAC3B1B9A8E6}"/>
    <cellStyle name="Normal 2 27 2 6 7" xfId="22798" xr:uid="{0ABA9706-0691-4674-AD6B-438A3CA9D907}"/>
    <cellStyle name="Normal 2 27 2 6 8" xfId="22799" xr:uid="{7B357BE3-AF46-4FD4-AB7D-364563B9642D}"/>
    <cellStyle name="Normal 2 27 2 6 9" xfId="22800" xr:uid="{407A02B1-0CB5-4AB2-9243-E3A79814BF3D}"/>
    <cellStyle name="Normal 2 27 2 7" xfId="10824" xr:uid="{04949738-B5CF-48B6-BFED-CFE8C4D7D08F}"/>
    <cellStyle name="Normal 2 27 2 8" xfId="10827" xr:uid="{1C5AABB2-5AA8-4ACC-9033-E241206112D8}"/>
    <cellStyle name="Normal 2 27 2 9" xfId="10830" xr:uid="{8959C34E-4C30-4C55-889C-90CEE388313C}"/>
    <cellStyle name="Normal 2 27 2_New TB 18-19" xfId="793" xr:uid="{EA5579C7-8583-4B62-8801-83C94DCE0A8D}"/>
    <cellStyle name="Normal 2 27 3" xfId="21125" xr:uid="{7A9680B7-DDA5-4CDD-8B53-5C54607B6D60}"/>
    <cellStyle name="Normal 2 27 3 10" xfId="22801" xr:uid="{D0D4D793-3E51-4497-BA05-CDA0D1744474}"/>
    <cellStyle name="Normal 2 27 3 11" xfId="22803" xr:uid="{1463C944-37C5-475A-97C6-34D234BBD3E9}"/>
    <cellStyle name="Normal 2 27 3 12" xfId="22805" xr:uid="{BA477029-E9FB-47C2-B0E4-1557CE425414}"/>
    <cellStyle name="Normal 2 27 3 13" xfId="22807" xr:uid="{105FEC09-9AE7-4C28-81B3-3ED1A8C9367C}"/>
    <cellStyle name="Normal 2 27 3 14" xfId="22809" xr:uid="{50D8B6F6-8495-4FEC-BCCA-1BFFE8BB2224}"/>
    <cellStyle name="Normal 2 27 3 2" xfId="16706" xr:uid="{5120CEC1-0D29-4CB1-BF26-95498B46A714}"/>
    <cellStyle name="Normal 2 27 3 2 2" xfId="5753" xr:uid="{41533C35-2363-4646-9EB3-DA2DEAEF4F40}"/>
    <cellStyle name="Normal 2 27 3 2 3" xfId="5767" xr:uid="{A44E5DC9-D41E-422B-A1D1-3F10E8903D9F}"/>
    <cellStyle name="Normal 2 27 3 2 4" xfId="5781" xr:uid="{4BBF2E3D-83EF-46FB-BC88-7B2E4E50B2F5}"/>
    <cellStyle name="Normal 2 27 3 2 5" xfId="7707" xr:uid="{F70B9045-1211-4C98-8B02-F898BB707CC5}"/>
    <cellStyle name="Normal 2 27 3 2 6" xfId="7711" xr:uid="{A7477C18-1B74-4428-847E-776887F131D5}"/>
    <cellStyle name="Normal 2 27 3 2 7" xfId="8139" xr:uid="{B72659BC-D80B-451D-95BE-FE782E0D2F46}"/>
    <cellStyle name="Normal 2 27 3 2 8" xfId="8144" xr:uid="{9EB4AD2A-D1DD-4F19-894B-0F55FCA5F165}"/>
    <cellStyle name="Normal 2 27 3 2 9" xfId="6982" xr:uid="{C02F4292-85C1-4691-A573-2A0683E57685}"/>
    <cellStyle name="Normal 2 27 3 3" xfId="22811" xr:uid="{F42B0246-714B-4730-925C-5FE48AB76CD3}"/>
    <cellStyle name="Normal 2 27 3 3 2" xfId="22812" xr:uid="{1EDF2872-467B-48A9-801F-944663CA162D}"/>
    <cellStyle name="Normal 2 27 3 3 3" xfId="22813" xr:uid="{C35DCFCB-FC4E-4963-8A0C-D3F684489391}"/>
    <cellStyle name="Normal 2 27 3 3 4" xfId="22815" xr:uid="{1CF23203-189C-48DB-8F0D-10FF6AAC42E5}"/>
    <cellStyle name="Normal 2 27 3 3 5" xfId="22817" xr:uid="{A1E2E316-BC4B-422A-8BC1-04BCAF04025A}"/>
    <cellStyle name="Normal 2 27 3 3 6" xfId="22820" xr:uid="{A97820CB-C54E-4A60-A6E3-91DA3E3A9621}"/>
    <cellStyle name="Normal 2 27 3 3 7" xfId="22823" xr:uid="{A689D43A-CBF7-4BEA-A580-80DA3C907A1A}"/>
    <cellStyle name="Normal 2 27 3 3 8" xfId="22826" xr:uid="{F4C397C7-CF13-4D08-9FED-8E94672A4225}"/>
    <cellStyle name="Normal 2 27 3 3 9" xfId="20436" xr:uid="{DC9D97F8-FA32-4149-8ECE-4E51F87ACD94}"/>
    <cellStyle name="Normal 2 27 3 4" xfId="22827" xr:uid="{D28E3788-175E-434F-AEC9-EF9B419C127B}"/>
    <cellStyle name="Normal 2 27 3 4 2" xfId="22828" xr:uid="{0B398AAD-2401-418E-92E7-E980CCC33CBA}"/>
    <cellStyle name="Normal 2 27 3 4 3" xfId="22830" xr:uid="{B851BB9E-6D54-4D3C-B574-A9116B40D660}"/>
    <cellStyle name="Normal 2 27 3 4 4" xfId="22834" xr:uid="{B922778E-47B0-4A5D-80AD-27A7BA886AEA}"/>
    <cellStyle name="Normal 2 27 3 4 5" xfId="22837" xr:uid="{989A207F-288E-418A-99B5-FA32B7D8D182}"/>
    <cellStyle name="Normal 2 27 3 4 6" xfId="22840" xr:uid="{D5DF8C9D-CE18-40EE-A04C-C50163FAD82D}"/>
    <cellStyle name="Normal 2 27 3 4 7" xfId="22844" xr:uid="{202900F9-32B7-4B4C-9D7D-8F094185C01D}"/>
    <cellStyle name="Normal 2 27 3 4 8" xfId="22848" xr:uid="{B70A522F-0AFF-47C3-9A3C-1F5A75E25CBE}"/>
    <cellStyle name="Normal 2 27 3 4 9" xfId="22851" xr:uid="{AA7F3C04-C489-4FB5-A1CF-73FA7A2AFE42}"/>
    <cellStyle name="Normal 2 27 3 5" xfId="22852" xr:uid="{88AE0190-7035-4C8B-A41B-565E57CE16E2}"/>
    <cellStyle name="Normal 2 27 3 5 2" xfId="22853" xr:uid="{48DEAA13-B727-4079-9467-E3E27BA45869}"/>
    <cellStyle name="Normal 2 27 3 5 3" xfId="22854" xr:uid="{71B55680-9A36-476B-8E3E-ECE00D8DC21C}"/>
    <cellStyle name="Normal 2 27 3 5 4" xfId="22856" xr:uid="{817B2774-9C9B-4221-A844-4BE1F3FD89DE}"/>
    <cellStyle name="Normal 2 27 3 5 5" xfId="22858" xr:uid="{E121AA38-3E8E-476E-9790-512B1D1E530D}"/>
    <cellStyle name="Normal 2 27 3 5 6" xfId="22860" xr:uid="{0C7101FC-3548-4620-9A0D-4314F86BA43D}"/>
    <cellStyle name="Normal 2 27 3 5 7" xfId="11476" xr:uid="{59890B35-0990-4612-AB8F-E1358D63901B}"/>
    <cellStyle name="Normal 2 27 3 5 8" xfId="11483" xr:uid="{3F4609F3-D214-41CB-B5B3-67B07B490C76}"/>
    <cellStyle name="Normal 2 27 3 5 9" xfId="11490" xr:uid="{44C59FD1-9F81-4234-BCDE-F8D5F803B1C4}"/>
    <cellStyle name="Normal 2 27 3 6" xfId="10839" xr:uid="{A40522FA-A86A-4F93-98DC-7440674DC63A}"/>
    <cellStyle name="Normal 2 27 3 6 2" xfId="22861" xr:uid="{429589FC-C78C-4891-8C0D-3DD23141F5E1}"/>
    <cellStyle name="Normal 2 27 3 6 3" xfId="22862" xr:uid="{D60514FA-EA93-4DF3-AED5-6F4744F95E9B}"/>
    <cellStyle name="Normal 2 27 3 6 4" xfId="22864" xr:uid="{FA5D9CE7-416D-4AF7-8CCC-FD5B5F69C472}"/>
    <cellStyle name="Normal 2 27 3 6 5" xfId="22866" xr:uid="{3AD08DDA-40C8-4D05-947C-07AD910A9D06}"/>
    <cellStyle name="Normal 2 27 3 6 6" xfId="22868" xr:uid="{7D96BC30-1C22-488E-AF4A-A8A441E384A7}"/>
    <cellStyle name="Normal 2 27 3 6 7" xfId="835" xr:uid="{9A4CD6BB-7C73-41CC-B1C5-550D1C2EFC74}"/>
    <cellStyle name="Normal 2 27 3 6 8" xfId="11501" xr:uid="{F6681253-B2C1-41D4-A4F4-5037138E96AB}"/>
    <cellStyle name="Normal 2 27 3 6 9" xfId="11507" xr:uid="{6633B74A-27C4-4F05-B4AA-5D1DC78FE2F5}"/>
    <cellStyle name="Normal 2 27 3 7" xfId="10842" xr:uid="{4C284D39-3499-479B-800D-1133029AB925}"/>
    <cellStyle name="Normal 2 27 3 8" xfId="10845" xr:uid="{045C80E7-83CE-43B8-B52B-5C18831C002A}"/>
    <cellStyle name="Normal 2 27 3 9" xfId="10848" xr:uid="{10AFFD60-17F1-47C7-BCFE-844CB6054B03}"/>
    <cellStyle name="Normal 2 27 3_New TB 18-19" xfId="22869" xr:uid="{69350A1E-E241-4E59-8A8B-A0050B0726D1}"/>
    <cellStyle name="Normal 2 27 4" xfId="21130" xr:uid="{80950DF1-70B7-42E6-B72D-6ABA5C51EE51}"/>
    <cellStyle name="Normal 2 27 4 10" xfId="22872" xr:uid="{8FD319BA-01C4-4FD1-8E03-D3E477256CEE}"/>
    <cellStyle name="Normal 2 27 4 11" xfId="22875" xr:uid="{F116EB39-24E7-4CD4-AFB5-7CE9882BBC11}"/>
    <cellStyle name="Normal 2 27 4 12" xfId="22877" xr:uid="{EDD3A053-D5B0-4A8C-B364-EDDCA72202EA}"/>
    <cellStyle name="Normal 2 27 4 13" xfId="22878" xr:uid="{541D4E0F-46C1-4BDF-B549-38D419C5F2DB}"/>
    <cellStyle name="Normal 2 27 4 14" xfId="22879" xr:uid="{D275F039-4168-44BA-A03D-E3C7E32594BC}"/>
    <cellStyle name="Normal 2 27 4 2" xfId="16716" xr:uid="{E4BDBC97-F8D0-4C91-8A5D-4D865A69A50C}"/>
    <cellStyle name="Normal 2 27 4 2 2" xfId="22880" xr:uid="{48AB5C8E-CE98-42C3-A855-0C8BEBE493EB}"/>
    <cellStyle name="Normal 2 27 4 2 3" xfId="22881" xr:uid="{597E4839-11A2-4C28-BC6D-AA384C35ABDC}"/>
    <cellStyle name="Normal 2 27 4 2 4" xfId="22883" xr:uid="{800ED20E-C3E7-4EB7-A6FE-25A1A8CE16D7}"/>
    <cellStyle name="Normal 2 27 4 2 5" xfId="22885" xr:uid="{24FDEBFB-B3EC-454A-ABF4-D39D80D369C7}"/>
    <cellStyle name="Normal 2 27 4 2 6" xfId="22888" xr:uid="{96C9A8AD-3F88-4DFF-A1C6-C1FB159394BC}"/>
    <cellStyle name="Normal 2 27 4 2 7" xfId="22890" xr:uid="{3200C73F-EF73-4E2C-AB3D-430EC92BE773}"/>
    <cellStyle name="Normal 2 27 4 2 8" xfId="22892" xr:uid="{B420CC75-07F4-4C43-ABB5-D9758234E05F}"/>
    <cellStyle name="Normal 2 27 4 2 9" xfId="22894" xr:uid="{C3BBA250-7CF7-449D-8E7C-1931C0107D16}"/>
    <cellStyle name="Normal 2 27 4 3" xfId="22895" xr:uid="{61067038-E60B-48D7-8461-26153E4B936F}"/>
    <cellStyle name="Normal 2 27 4 3 2" xfId="22896" xr:uid="{D159E073-8880-4ADA-A248-6C5C10BA2282}"/>
    <cellStyle name="Normal 2 27 4 3 3" xfId="22899" xr:uid="{0845EDB3-D56D-42E5-86EE-11483F5C9301}"/>
    <cellStyle name="Normal 2 27 4 3 4" xfId="22903" xr:uid="{BE001490-21CF-4167-8F11-7B1AF0BA4A24}"/>
    <cellStyle name="Normal 2 27 4 3 5" xfId="22907" xr:uid="{0264137D-5A16-47F3-9A15-5B3884D582DE}"/>
    <cellStyle name="Normal 2 27 4 3 6" xfId="22911" xr:uid="{CAF94041-C5A0-4EE6-991E-654F95A04837}"/>
    <cellStyle name="Normal 2 27 4 3 7" xfId="22915" xr:uid="{91117A30-F186-4640-B82F-32CD5A7A0348}"/>
    <cellStyle name="Normal 2 27 4 3 8" xfId="22918" xr:uid="{E3761653-60B0-473F-974F-6FDA43C1B51B}"/>
    <cellStyle name="Normal 2 27 4 3 9" xfId="22921" xr:uid="{A4832299-BD36-491E-BE9E-4840AC4DB105}"/>
    <cellStyle name="Normal 2 27 4 4" xfId="22922" xr:uid="{8D3786C5-3F22-49C7-A5E4-C67AA94987E5}"/>
    <cellStyle name="Normal 2 27 4 4 2" xfId="22923" xr:uid="{BF62B4DC-737F-4A38-B82B-A589405DC8C8}"/>
    <cellStyle name="Normal 2 27 4 4 3" xfId="22924" xr:uid="{C1526A66-89B3-4AC1-BD60-C2BBBCDD2BFC}"/>
    <cellStyle name="Normal 2 27 4 4 4" xfId="22926" xr:uid="{7FED8AB4-A2D6-49C9-B0EA-0ED21F962A69}"/>
    <cellStyle name="Normal 2 27 4 4 5" xfId="22928" xr:uid="{2E1D0927-5102-4EBA-9731-5EF07BC46B1B}"/>
    <cellStyle name="Normal 2 27 4 4 6" xfId="22930" xr:uid="{196D0D6B-48CC-4102-B31F-C64AED3C4918}"/>
    <cellStyle name="Normal 2 27 4 4 7" xfId="22932" xr:uid="{4A664E7E-268F-4877-B744-40AFC95133C4}"/>
    <cellStyle name="Normal 2 27 4 4 8" xfId="22934" xr:uid="{E24EFB58-B180-47C6-8C81-3AE94168BB92}"/>
    <cellStyle name="Normal 2 27 4 4 9" xfId="22936" xr:uid="{0DEC7CD8-FB63-4A94-9EDC-10E9E804F7F2}"/>
    <cellStyle name="Normal 2 27 4 5" xfId="22937" xr:uid="{352E9E32-4FAC-41E8-832C-8D5868755506}"/>
    <cellStyle name="Normal 2 27 4 5 2" xfId="22938" xr:uid="{3DBE3FBD-6032-467F-80DB-8A2EA35D8D3D}"/>
    <cellStyle name="Normal 2 27 4 5 3" xfId="22939" xr:uid="{85F936C3-EBA1-46A8-9572-EE3AD430AFA8}"/>
    <cellStyle name="Normal 2 27 4 5 4" xfId="22941" xr:uid="{075DC5F1-3103-47F7-908F-F2B0C63C68A3}"/>
    <cellStyle name="Normal 2 27 4 5 5" xfId="22943" xr:uid="{ECAF3869-3836-4C87-A25E-5620D042C490}"/>
    <cellStyle name="Normal 2 27 4 5 6" xfId="22945" xr:uid="{169D3605-9299-4567-8588-211054C929EC}"/>
    <cellStyle name="Normal 2 27 4 5 7" xfId="22947" xr:uid="{2CABD2C6-7846-480D-BBE6-143CEA05F270}"/>
    <cellStyle name="Normal 2 27 4 5 8" xfId="22949" xr:uid="{F6320946-C6EA-4538-86A9-28F5537B9557}"/>
    <cellStyle name="Normal 2 27 4 5 9" xfId="22951" xr:uid="{FA2390A3-BDD3-4331-8438-6BFFD30486DD}"/>
    <cellStyle name="Normal 2 27 4 6" xfId="9785" xr:uid="{EFE9CECC-1315-4539-85C4-7127C88BE6BE}"/>
    <cellStyle name="Normal 2 27 4 6 2" xfId="22952" xr:uid="{FBBADEED-F748-4003-B69C-7D1B833E36EA}"/>
    <cellStyle name="Normal 2 27 4 6 3" xfId="22953" xr:uid="{44EC84E4-DC38-413E-A492-EF4C280106F7}"/>
    <cellStyle name="Normal 2 27 4 6 4" xfId="22955" xr:uid="{ED7F5B11-B6A6-4C55-9CA9-1D0EE887BC9A}"/>
    <cellStyle name="Normal 2 27 4 6 5" xfId="22957" xr:uid="{3AC597F5-44DE-4EDD-A600-4EED5142780F}"/>
    <cellStyle name="Normal 2 27 4 6 6" xfId="22960" xr:uid="{0D4F4ACA-7BE7-4C22-B379-0D748A2EE8AF}"/>
    <cellStyle name="Normal 2 27 4 6 7" xfId="22962" xr:uid="{9678D20D-6CB6-484A-8245-64EF8465B047}"/>
    <cellStyle name="Normal 2 27 4 6 8" xfId="22964" xr:uid="{DAC7884E-29B4-46FB-BFDE-FDBA3DC59F2F}"/>
    <cellStyle name="Normal 2 27 4 6 9" xfId="22966" xr:uid="{4CB2E9F3-35E2-44C9-896F-3F61B171F094}"/>
    <cellStyle name="Normal 2 27 4 7" xfId="9794" xr:uid="{796B1524-7F23-476D-A507-7507E7911DE3}"/>
    <cellStyle name="Normal 2 27 4 8" xfId="9804" xr:uid="{482611A7-7279-4A1A-9994-20457FFC6A1E}"/>
    <cellStyle name="Normal 2 27 4 9" xfId="9814" xr:uid="{86E437B3-E232-4510-9371-E0F2DF23B9A5}"/>
    <cellStyle name="Normal 2 27 4_New TB 18-19" xfId="15378" xr:uid="{D32A61C1-3533-4C0F-846D-055AD8A9669A}"/>
    <cellStyle name="Normal 2 27 5" xfId="21135" xr:uid="{AC1ECC1F-281C-417E-B5EC-9FB521DEFB33}"/>
    <cellStyle name="Normal 2 27 5 10" xfId="22968" xr:uid="{564D6FB4-7572-4681-AD24-B6A8F9AC570B}"/>
    <cellStyle name="Normal 2 27 5 11" xfId="22970" xr:uid="{C97B5E81-6781-4F35-8C06-1D2DA088729B}"/>
    <cellStyle name="Normal 2 27 5 12" xfId="18028" xr:uid="{14329698-C990-4E9F-B293-A554B4576691}"/>
    <cellStyle name="Normal 2 27 5 13" xfId="1013" xr:uid="{9235763E-D7B9-43E1-A0E3-337E39824D20}"/>
    <cellStyle name="Normal 2 27 5 14" xfId="22972" xr:uid="{F253280F-47F6-458D-8A12-37E3E7DC0D9B}"/>
    <cellStyle name="Normal 2 27 5 2" xfId="16729" xr:uid="{16277A45-D733-4BFF-9474-1CDB98CA18A9}"/>
    <cellStyle name="Normal 2 27 5 2 2" xfId="22973" xr:uid="{0682D7DA-3828-4C6C-A1BF-969286D64ADE}"/>
    <cellStyle name="Normal 2 27 5 2 3" xfId="22974" xr:uid="{C523E0F8-E090-4614-8074-3D7687AB7F2F}"/>
    <cellStyle name="Normal 2 27 5 2 4" xfId="22976" xr:uid="{6AB7285A-F05D-4348-AB24-D12173B7F967}"/>
    <cellStyle name="Normal 2 27 5 2 5" xfId="22979" xr:uid="{E0CB50B8-934E-47AF-9092-CB4EF4DBAEC0}"/>
    <cellStyle name="Normal 2 27 5 2 6" xfId="22982" xr:uid="{AAB98C61-ECBF-4055-8AE2-3915D3DD5B54}"/>
    <cellStyle name="Normal 2 27 5 2 7" xfId="22985" xr:uid="{CDD774DF-20E8-472E-B131-9ED530F5EF47}"/>
    <cellStyle name="Normal 2 27 5 2 8" xfId="22988" xr:uid="{5EFB6958-8446-4A81-B96A-F262E361ABA4}"/>
    <cellStyle name="Normal 2 27 5 2 9" xfId="22991" xr:uid="{1C26FDFB-2800-4ED1-B72E-B691ADCEC383}"/>
    <cellStyle name="Normal 2 27 5 3" xfId="22993" xr:uid="{2E9E59D5-1C43-450F-9229-462EEA58900C}"/>
    <cellStyle name="Normal 2 27 5 3 2" xfId="22994" xr:uid="{2A7B2E50-CE30-42BB-95EE-4A2CA3CE4DB1}"/>
    <cellStyle name="Normal 2 27 5 3 3" xfId="22995" xr:uid="{6C4B5CC0-1518-4424-88CE-3377B2C782E5}"/>
    <cellStyle name="Normal 2 27 5 3 4" xfId="22997" xr:uid="{03934A74-E3B2-4BAC-A495-9728FDDAC555}"/>
    <cellStyle name="Normal 2 27 5 3 5" xfId="23000" xr:uid="{10023538-C811-4AC9-9229-3BFEAF363D83}"/>
    <cellStyle name="Normal 2 27 5 3 6" xfId="23004" xr:uid="{95BEA631-5D69-4625-9001-29117439CF11}"/>
    <cellStyle name="Normal 2 27 5 3 7" xfId="23007" xr:uid="{1D93D0B4-F16E-4C8C-BD3E-0AFFC79C160D}"/>
    <cellStyle name="Normal 2 27 5 3 8" xfId="23010" xr:uid="{940A7231-DC8E-4436-85D2-468D93310B56}"/>
    <cellStyle name="Normal 2 27 5 3 9" xfId="23013" xr:uid="{1D5C1BE2-6DB7-4AA9-A9F8-B6CE43935290}"/>
    <cellStyle name="Normal 2 27 5 4" xfId="23015" xr:uid="{00E1D172-F4B0-4BDE-9364-06F9754AC756}"/>
    <cellStyle name="Normal 2 27 5 4 2" xfId="23016" xr:uid="{D0DA570A-6AE2-4240-A670-869FFFF8C436}"/>
    <cellStyle name="Normal 2 27 5 4 3" xfId="23017" xr:uid="{06814277-A724-4960-AB83-50AF315C6855}"/>
    <cellStyle name="Normal 2 27 5 4 4" xfId="23019" xr:uid="{6CEBC06E-EBD5-4E51-8D43-F00A3A9463A7}"/>
    <cellStyle name="Normal 2 27 5 4 5" xfId="23022" xr:uid="{118B4983-61A9-4A06-B51C-1DD65FFBC061}"/>
    <cellStyle name="Normal 2 27 5 4 6" xfId="23025" xr:uid="{3EC3389C-8D2D-46EB-A8DD-2169647E26CB}"/>
    <cellStyle name="Normal 2 27 5 4 7" xfId="23028" xr:uid="{5E2E44D9-8866-4CA5-B2EB-7DDAA7C97372}"/>
    <cellStyle name="Normal 2 27 5 4 8" xfId="23031" xr:uid="{CE8A084D-A7F2-4EC9-AA39-0660CF3B69DE}"/>
    <cellStyle name="Normal 2 27 5 4 9" xfId="23034" xr:uid="{CB842EEE-E966-45E9-AECF-5C96EF1A15A9}"/>
    <cellStyle name="Normal 2 27 5 5" xfId="23036" xr:uid="{E3ADF47D-8E9E-492B-91DF-1792A5EDCAEE}"/>
    <cellStyle name="Normal 2 27 5 5 2" xfId="23037" xr:uid="{973E40A2-32B1-4EF3-88A8-D52608A8CEA1}"/>
    <cellStyle name="Normal 2 27 5 5 3" xfId="23038" xr:uid="{A262A119-3767-4C48-902D-755E6D96A6B5}"/>
    <cellStyle name="Normal 2 27 5 5 4" xfId="9548" xr:uid="{F69D8C58-63EE-4727-ADCC-66EA288056E1}"/>
    <cellStyle name="Normal 2 27 5 5 5" xfId="23040" xr:uid="{3385A40C-31D3-4078-A289-6099DA69E847}"/>
    <cellStyle name="Normal 2 27 5 5 6" xfId="23043" xr:uid="{1472382F-E69C-4610-A9AC-AA6C6BCF2C00}"/>
    <cellStyle name="Normal 2 27 5 5 7" xfId="23046" xr:uid="{F4103A83-A308-464D-AD43-2B438EED0027}"/>
    <cellStyle name="Normal 2 27 5 5 8" xfId="23049" xr:uid="{74132F68-61C6-44C0-84F0-13A784A405FB}"/>
    <cellStyle name="Normal 2 27 5 5 9" xfId="23052" xr:uid="{887AF779-D4A1-44F8-BE4E-98207714F270}"/>
    <cellStyle name="Normal 2 27 5 6" xfId="23054" xr:uid="{98E2F9EB-A4DB-4C54-AC27-D375FFA27475}"/>
    <cellStyle name="Normal 2 27 5 6 2" xfId="23055" xr:uid="{D93A80AE-E266-4956-AD13-C99058084342}"/>
    <cellStyle name="Normal 2 27 5 6 3" xfId="23056" xr:uid="{4D5A9DC2-09A6-41E3-93EF-E3CA87F0A6F3}"/>
    <cellStyle name="Normal 2 27 5 6 4" xfId="23058" xr:uid="{6DB8B536-BF47-4776-B1BA-CDEAF1C5A2CF}"/>
    <cellStyle name="Normal 2 27 5 6 5" xfId="23061" xr:uid="{C8720571-9C3F-4577-BEC1-871849FD04E2}"/>
    <cellStyle name="Normal 2 27 5 6 6" xfId="23064" xr:uid="{8ACB8CF1-0544-41D6-B666-CB8A8B907D6A}"/>
    <cellStyle name="Normal 2 27 5 6 7" xfId="23067" xr:uid="{AF614641-6FD5-4741-A41F-41467474836E}"/>
    <cellStyle name="Normal 2 27 5 6 8" xfId="23070" xr:uid="{B2255023-617E-4486-8CDB-E03133F20D99}"/>
    <cellStyle name="Normal 2 27 5 6 9" xfId="23073" xr:uid="{3B3F2337-BC83-43FD-ADA2-2D47421328FF}"/>
    <cellStyle name="Normal 2 27 5 7" xfId="23075" xr:uid="{40D91B83-5E5F-480A-A297-488B97244A04}"/>
    <cellStyle name="Normal 2 27 5 8" xfId="23076" xr:uid="{4934EA33-83D7-4F4A-B3A4-70A9977B4383}"/>
    <cellStyle name="Normal 2 27 5 9" xfId="23077" xr:uid="{B27E5680-856F-43DB-9F52-7A5562D7B2A3}"/>
    <cellStyle name="Normal 2 27 5_New TB 18-19" xfId="3803" xr:uid="{B2C5DADA-2568-47BB-8BB5-0E02709BE0D2}"/>
    <cellStyle name="Normal 2 27 6" xfId="21139" xr:uid="{FFB258D7-6921-4A19-87CA-3DF9EE711F48}"/>
    <cellStyle name="Normal 2 27 6 10" xfId="20940" xr:uid="{31AF2371-9E28-487F-A286-9C68E3489F51}"/>
    <cellStyle name="Normal 2 27 6 11" xfId="20948" xr:uid="{CE0EB05E-4CA4-4FBE-AB1B-B4213B6F654E}"/>
    <cellStyle name="Normal 2 27 6 12" xfId="20953" xr:uid="{1B33FAF9-2EA4-47C5-A4A8-128BA982016E}"/>
    <cellStyle name="Normal 2 27 6 13" xfId="20959" xr:uid="{A957E798-A800-4B36-8C59-C711DCC23C4D}"/>
    <cellStyle name="Normal 2 27 6 14" xfId="20967" xr:uid="{6FDDD3CD-1680-4D24-B060-D64347C56CD0}"/>
    <cellStyle name="Normal 2 27 6 2" xfId="16748" xr:uid="{A8CBDE83-0A94-4B66-B50E-6980935314BD}"/>
    <cellStyle name="Normal 2 27 6 2 2" xfId="23078" xr:uid="{C8D219B9-438C-4C58-821D-B85CAE9FDA95}"/>
    <cellStyle name="Normal 2 27 6 2 3" xfId="23081" xr:uid="{16AB0F0F-DE16-4BB9-99DA-8E24D6969E6E}"/>
    <cellStyle name="Normal 2 27 6 2 4" xfId="23084" xr:uid="{61AD6321-09B9-4686-9A48-84D3BC83FB97}"/>
    <cellStyle name="Normal 2 27 6 2 5" xfId="23088" xr:uid="{00E2F53A-8E04-4300-9193-E89BF1C3F165}"/>
    <cellStyle name="Normal 2 27 6 2 6" xfId="23091" xr:uid="{ED80B178-BACA-435E-9A6C-B3104DF0EEE3}"/>
    <cellStyle name="Normal 2 27 6 2 7" xfId="23094" xr:uid="{ADD332B6-8834-4671-BB0B-490FDEA39A2F}"/>
    <cellStyle name="Normal 2 27 6 2 8" xfId="23097" xr:uid="{353D8ACE-E41C-4B1B-BE82-A440F2928122}"/>
    <cellStyle name="Normal 2 27 6 2 9" xfId="23100" xr:uid="{823DF97F-3B76-47FB-B927-5205DFCBBD9F}"/>
    <cellStyle name="Normal 2 27 6 3" xfId="20902" xr:uid="{8F1E7FDF-A4BA-4410-8154-E057286176E6}"/>
    <cellStyle name="Normal 2 27 6 3 2" xfId="23104" xr:uid="{D2AC5A14-AC64-48FF-9E5D-5EEB33844023}"/>
    <cellStyle name="Normal 2 27 6 3 3" xfId="23105" xr:uid="{D139F8A1-36C7-476A-991A-62E62FC5BB48}"/>
    <cellStyle name="Normal 2 27 6 3 4" xfId="23106" xr:uid="{B1170838-8660-4CF6-913C-8554A1319AC8}"/>
    <cellStyle name="Normal 2 27 6 3 5" xfId="23108" xr:uid="{758761E3-AFE5-40B7-947C-21738E4E0A77}"/>
    <cellStyle name="Normal 2 27 6 3 6" xfId="23110" xr:uid="{862DB9D4-3605-4A25-860E-0E655C0149DD}"/>
    <cellStyle name="Normal 2 27 6 3 7" xfId="23112" xr:uid="{4A96F930-039C-4462-8CF1-198107F3C4E9}"/>
    <cellStyle name="Normal 2 27 6 3 8" xfId="23114" xr:uid="{2209EE57-A4FA-4607-929F-566892CE4ED5}"/>
    <cellStyle name="Normal 2 27 6 3 9" xfId="23116" xr:uid="{544DFC1C-FD3D-46B8-9CCA-D28CAE29961E}"/>
    <cellStyle name="Normal 2 27 6 4" xfId="20906" xr:uid="{4283F0D4-DEFB-4639-B417-F0B1651D1219}"/>
    <cellStyle name="Normal 2 27 6 4 2" xfId="1497" xr:uid="{8A80A6E2-9835-4B24-8586-3F4C2E13573D}"/>
    <cellStyle name="Normal 2 27 6 4 3" xfId="1503" xr:uid="{39C3A6DE-EAE5-497A-9A41-865EB9A53598}"/>
    <cellStyle name="Normal 2 27 6 4 4" xfId="23118" xr:uid="{8851FCB3-DA9F-4F3D-B40C-94C93F70882E}"/>
    <cellStyle name="Normal 2 27 6 4 5" xfId="23120" xr:uid="{7BE49A99-0816-4F5F-9FB7-5F4F4BE2A5C8}"/>
    <cellStyle name="Normal 2 27 6 4 6" xfId="23122" xr:uid="{F05EF777-1C6D-4B08-8DB6-5D3F1F81411E}"/>
    <cellStyle name="Normal 2 27 6 4 7" xfId="23124" xr:uid="{B26AE016-1869-426A-9F87-E14B569078AE}"/>
    <cellStyle name="Normal 2 27 6 4 8" xfId="23126" xr:uid="{1531FE18-FA90-49E1-96AE-B3C7C24FAA2C}"/>
    <cellStyle name="Normal 2 27 6 4 9" xfId="23128" xr:uid="{6FB6C024-B12A-4B1B-9177-7494AD97A692}"/>
    <cellStyle name="Normal 2 27 6 5" xfId="20910" xr:uid="{8B78C833-8B2C-480B-9AE2-877433E5FB44}"/>
    <cellStyle name="Normal 2 27 6 5 2" xfId="97" xr:uid="{2B1DF764-3DF2-4AAF-86AA-17644FFEBD3F}"/>
    <cellStyle name="Normal 2 27 6 5 3" xfId="9655" xr:uid="{C6913F1D-74A3-4588-8BAF-A7460983BE3B}"/>
    <cellStyle name="Normal 2 27 6 5 4" xfId="23130" xr:uid="{C7962913-2012-415F-B4C0-F0AD92F3004B}"/>
    <cellStyle name="Normal 2 27 6 5 5" xfId="23132" xr:uid="{C39A6ED9-DABD-4D25-B4E0-BDE2EA80A78A}"/>
    <cellStyle name="Normal 2 27 6 5 6" xfId="23134" xr:uid="{B9170952-9972-4552-986A-7E70B847AAB8}"/>
    <cellStyle name="Normal 2 27 6 5 7" xfId="23136" xr:uid="{EC6D2331-6508-443D-9AEB-8B443444F7BD}"/>
    <cellStyle name="Normal 2 27 6 5 8" xfId="23138" xr:uid="{64A38188-86AB-4A9E-8828-52754EF7EE02}"/>
    <cellStyle name="Normal 2 27 6 5 9" xfId="23140" xr:uid="{601D1020-2B19-4526-A3F2-1DC4BE26E725}"/>
    <cellStyle name="Normal 2 27 6 6" xfId="23142" xr:uid="{76E3519E-EFDC-4BB3-B1D7-320FEB911502}"/>
    <cellStyle name="Normal 2 27 6 6 2" xfId="1903" xr:uid="{D2993A46-BB52-4D94-A535-A0FCAC510C45}"/>
    <cellStyle name="Normal 2 27 6 6 3" xfId="279" xr:uid="{7E386DA7-D085-4162-BF4E-1D3E92C6D52B}"/>
    <cellStyle name="Normal 2 27 6 6 4" xfId="1912" xr:uid="{E04F3E5D-5FD3-4322-A170-4DA639FA6DC8}"/>
    <cellStyle name="Normal 2 27 6 6 5" xfId="712" xr:uid="{A743164C-3786-4596-B142-89C2F7B917B0}"/>
    <cellStyle name="Normal 2 27 6 6 6" xfId="10542" xr:uid="{E4FB019F-0FA4-4C43-A31B-2D2C64E17FED}"/>
    <cellStyle name="Normal 2 27 6 6 7" xfId="10549" xr:uid="{12DD151E-1882-4D39-80C8-7BA9B65D2B8D}"/>
    <cellStyle name="Normal 2 27 6 6 8" xfId="10556" xr:uid="{EE08B2A4-B5DB-445E-9073-0B03B8809846}"/>
    <cellStyle name="Normal 2 27 6 6 9" xfId="10563" xr:uid="{6592B63C-03FB-42FA-9F6D-67388DD85451}"/>
    <cellStyle name="Normal 2 27 6 7" xfId="23143" xr:uid="{FE65B247-1CDF-452B-A6E9-1119233615C2}"/>
    <cellStyle name="Normal 2 27 6 8" xfId="23144" xr:uid="{28FE0A9D-07ED-4D0F-BBF3-0803F88603FD}"/>
    <cellStyle name="Normal 2 27 6 9" xfId="23145" xr:uid="{408174E7-7841-4437-BA92-D2EFC85C7634}"/>
    <cellStyle name="Normal 2 27 6_New TB 18-19" xfId="23147" xr:uid="{1FA9330C-6D00-4AFF-A884-8085DF47AFF0}"/>
    <cellStyle name="Normal 2 27 7" xfId="21143" xr:uid="{BD1DE4A6-7A2A-4FB9-AF70-1039333058AD}"/>
    <cellStyle name="Normal 2 27 7 2" xfId="23148" xr:uid="{C152E895-76F0-4457-8C7F-4A101CAF08AD}"/>
    <cellStyle name="Normal 2 27 7 3" xfId="23149" xr:uid="{B6434795-16C1-431F-AD0E-D296FD3629D5}"/>
    <cellStyle name="Normal 2 27 7 4" xfId="23150" xr:uid="{691E06D4-37EE-4404-9036-70371D1A1BF9}"/>
    <cellStyle name="Normal 2 27 7 5" xfId="23151" xr:uid="{2AA19A9F-338A-42C4-9010-C7BA1EA6EDB8}"/>
    <cellStyle name="Normal 2 27 7 6" xfId="23152" xr:uid="{3A11CAF2-9E94-48A0-897D-4E00E2042EAB}"/>
    <cellStyle name="Normal 2 27 7 7" xfId="23153" xr:uid="{ADA16CFB-3925-4266-9EFB-7A17A9C18952}"/>
    <cellStyle name="Normal 2 27 7 8" xfId="23154" xr:uid="{9F8A37CB-F20E-4A48-8F22-A36EA4AB8D3C}"/>
    <cellStyle name="Normal 2 27 7 9" xfId="23155" xr:uid="{2AD39ECE-1025-497D-A27D-279002E282F7}"/>
    <cellStyle name="Normal 2 27 8" xfId="21147" xr:uid="{CC0B496C-BE71-441E-9F9F-5B314080BC09}"/>
    <cellStyle name="Normal 2 27 8 2" xfId="23156" xr:uid="{66E36C6D-1E59-4954-9C59-E5C6F11FBEBA}"/>
    <cellStyle name="Normal 2 27 8 3" xfId="23157" xr:uid="{B31E7964-8E30-46D8-8C0F-A9DCE5B10A0D}"/>
    <cellStyle name="Normal 2 27 8 4" xfId="23158" xr:uid="{1F29AC50-7D15-4F60-9776-944C0F4ED466}"/>
    <cellStyle name="Normal 2 27 8 5" xfId="23159" xr:uid="{244721CE-0A7C-4755-8141-4A10C18EFE28}"/>
    <cellStyle name="Normal 2 27 8 6" xfId="23160" xr:uid="{5DE34E57-9D49-482A-98FE-F9186A2E9100}"/>
    <cellStyle name="Normal 2 27 8 7" xfId="23161" xr:uid="{91C96679-314B-4E72-9951-F2A23459B9D0}"/>
    <cellStyle name="Normal 2 27 8 8" xfId="23162" xr:uid="{6E04B39E-FAAC-4451-895C-BA6710F4CC04}"/>
    <cellStyle name="Normal 2 27 8 9" xfId="23163" xr:uid="{7B2696B5-E40E-4B7A-BC33-12C4244850D9}"/>
    <cellStyle name="Normal 2 27 9" xfId="21151" xr:uid="{A58168F0-A395-46E3-90CF-6D9195BFD21A}"/>
    <cellStyle name="Normal 2 27 9 2" xfId="23165" xr:uid="{645317CC-6129-43D3-BBFB-300D1032C8DA}"/>
    <cellStyle name="Normal 2 27 9 3" xfId="23167" xr:uid="{54925EA5-4485-48C6-9506-E82C11227EDE}"/>
    <cellStyle name="Normal 2 27 9 4" xfId="23169" xr:uid="{5FB63893-BDAB-4CB3-80A4-592E8D09B3DF}"/>
    <cellStyle name="Normal 2 27 9 5" xfId="23171" xr:uid="{645378DD-52EE-41DF-843F-009EB51EB5BA}"/>
    <cellStyle name="Normal 2 27 9 6" xfId="23173" xr:uid="{337515D8-0D69-4631-9454-4E7BD83B2740}"/>
    <cellStyle name="Normal 2 27 9 7" xfId="23175" xr:uid="{0F0D79BF-6858-42FC-A78E-9BFF90F8FB06}"/>
    <cellStyle name="Normal 2 27 9 8" xfId="22266" xr:uid="{B493F4E9-01AE-4AD8-A7B9-B04C67969074}"/>
    <cellStyle name="Normal 2 27 9 9" xfId="23177" xr:uid="{DFDAD7F7-46E7-412B-947C-D026846BE28F}"/>
    <cellStyle name="Normal 2 27_New TB 18-19" xfId="23179" xr:uid="{EF18ABA0-2931-4191-8A0B-2E3997687087}"/>
    <cellStyle name="Normal 2 28" xfId="13552" xr:uid="{AA868C95-7396-4E65-B261-F3AEE0040307}"/>
    <cellStyle name="Normal 2 28 10" xfId="23180" xr:uid="{E7D7EFE7-E561-4678-8AA5-3A77C39C1492}"/>
    <cellStyle name="Normal 2 28 10 2" xfId="23181" xr:uid="{D8D6F4AE-9930-4334-9B78-97FC6E99C1ED}"/>
    <cellStyle name="Normal 2 28 10 3" xfId="23182" xr:uid="{C8FB36E7-A6C7-4540-ADBD-FC9B0C1FF79F}"/>
    <cellStyle name="Normal 2 28 10 4" xfId="23183" xr:uid="{AAF7457A-A783-4FA3-A225-2ECF90C8DF6B}"/>
    <cellStyle name="Normal 2 28 10 5" xfId="23184" xr:uid="{F73E660A-B84F-4E57-B847-76C543D2E37D}"/>
    <cellStyle name="Normal 2 28 10 6" xfId="23185" xr:uid="{FD087380-E1B6-4CD6-98D7-D84F9BFBB637}"/>
    <cellStyle name="Normal 2 28 10 7" xfId="23186" xr:uid="{AE6365A7-DE6A-42C4-9E40-4093DF2F8ED0}"/>
    <cellStyle name="Normal 2 28 10 8" xfId="23187" xr:uid="{0296D6A0-B01C-48F9-907C-79E22B99DF6B}"/>
    <cellStyle name="Normal 2 28 10 9" xfId="23188" xr:uid="{6F1E5B4C-CA67-4303-9309-D649C8372B40}"/>
    <cellStyle name="Normal 2 28 11" xfId="23189" xr:uid="{E07A0A25-63EB-48F8-9BBA-BBC850BB3779}"/>
    <cellStyle name="Normal 2 28 11 2" xfId="9021" xr:uid="{840D617E-A765-4D82-93A1-E465EB22EFF6}"/>
    <cellStyle name="Normal 2 28 11 3" xfId="23190" xr:uid="{7383A56D-1412-4CA6-9CD0-EB7C3DB6A7E1}"/>
    <cellStyle name="Normal 2 28 11 4" xfId="23192" xr:uid="{1197A131-E843-4026-BAEE-BA1EF92A65BD}"/>
    <cellStyle name="Normal 2 28 11 5" xfId="23194" xr:uid="{49A03950-00C3-43A1-944A-454F2C7CCAD8}"/>
    <cellStyle name="Normal 2 28 11 6" xfId="23196" xr:uid="{24297BB6-5C63-4133-ADCD-832BD214228B}"/>
    <cellStyle name="Normal 2 28 11 7" xfId="2171" xr:uid="{4D5373F2-B52A-4000-8F2C-859497523C7E}"/>
    <cellStyle name="Normal 2 28 11 8" xfId="3805" xr:uid="{CFC00CC7-FC7B-4982-AD67-FC436A137CD3}"/>
    <cellStyle name="Normal 2 28 11 9" xfId="3541" xr:uid="{489FF0F6-233C-4AFA-8283-684FE38D9163}"/>
    <cellStyle name="Normal 2 28 12" xfId="23198" xr:uid="{78A037EB-B194-432A-8BEB-57196DB5C865}"/>
    <cellStyle name="Normal 2 28 13" xfId="23199" xr:uid="{E3BDDFBB-5E0A-4C78-971B-E3D89A5D12F3}"/>
    <cellStyle name="Normal 2 28 14" xfId="23200" xr:uid="{E9E78252-E812-40D6-B9B7-3ED9E588CF65}"/>
    <cellStyle name="Normal 2 28 15" xfId="23201" xr:uid="{7BC0CC61-206F-459D-A104-AA41E09F1401}"/>
    <cellStyle name="Normal 2 28 16" xfId="23202" xr:uid="{4A3AB4C2-A6D7-4B85-A299-E448A7B990AE}"/>
    <cellStyle name="Normal 2 28 17" xfId="23203" xr:uid="{870CB0BD-F609-45BE-8A70-5612854AD8D4}"/>
    <cellStyle name="Normal 2 28 18" xfId="23204" xr:uid="{5777D326-E227-4615-BF84-A75760BD21C4}"/>
    <cellStyle name="Normal 2 28 19" xfId="23205" xr:uid="{6C72C431-9F4D-476D-B7F3-A40ADE3CA7AC}"/>
    <cellStyle name="Normal 2 28 2" xfId="3011" xr:uid="{10F917E8-163E-4783-9E52-EE8A0475A83E}"/>
    <cellStyle name="Normal 2 28 2 10" xfId="23206" xr:uid="{05B9BAE6-6DCB-4799-A53B-917E51978BE1}"/>
    <cellStyle name="Normal 2 28 2 11" xfId="17286" xr:uid="{1C76B664-6B48-4F3F-ADAE-8F5EBA74D237}"/>
    <cellStyle name="Normal 2 28 2 12" xfId="17290" xr:uid="{62258FA6-968B-4F13-A086-502BFAC1AC0A}"/>
    <cellStyle name="Normal 2 28 2 13" xfId="17294" xr:uid="{971A132A-9C8E-4CF2-8744-5E84A9D01391}"/>
    <cellStyle name="Normal 2 28 2 14" xfId="1811" xr:uid="{7C6BB63E-BD40-47C3-8E1A-BCEBF6324E68}"/>
    <cellStyle name="Normal 2 28 2 2" xfId="3031" xr:uid="{455BCA8B-33DE-4A80-A4FC-3C268111AB97}"/>
    <cellStyle name="Normal 2 28 2 2 2" xfId="23208" xr:uid="{11D523FB-DBF7-4D09-B89F-284D2D7D7098}"/>
    <cellStyle name="Normal 2 28 2 2 3" xfId="23209" xr:uid="{1B89037D-31F3-426A-8808-D13327ADB4D8}"/>
    <cellStyle name="Normal 2 28 2 2 4" xfId="23212" xr:uid="{79D3ADDE-A19C-4FAC-A33E-97DD417853D1}"/>
    <cellStyle name="Normal 2 28 2 2 5" xfId="23215" xr:uid="{FA6797E2-A594-4848-B7A2-1D98096AD871}"/>
    <cellStyle name="Normal 2 28 2 2 6" xfId="23218" xr:uid="{2D002F58-20EF-49CA-9AD4-2A7F972A113E}"/>
    <cellStyle name="Normal 2 28 2 2 7" xfId="23221" xr:uid="{EF89FE9A-BA61-413C-AE0E-10AE45CCF2A0}"/>
    <cellStyle name="Normal 2 28 2 2 8" xfId="23225" xr:uid="{79EC1513-655B-499E-8F32-C1059514D3E2}"/>
    <cellStyle name="Normal 2 28 2 2 9" xfId="23228" xr:uid="{94A5342C-A2BF-43D9-ACCF-F6FF08F55EA0}"/>
    <cellStyle name="Normal 2 28 2 3" xfId="2259" xr:uid="{37931866-2103-4349-AEEF-33CAAD6851C2}"/>
    <cellStyle name="Normal 2 28 2 3 2" xfId="23231" xr:uid="{CB0059CE-CCC2-4465-A0E8-7EE0F0FF98A2}"/>
    <cellStyle name="Normal 2 28 2 3 3" xfId="23232" xr:uid="{9F1BBE19-8619-4EFD-A032-5A1B389F2348}"/>
    <cellStyle name="Normal 2 28 2 3 4" xfId="23235" xr:uid="{77BF9610-FCD2-4897-A6C1-E75441417E6C}"/>
    <cellStyle name="Normal 2 28 2 3 5" xfId="23238" xr:uid="{AEFE1882-62BD-49AE-850F-03D5252A1D70}"/>
    <cellStyle name="Normal 2 28 2 3 6" xfId="23241" xr:uid="{069D2AAF-578B-4BDF-A0B3-BD30D30E6A16}"/>
    <cellStyle name="Normal 2 28 2 3 7" xfId="23244" xr:uid="{D1563D7E-6B72-4F17-A83B-C23AF4998A1B}"/>
    <cellStyle name="Normal 2 28 2 3 8" xfId="23247" xr:uid="{52950FA5-C42C-4A46-A041-662090408F58}"/>
    <cellStyle name="Normal 2 28 2 3 9" xfId="23252" xr:uid="{2610BE3A-0896-4E80-9F60-096BBBC2DEF4}"/>
    <cellStyle name="Normal 2 28 2 4" xfId="3040" xr:uid="{B6F45E3B-EC47-4468-A07E-D1D798808A79}"/>
    <cellStyle name="Normal 2 28 2 4 2" xfId="2118" xr:uid="{7B73E9AA-24F1-4593-AB62-D03C58CC9701}"/>
    <cellStyle name="Normal 2 28 2 4 3" xfId="2198" xr:uid="{1FF49C91-5B05-4A33-B16D-8C055581DDE2}"/>
    <cellStyle name="Normal 2 28 2 4 4" xfId="2208" xr:uid="{C6F75004-922E-4DBD-9828-0277B64D9041}"/>
    <cellStyle name="Normal 2 28 2 4 5" xfId="2222" xr:uid="{A0A8C320-4733-4BB7-AF66-B8265E81AB31}"/>
    <cellStyle name="Normal 2 28 2 4 6" xfId="2240" xr:uid="{933EFB5F-68DD-465A-A54F-450F2EC9A9CA}"/>
    <cellStyle name="Normal 2 28 2 4 7" xfId="2474" xr:uid="{7A64D3EA-1548-4380-8CC2-8F5E0C9CFCC7}"/>
    <cellStyle name="Normal 2 28 2 4 8" xfId="258" xr:uid="{F8017D14-7D1E-4AAE-9A70-90E57E764E20}"/>
    <cellStyle name="Normal 2 28 2 4 9" xfId="23254" xr:uid="{9F84B291-B50E-4AA4-B4B3-9554A84332E5}"/>
    <cellStyle name="Normal 2 28 2 5" xfId="23257" xr:uid="{2D6457E5-57E0-42A9-8C29-DEAC586F652C}"/>
    <cellStyle name="Normal 2 28 2 5 2" xfId="23259" xr:uid="{3BD0733B-5C90-4570-AA82-09CF7B92CC78}"/>
    <cellStyle name="Normal 2 28 2 5 3" xfId="23260" xr:uid="{7F2CA31B-0F69-4418-B379-26453B6C3F34}"/>
    <cellStyle name="Normal 2 28 2 5 4" xfId="23263" xr:uid="{A2E47848-E734-4614-B892-E9C726BBD0D8}"/>
    <cellStyle name="Normal 2 28 2 5 5" xfId="23266" xr:uid="{C408F0FB-02F8-4E1F-99A8-25C372497309}"/>
    <cellStyle name="Normal 2 28 2 5 6" xfId="23269" xr:uid="{7AD9734F-EFE7-442D-9DA3-8BFBD692EABD}"/>
    <cellStyle name="Normal 2 28 2 5 7" xfId="23272" xr:uid="{0BA716AD-A70C-4877-9CE9-522880A8FCE1}"/>
    <cellStyle name="Normal 2 28 2 5 8" xfId="23275" xr:uid="{136C15CD-9760-47AE-8EF3-25136A584974}"/>
    <cellStyle name="Normal 2 28 2 5 9" xfId="755" xr:uid="{A57A1E71-BCB4-49A5-A4A5-2F1AA6C7F3C1}"/>
    <cellStyle name="Normal 2 28 2 6" xfId="10904" xr:uid="{32E26105-1F79-4123-83D5-D855D4106DC6}"/>
    <cellStyle name="Normal 2 28 2 6 2" xfId="23278" xr:uid="{6953DB3C-49F7-4893-95E6-6E22029FCC03}"/>
    <cellStyle name="Normal 2 28 2 6 3" xfId="23279" xr:uid="{E373181C-E8D1-49B3-A490-ED0779C65973}"/>
    <cellStyle name="Normal 2 28 2 6 4" xfId="23282" xr:uid="{CF35B9C8-EF07-4D3C-BC61-468144FD02AF}"/>
    <cellStyle name="Normal 2 28 2 6 5" xfId="23285" xr:uid="{0E32F74B-0393-4FEA-A362-F55D559A7A27}"/>
    <cellStyle name="Normal 2 28 2 6 6" xfId="23288" xr:uid="{6F2AC5A6-9623-40E9-B902-A34CD9041FFB}"/>
    <cellStyle name="Normal 2 28 2 6 7" xfId="23291" xr:uid="{98B60304-338C-4226-BDA5-B9C06D09E572}"/>
    <cellStyle name="Normal 2 28 2 6 8" xfId="23294" xr:uid="{CD09B912-687B-473C-8F3A-5AE38C4306BD}"/>
    <cellStyle name="Normal 2 28 2 6 9" xfId="14686" xr:uid="{188D9BEF-3EFF-428B-86B2-7D345BFCAFB8}"/>
    <cellStyle name="Normal 2 28 2 7" xfId="10907" xr:uid="{D4D85CEE-B69F-4A0B-B697-E08180C78C3F}"/>
    <cellStyle name="Normal 2 28 2 8" xfId="10910" xr:uid="{4C7274C2-33F6-46E9-A1A9-57A38ED10761}"/>
    <cellStyle name="Normal 2 28 2 9" xfId="10913" xr:uid="{057DD60A-F3B1-4938-962C-7FC8F7A9BAD2}"/>
    <cellStyle name="Normal 2 28 2_New TB 18-19" xfId="9824" xr:uid="{C1C27EF9-8BCA-4A8C-A297-5BFD4C1CE4FB}"/>
    <cellStyle name="Normal 2 28 3" xfId="3047" xr:uid="{8B8DEFDB-5C1D-464C-BF32-9EF212863037}"/>
    <cellStyle name="Normal 2 28 3 10" xfId="9849" xr:uid="{7DA6D377-FA51-48FD-8AB7-BABE16453D56}"/>
    <cellStyle name="Normal 2 28 3 11" xfId="23297" xr:uid="{F0E6A898-62A2-4958-9834-09C370644638}"/>
    <cellStyle name="Normal 2 28 3 12" xfId="23298" xr:uid="{89426493-31CE-4A79-A431-CCA196DDF63D}"/>
    <cellStyle name="Normal 2 28 3 13" xfId="23299" xr:uid="{FC61B324-7640-457B-A631-5769E927C4BD}"/>
    <cellStyle name="Normal 2 28 3 14" xfId="23300" xr:uid="{B2827641-459A-4F72-8CC0-DEA2338BDEF0}"/>
    <cellStyle name="Normal 2 28 3 2" xfId="3063" xr:uid="{4CD16533-F16C-482D-B58D-376F29F7D779}"/>
    <cellStyle name="Normal 2 28 3 2 2" xfId="7502" xr:uid="{6650D91D-AC5A-478E-A4F8-53218760A119}"/>
    <cellStyle name="Normal 2 28 3 2 3" xfId="23301" xr:uid="{C7E46CFC-7D9A-4BFD-9238-8B11BC43ABBB}"/>
    <cellStyle name="Normal 2 28 3 2 4" xfId="23304" xr:uid="{316C7A7D-A20B-40E4-901B-089AED194F90}"/>
    <cellStyle name="Normal 2 28 3 2 5" xfId="23307" xr:uid="{2EEFD0EC-7632-4E45-BB00-EE9D535829CF}"/>
    <cellStyle name="Normal 2 28 3 2 6" xfId="23310" xr:uid="{E371590A-0C99-4D4B-AAB4-9FF4C64E1462}"/>
    <cellStyle name="Normal 2 28 3 2 7" xfId="23313" xr:uid="{83FAE936-0FFC-49C2-BDD1-1AF86F7ED8CB}"/>
    <cellStyle name="Normal 2 28 3 2 8" xfId="23316" xr:uid="{3662CDF5-BDEF-4332-9BB2-F5A6430DA583}"/>
    <cellStyle name="Normal 2 28 3 2 9" xfId="23319" xr:uid="{D6DCAA4A-C48A-4AF4-A94F-4E94D0B531A2}"/>
    <cellStyle name="Normal 2 28 3 3" xfId="3070" xr:uid="{B6BA65FD-1D6B-4F1D-8AE6-BF5E8756F294}"/>
    <cellStyle name="Normal 2 28 3 3 2" xfId="23322" xr:uid="{B3286C58-B4C7-4F6D-BFC5-4CAEC873CC77}"/>
    <cellStyle name="Normal 2 28 3 3 3" xfId="23323" xr:uid="{F2EA2EB7-5DC5-47FD-BCD1-E1B637385073}"/>
    <cellStyle name="Normal 2 28 3 3 4" xfId="23327" xr:uid="{DE340CE5-518E-4F59-A403-6FBE16242403}"/>
    <cellStyle name="Normal 2 28 3 3 5" xfId="23330" xr:uid="{40B6575B-EEAA-4A8C-B89F-409F74CAA4B6}"/>
    <cellStyle name="Normal 2 28 3 3 6" xfId="23333" xr:uid="{34AB096D-3B7F-4266-8C6B-A00B16D7BD36}"/>
    <cellStyle name="Normal 2 28 3 3 7" xfId="23336" xr:uid="{09A830D3-A710-440A-9D03-6EB90D8595F0}"/>
    <cellStyle name="Normal 2 28 3 3 8" xfId="23339" xr:uid="{997B4FED-44F7-4EAF-81EF-4C14837DEEFE}"/>
    <cellStyle name="Normal 2 28 3 3 9" xfId="23344" xr:uid="{33823EC4-5EC0-47E8-B9D1-D8A70F8624E8}"/>
    <cellStyle name="Normal 2 28 3 4" xfId="3077" xr:uid="{D5843ACE-CDFB-42A9-AA8D-E171C3F18ADF}"/>
    <cellStyle name="Normal 2 28 3 4 2" xfId="23346" xr:uid="{BDACEACF-D712-492E-8E2C-93E1E12411CF}"/>
    <cellStyle name="Normal 2 28 3 4 3" xfId="23347" xr:uid="{B95B4993-E898-4A09-BE0F-88E4C70BCAEF}"/>
    <cellStyle name="Normal 2 28 3 4 4" xfId="23351" xr:uid="{84CC2D3A-403E-4D32-9196-A1F79F3D0CE2}"/>
    <cellStyle name="Normal 2 28 3 4 5" xfId="23354" xr:uid="{13C5CA15-12D5-4F77-BC8D-5A4BCE0570AC}"/>
    <cellStyle name="Normal 2 28 3 4 6" xfId="23357" xr:uid="{255CD72A-AFFB-4142-BA3C-DA58471E0AAD}"/>
    <cellStyle name="Normal 2 28 3 4 7" xfId="23360" xr:uid="{86328B06-6C2A-4DBA-906E-446DE14A53A6}"/>
    <cellStyle name="Normal 2 28 3 4 8" xfId="23363" xr:uid="{F5C2CCE3-5A32-4354-9CA7-A21B82685709}"/>
    <cellStyle name="Normal 2 28 3 4 9" xfId="21013" xr:uid="{EB426741-8D0F-49D7-97FA-7F881842C5F3}"/>
    <cellStyle name="Normal 2 28 3 5" xfId="23366" xr:uid="{AFC34E2C-CE1C-435F-AC31-E9A83E0777C8}"/>
    <cellStyle name="Normal 2 28 3 5 2" xfId="23367" xr:uid="{AC583C43-237A-449C-AF12-03AB8E222604}"/>
    <cellStyle name="Normal 2 28 3 5 3" xfId="23368" xr:uid="{7C4A3DAD-4CA6-4707-B2A7-9307156F7C1A}"/>
    <cellStyle name="Normal 2 28 3 5 4" xfId="23371" xr:uid="{3C66885E-F1EF-40BE-B763-44DD7EEC980C}"/>
    <cellStyle name="Normal 2 28 3 5 5" xfId="23374" xr:uid="{2E09698F-B0CA-48A4-AF9C-0CD111DF4757}"/>
    <cellStyle name="Normal 2 28 3 5 6" xfId="23377" xr:uid="{12D84AA5-2726-43AD-BCA0-713DFE531B98}"/>
    <cellStyle name="Normal 2 28 3 5 7" xfId="23380" xr:uid="{33691C11-21CB-4EB8-917B-9194766659A6}"/>
    <cellStyle name="Normal 2 28 3 5 8" xfId="790" xr:uid="{63E12139-3B97-4476-B72F-EAD6BA0B377E}"/>
    <cellStyle name="Normal 2 28 3 5 9" xfId="23383" xr:uid="{110E2DCD-1CA8-45DE-821C-1019A1E4002A}"/>
    <cellStyle name="Normal 2 28 3 6" xfId="10921" xr:uid="{E43D4949-08D7-435A-9792-28A24A524C60}"/>
    <cellStyle name="Normal 2 28 3 6 2" xfId="23386" xr:uid="{635E9F33-A00B-4866-AA66-235A7CE5B05E}"/>
    <cellStyle name="Normal 2 28 3 6 3" xfId="23387" xr:uid="{4397D85B-AD4D-472B-9045-33E8CFEA31A1}"/>
    <cellStyle name="Normal 2 28 3 6 4" xfId="23390" xr:uid="{50362D1D-2B87-485F-9B8B-40EC580165BD}"/>
    <cellStyle name="Normal 2 28 3 6 5" xfId="23393" xr:uid="{AF0C6E98-F354-4E5C-A9A9-67B6AA81AB4B}"/>
    <cellStyle name="Normal 2 28 3 6 6" xfId="23396" xr:uid="{1EA52C7F-676B-4F7F-B7DD-2507EAF25D78}"/>
    <cellStyle name="Normal 2 28 3 6 7" xfId="23399" xr:uid="{9DD195D6-3E1A-498D-BCF6-3BF52C2209ED}"/>
    <cellStyle name="Normal 2 28 3 6 8" xfId="23402" xr:uid="{EA597223-84C2-4EF7-88A7-2C1426DB41B8}"/>
    <cellStyle name="Normal 2 28 3 6 9" xfId="23405" xr:uid="{7788C9F8-65B2-4AAF-A4C0-F4DF19368C54}"/>
    <cellStyle name="Normal 2 28 3 7" xfId="10925" xr:uid="{8C186945-D3DA-43B6-9457-CB25AC795458}"/>
    <cellStyle name="Normal 2 28 3 8" xfId="10584" xr:uid="{93C8D4C6-7836-4A68-B109-1E9647FA0F23}"/>
    <cellStyle name="Normal 2 28 3 9" xfId="10590" xr:uid="{56872EB1-B518-44C0-85B7-146853A3C1B5}"/>
    <cellStyle name="Normal 2 28 3_New TB 18-19" xfId="23409" xr:uid="{186EDBFF-00D1-4C83-8634-326C0D072068}"/>
    <cellStyle name="Normal 2 28 4" xfId="17521" xr:uid="{CED44FF9-8255-44DB-A449-84516C6A0636}"/>
    <cellStyle name="Normal 2 28 4 10" xfId="3644" xr:uid="{C580BEBB-D90E-4815-9DBE-DF2BA3302A45}"/>
    <cellStyle name="Normal 2 28 4 11" xfId="3667" xr:uid="{0E97AA88-730D-4CDA-8521-51263E50D539}"/>
    <cellStyle name="Normal 2 28 4 12" xfId="3683" xr:uid="{0127A451-C763-4DC4-B9BD-B601353B8DDE}"/>
    <cellStyle name="Normal 2 28 4 13" xfId="3093" xr:uid="{47B2B2E0-F772-44D5-AC7D-F9010BA5D2B1}"/>
    <cellStyle name="Normal 2 28 4 14" xfId="3116" xr:uid="{B5602D50-4A03-4A61-9659-DF5117429E69}"/>
    <cellStyle name="Normal 2 28 4 2" xfId="16786" xr:uid="{50DD458B-F6E9-444E-9984-C4F2F37CF9F8}"/>
    <cellStyle name="Normal 2 28 4 2 2" xfId="2307" xr:uid="{808CB44A-E821-4272-9625-B441CAE7DC3D}"/>
    <cellStyle name="Normal 2 28 4 2 3" xfId="2347" xr:uid="{08ED6506-6F1B-4F3C-A1F3-720CBF14CE4D}"/>
    <cellStyle name="Normal 2 28 4 2 4" xfId="1171" xr:uid="{5E7F8B2C-C4DA-465B-8BB6-C500853FC6A6}"/>
    <cellStyle name="Normal 2 28 4 2 5" xfId="2391" xr:uid="{63EB720B-F91E-467C-8747-E340532EA3D9}"/>
    <cellStyle name="Normal 2 28 4 2 6" xfId="2427" xr:uid="{CED83046-7D35-4FA1-9E4F-BF04A1511642}"/>
    <cellStyle name="Normal 2 28 4 2 7" xfId="2455" xr:uid="{B78E429D-DAF1-46D8-8229-884911BDBBEC}"/>
    <cellStyle name="Normal 2 28 4 2 8" xfId="6223" xr:uid="{96B5C6E3-E9A8-4F01-BBCA-EB0EBCBAFEAE}"/>
    <cellStyle name="Normal 2 28 4 2 9" xfId="23410" xr:uid="{79FDFBEC-0BEE-4D71-AC74-91610053C3DD}"/>
    <cellStyle name="Normal 2 28 4 3" xfId="17524" xr:uid="{76AD587B-1139-4051-8615-E3F9E943ACB2}"/>
    <cellStyle name="Normal 2 28 4 3 2" xfId="6230" xr:uid="{2CFB9D56-2CB9-413D-ACF4-E8E47620B6D9}"/>
    <cellStyle name="Normal 2 28 4 3 3" xfId="6234" xr:uid="{B3962F39-8A86-4DFA-9015-C30B0B2F2B80}"/>
    <cellStyle name="Normal 2 28 4 3 4" xfId="1193" xr:uid="{476E472E-1D9F-46C0-AF3F-8E955784B074}"/>
    <cellStyle name="Normal 2 28 4 3 5" xfId="6240" xr:uid="{844D815F-00B6-4A66-ADE1-4BBE42CD970F}"/>
    <cellStyle name="Normal 2 28 4 3 6" xfId="6245" xr:uid="{8310713D-8919-4946-8556-9F31987D4A22}"/>
    <cellStyle name="Normal 2 28 4 3 7" xfId="6250" xr:uid="{AA4C2B57-54BA-421E-814F-CDFD60EC7487}"/>
    <cellStyle name="Normal 2 28 4 3 8" xfId="6255" xr:uid="{2C26B76C-E7D5-4756-8431-934F318B6741}"/>
    <cellStyle name="Normal 2 28 4 3 9" xfId="23414" xr:uid="{9E3E5965-2289-490A-AC74-0D7C38A69058}"/>
    <cellStyle name="Normal 2 28 4 4" xfId="17526" xr:uid="{665ACB9D-78EB-4FEC-AB0F-45A8C2DEE7EA}"/>
    <cellStyle name="Normal 2 28 4 4 2" xfId="6262" xr:uid="{7FE4E262-729B-4189-9566-B830578612C7}"/>
    <cellStyle name="Normal 2 28 4 4 3" xfId="6266" xr:uid="{829E8A06-3EDC-4380-A0F8-85D341E9EC3C}"/>
    <cellStyle name="Normal 2 28 4 4 4" xfId="1212" xr:uid="{EED45AF9-2A43-4C85-B6A5-FF085C9BA2AE}"/>
    <cellStyle name="Normal 2 28 4 4 5" xfId="6271" xr:uid="{340D881A-CB8B-4C5A-B85F-752C056C1A29}"/>
    <cellStyle name="Normal 2 28 4 4 6" xfId="4916" xr:uid="{06B5CDDA-189D-48DE-B79F-AC664CBA2E07}"/>
    <cellStyle name="Normal 2 28 4 4 7" xfId="946" xr:uid="{3AA4B11E-0649-4182-A23A-86F08A57C53B}"/>
    <cellStyle name="Normal 2 28 4 4 8" xfId="1306" xr:uid="{BD989F81-EB3B-4769-89FE-28DF0B5D1F99}"/>
    <cellStyle name="Normal 2 28 4 4 9" xfId="23418" xr:uid="{94C09AA0-5B63-4790-B2EA-D86D5447C275}"/>
    <cellStyle name="Normal 2 28 4 5" xfId="17528" xr:uid="{C965A5E6-FE37-4EC5-B726-19BEB7230F52}"/>
    <cellStyle name="Normal 2 28 4 5 2" xfId="6285" xr:uid="{C0CBABC0-703E-4D24-AA3F-4A24D688D8CD}"/>
    <cellStyle name="Normal 2 28 4 5 3" xfId="6287" xr:uid="{6C28C43F-8D77-41BE-9628-5C5A295F391D}"/>
    <cellStyle name="Normal 2 28 4 5 4" xfId="598" xr:uid="{2C0AE861-FFA8-44F0-BCEF-3D2FEF67B3C1}"/>
    <cellStyle name="Normal 2 28 4 5 5" xfId="6291" xr:uid="{13A55D87-C15A-4687-83F2-43CB65304A1E}"/>
    <cellStyle name="Normal 2 28 4 5 6" xfId="901" xr:uid="{9D4B314C-1B0E-4827-BF4E-0F5A8204F6EC}"/>
    <cellStyle name="Normal 2 28 4 5 7" xfId="5005" xr:uid="{4C97069D-3681-4133-B947-E38112C07108}"/>
    <cellStyle name="Normal 2 28 4 5 8" xfId="1354" xr:uid="{AF1E5616-2A53-4EC0-8573-C999B4147E6B}"/>
    <cellStyle name="Normal 2 28 4 5 9" xfId="5022" xr:uid="{BC8600BA-F7DF-4032-9601-41ABDCCD2CC1}"/>
    <cellStyle name="Normal 2 28 4 6" xfId="3637" xr:uid="{09DE4B87-B140-4FB6-86B9-9EB31AFD7A77}"/>
    <cellStyle name="Normal 2 28 4 6 2" xfId="1579" xr:uid="{C3377AE5-6957-40F3-80B7-D85855F675FA}"/>
    <cellStyle name="Normal 2 28 4 6 3" xfId="1596" xr:uid="{B3DE90E7-917A-4FDD-9ED9-7BFB1D493FCA}"/>
    <cellStyle name="Normal 2 28 4 6 4" xfId="1233" xr:uid="{69031CD9-2990-4CF8-BAEA-D1BDAA72D975}"/>
    <cellStyle name="Normal 2 28 4 6 5" xfId="1617" xr:uid="{866697D4-75E9-41AC-B41C-E9C086655742}"/>
    <cellStyle name="Normal 2 28 4 6 6" xfId="1624" xr:uid="{73215E67-D54E-4B7A-A137-0666548BB7C5}"/>
    <cellStyle name="Normal 2 28 4 6 7" xfId="1647" xr:uid="{3435BDFB-A8A8-4461-80B3-FCFE255EC96D}"/>
    <cellStyle name="Normal 2 28 4 6 8" xfId="1682" xr:uid="{CC51C78F-19EF-41EB-9D30-E0415A7FDCF7}"/>
    <cellStyle name="Normal 2 28 4 6 9" xfId="5080" xr:uid="{5A313D07-3848-4E71-9E5B-7D03FA4C2DF7}"/>
    <cellStyle name="Normal 2 28 4 7" xfId="3771" xr:uid="{D50986A0-7FF1-48E9-B414-A8D5AA9651F9}"/>
    <cellStyle name="Normal 2 28 4 8" xfId="3777" xr:uid="{21C50512-5CDE-490A-B1A4-9C6B28E3C920}"/>
    <cellStyle name="Normal 2 28 4 9" xfId="3782" xr:uid="{105D3B68-50DC-49B9-9395-488A92547514}"/>
    <cellStyle name="Normal 2 28 4_New TB 18-19" xfId="23421" xr:uid="{F7148F2C-A3AC-49F1-8A08-12112283C2B6}"/>
    <cellStyle name="Normal 2 28 5" xfId="17532" xr:uid="{26DF3DC7-FB96-4F38-9F2C-FC4990C3B181}"/>
    <cellStyle name="Normal 2 28 5 10" xfId="15039" xr:uid="{9EA75045-5AED-40B5-92E0-E95B5038D4B6}"/>
    <cellStyle name="Normal 2 28 5 11" xfId="15043" xr:uid="{DF3FB5A9-B7F6-4937-A333-875F072FE3A7}"/>
    <cellStyle name="Normal 2 28 5 12" xfId="6419" xr:uid="{DC93683B-DBCD-49D0-AEA2-6F69D66B1E76}"/>
    <cellStyle name="Normal 2 28 5 13" xfId="1880" xr:uid="{D8C1A757-EB3B-4BDF-A6B0-071C50E360BC}"/>
    <cellStyle name="Normal 2 28 5 14" xfId="6899" xr:uid="{6194387D-C44B-42F9-8867-D0EE09FBFBA3}"/>
    <cellStyle name="Normal 2 28 5 2" xfId="11972" xr:uid="{8B1590E7-1133-4A0B-AE17-EBA56778E461}"/>
    <cellStyle name="Normal 2 28 5 2 2" xfId="3842" xr:uid="{B2B58C21-F6EE-4836-83FB-A94D081D0AE4}"/>
    <cellStyle name="Normal 2 28 5 2 3" xfId="23422" xr:uid="{5ADB3CB1-8EA9-4F73-BE10-A4E2663052BC}"/>
    <cellStyle name="Normal 2 28 5 2 4" xfId="23429" xr:uid="{9D053896-8933-4B58-84AD-8D880F4F55C7}"/>
    <cellStyle name="Normal 2 28 5 2 5" xfId="23433" xr:uid="{CAE06990-F6CF-4A03-9482-1B85A4A290B2}"/>
    <cellStyle name="Normal 2 28 5 2 6" xfId="23437" xr:uid="{ECBAA910-99B1-4DDA-92F8-503735122737}"/>
    <cellStyle name="Normal 2 28 5 2 7" xfId="23442" xr:uid="{D896CB40-A632-4537-BEDC-B8D94BE878A9}"/>
    <cellStyle name="Normal 2 28 5 2 8" xfId="23447" xr:uid="{7F63A756-1F48-4ACF-BE66-C5D508A5A44A}"/>
    <cellStyle name="Normal 2 28 5 2 9" xfId="23452" xr:uid="{DDDD7107-9481-40C9-8C20-7677BCB6CCB9}"/>
    <cellStyle name="Normal 2 28 5 3" xfId="11975" xr:uid="{3A2A8009-119E-469D-BE38-6057887F8CEC}"/>
    <cellStyle name="Normal 2 28 5 3 2" xfId="23455" xr:uid="{970CC23E-7DDB-4485-922D-26D14D3BDF2F}"/>
    <cellStyle name="Normal 2 28 5 3 3" xfId="23456" xr:uid="{E36A42F6-EA27-482D-85C6-DABC2E05DCE1}"/>
    <cellStyle name="Normal 2 28 5 3 4" xfId="23461" xr:uid="{179145CF-355D-43C6-96D1-1DAAECA788C4}"/>
    <cellStyle name="Normal 2 28 5 3 5" xfId="23465" xr:uid="{BB9AC778-9208-4082-9E1E-3EE10AFD624C}"/>
    <cellStyle name="Normal 2 28 5 3 6" xfId="23469" xr:uid="{1A6CF64A-BB2E-4BE6-A0FA-F101E300C2F3}"/>
    <cellStyle name="Normal 2 28 5 3 7" xfId="23473" xr:uid="{BC2A2E57-45FE-49C3-8D77-AE6F0C380C25}"/>
    <cellStyle name="Normal 2 28 5 3 8" xfId="23477" xr:uid="{D5CF5A20-3780-44E2-AA17-2DB393D1613A}"/>
    <cellStyle name="Normal 2 28 5 3 9" xfId="23482" xr:uid="{E7A80528-7A37-497F-BA2F-2755FD2CAE48}"/>
    <cellStyle name="Normal 2 28 5 4" xfId="11978" xr:uid="{89382D2F-99D6-4A7C-924F-8AFB1544FC75}"/>
    <cellStyle name="Normal 2 28 5 4 2" xfId="23484" xr:uid="{E0788D41-2BE4-45BE-A70B-33B9BB9F269B}"/>
    <cellStyle name="Normal 2 28 5 4 3" xfId="23486" xr:uid="{09FF6C03-2FAD-4B59-8428-E9F66BCC961E}"/>
    <cellStyle name="Normal 2 28 5 4 4" xfId="23493" xr:uid="{27B1EAC4-ABF0-4972-9A3A-C379E37C4997}"/>
    <cellStyle name="Normal 2 28 5 4 5" xfId="23498" xr:uid="{36D5A5D4-718F-4A16-8A4D-CD68F0FC5301}"/>
    <cellStyle name="Normal 2 28 5 4 6" xfId="23503" xr:uid="{3945D7C6-76FD-4379-8012-D9102BEFF862}"/>
    <cellStyle name="Normal 2 28 5 4 7" xfId="23508" xr:uid="{B05BA397-652A-4CF0-B497-2A5324C13873}"/>
    <cellStyle name="Normal 2 28 5 4 8" xfId="23513" xr:uid="{AF8AB4AD-2411-4D2A-97E8-106B6F8B1808}"/>
    <cellStyle name="Normal 2 28 5 4 9" xfId="23519" xr:uid="{2F0DBCD5-8F33-40C6-8FAD-94EF444780A3}"/>
    <cellStyle name="Normal 2 28 5 5" xfId="11981" xr:uid="{9CE6D9B6-08E3-48A3-AE92-C373EFC84C74}"/>
    <cellStyle name="Normal 2 28 5 5 2" xfId="23521" xr:uid="{E6D7BAA7-AFBB-41F6-97DE-16FE0A2469FC}"/>
    <cellStyle name="Normal 2 28 5 5 3" xfId="23522" xr:uid="{94020D73-229B-4789-B6FF-616A2B469B63}"/>
    <cellStyle name="Normal 2 28 5 5 4" xfId="9265" xr:uid="{9E02ABFC-7535-4B2E-8604-A39B5D69536A}"/>
    <cellStyle name="Normal 2 28 5 5 5" xfId="23527" xr:uid="{19F80BB7-1F5A-4ADB-B80C-F53C3E17A949}"/>
    <cellStyle name="Normal 2 28 5 5 6" xfId="23531" xr:uid="{ACFB8A67-342C-433E-92A1-03EA0DE52B90}"/>
    <cellStyle name="Normal 2 28 5 5 7" xfId="23535" xr:uid="{F11EEA68-8FDD-471E-8479-4CD677598C21}"/>
    <cellStyle name="Normal 2 28 5 5 8" xfId="23539" xr:uid="{6105C8AA-E7E2-4A72-BE43-41AA7584DC1C}"/>
    <cellStyle name="Normal 2 28 5 5 9" xfId="23544" xr:uid="{348C89A2-16FC-4FAD-BA30-E9C072250569}"/>
    <cellStyle name="Normal 2 28 5 6" xfId="17534" xr:uid="{C0082536-ECBD-477F-BF50-A63CACC473FB}"/>
    <cellStyle name="Normal 2 28 5 6 2" xfId="23547" xr:uid="{946DDC95-66DA-4C78-9DBA-D81C32DBD821}"/>
    <cellStyle name="Normal 2 28 5 6 3" xfId="23549" xr:uid="{0E6C62D8-6F6A-4EED-A27B-C4CED060C19D}"/>
    <cellStyle name="Normal 2 28 5 6 4" xfId="23556" xr:uid="{2EF96D20-1CB0-45F2-A14E-CC395F8211D2}"/>
    <cellStyle name="Normal 2 28 5 6 5" xfId="23562" xr:uid="{08553D50-421D-4D23-B8D9-466842AD33C4}"/>
    <cellStyle name="Normal 2 28 5 6 6" xfId="23568" xr:uid="{713C6830-D948-450F-A14C-AB77A235FB8B}"/>
    <cellStyle name="Normal 2 28 5 6 7" xfId="23574" xr:uid="{6E905359-DA65-44B3-9E6D-CBF60623AC0C}"/>
    <cellStyle name="Normal 2 28 5 6 8" xfId="23579" xr:uid="{F86DAA34-C859-4749-A80C-FE1BCC877708}"/>
    <cellStyle name="Normal 2 28 5 6 9" xfId="23584" xr:uid="{AFE496E1-3AF3-4DB5-A8EF-A46ACFCC8E57}"/>
    <cellStyle name="Normal 2 28 5 7" xfId="17536" xr:uid="{396BEFDE-22E6-42FB-A1AE-99AD3A81B6B0}"/>
    <cellStyle name="Normal 2 28 5 8" xfId="17538" xr:uid="{06C13F47-CD50-4DC8-B384-1C6E6436AEE1}"/>
    <cellStyle name="Normal 2 28 5 9" xfId="17540" xr:uid="{FCA48E89-32F3-40E8-94D7-16C3797AAB60}"/>
    <cellStyle name="Normal 2 28 5_New TB 18-19" xfId="16908" xr:uid="{9171D863-6AB7-4CAB-ADD0-2AE3E726EC4E}"/>
    <cellStyle name="Normal 2 28 6" xfId="17544" xr:uid="{3F50B486-1D37-4E5C-BA19-2B45A957EFD7}"/>
    <cellStyle name="Normal 2 28 6 10" xfId="23586" xr:uid="{101AA8A1-1CA5-40B8-837D-5AA57BFB37D8}"/>
    <cellStyle name="Normal 2 28 6 11" xfId="23587" xr:uid="{3217A892-D781-4191-AE59-C92FE0C0344D}"/>
    <cellStyle name="Normal 2 28 6 12" xfId="23588" xr:uid="{650311CE-2B2A-4D9C-A7AB-5E150DE03605}"/>
    <cellStyle name="Normal 2 28 6 13" xfId="23589" xr:uid="{0C8AAF30-0A26-4AFD-B215-2E5989191BB9}"/>
    <cellStyle name="Normal 2 28 6 14" xfId="23590" xr:uid="{9C1CBB03-DFC5-4785-A177-4E0236CECA3B}"/>
    <cellStyle name="Normal 2 28 6 2" xfId="16789" xr:uid="{A04FD519-61F0-49A3-BE39-25F95A31C599}"/>
    <cellStyle name="Normal 2 28 6 2 2" xfId="4220" xr:uid="{67BF07E3-936C-4BF6-8FFF-1D987DA0B38A}"/>
    <cellStyle name="Normal 2 28 6 2 3" xfId="23591" xr:uid="{E66B7C66-35A3-4025-A8B1-0638176015EE}"/>
    <cellStyle name="Normal 2 28 6 2 4" xfId="23597" xr:uid="{DD4E0035-9C18-46C0-9650-3C0A3465BCD3}"/>
    <cellStyle name="Normal 2 28 6 2 5" xfId="23601" xr:uid="{BF900F6E-31E9-4DD4-836C-7883F6F75A29}"/>
    <cellStyle name="Normal 2 28 6 2 6" xfId="23605" xr:uid="{967F2F94-3496-40BA-8782-E63BB7FAE8D2}"/>
    <cellStyle name="Normal 2 28 6 2 7" xfId="23609" xr:uid="{0C3B319D-E6C7-4E10-87DB-F86829DB0A54}"/>
    <cellStyle name="Normal 2 28 6 2 8" xfId="23614" xr:uid="{8B1CF8A5-595E-4846-8504-4A71A7F6800F}"/>
    <cellStyle name="Normal 2 28 6 2 9" xfId="23618" xr:uid="{6AED9364-3617-4C04-AA35-167CD097E6DC}"/>
    <cellStyle name="Normal 2 28 6 3" xfId="23620" xr:uid="{EE68DAB0-12BF-4B11-96B4-571BADC36CFE}"/>
    <cellStyle name="Normal 2 28 6 3 2" xfId="23621" xr:uid="{A60A9AEF-64F0-46A0-B036-4A464944E6EC}"/>
    <cellStyle name="Normal 2 28 6 3 3" xfId="23622" xr:uid="{FD5F6B53-6E61-4121-9BEF-82C106C63293}"/>
    <cellStyle name="Normal 2 28 6 3 4" xfId="23627" xr:uid="{F9043560-E135-43B5-8EFA-7177C1A217BE}"/>
    <cellStyle name="Normal 2 28 6 3 5" xfId="23631" xr:uid="{52EBBCB1-767F-4CC4-A38F-3B49E69AB569}"/>
    <cellStyle name="Normal 2 28 6 3 6" xfId="23635" xr:uid="{8B231CA5-6CFC-4A50-A22E-CB2D5170D188}"/>
    <cellStyle name="Normal 2 28 6 3 7" xfId="23639" xr:uid="{2C133997-CBA1-459D-A05F-353FC1FE28C0}"/>
    <cellStyle name="Normal 2 28 6 3 8" xfId="23644" xr:uid="{EAC458B2-E858-4B50-8832-4DCECD5D96D0}"/>
    <cellStyle name="Normal 2 28 6 3 9" xfId="23650" xr:uid="{01DAFCAC-B498-44E0-8847-170AB7F0D308}"/>
    <cellStyle name="Normal 2 28 6 4" xfId="23652" xr:uid="{DA2AA6FF-41B7-4221-A4CB-6233889F3E6E}"/>
    <cellStyle name="Normal 2 28 6 4 2" xfId="23653" xr:uid="{35BC37E0-1CDC-464B-AC25-2BB8296F1B2D}"/>
    <cellStyle name="Normal 2 28 6 4 3" xfId="23655" xr:uid="{1A0AC606-4807-4DD1-9F60-E168EF332CA0}"/>
    <cellStyle name="Normal 2 28 6 4 4" xfId="23660" xr:uid="{0F91CB6E-6A16-4C53-B318-1CEA425F7FD0}"/>
    <cellStyle name="Normal 2 28 6 4 5" xfId="23664" xr:uid="{9D9A4E96-71D3-42BB-BA8B-A9460AA39103}"/>
    <cellStyle name="Normal 2 28 6 4 6" xfId="23668" xr:uid="{DAB708E3-E505-4BF1-B49F-25CE1403E087}"/>
    <cellStyle name="Normal 2 28 6 4 7" xfId="23672" xr:uid="{82DD4DF4-1FD1-4179-8C92-DFD1E719B5E1}"/>
    <cellStyle name="Normal 2 28 6 4 8" xfId="23677" xr:uid="{FE1AC9AE-B261-4B2E-BFF6-5BDD60B78866}"/>
    <cellStyle name="Normal 2 28 6 4 9" xfId="23682" xr:uid="{0A78D271-27EE-4F35-B02A-1C2850CEAF45}"/>
    <cellStyle name="Normal 2 28 6 5" xfId="23684" xr:uid="{53824CA4-E93F-4ED1-8321-F30180C0A646}"/>
    <cellStyle name="Normal 2 28 6 5 2" xfId="23685" xr:uid="{9FA4C500-8BF6-4001-B612-B22AA19E6A0D}"/>
    <cellStyle name="Normal 2 28 6 5 3" xfId="23686" xr:uid="{8468DD75-A216-408A-9FE2-CDD9AABAA84E}"/>
    <cellStyle name="Normal 2 28 6 5 4" xfId="23691" xr:uid="{47D59B25-76E2-4A03-A968-5EE5B381E94B}"/>
    <cellStyle name="Normal 2 28 6 5 5" xfId="23695" xr:uid="{7598C19E-8CEA-4020-8E18-E898DE170BC8}"/>
    <cellStyle name="Normal 2 28 6 5 6" xfId="23699" xr:uid="{4B15EBBA-6E0F-4D49-8FA8-ACF4D15CF156}"/>
    <cellStyle name="Normal 2 28 6 5 7" xfId="23703" xr:uid="{920251E7-F15D-460E-A391-E6F39143EF54}"/>
    <cellStyle name="Normal 2 28 6 5 8" xfId="23708" xr:uid="{381EEF9D-7F96-4D72-947F-AC3A942D88FD}"/>
    <cellStyle name="Normal 2 28 6 5 9" xfId="23713" xr:uid="{38401FEF-26E6-49FD-ADA2-D02ED39D925C}"/>
    <cellStyle name="Normal 2 28 6 6" xfId="23715" xr:uid="{8433C988-0DD3-4902-8F75-9B12F3AD5846}"/>
    <cellStyle name="Normal 2 28 6 6 2" xfId="19377" xr:uid="{99DA3E62-DC17-41C4-92DD-09A33C32E77E}"/>
    <cellStyle name="Normal 2 28 6 6 3" xfId="19380" xr:uid="{BAF49D0C-011E-4613-931C-E3A40645E465}"/>
    <cellStyle name="Normal 2 28 6 6 4" xfId="19389" xr:uid="{E5FEA1E9-9BEB-43D1-9B2D-F358BD1668A6}"/>
    <cellStyle name="Normal 2 28 6 6 5" xfId="23718" xr:uid="{55F00785-7F58-4E21-B3A2-C7F85E4B8EF7}"/>
    <cellStyle name="Normal 2 28 6 6 6" xfId="23722" xr:uid="{DD080AB7-69C9-4E7E-A3F8-1C9F6E20445C}"/>
    <cellStyle name="Normal 2 28 6 6 7" xfId="23726" xr:uid="{391ACFBA-25D1-4193-8C24-142F320D36D0}"/>
    <cellStyle name="Normal 2 28 6 6 8" xfId="23731" xr:uid="{803D9424-4FA7-469F-B630-05EAA6639524}"/>
    <cellStyle name="Normal 2 28 6 6 9" xfId="23736" xr:uid="{226E64E7-E2BE-44FC-B0ED-3B8BC89B6CBD}"/>
    <cellStyle name="Normal 2 28 6 7" xfId="23738" xr:uid="{D1B53C89-CC07-4CA6-B897-6DF2C94E374A}"/>
    <cellStyle name="Normal 2 28 6 8" xfId="23739" xr:uid="{88DFC063-A1F7-4B0D-9E12-76F863081E84}"/>
    <cellStyle name="Normal 2 28 6 9" xfId="23740" xr:uid="{8CC71A46-637E-404B-9503-DCFE8C62E615}"/>
    <cellStyle name="Normal 2 28 6_New TB 18-19" xfId="23743" xr:uid="{4D89511B-A045-41B8-B104-5209FFFF08D2}"/>
    <cellStyle name="Normal 2 28 7" xfId="17547" xr:uid="{4F7486FF-2C26-4ACD-820C-7015EE968D0E}"/>
    <cellStyle name="Normal 2 28 7 2" xfId="23745" xr:uid="{5B146DF0-C908-4196-AD6E-90B47FE875AB}"/>
    <cellStyle name="Normal 2 28 7 3" xfId="23746" xr:uid="{58C5CC8C-3567-4D14-B6B3-F9BE5760D1AB}"/>
    <cellStyle name="Normal 2 28 7 4" xfId="23747" xr:uid="{CCB19973-B0DF-4CDB-A803-A0DA8804F0B3}"/>
    <cellStyle name="Normal 2 28 7 5" xfId="23748" xr:uid="{CAC621CC-B96E-4CE7-9F6C-42EDC605FE77}"/>
    <cellStyle name="Normal 2 28 7 6" xfId="23750" xr:uid="{4A5D30F4-60C2-4372-9513-0C02AC580502}"/>
    <cellStyle name="Normal 2 28 7 7" xfId="23751" xr:uid="{6281344C-8050-46DB-BA82-1C1475D8A334}"/>
    <cellStyle name="Normal 2 28 7 8" xfId="23752" xr:uid="{55499FB3-142E-40EA-AD1C-900787AE8D81}"/>
    <cellStyle name="Normal 2 28 7 9" xfId="23753" xr:uid="{641EF22A-AA07-4AB8-B28D-F61EE599DEDD}"/>
    <cellStyle name="Normal 2 28 8" xfId="17549" xr:uid="{A4E700B7-7361-4786-8D9D-F18D72BEE2F2}"/>
    <cellStyle name="Normal 2 28 8 2" xfId="23754" xr:uid="{BC287B10-1808-49D7-9612-8473937FCA82}"/>
    <cellStyle name="Normal 2 28 8 3" xfId="23755" xr:uid="{CBF4675C-823A-4812-87E5-599813C01502}"/>
    <cellStyle name="Normal 2 28 8 4" xfId="23756" xr:uid="{9C4F217F-6F00-4BED-AC7D-4F499B78D499}"/>
    <cellStyle name="Normal 2 28 8 5" xfId="23757" xr:uid="{57ADEA93-AC91-4BC7-B3B6-FC38510B808A}"/>
    <cellStyle name="Normal 2 28 8 6" xfId="23758" xr:uid="{1141F8F2-571B-4AD1-B015-7D8727A7FE6A}"/>
    <cellStyle name="Normal 2 28 8 7" xfId="23759" xr:uid="{EDB52DBC-C437-4DED-B362-ACB7E3C36371}"/>
    <cellStyle name="Normal 2 28 8 8" xfId="23760" xr:uid="{53C00045-7763-42CB-8B61-9C873DCE90F7}"/>
    <cellStyle name="Normal 2 28 8 9" xfId="23761" xr:uid="{BE7D9903-43AB-45F5-B5B1-2549922BCF12}"/>
    <cellStyle name="Normal 2 28 9" xfId="17551" xr:uid="{4491B7D6-61C4-4473-B96E-27E57A44D1B1}"/>
    <cellStyle name="Normal 2 28 9 2" xfId="23762" xr:uid="{EFD65EBF-AE2D-424D-AD53-DA9757F57C6D}"/>
    <cellStyle name="Normal 2 28 9 3" xfId="23763" xr:uid="{E9D5C68C-C70C-49BB-8DFC-72C2B0862DE5}"/>
    <cellStyle name="Normal 2 28 9 4" xfId="23764" xr:uid="{373EB254-989C-48FD-839D-ECEE91EC7934}"/>
    <cellStyle name="Normal 2 28 9 5" xfId="23765" xr:uid="{A6862556-0C4A-49AE-A594-8A1732B96DBD}"/>
    <cellStyle name="Normal 2 28 9 6" xfId="23767" xr:uid="{767D72BC-5F50-4D03-86C3-996F409E3161}"/>
    <cellStyle name="Normal 2 28 9 7" xfId="23768" xr:uid="{9B53E2F3-7BA5-4AE4-9020-87563DCF2460}"/>
    <cellStyle name="Normal 2 28 9 8" xfId="23770" xr:uid="{E78A4A68-9581-4200-B607-6D75DBD2F7F9}"/>
    <cellStyle name="Normal 2 28 9 9" xfId="23772" xr:uid="{7DF52F13-476D-4E41-9C7C-F13536CFDAE8}"/>
    <cellStyle name="Normal 2 28_New TB 18-19" xfId="23775" xr:uid="{7476A1ED-5C10-4CFD-9464-05979EDE3A0A}"/>
    <cellStyle name="Normal 2 29" xfId="13561" xr:uid="{AAA2C31E-AC6F-4B7A-8F56-8837B5EE6ADE}"/>
    <cellStyle name="Normal 2 29 10" xfId="17653" xr:uid="{67766F7B-9811-4A7D-9359-A14EC7FDA519}"/>
    <cellStyle name="Normal 2 29 10 2" xfId="14416" xr:uid="{8768A800-F6CA-4A11-A03F-6AC9C538CEF1}"/>
    <cellStyle name="Normal 2 29 10 3" xfId="14424" xr:uid="{26B72001-ABBA-45E9-B6F5-94CBEDF81CCF}"/>
    <cellStyle name="Normal 2 29 10 4" xfId="14431" xr:uid="{5504A9B1-7AA9-422F-9DCF-9A8E81249ADC}"/>
    <cellStyle name="Normal 2 29 10 5" xfId="14436" xr:uid="{1FD6917D-2E6D-47C0-BB64-9BA70A4BA8EE}"/>
    <cellStyle name="Normal 2 29 10 6" xfId="14439" xr:uid="{4FF3B737-121A-4858-8351-4C2CACF399E7}"/>
    <cellStyle name="Normal 2 29 10 7" xfId="12642" xr:uid="{AEF6353D-1C5A-43E7-9E78-6C5A11A92DF4}"/>
    <cellStyle name="Normal 2 29 10 8" xfId="12647" xr:uid="{805FFBD5-C650-4D93-879C-A7A57C5788AB}"/>
    <cellStyle name="Normal 2 29 10 9" xfId="9559" xr:uid="{599AAB74-7CF8-40B4-B2BC-942D82AD680F}"/>
    <cellStyle name="Normal 2 29 11" xfId="17657" xr:uid="{78F1396D-76DD-4515-B027-BC04800F137A}"/>
    <cellStyle name="Normal 2 29 11 2" xfId="14453" xr:uid="{9C916132-B228-4847-92D9-2964D7C404D1}"/>
    <cellStyle name="Normal 2 29 11 3" xfId="14458" xr:uid="{941EC7DC-F5F4-48D2-B1C1-14056DBE61DF}"/>
    <cellStyle name="Normal 2 29 11 4" xfId="14462" xr:uid="{C4EFBFFF-9449-479F-9AE3-1DAA6FAFA56F}"/>
    <cellStyle name="Normal 2 29 11 5" xfId="14465" xr:uid="{BE42F1F0-1BD2-46F8-AE56-9A24D63E7F2C}"/>
    <cellStyle name="Normal 2 29 11 6" xfId="14469" xr:uid="{51E15231-03ED-42E0-8478-C9011A0B7AEF}"/>
    <cellStyle name="Normal 2 29 11 7" xfId="12677" xr:uid="{78791A2C-46E4-4849-A0E2-47C0AECA1079}"/>
    <cellStyle name="Normal 2 29 11 8" xfId="852" xr:uid="{CE0B0243-5181-4DAB-AC11-1B77F90C6EC7}"/>
    <cellStyle name="Normal 2 29 11 9" xfId="12682" xr:uid="{B89F590A-F455-408A-9C01-30B2C9CB0E54}"/>
    <cellStyle name="Normal 2 29 12" xfId="23778" xr:uid="{C7799A16-98F7-4C7D-8D9D-A39F94582863}"/>
    <cellStyle name="Normal 2 29 13" xfId="23780" xr:uid="{D8C2E907-53CD-483E-9069-CFDBDB131037}"/>
    <cellStyle name="Normal 2 29 14" xfId="23781" xr:uid="{044234F0-F4A2-41B9-B1E6-EB277EF25B5E}"/>
    <cellStyle name="Normal 2 29 15" xfId="23782" xr:uid="{CE97B583-77E4-455B-AE0B-57F1E919A8D3}"/>
    <cellStyle name="Normal 2 29 16" xfId="23783" xr:uid="{61347A06-7E43-4FFB-9089-DE4B833C0C9C}"/>
    <cellStyle name="Normal 2 29 17" xfId="23784" xr:uid="{F111C81F-84A7-4C62-B31B-4B080DC6A93C}"/>
    <cellStyle name="Normal 2 29 18" xfId="23785" xr:uid="{488B339A-B907-46D4-B2A2-37D2723E228C}"/>
    <cellStyle name="Normal 2 29 19" xfId="23786" xr:uid="{2C55A94C-D63F-4EF3-BC42-46E4075CBF4D}"/>
    <cellStyle name="Normal 2 29 2" xfId="2211" xr:uid="{7DF12951-7D28-4A81-8AC9-AA10A982389D}"/>
    <cellStyle name="Normal 2 29 2 10" xfId="23787" xr:uid="{ED9D926F-1E96-4ADC-99FB-D7E8DB61567E}"/>
    <cellStyle name="Normal 2 29 2 11" xfId="4260" xr:uid="{27E9F341-B948-4447-941F-1DC1850B1FBB}"/>
    <cellStyle name="Normal 2 29 2 12" xfId="167" xr:uid="{0A7C10AB-279F-48D6-B11F-9F4A6FD2E230}"/>
    <cellStyle name="Normal 2 29 2 13" xfId="2730" xr:uid="{317A3974-6A63-4DC6-A8AE-75D72B6859FD}"/>
    <cellStyle name="Normal 2 29 2 14" xfId="2741" xr:uid="{764327AE-717F-4268-BCF7-51FF25A26BF1}"/>
    <cellStyle name="Normal 2 29 2 2" xfId="12016" xr:uid="{94D7F90B-90F2-4657-BDBB-76AF96DAD83B}"/>
    <cellStyle name="Normal 2 29 2 2 2" xfId="23789" xr:uid="{CB37D99B-9588-4B7A-8AE4-65A5FF3D29EA}"/>
    <cellStyle name="Normal 2 29 2 2 3" xfId="23791" xr:uid="{8C15AA9B-BE2B-4BFE-ACBA-7E4F73E2468D}"/>
    <cellStyle name="Normal 2 29 2 2 4" xfId="23793" xr:uid="{4018538C-3329-42CA-9970-521F8E572527}"/>
    <cellStyle name="Normal 2 29 2 2 5" xfId="23795" xr:uid="{ADB75FFD-2DD6-4A5C-ABC8-B7260EA328AA}"/>
    <cellStyle name="Normal 2 29 2 2 6" xfId="23796" xr:uid="{D0F1C059-7C77-44DB-BA05-5FF0AACA2C52}"/>
    <cellStyle name="Normal 2 29 2 2 7" xfId="23797" xr:uid="{FF5FFE5D-4082-43B7-BD2E-4A394C04DFE8}"/>
    <cellStyle name="Normal 2 29 2 2 8" xfId="23798" xr:uid="{FA194851-5E61-4E3A-8874-EFE4052AE97D}"/>
    <cellStyle name="Normal 2 29 2 2 9" xfId="23800" xr:uid="{FE8D46E9-897C-48E4-AAEE-50A5BC5FC0DE}"/>
    <cellStyle name="Normal 2 29 2 3" xfId="12019" xr:uid="{4C2488BA-2188-44D3-9ED0-EAFB85E42044}"/>
    <cellStyle name="Normal 2 29 2 3 2" xfId="23802" xr:uid="{0FE6E4D1-1145-41DA-A445-051561750C8C}"/>
    <cellStyle name="Normal 2 29 2 3 3" xfId="23804" xr:uid="{EB5956BD-06A4-4BFD-AF42-595F3AC2D162}"/>
    <cellStyle name="Normal 2 29 2 3 4" xfId="23806" xr:uid="{90B464F5-7373-472A-9F8B-C793C3919FF0}"/>
    <cellStyle name="Normal 2 29 2 3 5" xfId="23808" xr:uid="{71FEAA59-14E5-4EA1-AFA1-4A3C85F97369}"/>
    <cellStyle name="Normal 2 29 2 3 6" xfId="23809" xr:uid="{1CF3F1AF-DBB3-4C75-AB23-B621B36E5810}"/>
    <cellStyle name="Normal 2 29 2 3 7" xfId="23810" xr:uid="{B4050B2B-8EF9-49F2-A09A-D7D4F2EF8CF8}"/>
    <cellStyle name="Normal 2 29 2 3 8" xfId="23811" xr:uid="{23609E7F-D3B0-4F8B-8954-69A6ED51AC7D}"/>
    <cellStyle name="Normal 2 29 2 3 9" xfId="23813" xr:uid="{9B45CECF-C6AE-433A-831F-12B668847364}"/>
    <cellStyle name="Normal 2 29 2 4" xfId="12022" xr:uid="{2D3B77D8-9846-4E2A-BCCF-1832BC6FC280}"/>
    <cellStyle name="Normal 2 29 2 4 2" xfId="23815" xr:uid="{6073599C-A547-4D11-B9F4-41BFF10D33D7}"/>
    <cellStyle name="Normal 2 29 2 4 3" xfId="23818" xr:uid="{B7E7D899-1206-432F-AEF3-7F9D8A890319}"/>
    <cellStyle name="Normal 2 29 2 4 4" xfId="23820" xr:uid="{70B0B70B-08F1-4C04-AAD1-ED051DEF4DEA}"/>
    <cellStyle name="Normal 2 29 2 4 5" xfId="23823" xr:uid="{6A480241-20E4-4C98-84C3-874FE46355E2}"/>
    <cellStyle name="Normal 2 29 2 4 6" xfId="23824" xr:uid="{083DCFFD-627B-4F94-9926-F29B7BF04C2A}"/>
    <cellStyle name="Normal 2 29 2 4 7" xfId="23825" xr:uid="{26D6B98F-A0E5-4DB7-A87C-9051DD8A5F97}"/>
    <cellStyle name="Normal 2 29 2 4 8" xfId="23826" xr:uid="{F238B9CD-7C46-42BC-8C1E-3673E0CC095F}"/>
    <cellStyle name="Normal 2 29 2 4 9" xfId="23828" xr:uid="{AC39C0CC-8D36-4DCE-AD75-7C5478A47AB0}"/>
    <cellStyle name="Normal 2 29 2 5" xfId="12025" xr:uid="{F7709BC0-380C-498F-8E87-E0B33EB81E92}"/>
    <cellStyle name="Normal 2 29 2 5 2" xfId="23830" xr:uid="{895DA3BD-1906-4513-AD23-D09B6CDA61C1}"/>
    <cellStyle name="Normal 2 29 2 5 3" xfId="23832" xr:uid="{916F8768-9E93-46DD-9830-029F5E7E89D4}"/>
    <cellStyle name="Normal 2 29 2 5 4" xfId="23834" xr:uid="{238B20CA-7DF0-49A1-AAF8-F6A64CFC00B2}"/>
    <cellStyle name="Normal 2 29 2 5 5" xfId="23836" xr:uid="{62529EB4-665E-4844-85D6-D29F87FCA575}"/>
    <cellStyle name="Normal 2 29 2 5 6" xfId="23837" xr:uid="{C562788F-2B71-4A51-8117-D379789D92E1}"/>
    <cellStyle name="Normal 2 29 2 5 7" xfId="23838" xr:uid="{369967EB-915D-4417-BE2B-1F1EE956FA49}"/>
    <cellStyle name="Normal 2 29 2 5 8" xfId="23839" xr:uid="{E963A7F4-7D1F-4647-A57D-E294D5B5518F}"/>
    <cellStyle name="Normal 2 29 2 5 9" xfId="23841" xr:uid="{B37C520E-328E-4588-8817-8D659999CEE8}"/>
    <cellStyle name="Normal 2 29 2 6" xfId="11041" xr:uid="{375FA031-49B6-4412-829D-45511C11EF0D}"/>
    <cellStyle name="Normal 2 29 2 6 2" xfId="23843" xr:uid="{BD06C5CD-8805-4106-890C-A450A51D879C}"/>
    <cellStyle name="Normal 2 29 2 6 3" xfId="23845" xr:uid="{CB181AF6-B4D8-45FA-A492-14EF08DD66E2}"/>
    <cellStyle name="Normal 2 29 2 6 4" xfId="23847" xr:uid="{42595CE7-B470-49E8-AC93-87FAD7C0342E}"/>
    <cellStyle name="Normal 2 29 2 6 5" xfId="23849" xr:uid="{44949A27-B598-4433-AB34-4E34BFF99806}"/>
    <cellStyle name="Normal 2 29 2 6 6" xfId="23850" xr:uid="{CDDEB5FD-F211-4633-A33C-1BA615471CA6}"/>
    <cellStyle name="Normal 2 29 2 6 7" xfId="23851" xr:uid="{5396EFD5-B64A-4F52-92A2-C12D00118D05}"/>
    <cellStyle name="Normal 2 29 2 6 8" xfId="23852" xr:uid="{B0B05452-1777-4493-983F-2297479ED005}"/>
    <cellStyle name="Normal 2 29 2 6 9" xfId="18507" xr:uid="{6E234347-C08E-418E-8626-07D0B2A40E3B}"/>
    <cellStyle name="Normal 2 29 2 7" xfId="11044" xr:uid="{35CD92DD-AA80-4809-8C3A-0F1686BDD829}"/>
    <cellStyle name="Normal 2 29 2 8" xfId="3406" xr:uid="{8F68574C-AD7B-41B8-9554-566681A036E2}"/>
    <cellStyle name="Normal 2 29 2 9" xfId="11046" xr:uid="{C4258F2B-2958-4056-8D87-6ED5A964F7BC}"/>
    <cellStyle name="Normal 2 29 2_New TB 18-19" xfId="23857" xr:uid="{9B13DC13-8D48-4CF6-B219-86F7602ED2D8}"/>
    <cellStyle name="Normal 2 29 3" xfId="2225" xr:uid="{94F8B498-FB8F-4C79-AF64-0A4C3B80B214}"/>
    <cellStyle name="Normal 2 29 3 10" xfId="12573" xr:uid="{6ED31C06-A08C-4A97-876D-1F085C4B51E7}"/>
    <cellStyle name="Normal 2 29 3 11" xfId="12577" xr:uid="{95E9D3F4-27F3-400F-9F53-D40FFD5533BB}"/>
    <cellStyle name="Normal 2 29 3 12" xfId="12582" xr:uid="{3D7FF50D-EA78-45DB-B1E1-0924A476A103}"/>
    <cellStyle name="Normal 2 29 3 13" xfId="7112" xr:uid="{AC15D714-D520-409F-93D2-EAE79E09B041}"/>
    <cellStyle name="Normal 2 29 3 14" xfId="7119" xr:uid="{E4C7D345-CFAC-4C7A-BA2F-A93D1637D5F4}"/>
    <cellStyle name="Normal 2 29 3 2" xfId="10179" xr:uid="{583D440E-018E-4CE9-AADF-29C51AF85072}"/>
    <cellStyle name="Normal 2 29 3 2 2" xfId="8728" xr:uid="{029D578D-6DDF-40AC-8BE6-3EB9140E9F07}"/>
    <cellStyle name="Normal 2 29 3 2 3" xfId="23858" xr:uid="{C81B0508-7A33-46B2-AFDE-2DC5E82DA275}"/>
    <cellStyle name="Normal 2 29 3 2 4" xfId="23861" xr:uid="{D58B7D17-546F-44E9-AFC5-987D10CF1535}"/>
    <cellStyle name="Normal 2 29 3 2 5" xfId="23864" xr:uid="{162B121F-3F63-431B-8F73-5F5185EE9636}"/>
    <cellStyle name="Normal 2 29 3 2 6" xfId="23866" xr:uid="{07A7EE69-4E06-4E39-B1C4-713FC4AECA4D}"/>
    <cellStyle name="Normal 2 29 3 2 7" xfId="23868" xr:uid="{DB993B39-A35A-47F4-B240-1E657DC3648A}"/>
    <cellStyle name="Normal 2 29 3 2 8" xfId="23872" xr:uid="{EA3D0F42-3D7C-41C0-B9A9-0590882616BC}"/>
    <cellStyle name="Normal 2 29 3 2 9" xfId="23876" xr:uid="{97DA34F6-CB39-4606-979B-F7D18E751845}"/>
    <cellStyle name="Normal 2 29 3 3" xfId="10185" xr:uid="{12A3C72E-A7AC-498F-B4C1-5FECDB9188C0}"/>
    <cellStyle name="Normal 2 29 3 3 2" xfId="23878" xr:uid="{E1B89ECE-E404-48EC-9DBC-0891386A1DB7}"/>
    <cellStyle name="Normal 2 29 3 3 3" xfId="23880" xr:uid="{38A532FF-9204-4533-A6B0-D3E2C13159B3}"/>
    <cellStyle name="Normal 2 29 3 3 4" xfId="23883" xr:uid="{D2F93565-F9C9-49CD-91AC-BBD10D69E333}"/>
    <cellStyle name="Normal 2 29 3 3 5" xfId="23886" xr:uid="{35DC5F3C-D25E-44B5-A8EB-0FE9AF0935BD}"/>
    <cellStyle name="Normal 2 29 3 3 6" xfId="23888" xr:uid="{D42A4209-D007-4C8C-91DB-5A513DAB8DD0}"/>
    <cellStyle name="Normal 2 29 3 3 7" xfId="23890" xr:uid="{10DEF280-D054-4499-BF37-97CC6247B0C2}"/>
    <cellStyle name="Normal 2 29 3 3 8" xfId="23892" xr:uid="{2A4BA2A9-A32B-44FB-A7C2-40B513E2C3BE}"/>
    <cellStyle name="Normal 2 29 3 3 9" xfId="23894" xr:uid="{6A62E92C-FD0A-407F-AAD3-EB0B5798D63C}"/>
    <cellStyle name="Normal 2 29 3 4" xfId="10190" xr:uid="{8B64D7E8-AC6C-4BE8-B7FD-0FAA260061B3}"/>
    <cellStyle name="Normal 2 29 3 4 2" xfId="23896" xr:uid="{BE51E269-C4E3-4F37-AC9E-0A5024863762}"/>
    <cellStyle name="Normal 2 29 3 4 3" xfId="23899" xr:uid="{F3EFB24C-A778-46D8-978C-0F59EAF9F488}"/>
    <cellStyle name="Normal 2 29 3 4 4" xfId="23903" xr:uid="{D7F35D58-AC4C-42F0-A606-D7A9B8B254CE}"/>
    <cellStyle name="Normal 2 29 3 4 5" xfId="9085" xr:uid="{FF565A88-A10C-4947-AAE2-9D290CBE3F2B}"/>
    <cellStyle name="Normal 2 29 3 4 6" xfId="9089" xr:uid="{693D0CD7-A980-4E26-8C7E-8412907FF515}"/>
    <cellStyle name="Normal 2 29 3 4 7" xfId="9092" xr:uid="{321F50A9-D14D-45A9-8704-30DDF39EC9AD}"/>
    <cellStyle name="Normal 2 29 3 4 8" xfId="9095" xr:uid="{888D0EAE-0289-40E3-AA95-74107A13BDF7}"/>
    <cellStyle name="Normal 2 29 3 4 9" xfId="9098" xr:uid="{D58F807C-72CB-4EB1-B8B2-474880D29BE8}"/>
    <cellStyle name="Normal 2 29 3 5" xfId="10194" xr:uid="{9FA4AA3B-3444-4CEB-808D-64903E4CA9F0}"/>
    <cellStyle name="Normal 2 29 3 5 2" xfId="23907" xr:uid="{7B78B452-CE0C-4A4B-8E9E-238E35C9E2FF}"/>
    <cellStyle name="Normal 2 29 3 5 3" xfId="23909" xr:uid="{71BB5869-D813-4191-B4C5-BDADAD4205D6}"/>
    <cellStyle name="Normal 2 29 3 5 4" xfId="23912" xr:uid="{D0C42190-0E62-4F5B-A38B-31254EAEABAE}"/>
    <cellStyle name="Normal 2 29 3 5 5" xfId="9101" xr:uid="{E91F8F61-1009-43CD-B993-CE1F4E1E5AD1}"/>
    <cellStyle name="Normal 2 29 3 5 6" xfId="9104" xr:uid="{F6A3CEF0-C276-4990-A105-29AE826317B7}"/>
    <cellStyle name="Normal 2 29 3 5 7" xfId="9107" xr:uid="{67D55CC9-128C-4DD8-BFD0-FF8340639A8B}"/>
    <cellStyle name="Normal 2 29 3 5 8" xfId="9110" xr:uid="{5D6642D7-345F-4E3A-BD0E-3097392F4C5C}"/>
    <cellStyle name="Normal 2 29 3 5 9" xfId="9115" xr:uid="{09BE5821-AF72-4BBF-ABC6-B27F9FC926F5}"/>
    <cellStyle name="Normal 2 29 3 6" xfId="10199" xr:uid="{D5EB29D5-DB4F-4FC3-A47C-8D55B0DC297E}"/>
    <cellStyle name="Normal 2 29 3 6 2" xfId="13527" xr:uid="{509E20B3-33C7-49CB-B1E8-0A7002F9827E}"/>
    <cellStyle name="Normal 2 29 3 6 3" xfId="13531" xr:uid="{473432E5-B92C-47ED-BA5C-CB8A4C8D1FF1}"/>
    <cellStyle name="Normal 2 29 3 6 4" xfId="13535" xr:uid="{61BE0A41-73E3-42A1-8EB9-9A230AF4FB60}"/>
    <cellStyle name="Normal 2 29 3 6 5" xfId="9120" xr:uid="{214D80DE-FC30-4E03-82FF-49888B84F211}"/>
    <cellStyle name="Normal 2 29 3 6 6" xfId="9125" xr:uid="{B3AE10B5-40AE-44CA-9722-85B1B85BE083}"/>
    <cellStyle name="Normal 2 29 3 6 7" xfId="9130" xr:uid="{9C3CDB5C-5E10-4779-8247-0C11D0C19EC8}"/>
    <cellStyle name="Normal 2 29 3 6 8" xfId="9135" xr:uid="{09C67B38-75AC-4636-A63C-03DB1C227F0E}"/>
    <cellStyle name="Normal 2 29 3 6 9" xfId="9139" xr:uid="{CDB8E2FD-6DD6-4C0F-8C5C-DC8B4620C05B}"/>
    <cellStyle name="Normal 2 29 3 7" xfId="10204" xr:uid="{E68AFA66-8042-43BB-AE2C-D250AE02AABE}"/>
    <cellStyle name="Normal 2 29 3 8" xfId="10209" xr:uid="{96922107-4285-4E31-841B-E3B9F9711228}"/>
    <cellStyle name="Normal 2 29 3 9" xfId="11063" xr:uid="{0536096F-4D52-44A4-BEC7-78B92A83A021}"/>
    <cellStyle name="Normal 2 29 3_New TB 18-19" xfId="23916" xr:uid="{62FF8288-EDC0-4A48-9E03-C939F5E3F361}"/>
    <cellStyle name="Normal 2 29 4" xfId="23918" xr:uid="{8E14356B-7D26-47BF-A771-3CC62BA5796A}"/>
    <cellStyle name="Normal 2 29 4 10" xfId="13573" xr:uid="{47FFC2CE-A446-4D8B-B1DE-D7C1AE9838E9}"/>
    <cellStyle name="Normal 2 29 4 11" xfId="13584" xr:uid="{B48DAC84-B35D-419E-9AF5-9897B8FD6448}"/>
    <cellStyle name="Normal 2 29 4 12" xfId="13590" xr:uid="{9E80A246-72DE-47F2-9AEC-BBC2E847A49B}"/>
    <cellStyle name="Normal 2 29 4 13" xfId="7275" xr:uid="{2C5F4530-6637-436F-9D49-138B64D80623}"/>
    <cellStyle name="Normal 2 29 4 14" xfId="7280" xr:uid="{57FB8297-4924-4BF0-B69D-604E3C2A0578}"/>
    <cellStyle name="Normal 2 29 4 2" xfId="12048" xr:uid="{063220A9-F4FD-4182-8A32-94F90963D367}"/>
    <cellStyle name="Normal 2 29 4 2 2" xfId="23920" xr:uid="{519714E1-D5B0-438D-8C8E-96EDC89435C0}"/>
    <cellStyle name="Normal 2 29 4 2 3" xfId="23924" xr:uid="{35CB5FDA-DA21-4E3D-90BF-939A3F80C8E6}"/>
    <cellStyle name="Normal 2 29 4 2 4" xfId="23928" xr:uid="{286B018F-4419-4201-A753-4B3D0E6E718A}"/>
    <cellStyle name="Normal 2 29 4 2 5" xfId="23932" xr:uid="{13DAF13D-21A9-44BD-8C26-379C29CE94E6}"/>
    <cellStyle name="Normal 2 29 4 2 6" xfId="23936" xr:uid="{EA3E6FA3-6BF2-43A5-8E46-9567B096F81F}"/>
    <cellStyle name="Normal 2 29 4 2 7" xfId="23938" xr:uid="{611275CF-303C-47DB-9149-5B2A307FFC37}"/>
    <cellStyle name="Normal 2 29 4 2 8" xfId="23941" xr:uid="{B746CD11-8E7F-4BC5-A535-14F1676AD0C9}"/>
    <cellStyle name="Normal 2 29 4 2 9" xfId="23944" xr:uid="{28368800-61A8-4098-8066-543E873ED189}"/>
    <cellStyle name="Normal 2 29 4 3" xfId="12051" xr:uid="{C6DE334B-D35A-4049-9EDF-9A96CDFBCE4C}"/>
    <cellStyle name="Normal 2 29 4 3 2" xfId="23946" xr:uid="{27925F17-FABE-44F5-A368-063B089AF906}"/>
    <cellStyle name="Normal 2 29 4 3 3" xfId="23948" xr:uid="{15C9CF89-9D5A-4972-AB89-B604C716F1AF}"/>
    <cellStyle name="Normal 2 29 4 3 4" xfId="7780" xr:uid="{4B6B1BBC-6757-4140-B730-35E9B9FB91DE}"/>
    <cellStyle name="Normal 2 29 4 3 5" xfId="7785" xr:uid="{BA92DA70-15AD-4CDB-9F25-D82B215A7864}"/>
    <cellStyle name="Normal 2 29 4 3 6" xfId="7789" xr:uid="{D7A0C61B-47B9-4443-B856-5AB82EF388A3}"/>
    <cellStyle name="Normal 2 29 4 3 7" xfId="7793" xr:uid="{BE51DE72-1B14-4645-97B8-79E56591AD39}"/>
    <cellStyle name="Normal 2 29 4 3 8" xfId="7796" xr:uid="{983E5BD1-FF4C-40B2-BCFA-875345341F59}"/>
    <cellStyle name="Normal 2 29 4 3 9" xfId="7799" xr:uid="{ECFC3786-6163-4A91-A61D-CD41134F31AC}"/>
    <cellStyle name="Normal 2 29 4 4" xfId="12054" xr:uid="{E95E8EE6-7AF9-4293-91DD-4E6114BB3C6C}"/>
    <cellStyle name="Normal 2 29 4 4 2" xfId="23951" xr:uid="{DBB59C24-B80B-40CE-8273-042765F162F7}"/>
    <cellStyle name="Normal 2 29 4 4 3" xfId="23953" xr:uid="{5159A867-F72D-4D98-BF9F-F9DD95D03C30}"/>
    <cellStyle name="Normal 2 29 4 4 4" xfId="7808" xr:uid="{6D17C6AE-BCB1-4B0B-9D0D-F26214E3A1E1}"/>
    <cellStyle name="Normal 2 29 4 4 5" xfId="7813" xr:uid="{FF5C5BC5-C089-498E-82AF-A33F71250933}"/>
    <cellStyle name="Normal 2 29 4 4 6" xfId="7817" xr:uid="{6E4E6017-D208-42CC-BBA0-78E1124BAD94}"/>
    <cellStyle name="Normal 2 29 4 4 7" xfId="7821" xr:uid="{5501B49B-392E-4AC5-96B6-CC6595CDD9A5}"/>
    <cellStyle name="Normal 2 29 4 4 8" xfId="7824" xr:uid="{5640F719-7884-4E47-902E-E7412CED7030}"/>
    <cellStyle name="Normal 2 29 4 4 9" xfId="7827" xr:uid="{984EB022-C9E3-4227-B62F-B8560C771EAB}"/>
    <cellStyle name="Normal 2 29 4 5" xfId="12057" xr:uid="{BEF06939-A887-4E00-AD88-8AE4F50AD798}"/>
    <cellStyle name="Normal 2 29 4 5 2" xfId="23956" xr:uid="{911DE4C9-A354-484D-802D-F2266DC142F2}"/>
    <cellStyle name="Normal 2 29 4 5 3" xfId="23958" xr:uid="{4C928C49-DA1B-4BBB-94B0-54413EABE5B9}"/>
    <cellStyle name="Normal 2 29 4 5 4" xfId="7839" xr:uid="{F90B77C5-2F85-41C6-B4F8-9E2A1EDEC6C8}"/>
    <cellStyle name="Normal 2 29 4 5 5" xfId="7844" xr:uid="{F2056B11-78C4-41E7-86BC-4B087C05B4B8}"/>
    <cellStyle name="Normal 2 29 4 5 6" xfId="7848" xr:uid="{4C6B7E2D-418D-4BCC-84E5-A75F5BE935BC}"/>
    <cellStyle name="Normal 2 29 4 5 7" xfId="7853" xr:uid="{49D5E204-3DF6-4753-942F-07863DF11499}"/>
    <cellStyle name="Normal 2 29 4 5 8" xfId="7856" xr:uid="{B692B064-90F2-4EFC-8408-862486C8AE9D}"/>
    <cellStyle name="Normal 2 29 4 5 9" xfId="7859" xr:uid="{43249E9B-ACE8-48FC-9C0A-9183CB3A6647}"/>
    <cellStyle name="Normal 2 29 4 6" xfId="11081" xr:uid="{8834CA2C-9A82-4DC0-9550-9BFAF078E734}"/>
    <cellStyle name="Normal 2 29 4 6 2" xfId="23961" xr:uid="{D61B0D86-CA24-4933-B2DB-9B04ED9D2613}"/>
    <cellStyle name="Normal 2 29 4 6 3" xfId="23963" xr:uid="{6958C8E3-2722-4D0F-9DAA-AABD11033B46}"/>
    <cellStyle name="Normal 2 29 4 6 4" xfId="7870" xr:uid="{4D9AE728-FBD1-4F29-ACC4-F7DD3ED7706D}"/>
    <cellStyle name="Normal 2 29 4 6 5" xfId="7876" xr:uid="{13ECA253-A387-4C5F-BA04-D76CA538D24C}"/>
    <cellStyle name="Normal 2 29 4 6 6" xfId="7881" xr:uid="{D8751868-279E-43F5-A3E8-9419390C71A3}"/>
    <cellStyle name="Normal 2 29 4 6 7" xfId="7887" xr:uid="{BDA3EF2E-81DC-40B8-8F3D-56FE8E993B9E}"/>
    <cellStyle name="Normal 2 29 4 6 8" xfId="7892" xr:uid="{EC1C8F7E-83A3-4FEF-995C-4A04550EC940}"/>
    <cellStyle name="Normal 2 29 4 6 9" xfId="7896" xr:uid="{1B1ED3E4-C749-465A-A044-991E7A74058D}"/>
    <cellStyle name="Normal 2 29 4 7" xfId="11084" xr:uid="{6FA539EF-8B7D-4F3E-8F81-9B8BCCA73C5A}"/>
    <cellStyle name="Normal 2 29 4 8" xfId="11086" xr:uid="{376BD75A-E7FF-463D-A3B1-4B3038A56486}"/>
    <cellStyle name="Normal 2 29 4 9" xfId="11088" xr:uid="{C16E3348-F394-46A7-B280-06C7E32A7E02}"/>
    <cellStyle name="Normal 2 29 4_New TB 18-19" xfId="4588" xr:uid="{E00ECB21-E638-4F54-91FA-EF1DA50CF1ED}"/>
    <cellStyle name="Normal 2 29 5" xfId="23967" xr:uid="{42FC9A4E-C331-472B-AE42-BD0D49E28AEB}"/>
    <cellStyle name="Normal 2 29 5 10" xfId="7917" xr:uid="{611A9219-D1AC-4606-A618-91A4234D195D}"/>
    <cellStyle name="Normal 2 29 5 11" xfId="7922" xr:uid="{FDB40405-E9CB-479B-B69E-8B4AE4654070}"/>
    <cellStyle name="Normal 2 29 5 12" xfId="7926" xr:uid="{99FB29BC-B5C5-4034-9CFC-F22C078A9909}"/>
    <cellStyle name="Normal 2 29 5 13" xfId="23968" xr:uid="{BD12C969-E736-4E5F-9190-2BF74939D660}"/>
    <cellStyle name="Normal 2 29 5 14" xfId="23969" xr:uid="{EF37CD53-E89F-45F0-8B92-06DB72F0F442}"/>
    <cellStyle name="Normal 2 29 5 2" xfId="12087" xr:uid="{2170FB52-648A-4F63-BCE8-A2E0691342E3}"/>
    <cellStyle name="Normal 2 29 5 2 2" xfId="5835" xr:uid="{CF87056A-94B2-4B55-AA0D-ECBD1A16CB52}"/>
    <cellStyle name="Normal 2 29 5 2 3" xfId="5839" xr:uid="{00AA1E90-765C-4723-86A3-FC469086C3B0}"/>
    <cellStyle name="Normal 2 29 5 2 4" xfId="5844" xr:uid="{CBA6589A-90D1-4DC2-9AF1-BB9AF12F33CC}"/>
    <cellStyle name="Normal 2 29 5 2 5" xfId="5827" xr:uid="{E183FF05-2195-4377-BEE7-F047E6F407C6}"/>
    <cellStyle name="Normal 2 29 5 2 6" xfId="5849" xr:uid="{A2FA4D34-FA82-40A2-B6EA-B48737CA3641}"/>
    <cellStyle name="Normal 2 29 5 2 7" xfId="772" xr:uid="{1AD90DF4-8CAF-4285-8222-965E378F6A0E}"/>
    <cellStyle name="Normal 2 29 5 2 8" xfId="23972" xr:uid="{79DDAD26-A07A-4B37-9AA4-E75F0CBBC7C4}"/>
    <cellStyle name="Normal 2 29 5 2 9" xfId="23977" xr:uid="{9871D083-C433-41E1-A9B3-668A943BE583}"/>
    <cellStyle name="Normal 2 29 5 3" xfId="12089" xr:uid="{1D9CF10D-34C1-4C91-AB71-70AC359D8C0C}"/>
    <cellStyle name="Normal 2 29 5 3 2" xfId="7754" xr:uid="{9AE8EC76-775F-4A4D-B76C-FDDED59A3F93}"/>
    <cellStyle name="Normal 2 29 5 3 3" xfId="7759" xr:uid="{A40222F1-1504-46AF-A0BB-54BDF46013CB}"/>
    <cellStyle name="Normal 2 29 5 3 4" xfId="7766" xr:uid="{8E7F3430-68D1-4BC3-96D7-012E0EEEFF92}"/>
    <cellStyle name="Normal 2 29 5 3 5" xfId="7945" xr:uid="{6871E0E1-68E5-4E90-B0F3-1345AD82F7B4}"/>
    <cellStyle name="Normal 2 29 5 3 6" xfId="7952" xr:uid="{6F817AF8-039A-46F0-B8C2-D67B56C594EB}"/>
    <cellStyle name="Normal 2 29 5 3 7" xfId="7958" xr:uid="{D66A686B-FFD1-4B0C-99DA-9CB5A0ABDF0A}"/>
    <cellStyle name="Normal 2 29 5 3 8" xfId="7962" xr:uid="{F8CB3FD9-F52B-4BDB-9030-956A0151810B}"/>
    <cellStyle name="Normal 2 29 5 3 9" xfId="2123" xr:uid="{38D6504E-94FD-4575-968A-61AC2B5C84C4}"/>
    <cellStyle name="Normal 2 29 5 4" xfId="9538" xr:uid="{1D111CD7-50C9-4B36-8DDE-39C23C0FDB7F}"/>
    <cellStyle name="Normal 2 29 5 4 2" xfId="23979" xr:uid="{0AC817F9-54B3-440A-8A57-462E2341BBA8}"/>
    <cellStyle name="Normal 2 29 5 4 3" xfId="23981" xr:uid="{C1BA407C-7AFC-43BE-B21D-88C810364973}"/>
    <cellStyle name="Normal 2 29 5 4 4" xfId="7976" xr:uid="{73DD0C70-1A3C-4497-8D3F-1B69631D62BB}"/>
    <cellStyle name="Normal 2 29 5 4 5" xfId="818" xr:uid="{1977258C-A024-4AD2-AF9F-4AADBDD6D852}"/>
    <cellStyle name="Normal 2 29 5 4 6" xfId="796" xr:uid="{35E94984-ABD6-4338-91A9-36CF38C2C2A4}"/>
    <cellStyle name="Normal 2 29 5 4 7" xfId="7985" xr:uid="{AE3D350C-1698-4CFE-9E17-C5837FC32ABE}"/>
    <cellStyle name="Normal 2 29 5 4 8" xfId="7993" xr:uid="{2465CCE9-CF95-42C4-B81F-E5CA97F87468}"/>
    <cellStyle name="Normal 2 29 5 4 9" xfId="8000" xr:uid="{E0BFFCA9-C687-4D6E-BED7-D527BBCE0D6C}"/>
    <cellStyle name="Normal 2 29 5 5" xfId="12092" xr:uid="{ECA9CFD2-C01F-4A34-A8E7-5808C2B9EA39}"/>
    <cellStyle name="Normal 2 29 5 5 2" xfId="23985" xr:uid="{E20A2A99-A75C-40C8-9452-DAEE53AE0091}"/>
    <cellStyle name="Normal 2 29 5 5 3" xfId="23987" xr:uid="{2558FE68-E05E-4095-8461-A85A7470F3D7}"/>
    <cellStyle name="Normal 2 29 5 5 4" xfId="8012" xr:uid="{BDED85AA-EF01-4DCE-A99A-64218B185BFF}"/>
    <cellStyle name="Normal 2 29 5 5 5" xfId="2483" xr:uid="{4E4A489C-EE36-4757-96F8-585264CE674E}"/>
    <cellStyle name="Normal 2 29 5 5 6" xfId="2946" xr:uid="{F5B7DC43-3B93-41F8-B9B2-AF50EDCCF5A0}"/>
    <cellStyle name="Normal 2 29 5 5 7" xfId="8020" xr:uid="{14991AE6-A2F7-4881-B4B7-D8409ABDE7C2}"/>
    <cellStyle name="Normal 2 29 5 5 8" xfId="8025" xr:uid="{12C92B4A-1C3F-4EBA-AB67-5384205675A5}"/>
    <cellStyle name="Normal 2 29 5 5 9" xfId="8030" xr:uid="{52368C74-CBD5-45F7-9EBE-C6926D444674}"/>
    <cellStyle name="Normal 2 29 5 6" xfId="23991" xr:uid="{DE726EF8-D4BC-4613-B986-B730B073DDFF}"/>
    <cellStyle name="Normal 2 29 5 6 2" xfId="23992" xr:uid="{6B4D3232-7752-40CB-8C96-BB3F7854F228}"/>
    <cellStyle name="Normal 2 29 5 6 3" xfId="23994" xr:uid="{5928E033-8C11-4B3C-B744-E33BE6966119}"/>
    <cellStyle name="Normal 2 29 5 6 4" xfId="8042" xr:uid="{0D58355E-8D38-4C7F-92CD-8DF4731603E9}"/>
    <cellStyle name="Normal 2 29 5 6 5" xfId="131" xr:uid="{E8445DF4-1AB7-494A-BD29-F5357D0168D3}"/>
    <cellStyle name="Normal 2 29 5 6 6" xfId="8052" xr:uid="{29A273D8-FD3B-46A4-A7FB-EB96A3AD51D1}"/>
    <cellStyle name="Normal 2 29 5 6 7" xfId="8061" xr:uid="{772155B7-256A-493B-B464-4C6C2D8542DF}"/>
    <cellStyle name="Normal 2 29 5 6 8" xfId="8069" xr:uid="{836566A8-4B3B-4593-87E6-0C95FA12C3D5}"/>
    <cellStyle name="Normal 2 29 5 6 9" xfId="8075" xr:uid="{EAD005F0-2D65-45B4-8226-4EE8B9674BBF}"/>
    <cellStyle name="Normal 2 29 5 7" xfId="23998" xr:uid="{54C26C1D-408F-4E3E-89C7-5C008211965C}"/>
    <cellStyle name="Normal 2 29 5 8" xfId="23999" xr:uid="{96F75F4A-661F-41E1-8971-1D35912143B1}"/>
    <cellStyle name="Normal 2 29 5 9" xfId="24000" xr:uid="{BDCEF364-63C8-450B-9986-792E1DB00F2F}"/>
    <cellStyle name="Normal 2 29 5_New TB 18-19" xfId="2546" xr:uid="{CD0EA3A6-04A7-450E-B4AC-2CD020BF78CD}"/>
    <cellStyle name="Normal 2 29 6" xfId="24002" xr:uid="{EC7518A0-95AC-43BB-9A7D-25FDD7A238EE}"/>
    <cellStyle name="Normal 2 29 6 10" xfId="24003" xr:uid="{FC65F1E7-7AB6-44BD-BAAA-8DA15186D5A9}"/>
    <cellStyle name="Normal 2 29 6 11" xfId="24005" xr:uid="{95CF0CE6-10AC-4BDF-AA59-BC5F537DFD15}"/>
    <cellStyle name="Normal 2 29 6 12" xfId="24007" xr:uid="{636E916C-2765-4873-B52D-D0C12C730B0A}"/>
    <cellStyle name="Normal 2 29 6 13" xfId="8473" xr:uid="{08F8C918-1848-40EC-B39E-24C98422EA0D}"/>
    <cellStyle name="Normal 2 29 6 14" xfId="15550" xr:uid="{8B01640E-6068-4A04-934C-619181424969}"/>
    <cellStyle name="Normal 2 29 6 2" xfId="24008" xr:uid="{5AB1D06B-FE2E-429A-8EA3-3536A8CEFE60}"/>
    <cellStyle name="Normal 2 29 6 2 2" xfId="24009" xr:uid="{8F7168DF-500C-4C61-880E-EE5E562D8FAA}"/>
    <cellStyle name="Normal 2 29 6 2 3" xfId="24010" xr:uid="{6F42CD67-B47C-421A-A57A-520234C676E4}"/>
    <cellStyle name="Normal 2 29 6 2 4" xfId="24014" xr:uid="{E88745F5-2EA1-4E72-B2BF-A9A372E4D496}"/>
    <cellStyle name="Normal 2 29 6 2 5" xfId="24016" xr:uid="{455B2BCC-A5FC-4780-8592-03FC0E969A77}"/>
    <cellStyle name="Normal 2 29 6 2 6" xfId="24018" xr:uid="{20601DBC-F709-48D0-8914-FE4A99C4B55B}"/>
    <cellStyle name="Normal 2 29 6 2 7" xfId="24020" xr:uid="{08717768-7940-45AA-ACC0-1B42C15BAF7F}"/>
    <cellStyle name="Normal 2 29 6 2 8" xfId="24024" xr:uid="{B74CD899-4A3D-4B80-A62E-F252DFFA713A}"/>
    <cellStyle name="Normal 2 29 6 2 9" xfId="3957" xr:uid="{A976A633-4714-4C2B-8F34-E42C967697BD}"/>
    <cellStyle name="Normal 2 29 6 3" xfId="24026" xr:uid="{F69D0DB8-D5D3-48E0-B19F-F11FCF92C9B1}"/>
    <cellStyle name="Normal 2 29 6 3 2" xfId="24027" xr:uid="{9F516BAE-D62E-429E-ADC1-A4DF1FE98B82}"/>
    <cellStyle name="Normal 2 29 6 3 3" xfId="24028" xr:uid="{E4596180-BE9E-47BA-B509-E5AE06DCB586}"/>
    <cellStyle name="Normal 2 29 6 3 4" xfId="4018" xr:uid="{FE01CA1F-A4CE-4DBA-AB44-280DB9A1DB5B}"/>
    <cellStyle name="Normal 2 29 6 3 5" xfId="4029" xr:uid="{116CA6D9-8EA9-49F5-A5D2-45BC4FB7922D}"/>
    <cellStyle name="Normal 2 29 6 3 6" xfId="1004" xr:uid="{B218C53E-07BA-4911-ABD7-6606EACC591C}"/>
    <cellStyle name="Normal 2 29 6 3 7" xfId="4044" xr:uid="{E8E099A0-052B-4975-A2BA-F049C3CD694B}"/>
    <cellStyle name="Normal 2 29 6 3 8" xfId="4059" xr:uid="{04B63CEC-C69D-49ED-B2AC-B38468EEE224}"/>
    <cellStyle name="Normal 2 29 6 3 9" xfId="4068" xr:uid="{2AA83D9D-32CC-454D-AD0B-F51EC1E0DD6A}"/>
    <cellStyle name="Normal 2 29 6 4" xfId="24030" xr:uid="{4C34F62D-4492-40D5-AA71-A9748726E994}"/>
    <cellStyle name="Normal 2 29 6 4 2" xfId="24031" xr:uid="{65C5171C-D59E-4AD5-9675-4A9BA3996EA1}"/>
    <cellStyle name="Normal 2 29 6 4 3" xfId="24033" xr:uid="{4302759E-AEA6-40B5-AAD7-62DD466793ED}"/>
    <cellStyle name="Normal 2 29 6 4 4" xfId="7593" xr:uid="{9AF7756A-F2C0-4B90-A54C-3DD88639ACB1}"/>
    <cellStyle name="Normal 2 29 6 4 5" xfId="7601" xr:uid="{BAC59D03-4221-46A6-BEA1-EEF3184F566B}"/>
    <cellStyle name="Normal 2 29 6 4 6" xfId="7608" xr:uid="{022E6C93-113A-4002-91A1-456584BCE8EF}"/>
    <cellStyle name="Normal 2 29 6 4 7" xfId="7615" xr:uid="{6E38BD53-97BB-40FA-B6C7-F06074C59AC7}"/>
    <cellStyle name="Normal 2 29 6 4 8" xfId="7622" xr:uid="{31E62C78-98B4-4298-88EC-7B856CFD4F7B}"/>
    <cellStyle name="Normal 2 29 6 4 9" xfId="7628" xr:uid="{050E6174-7208-4CE6-A5EF-99AC44825BD1}"/>
    <cellStyle name="Normal 2 29 6 5" xfId="24035" xr:uid="{1170173C-30F2-4C33-BCAD-03D1E9D56562}"/>
    <cellStyle name="Normal 2 29 6 5 2" xfId="24037" xr:uid="{CC1FCA36-40B5-41EE-B2D1-2E98C82D35C6}"/>
    <cellStyle name="Normal 2 29 6 5 3" xfId="24040" xr:uid="{05D25E14-6DE0-4A82-A45D-CC68654C28F0}"/>
    <cellStyle name="Normal 2 29 6 5 4" xfId="8160" xr:uid="{6FDBF724-256A-4113-B475-43555BD954A7}"/>
    <cellStyle name="Normal 2 29 6 5 5" xfId="8168" xr:uid="{64E80FBC-D64C-4265-BEE2-5353F72E804E}"/>
    <cellStyle name="Normal 2 29 6 5 6" xfId="8173" xr:uid="{D8EE5FE6-BEDE-48D7-B520-A468008AC5A7}"/>
    <cellStyle name="Normal 2 29 6 5 7" xfId="8181" xr:uid="{1B9A4F42-4304-4C9B-A145-91004623C371}"/>
    <cellStyle name="Normal 2 29 6 5 8" xfId="6415" xr:uid="{55142A00-639A-4B63-9024-46F0E3125A13}"/>
    <cellStyle name="Normal 2 29 6 5 9" xfId="1895" xr:uid="{5E56A7D8-DFD2-46C2-9C05-1E6EF4AFF314}"/>
    <cellStyle name="Normal 2 29 6 6" xfId="24042" xr:uid="{00D27CCC-2E56-45BF-832C-40702CA6AE9D}"/>
    <cellStyle name="Normal 2 29 6 6 2" xfId="22545" xr:uid="{BAA1BC72-2E4C-48A7-9489-15D469DDEF4F}"/>
    <cellStyle name="Normal 2 29 6 6 3" xfId="22548" xr:uid="{94FD0F05-9B06-4682-85C0-0D8B673D7A27}"/>
    <cellStyle name="Normal 2 29 6 6 4" xfId="8194" xr:uid="{6D7E940C-5C54-404E-BF15-53B8FA0D6BD3}"/>
    <cellStyle name="Normal 2 29 6 6 5" xfId="8203" xr:uid="{1EA5D3A9-2131-443B-941B-4412D6696547}"/>
    <cellStyle name="Normal 2 29 6 6 6" xfId="8212" xr:uid="{BE11340A-09D4-4717-9279-B6FC13358B2D}"/>
    <cellStyle name="Normal 2 29 6 6 7" xfId="2499" xr:uid="{35B6900F-BEBD-45DC-8E18-8BD50784804D}"/>
    <cellStyle name="Normal 2 29 6 6 8" xfId="7399" xr:uid="{88BF2621-45F2-433B-A52C-A2819E26029A}"/>
    <cellStyle name="Normal 2 29 6 6 9" xfId="7428" xr:uid="{A29EE910-A460-4E8D-A19C-A4F7EDC1E1F9}"/>
    <cellStyle name="Normal 2 29 6 7" xfId="24043" xr:uid="{4CA1FD35-CC37-4E27-851F-209FC8E3732E}"/>
    <cellStyle name="Normal 2 29 6 8" xfId="24044" xr:uid="{98F47B69-8BEA-4593-BA1A-926172128B38}"/>
    <cellStyle name="Normal 2 29 6 9" xfId="24045" xr:uid="{23BBF62C-9200-42EA-81E2-11C992B9BE60}"/>
    <cellStyle name="Normal 2 29 6_New TB 18-19" xfId="24046" xr:uid="{50808CF1-EB62-41A9-8BE4-EDBFF8DACFE1}"/>
    <cellStyle name="Normal 2 29 7" xfId="24047" xr:uid="{DD07055B-3498-42B6-BAE1-7C3FF9922404}"/>
    <cellStyle name="Normal 2 29 7 2" xfId="24048" xr:uid="{76FF88DA-B28B-47B6-9B52-641FE54936C5}"/>
    <cellStyle name="Normal 2 29 7 3" xfId="24049" xr:uid="{69C411E9-D243-427E-9BA4-E649B5288A9E}"/>
    <cellStyle name="Normal 2 29 7 4" xfId="24050" xr:uid="{7F35567B-7074-4157-8398-15787C639608}"/>
    <cellStyle name="Normal 2 29 7 5" xfId="24051" xr:uid="{F83B3BC4-BD5B-4D6D-B7C4-0EBD089519BD}"/>
    <cellStyle name="Normal 2 29 7 6" xfId="24052" xr:uid="{0274D071-FEC3-4FC2-9206-2F8F1D0EF225}"/>
    <cellStyle name="Normal 2 29 7 7" xfId="24053" xr:uid="{BF1244FA-898A-42CE-9DFF-CD3EBE58B7CF}"/>
    <cellStyle name="Normal 2 29 7 8" xfId="24054" xr:uid="{0791FC87-085A-4C32-8001-53794B274EC9}"/>
    <cellStyle name="Normal 2 29 7 9" xfId="24055" xr:uid="{3CAB70CD-103C-4284-A411-536443BDCC33}"/>
    <cellStyle name="Normal 2 29 8" xfId="24056" xr:uid="{99029DF2-69FC-49A0-92D5-596F8C85277C}"/>
    <cellStyle name="Normal 2 29 8 2" xfId="24057" xr:uid="{BF2CDACE-C0C0-46FD-92EB-25F1C8F6AB04}"/>
    <cellStyle name="Normal 2 29 8 3" xfId="24058" xr:uid="{011AD756-6615-4071-924B-C1CF871745C2}"/>
    <cellStyle name="Normal 2 29 8 4" xfId="24059" xr:uid="{80B29C85-6E2B-412B-A600-D6239E9670C9}"/>
    <cellStyle name="Normal 2 29 8 5" xfId="24060" xr:uid="{64EC1F5C-28D4-4CD0-9FE4-8767707C32F7}"/>
    <cellStyle name="Normal 2 29 8 6" xfId="13617" xr:uid="{B9FE321E-9018-42F3-A632-7390FA8990EA}"/>
    <cellStyle name="Normal 2 29 8 7" xfId="13619" xr:uid="{AA2835C4-5B8B-4D1C-B805-82A42FA8A8C0}"/>
    <cellStyle name="Normal 2 29 8 8" xfId="13621" xr:uid="{19B1EE36-823C-459B-80C4-5B0995888859}"/>
    <cellStyle name="Normal 2 29 8 9" xfId="13624" xr:uid="{A1510F68-6B55-4010-80D5-779FD0465F4C}"/>
    <cellStyle name="Normal 2 29 9" xfId="24061" xr:uid="{1B9A8962-272F-4001-8ECD-367CFF199032}"/>
    <cellStyle name="Normal 2 29 9 2" xfId="24062" xr:uid="{34B43188-A91E-4E7F-9824-953048FE9B38}"/>
    <cellStyle name="Normal 2 29 9 3" xfId="24063" xr:uid="{BF99B393-8C28-4DDE-9BBB-CECCFAC84A2C}"/>
    <cellStyle name="Normal 2 29 9 4" xfId="24064" xr:uid="{5A271C2A-BE55-4032-A1BB-CDAC3C49CEEE}"/>
    <cellStyle name="Normal 2 29 9 5" xfId="24065" xr:uid="{5108552E-B3BA-44D5-B311-15733D1296AC}"/>
    <cellStyle name="Normal 2 29 9 6" xfId="9416" xr:uid="{D488CEAF-D7F8-4A56-8853-C110CF52DC9C}"/>
    <cellStyle name="Normal 2 29 9 7" xfId="24066" xr:uid="{B662317D-8678-440C-B1CA-2303F97FB8F7}"/>
    <cellStyle name="Normal 2 29 9 8" xfId="24069" xr:uid="{6C2DAAD0-CC03-4362-AE2F-DCC6D1EAB187}"/>
    <cellStyle name="Normal 2 29 9 9" xfId="24072" xr:uid="{016E1779-5426-40B6-857D-63E3B56A5B0D}"/>
    <cellStyle name="Normal 2 29_New TB 18-19" xfId="21319" xr:uid="{07150500-01CE-415A-8E1A-209AA2371DC9}"/>
    <cellStyle name="Normal 2 3" xfId="21934" xr:uid="{CBBA2359-D402-4BC7-8995-BCA0E9C184F6}"/>
    <cellStyle name="Normal 2 3 10" xfId="24075" xr:uid="{EE1E1F0E-30AB-4F57-A424-26A7FF44A15B}"/>
    <cellStyle name="Normal 2 3 11" xfId="24076" xr:uid="{95921E21-3D18-4A9A-8D04-8865CB8386C7}"/>
    <cellStyle name="Normal 2 3 12" xfId="24077" xr:uid="{1BB85803-9E9D-4DCA-B754-2F5EA2B96D8E}"/>
    <cellStyle name="Normal 2 3 13" xfId="24078" xr:uid="{240A2505-75CB-4ED0-9F22-339C1A7C9435}"/>
    <cellStyle name="Normal 2 3 14" xfId="24079" xr:uid="{20868077-9441-4C86-94B6-1D3629ADFD36}"/>
    <cellStyle name="Normal 2 3 2" xfId="24083" xr:uid="{27BBD07F-509D-41B3-AB94-55C8A53A5C7B}"/>
    <cellStyle name="Normal 2 3 2 2" xfId="21859" xr:uid="{C337A1FB-231F-448C-8EFE-4860A8328A9E}"/>
    <cellStyle name="Normal 2 3 2 3" xfId="9588" xr:uid="{8686DD25-91A8-46E4-9BC4-8E5340EB6511}"/>
    <cellStyle name="Normal 2 3 2 4" xfId="21863" xr:uid="{46854363-33B7-45AF-87E6-3D1D2D9B01D1}"/>
    <cellStyle name="Normal 2 3 2 5" xfId="21867" xr:uid="{807AE9F9-B6D2-49AD-BE7B-FEB45A3FF752}"/>
    <cellStyle name="Normal 2 3 2 6" xfId="21871" xr:uid="{CE48E152-1CB5-4527-836B-F982ADA8B82F}"/>
    <cellStyle name="Normal 2 3 2 7" xfId="21875" xr:uid="{BFC74C4C-819F-4376-88B5-F3017986C084}"/>
    <cellStyle name="Normal 2 3 2 8" xfId="24087" xr:uid="{7F45F608-D35F-4ACE-9B9C-0EE25A61BDF6}"/>
    <cellStyle name="Normal 2 3 2 9" xfId="24090" xr:uid="{282B113A-41CA-48D3-994B-B98143304747}"/>
    <cellStyle name="Normal 2 3 3" xfId="15602" xr:uid="{7AB8D3A1-4E12-4EC2-82C1-7F98ABFBB202}"/>
    <cellStyle name="Normal 2 3 3 2" xfId="21883" xr:uid="{FFE9766D-8547-458F-992A-6A3FFCA9878F}"/>
    <cellStyle name="Normal 2 3 3 3" xfId="21886" xr:uid="{6FF80D75-31AB-4FFF-909F-6F4924920B5F}"/>
    <cellStyle name="Normal 2 3 3 4" xfId="21889" xr:uid="{2D3DCFFE-7229-4876-B012-41D9B56A126E}"/>
    <cellStyle name="Normal 2 3 3 5" xfId="21892" xr:uid="{869EF9C6-9FDA-4813-A202-D198F8F849FB}"/>
    <cellStyle name="Normal 2 3 3 6" xfId="21895" xr:uid="{980089DF-864F-49FB-8C48-55A569651380}"/>
    <cellStyle name="Normal 2 3 3 7" xfId="21898" xr:uid="{42385B15-6403-4B66-9282-56A68285C562}"/>
    <cellStyle name="Normal 2 3 3 8" xfId="24091" xr:uid="{223179A8-BA42-47D5-A2FD-5540A13E9138}"/>
    <cellStyle name="Normal 2 3 3 9" xfId="24092" xr:uid="{8D29ADD9-0F70-483F-9DB1-B83AD9249C40}"/>
    <cellStyle name="Normal 2 3 4" xfId="15607" xr:uid="{38E8FCB6-BFAF-4396-BE8A-3CE8F03D3EC6}"/>
    <cellStyle name="Normal 2 3 4 2" xfId="21908" xr:uid="{2B867A47-F9DF-4C25-9609-5F8F74623B46}"/>
    <cellStyle name="Normal 2 3 4 3" xfId="21911" xr:uid="{8A53DEFA-DF42-483F-8D9C-9FCC0796CA48}"/>
    <cellStyle name="Normal 2 3 4 4" xfId="21914" xr:uid="{C0653FDF-C2C8-425F-8291-C5B641519985}"/>
    <cellStyle name="Normal 2 3 4 5" xfId="21917" xr:uid="{D9904F71-380A-4568-8CB3-3D88AA1BCEF4}"/>
    <cellStyle name="Normal 2 3 4 6" xfId="21920" xr:uid="{A91D5132-1771-4222-A633-AFADAA7EE2CC}"/>
    <cellStyle name="Normal 2 3 4 7" xfId="21923" xr:uid="{9AD5E36E-A192-4FF5-8C1A-C7DCD5F4F1B8}"/>
    <cellStyle name="Normal 2 3 4 8" xfId="24093" xr:uid="{B82625E4-AEBA-41A5-B652-06E8C6F4BD96}"/>
    <cellStyle name="Normal 2 3 4 9" xfId="24094" xr:uid="{A3BEF023-613B-449D-9466-000DACA5B8EB}"/>
    <cellStyle name="Normal 2 3 5" xfId="15612" xr:uid="{467ECB66-A16E-42E2-AA79-7466D28F8904}"/>
    <cellStyle name="Normal 2 3 5 2" xfId="21169" xr:uid="{329DD557-ED7F-4D7F-8580-55A873313040}"/>
    <cellStyle name="Normal 2 3 5 3" xfId="21933" xr:uid="{408B94EA-DC17-4FBF-AFA8-E87B66280B8B}"/>
    <cellStyle name="Normal 2 3 5 4" xfId="21938" xr:uid="{EF20AEB8-A00E-4FCF-99D4-DB96AEC2E6C4}"/>
    <cellStyle name="Normal 2 3 5 5" xfId="21942" xr:uid="{540CCD08-E474-432A-83B2-D17A25E2F8CA}"/>
    <cellStyle name="Normal 2 3 5 6" xfId="21946" xr:uid="{7BE1A776-8EC2-4D19-AB15-EAAD0196B27D}"/>
    <cellStyle name="Normal 2 3 5 7" xfId="21950" xr:uid="{085A17E1-6DEB-4595-A050-DD442B29DBAA}"/>
    <cellStyle name="Normal 2 3 5 8" xfId="24096" xr:uid="{94991D4E-EB72-4BE1-A051-4E21F6F562F8}"/>
    <cellStyle name="Normal 2 3 5 9" xfId="24098" xr:uid="{E42D45D5-E9E8-4EF2-825F-A818233597C3}"/>
    <cellStyle name="Normal 2 3 6" xfId="15618" xr:uid="{68A3036A-B05D-4AA4-9D9D-176A17889877}"/>
    <cellStyle name="Normal 2 3 6 2" xfId="12066" xr:uid="{25F07A8A-7F9F-4516-80D6-F322C097063A}"/>
    <cellStyle name="Normal 2 3 6 3" xfId="12073" xr:uid="{B7B3BB3C-7749-46A0-9D48-34DC39DD28F9}"/>
    <cellStyle name="Normal 2 3 6 4" xfId="12081" xr:uid="{F6904C24-8750-4563-8D87-D2022200534B}"/>
    <cellStyle name="Normal 2 3 6 5" xfId="21955" xr:uid="{925ECAF7-6632-46B8-9E3F-165F8FF00ABE}"/>
    <cellStyle name="Normal 2 3 6 6" xfId="21959" xr:uid="{4755C0DA-5901-49FF-A33E-CDE133F05B07}"/>
    <cellStyle name="Normal 2 3 6 7" xfId="21963" xr:uid="{F0C3E7FC-CB9A-499E-B1D7-B0DCCBF04B1E}"/>
    <cellStyle name="Normal 2 3 6 8" xfId="24099" xr:uid="{59238A33-B994-4F9A-AC73-0AFC2F3A771F}"/>
    <cellStyle name="Normal 2 3 6 9" xfId="24101" xr:uid="{D31DEF8E-C210-4087-893D-B9C2AD3F9EEC}"/>
    <cellStyle name="Normal 2 3 7" xfId="15622" xr:uid="{6ED7E60B-C8E3-4CC9-98D0-BA5EA64EE4A9}"/>
    <cellStyle name="Normal 2 3 8" xfId="15625" xr:uid="{8B43B29A-9126-488B-8C7B-9FC4DF502750}"/>
    <cellStyle name="Normal 2 3 9" xfId="15628" xr:uid="{8F37B45E-3BE1-4573-989F-57F4548428FD}"/>
    <cellStyle name="Normal 2 3_New TB 18-19" xfId="17918" xr:uid="{2DCE1E38-E57B-456A-9A03-59B3F11BC4CB}"/>
    <cellStyle name="Normal 2 30" xfId="21393" xr:uid="{194C9869-A798-4DFA-9234-3E4176C6E18D}"/>
    <cellStyle name="Normal 2 30 2" xfId="843" xr:uid="{36F03412-B69C-4A67-8B03-381A604AA645}"/>
    <cellStyle name="Normal 2 30 2 10" xfId="21422" xr:uid="{1CE87C44-FF1D-4247-B9A4-19FC3D280B9D}"/>
    <cellStyle name="Normal 2 30 2 11" xfId="21424" xr:uid="{6731EC5C-7BF9-42EE-84AF-73067DCC85E9}"/>
    <cellStyle name="Normal 2 30 2 12" xfId="21426" xr:uid="{82F1A85E-80A9-4C6D-86DE-E36AC36B535B}"/>
    <cellStyle name="Normal 2 30 2 13" xfId="21428" xr:uid="{D66EC0CB-6017-4208-8595-CE3A28E6481A}"/>
    <cellStyle name="Normal 2 30 2 14" xfId="21430" xr:uid="{974F4955-35F4-4AB6-A7DC-F4D6B946CC25}"/>
    <cellStyle name="Normal 2 30 2 2" xfId="16603" xr:uid="{C7227F62-76E1-4462-8805-9C39AF336C54}"/>
    <cellStyle name="Normal 2 30 2 2 2" xfId="2370" xr:uid="{3C0FF375-3F3E-4677-9E2C-007311262054}"/>
    <cellStyle name="Normal 2 30 2 2 3" xfId="21433" xr:uid="{AD27D50A-DC9F-45CE-A815-33D030D20C6F}"/>
    <cellStyle name="Normal 2 30 2 2 4" xfId="21439" xr:uid="{1C2D2F72-C0E6-46EC-83C4-9968D98CF1D3}"/>
    <cellStyle name="Normal 2 30 2 2 5" xfId="21445" xr:uid="{DBA8F3AB-FB96-415E-B8A6-515533F29E48}"/>
    <cellStyle name="Normal 2 30 2 2 6" xfId="21449" xr:uid="{CC56C007-A583-4241-80E5-7B51D7784043}"/>
    <cellStyle name="Normal 2 30 2 2 7" xfId="21453" xr:uid="{2F0D1F6C-8D41-4373-8ECF-5E6381F93D73}"/>
    <cellStyle name="Normal 2 30 2 2 8" xfId="21457" xr:uid="{4F677E8D-92E6-41BB-88F2-25F0FB50FD2D}"/>
    <cellStyle name="Normal 2 30 2 2 9" xfId="21461" xr:uid="{FED190C0-0A2B-4C47-AF30-50E4E776E630}"/>
    <cellStyle name="Normal 2 30 2 3" xfId="21463" xr:uid="{D1E32CD4-8610-48BD-BCA1-1438A509B6CD}"/>
    <cellStyle name="Normal 2 30 2 3 2" xfId="21465" xr:uid="{7C9358C5-1B57-42FD-B43C-8F151269C140}"/>
    <cellStyle name="Normal 2 30 2 3 3" xfId="21468" xr:uid="{06DAA927-E1E7-4353-8F15-0751B2AB0DAF}"/>
    <cellStyle name="Normal 2 30 2 3 4" xfId="21471" xr:uid="{C971DC2E-4362-4D6F-AFF7-20F0DF4B3A53}"/>
    <cellStyle name="Normal 2 30 2 3 5" xfId="21473" xr:uid="{C575F6C2-46DD-41C4-A043-D8DE3724520F}"/>
    <cellStyle name="Normal 2 30 2 3 6" xfId="21476" xr:uid="{06F4D6D8-68E7-40DF-9343-DCCAF4DB259A}"/>
    <cellStyle name="Normal 2 30 2 3 7" xfId="21479" xr:uid="{2F485F05-3008-42B7-B712-929E8606D312}"/>
    <cellStyle name="Normal 2 30 2 3 8" xfId="21482" xr:uid="{059FEDDC-C3B7-4ED7-B1F3-52A9A273FE8F}"/>
    <cellStyle name="Normal 2 30 2 3 9" xfId="21485" xr:uid="{F0F1F0D3-BA03-4A8B-A985-301F0646EFFA}"/>
    <cellStyle name="Normal 2 30 2 4" xfId="21487" xr:uid="{7D04CD57-3633-4D1B-9A74-1D436E318F48}"/>
    <cellStyle name="Normal 2 30 2 4 2" xfId="21490" xr:uid="{A72CEF53-E5EB-4FDC-977C-480DA39454DF}"/>
    <cellStyle name="Normal 2 30 2 4 3" xfId="21493" xr:uid="{00AAE318-C6CD-482D-A3B5-A26753B2E418}"/>
    <cellStyle name="Normal 2 30 2 4 4" xfId="21496" xr:uid="{5677CE02-60EE-45DD-A90F-50E5B3BF9ECF}"/>
    <cellStyle name="Normal 2 30 2 4 5" xfId="21498" xr:uid="{263AD9EE-2F42-4DCB-A1EB-7886BF81A107}"/>
    <cellStyle name="Normal 2 30 2 4 6" xfId="21500" xr:uid="{ECF6DA41-ABEB-44BF-92D6-0D732F851C61}"/>
    <cellStyle name="Normal 2 30 2 4 7" xfId="21502" xr:uid="{C1C86479-D326-4117-B222-24A85C42BF68}"/>
    <cellStyle name="Normal 2 30 2 4 8" xfId="21504" xr:uid="{78606EDB-664D-4D4D-AD38-696FE9A5A560}"/>
    <cellStyle name="Normal 2 30 2 4 9" xfId="21506" xr:uid="{B64C46D3-E48A-46DE-BCFF-D7D7023C952B}"/>
    <cellStyle name="Normal 2 30 2 5" xfId="21508" xr:uid="{B006F93A-5BBE-4063-B612-210A7529A642}"/>
    <cellStyle name="Normal 2 30 2 5 2" xfId="19174" xr:uid="{DFC1CBAF-4304-47E8-B44A-9BD1C6D1170E}"/>
    <cellStyle name="Normal 2 30 2 5 3" xfId="21511" xr:uid="{D3342C27-97BD-4280-BFD2-C11F830BACDA}"/>
    <cellStyle name="Normal 2 30 2 5 4" xfId="21515" xr:uid="{C2B03AD2-968E-4D41-8427-E98BF7061E8B}"/>
    <cellStyle name="Normal 2 30 2 5 5" xfId="21517" xr:uid="{5CEC2EBA-C4A0-484C-852D-C3F688AD5399}"/>
    <cellStyle name="Normal 2 30 2 5 6" xfId="21519" xr:uid="{7BF13611-8D74-4D08-B49B-44B6FEC2215A}"/>
    <cellStyle name="Normal 2 30 2 5 7" xfId="21521" xr:uid="{CFB77116-4280-4C65-863A-4C4719A93E57}"/>
    <cellStyle name="Normal 2 30 2 5 8" xfId="21523" xr:uid="{23BA822F-90A6-4567-9A09-804406FF3435}"/>
    <cellStyle name="Normal 2 30 2 5 9" xfId="21525" xr:uid="{1A6E162B-B917-414D-8698-763A0E4198B4}"/>
    <cellStyle name="Normal 2 30 2 6" xfId="10023" xr:uid="{778F5D88-457C-4536-8078-121749A266C0}"/>
    <cellStyle name="Normal 2 30 2 6 2" xfId="21527" xr:uid="{E42E9DA5-F677-47DE-9A21-5F8010D14FE2}"/>
    <cellStyle name="Normal 2 30 2 6 3" xfId="21531" xr:uid="{C8187876-84C9-4EDF-B8C7-E523C44220F2}"/>
    <cellStyle name="Normal 2 30 2 6 4" xfId="21535" xr:uid="{92588ABC-AC47-4C33-8690-7A5616FA217C}"/>
    <cellStyle name="Normal 2 30 2 6 5" xfId="21538" xr:uid="{99E6934B-B97E-4CA9-8BC5-1968996C6F31}"/>
    <cellStyle name="Normal 2 30 2 6 6" xfId="21540" xr:uid="{67A201D6-1083-4FE9-8661-5316BAE6C581}"/>
    <cellStyle name="Normal 2 30 2 6 7" xfId="21542" xr:uid="{F6BFE062-24D2-4B37-B203-38AA6EBA62D9}"/>
    <cellStyle name="Normal 2 30 2 6 8" xfId="11455" xr:uid="{5F868051-70F3-4B5C-850C-965C51A689C2}"/>
    <cellStyle name="Normal 2 30 2 6 9" xfId="10945" xr:uid="{D785C1E3-FA76-48A7-92D6-7F2AA6342C43}"/>
    <cellStyle name="Normal 2 30 2 7" xfId="10028" xr:uid="{7BF5309E-3387-429C-B81F-0E3C21836DD4}"/>
    <cellStyle name="Normal 2 30 2 8" xfId="10033" xr:uid="{D4A72FBD-D297-4FD5-AD56-5D4D3CD96C66}"/>
    <cellStyle name="Normal 2 30 2 9" xfId="10037" xr:uid="{7E11EB81-C6B7-438B-9C41-33484DE4680F}"/>
    <cellStyle name="Normal 2 30 2_New TB 18-19" xfId="15913" xr:uid="{EF007E5E-2B64-41E6-A26C-718ACF9FC0E8}"/>
    <cellStyle name="Normal 2 30 3" xfId="21039" xr:uid="{3EDB147A-5EE2-4CDA-97C0-919EEAF2F771}"/>
    <cellStyle name="Normal 2 30 3 10" xfId="21544" xr:uid="{92F12CD9-F360-4519-8587-451A1A68CA7F}"/>
    <cellStyle name="Normal 2 30 3 11" xfId="3261" xr:uid="{737BE5EB-7CB4-4BDC-A16E-5470699FF758}"/>
    <cellStyle name="Normal 2 30 3 12" xfId="3272" xr:uid="{FAB0181F-9F1D-48B1-80BC-E06769E0A5DF}"/>
    <cellStyle name="Normal 2 30 3 13" xfId="3282" xr:uid="{D9381FFB-DF7D-4B97-8EE2-A0F008FE7C81}"/>
    <cellStyle name="Normal 2 30 3 14" xfId="21546" xr:uid="{DB1553BF-67AC-4876-A9CD-B06A450EC07F}"/>
    <cellStyle name="Normal 2 30 3 2" xfId="16614" xr:uid="{A6C8CC2F-C598-48E3-8601-FC54E788528B}"/>
    <cellStyle name="Normal 2 30 3 2 2" xfId="11693" xr:uid="{AF883675-02D3-462A-870F-A08BE553A4DC}"/>
    <cellStyle name="Normal 2 30 3 2 3" xfId="11446" xr:uid="{05FB1730-B36A-4BE5-8EDA-534B690874FF}"/>
    <cellStyle name="Normal 2 30 3 2 4" xfId="21550" xr:uid="{9DCDCCEB-F34B-454F-BE59-A2A5509AA014}"/>
    <cellStyle name="Normal 2 30 3 2 5" xfId="21555" xr:uid="{862860E3-B075-48DF-9798-AA4C910058BF}"/>
    <cellStyle name="Normal 2 30 3 2 6" xfId="21559" xr:uid="{3C1A8A7D-4AC0-4896-83FD-9120F84F0B14}"/>
    <cellStyle name="Normal 2 30 3 2 7" xfId="21563" xr:uid="{95CAD941-2505-4723-B68A-78ACEF7B2585}"/>
    <cellStyle name="Normal 2 30 3 2 8" xfId="21567" xr:uid="{07C36A0E-D719-4818-A69C-351DFDC2B302}"/>
    <cellStyle name="Normal 2 30 3 2 9" xfId="21570" xr:uid="{D1967FFA-BBA4-4FA2-BCC3-21DF373331EA}"/>
    <cellStyle name="Normal 2 30 3 3" xfId="21572" xr:uid="{B538171C-DEFE-4279-81A6-8AABA96C42C1}"/>
    <cellStyle name="Normal 2 30 3 3 2" xfId="21574" xr:uid="{FFDAE8C2-09B0-472A-9FA3-F65CA990E725}"/>
    <cellStyle name="Normal 2 30 3 3 3" xfId="21576" xr:uid="{64E85AFB-E225-4DA7-84D8-CFDD30B928B6}"/>
    <cellStyle name="Normal 2 30 3 3 4" xfId="21578" xr:uid="{F8D9C7B7-DFB4-44AC-B337-2518C62B9BFD}"/>
    <cellStyle name="Normal 2 30 3 3 5" xfId="21580" xr:uid="{7B3627FE-E867-45F5-8FC2-A055FCD3B9C1}"/>
    <cellStyle name="Normal 2 30 3 3 6" xfId="21583" xr:uid="{205870B5-165F-46CF-B5DE-79B90C17AF2B}"/>
    <cellStyle name="Normal 2 30 3 3 7" xfId="21586" xr:uid="{4A35B04A-902C-4E12-89FF-88D89A73A042}"/>
    <cellStyle name="Normal 2 30 3 3 8" xfId="21589" xr:uid="{ACD42E30-6A1C-48A2-89FC-E4B584197F77}"/>
    <cellStyle name="Normal 2 30 3 3 9" xfId="21592" xr:uid="{430C4CBA-6C05-40E8-95DB-E1C046B82EE7}"/>
    <cellStyle name="Normal 2 30 3 4" xfId="21594" xr:uid="{BE53C4F0-1469-46A1-8390-EEE92CEF92F3}"/>
    <cellStyle name="Normal 2 30 3 4 2" xfId="13615" xr:uid="{BB85CA1E-43A6-4B06-A403-EC71AC46AD0C}"/>
    <cellStyle name="Normal 2 30 3 4 3" xfId="13651" xr:uid="{E88EB8B3-DFB7-477A-BEA1-6D887B6A3263}"/>
    <cellStyle name="Normal 2 30 3 4 4" xfId="13677" xr:uid="{396F6381-F053-46E1-901B-F8CD00E9047E}"/>
    <cellStyle name="Normal 2 30 3 4 5" xfId="13726" xr:uid="{DC1A6ECA-D3FD-46EC-8919-AD74AFE9D6E9}"/>
    <cellStyle name="Normal 2 30 3 4 6" xfId="13773" xr:uid="{680D75C2-9B3B-4E8C-8D06-92E4E23C3882}"/>
    <cellStyle name="Normal 2 30 3 4 7" xfId="21596" xr:uid="{237CBF38-B240-4E4D-AD84-143EF8290F16}"/>
    <cellStyle name="Normal 2 30 3 4 8" xfId="21598" xr:uid="{A476C5BC-38B3-4230-AAB7-2F37C8D5542C}"/>
    <cellStyle name="Normal 2 30 3 4 9" xfId="21600" xr:uid="{2B78745B-45B9-480F-BD71-A4881EABC526}"/>
    <cellStyle name="Normal 2 30 3 5" xfId="21602" xr:uid="{45F55700-5CF3-42E4-99EF-62261FB7A0F3}"/>
    <cellStyle name="Normal 2 30 3 5 2" xfId="21604" xr:uid="{6EB725FB-FB25-4C6E-9FEE-08CB089D4FB6}"/>
    <cellStyle name="Normal 2 30 3 5 3" xfId="21606" xr:uid="{026B5362-AF28-492F-812E-C4E23DEA7484}"/>
    <cellStyle name="Normal 2 30 3 5 4" xfId="21608" xr:uid="{16109C7D-7513-4F43-A711-3FAF3960E574}"/>
    <cellStyle name="Normal 2 30 3 5 5" xfId="21610" xr:uid="{3B570236-5047-494A-A5A5-7B68E8DEFAB7}"/>
    <cellStyle name="Normal 2 30 3 5 6" xfId="21612" xr:uid="{31C2CFC6-576C-4042-AAAA-CEF22C00425C}"/>
    <cellStyle name="Normal 2 30 3 5 7" xfId="16667" xr:uid="{4BA3B2FC-8ABA-41F1-8BCA-EBAAB9216AD2}"/>
    <cellStyle name="Normal 2 30 3 5 8" xfId="16855" xr:uid="{5A59267B-350F-4E6F-A7B9-B2F997B938D1}"/>
    <cellStyle name="Normal 2 30 3 5 9" xfId="16858" xr:uid="{F2732902-B188-4D33-B937-4D7BBD501216}"/>
    <cellStyle name="Normal 2 30 3 6" xfId="10055" xr:uid="{0905A58C-C044-411C-B584-F6ED7D294FA2}"/>
    <cellStyle name="Normal 2 30 3 6 2" xfId="15214" xr:uid="{112445E6-41A9-4B8F-8898-04BFBD64E1CB}"/>
    <cellStyle name="Normal 2 30 3 6 3" xfId="15267" xr:uid="{5F5E29FB-4B1D-4483-8E67-20666EBAFB33}"/>
    <cellStyle name="Normal 2 30 3 6 4" xfId="15381" xr:uid="{E6FC0C09-67DB-4FA1-A607-60B083C2A322}"/>
    <cellStyle name="Normal 2 30 3 6 5" xfId="15386" xr:uid="{5C68A0FE-4E3C-4DDC-9CC9-97B2FAC0C810}"/>
    <cellStyle name="Normal 2 30 3 6 6" xfId="15390" xr:uid="{FB5C718A-D3D2-4636-845C-E907B30CF2A0}"/>
    <cellStyle name="Normal 2 30 3 6 7" xfId="21614" xr:uid="{2F394410-E7A4-4E3C-A538-FF7EF9DE003F}"/>
    <cellStyle name="Normal 2 30 3 6 8" xfId="21616" xr:uid="{E941FE6D-04EE-428F-AAEB-055EF726472E}"/>
    <cellStyle name="Normal 2 30 3 6 9" xfId="21618" xr:uid="{9D3C7740-153E-46C3-918F-208A28449CDE}"/>
    <cellStyle name="Normal 2 30 3 7" xfId="10059" xr:uid="{5C69AB73-E97D-4A29-88B3-DD5DCAA1DC71}"/>
    <cellStyle name="Normal 2 30 3 8" xfId="10064" xr:uid="{99EFC4D1-A5D1-45AD-9508-5BAFE3F3AF73}"/>
    <cellStyle name="Normal 2 30 3 9" xfId="10070" xr:uid="{7BB1CD95-3D33-439F-9908-D3DEEC447409}"/>
    <cellStyle name="Normal 2 30 3_New TB 18-19" xfId="17459" xr:uid="{5973EC35-1D95-4B28-BB47-10EF213316BC}"/>
    <cellStyle name="Normal 2 30 4" xfId="21046" xr:uid="{82D93FD1-2A25-4B66-8E27-1FE500CC0D62}"/>
    <cellStyle name="Normal 2 30 4 10" xfId="21622" xr:uid="{EF074BE3-95FD-44C6-9D42-75D78FEF51E2}"/>
    <cellStyle name="Normal 2 30 4 11" xfId="21624" xr:uid="{2667A53B-EDFA-4A89-9AA0-AAA7AA618FE1}"/>
    <cellStyle name="Normal 2 30 4 12" xfId="21626" xr:uid="{F109AD14-0E77-4272-AD25-CDAE9A869586}"/>
    <cellStyle name="Normal 2 30 4 13" xfId="21628" xr:uid="{E0B6C3B8-E8C0-4CCC-898E-482E62FE31A5}"/>
    <cellStyle name="Normal 2 30 4 14" xfId="21630" xr:uid="{568339A1-EC55-464E-A223-EF3706754F06}"/>
    <cellStyle name="Normal 2 30 4 2" xfId="15299" xr:uid="{B854DE4C-071D-446F-8A9A-AA6F77090589}"/>
    <cellStyle name="Normal 2 30 4 2 2" xfId="9582" xr:uid="{6F031D86-4FC0-4340-9146-0093987EEA03}"/>
    <cellStyle name="Normal 2 30 4 2 3" xfId="21632" xr:uid="{5A8F69A0-5649-4B94-BFDD-C3C1F51C0617}"/>
    <cellStyle name="Normal 2 30 4 2 4" xfId="21636" xr:uid="{AFEA3678-FF15-4FE6-947F-611A543554FB}"/>
    <cellStyle name="Normal 2 30 4 2 5" xfId="21641" xr:uid="{89359C54-6583-4E30-AB1B-80AE10C0262B}"/>
    <cellStyle name="Normal 2 30 4 2 6" xfId="21645" xr:uid="{42ABAE2A-2B87-4D45-AE42-F02D3C0542E5}"/>
    <cellStyle name="Normal 2 30 4 2 7" xfId="21650" xr:uid="{824AFBB0-522A-4181-AA5A-B269A14381EE}"/>
    <cellStyle name="Normal 2 30 4 2 8" xfId="21655" xr:uid="{EC8A12C9-267B-4E26-B398-0E973D8D1276}"/>
    <cellStyle name="Normal 2 30 4 2 9" xfId="21659" xr:uid="{C6DFB3EC-9547-4D0B-A52A-5D2B049D4342}"/>
    <cellStyle name="Normal 2 30 4 3" xfId="15304" xr:uid="{CC3F9E59-8E00-448D-B66F-D5C79C05E3EE}"/>
    <cellStyle name="Normal 2 30 4 3 2" xfId="21662" xr:uid="{976FE310-6B81-4A51-96EF-6211B88752CA}"/>
    <cellStyle name="Normal 2 30 4 3 3" xfId="21664" xr:uid="{38AB277B-7BC1-49AC-819E-561F06C44485}"/>
    <cellStyle name="Normal 2 30 4 3 4" xfId="21666" xr:uid="{D93DA5F4-BFFB-45A0-99ED-384BFB40BEC7}"/>
    <cellStyle name="Normal 2 30 4 3 5" xfId="21669" xr:uid="{BCFDA341-76A0-4A75-A230-939C311C903D}"/>
    <cellStyle name="Normal 2 30 4 3 6" xfId="21672" xr:uid="{76BE0CC6-6574-4617-AC33-C7257D68A5DA}"/>
    <cellStyle name="Normal 2 30 4 3 7" xfId="21676" xr:uid="{AA224708-CBE0-4CB3-955D-D825E00EADFC}"/>
    <cellStyle name="Normal 2 30 4 3 8" xfId="21680" xr:uid="{2AD87856-A59E-45EE-A1A7-473DF42EFE29}"/>
    <cellStyle name="Normal 2 30 4 3 9" xfId="21684" xr:uid="{4490C355-A624-45B3-9D2B-ED49A358FF46}"/>
    <cellStyle name="Normal 2 30 4 4" xfId="21688" xr:uid="{9845C3E0-C312-4748-9B8E-6FCA928448CD}"/>
    <cellStyle name="Normal 2 30 4 4 2" xfId="21690" xr:uid="{34A1F61D-D466-46F9-8405-D672347099FF}"/>
    <cellStyle name="Normal 2 30 4 4 3" xfId="21692" xr:uid="{2C973926-F7BD-4648-BE83-71F606896B11}"/>
    <cellStyle name="Normal 2 30 4 4 4" xfId="21694" xr:uid="{E0E4E9CF-797F-44F2-891B-CDB47017CDFA}"/>
    <cellStyle name="Normal 2 30 4 4 5" xfId="21696" xr:uid="{A2089C1E-9ADA-4761-B16C-3D29EC31F36B}"/>
    <cellStyle name="Normal 2 30 4 4 6" xfId="21698" xr:uid="{AAB22D10-02F0-4EED-8463-161C7E9C0275}"/>
    <cellStyle name="Normal 2 30 4 4 7" xfId="21701" xr:uid="{23322EDE-C9CE-4306-9C1B-C628009836B9}"/>
    <cellStyle name="Normal 2 30 4 4 8" xfId="21704" xr:uid="{08C73774-3025-4604-A5BB-B21F107BBC08}"/>
    <cellStyle name="Normal 2 30 4 4 9" xfId="21707" xr:uid="{16BAA52B-5A4C-4966-8F3C-3347F9376771}"/>
    <cellStyle name="Normal 2 30 4 5" xfId="21710" xr:uid="{7820CBFA-3A42-49E0-8213-DDBE367838F8}"/>
    <cellStyle name="Normal 2 30 4 5 2" xfId="21712" xr:uid="{58E25643-756F-4ADA-B87B-B8FF14EC6D9B}"/>
    <cellStyle name="Normal 2 30 4 5 3" xfId="21714" xr:uid="{6A2B4178-6F5F-4999-B3E9-4538FB9E4B7D}"/>
    <cellStyle name="Normal 2 30 4 5 4" xfId="21716" xr:uid="{CBB0499D-ACCE-41ED-B2E2-2C0A5C80953D}"/>
    <cellStyle name="Normal 2 30 4 5 5" xfId="21718" xr:uid="{3F0F19B7-EC35-4E71-8CF1-CE632A73B3ED}"/>
    <cellStyle name="Normal 2 30 4 5 6" xfId="21720" xr:uid="{1D830606-B6C9-47F5-8BAB-8A80101D0214}"/>
    <cellStyle name="Normal 2 30 4 5 7" xfId="21723" xr:uid="{E1358995-0B63-4BDC-9567-707A5E3B2122}"/>
    <cellStyle name="Normal 2 30 4 5 8" xfId="21728" xr:uid="{4FDCBD2C-5EC0-421A-AC95-D20D94D38676}"/>
    <cellStyle name="Normal 2 30 4 5 9" xfId="21731" xr:uid="{9C24FEFC-C21F-4A53-AFF6-3E08985217BD}"/>
    <cellStyle name="Normal 2 30 4 6" xfId="10086" xr:uid="{3BFEAB19-A04E-4C37-8682-BC2E0D2128AF}"/>
    <cellStyle name="Normal 2 30 4 6 2" xfId="21735" xr:uid="{A5C66F8B-0A32-4210-96E1-42B25B81252C}"/>
    <cellStyle name="Normal 2 30 4 6 3" xfId="21737" xr:uid="{76509C6E-1E6E-48D5-8759-995627E1B228}"/>
    <cellStyle name="Normal 2 30 4 6 4" xfId="21739" xr:uid="{BDE6D914-BC1A-4C79-B0A7-67FA5851FEFE}"/>
    <cellStyle name="Normal 2 30 4 6 5" xfId="21741" xr:uid="{54B79FB9-77E5-47BD-9B45-B7D5326CC456}"/>
    <cellStyle name="Normal 2 30 4 6 6" xfId="21743" xr:uid="{E7974819-BB77-48C2-89C0-7054A09700FF}"/>
    <cellStyle name="Normal 2 30 4 6 7" xfId="21746" xr:uid="{40E5A72F-FA2E-4C92-8824-318A2FEAC9EA}"/>
    <cellStyle name="Normal 2 30 4 6 8" xfId="21750" xr:uid="{6328A48D-EBA4-4FDF-B7B4-A02FC340CD4A}"/>
    <cellStyle name="Normal 2 30 4 6 9" xfId="21754" xr:uid="{558CAC9D-3470-483A-8F4A-1EDE76221558}"/>
    <cellStyle name="Normal 2 30 4 7" xfId="10089" xr:uid="{D098370A-CFD9-4D0A-8262-4E292B838FE2}"/>
    <cellStyle name="Normal 2 30 4 8" xfId="10094" xr:uid="{5EE9D590-4BC5-46FF-8490-7B720CC91A08}"/>
    <cellStyle name="Normal 2 30 4 9" xfId="10100" xr:uid="{9239CE7A-04BD-4DAA-9C8E-5E9C87ABAB99}"/>
    <cellStyle name="Normal 2 30 4_New TB 18-19" xfId="17510" xr:uid="{F152732C-020A-409E-8801-7D724469011D}"/>
    <cellStyle name="Normal 2 30 5" xfId="21052" xr:uid="{A718D2D3-2502-42FE-BF2C-DDEA76463521}"/>
    <cellStyle name="Normal 2 30 5 10" xfId="21759" xr:uid="{88A224D4-059F-434B-94A3-DA28245CAD63}"/>
    <cellStyle name="Normal 2 30 5 11" xfId="21761" xr:uid="{4C236C19-1EFB-4A7C-8D35-1F25CA214A77}"/>
    <cellStyle name="Normal 2 30 5 12" xfId="21763" xr:uid="{E949F1F5-42BC-4DAA-BEF4-86A5844C48AA}"/>
    <cellStyle name="Normal 2 30 5 13" xfId="21765" xr:uid="{73B0A8B2-1E52-4D0A-8CC4-6ED961860AB9}"/>
    <cellStyle name="Normal 2 30 5 14" xfId="10284" xr:uid="{1A68407D-A308-481A-B250-4F89442D7CA0}"/>
    <cellStyle name="Normal 2 30 5 2" xfId="15338" xr:uid="{7C0C726F-7263-4E13-A2A1-47210F57DAE3}"/>
    <cellStyle name="Normal 2 30 5 2 2" xfId="252" xr:uid="{0DB98DB1-FAA7-4C45-9A72-196C65A4FD43}"/>
    <cellStyle name="Normal 2 30 5 2 3" xfId="21767" xr:uid="{3BABC900-F6ED-467E-815D-A94A20504174}"/>
    <cellStyle name="Normal 2 30 5 2 4" xfId="21178" xr:uid="{A45333C8-007F-48FB-A716-ED11DBB51BC9}"/>
    <cellStyle name="Normal 2 30 5 2 5" xfId="21184" xr:uid="{18A1A587-921F-4D4D-B3C8-EB13D99EAE7A}"/>
    <cellStyle name="Normal 2 30 5 2 6" xfId="21200" xr:uid="{8B9900A9-4B3B-4696-BFC0-EE52CE730888}"/>
    <cellStyle name="Normal 2 30 5 2 7" xfId="21220" xr:uid="{F4F676B2-7504-47B0-BAD4-B96F3B0F0573}"/>
    <cellStyle name="Normal 2 30 5 2 8" xfId="21233" xr:uid="{FD5AE7AD-A654-468C-9E39-8B3629BC9A6D}"/>
    <cellStyle name="Normal 2 30 5 2 9" xfId="21241" xr:uid="{0D4E66A7-5665-407C-A240-F54CF8F19968}"/>
    <cellStyle name="Normal 2 30 5 3" xfId="11450" xr:uid="{BA5F283C-2DAF-40F7-9024-C6E32676539F}"/>
    <cellStyle name="Normal 2 30 5 3 2" xfId="21770" xr:uid="{CEB856AA-1EE1-4B16-B7F7-8F41067E0B08}"/>
    <cellStyle name="Normal 2 30 5 3 3" xfId="21773" xr:uid="{5AC1E184-8EBA-4B4B-A04D-3BE9C28C3ADD}"/>
    <cellStyle name="Normal 2 30 5 3 4" xfId="21776" xr:uid="{4277025A-B358-450F-9743-733B601EC4E9}"/>
    <cellStyle name="Normal 2 30 5 3 5" xfId="21779" xr:uid="{9A97C24A-A1AB-44E5-9CA4-BE2D38DD35A4}"/>
    <cellStyle name="Normal 2 30 5 3 6" xfId="21782" xr:uid="{8AAD6813-FDF9-4B45-9889-14ACD4A839BE}"/>
    <cellStyle name="Normal 2 30 5 3 7" xfId="21785" xr:uid="{8220E909-D258-429E-A26B-2FE63BC5AF7B}"/>
    <cellStyle name="Normal 2 30 5 3 8" xfId="21787" xr:uid="{B132F375-BFA9-4245-8CBD-6129B98F5FE6}"/>
    <cellStyle name="Normal 2 30 5 3 9" xfId="21789" xr:uid="{EF21E2D7-D649-4A88-949C-2420D877BB0E}"/>
    <cellStyle name="Normal 2 30 5 4" xfId="10940" xr:uid="{CB4BCFE0-AE8E-4656-B455-AB96EEBB06B3}"/>
    <cellStyle name="Normal 2 30 5 4 2" xfId="21791" xr:uid="{DB9E1DC1-FDD0-427F-8BF4-FC193574E93C}"/>
    <cellStyle name="Normal 2 30 5 4 3" xfId="21793" xr:uid="{645B3879-F637-46F4-A7F4-C23AE10A6F6F}"/>
    <cellStyle name="Normal 2 30 5 4 4" xfId="21795" xr:uid="{C901E45A-170C-4E3C-98E5-2C91FA3F1012}"/>
    <cellStyle name="Normal 2 30 5 4 5" xfId="21797" xr:uid="{9C1C10F3-2DD0-47EE-89A5-D26454473A72}"/>
    <cellStyle name="Normal 2 30 5 4 6" xfId="21799" xr:uid="{392593E6-6FB5-43EA-B78C-FF69911A31F8}"/>
    <cellStyle name="Normal 2 30 5 4 7" xfId="21801" xr:uid="{B58E98C4-A1D9-49E3-85BD-C109640B2C2F}"/>
    <cellStyle name="Normal 2 30 5 4 8" xfId="21803" xr:uid="{899647A7-703A-4F89-9860-AF1141EC3BFA}"/>
    <cellStyle name="Normal 2 30 5 4 9" xfId="21805" xr:uid="{EABD4F24-B10F-4DB4-A63C-D104A887B17B}"/>
    <cellStyle name="Normal 2 30 5 5" xfId="21807" xr:uid="{CCA5B050-B9B3-49D5-A7A7-DA7CE4D60B60}"/>
    <cellStyle name="Normal 2 30 5 5 2" xfId="21809" xr:uid="{E7142289-DC58-4619-B9FE-401542C19F9D}"/>
    <cellStyle name="Normal 2 30 5 5 3" xfId="21811" xr:uid="{7E9CB9DF-B718-4C37-A92A-9E63DF6587F4}"/>
    <cellStyle name="Normal 2 30 5 5 4" xfId="21813" xr:uid="{57CDCDB7-FD99-4E7E-8ED6-E231F39DD7F3}"/>
    <cellStyle name="Normal 2 30 5 5 5" xfId="21815" xr:uid="{B2E24836-62E3-40FB-884B-D5BECA4E69DB}"/>
    <cellStyle name="Normal 2 30 5 5 6" xfId="21817" xr:uid="{6F6FC0CF-FFC3-4273-BA50-6186261D5232}"/>
    <cellStyle name="Normal 2 30 5 5 7" xfId="21819" xr:uid="{2D61F25C-3A70-47E7-AFE4-508D473671BD}"/>
    <cellStyle name="Normal 2 30 5 5 8" xfId="21821" xr:uid="{FA3283A8-1534-4E68-9682-DB65491967AA}"/>
    <cellStyle name="Normal 2 30 5 5 9" xfId="21823" xr:uid="{F84B8C03-C2FB-4C17-9F35-5F3A32042BC7}"/>
    <cellStyle name="Normal 2 30 5 6" xfId="21825" xr:uid="{D88020E0-A3ED-4DE0-B59E-2AA66456D9FE}"/>
    <cellStyle name="Normal 2 30 5 6 2" xfId="11940" xr:uid="{2FFCA830-717C-48BF-B469-DB2BBE96AF7A}"/>
    <cellStyle name="Normal 2 30 5 6 3" xfId="11950" xr:uid="{ACD05A98-2993-40A8-8944-AD25201A9FA7}"/>
    <cellStyle name="Normal 2 30 5 6 4" xfId="3468" xr:uid="{261EFD4E-2251-472B-A524-2D104405447E}"/>
    <cellStyle name="Normal 2 30 5 6 5" xfId="11960" xr:uid="{3A5AA004-3F21-415C-A35B-7F58A7713F36}"/>
    <cellStyle name="Normal 2 30 5 6 6" xfId="11968" xr:uid="{A1A1F9E8-C4EA-416C-89D4-B1EECCC663AE}"/>
    <cellStyle name="Normal 2 30 5 6 7" xfId="21827" xr:uid="{A638866C-96C7-4ACE-8791-A831B7953D06}"/>
    <cellStyle name="Normal 2 30 5 6 8" xfId="21829" xr:uid="{BAB7C586-0E1F-4ED0-8741-04A69090276D}"/>
    <cellStyle name="Normal 2 30 5 6 9" xfId="21831" xr:uid="{4B07F821-F959-46E8-9627-A45A075FC8EE}"/>
    <cellStyle name="Normal 2 30 5 7" xfId="21833" xr:uid="{E1CBCB86-7EB4-4E20-8033-9E85D445A4F3}"/>
    <cellStyle name="Normal 2 30 5 8" xfId="21835" xr:uid="{4C7EFC3A-74B3-4F9F-A2BC-093C371895A0}"/>
    <cellStyle name="Normal 2 30 5 9" xfId="21838" xr:uid="{1246FAEA-58B5-4084-B234-9F22883FEEDB}"/>
    <cellStyle name="Normal 2 30 5_New TB 18-19" xfId="16331" xr:uid="{5D47A6EA-5773-4F10-BB6C-3BD5B068E828}"/>
    <cellStyle name="Normal 2 30 6" xfId="21058" xr:uid="{1309741B-FAF4-4A0E-90BE-88C1E1C8814C}"/>
    <cellStyle name="Normal 2 30 6 10" xfId="21841" xr:uid="{053509F4-2BC3-4E97-96B4-9DA3EDB9CA56}"/>
    <cellStyle name="Normal 2 30 6 11" xfId="21844" xr:uid="{18E5250E-3C37-450D-A015-D8A3ADF2E328}"/>
    <cellStyle name="Normal 2 30 6 12" xfId="21847" xr:uid="{48B011C4-E35D-490F-8EFB-8A2D968FF552}"/>
    <cellStyle name="Normal 2 30 6 13" xfId="21850" xr:uid="{567E3758-D452-4EE2-B57C-066C34514FB2}"/>
    <cellStyle name="Normal 2 30 6 14" xfId="21853" xr:uid="{82FD3048-36BA-4941-92AE-F6D8F092F43C}"/>
    <cellStyle name="Normal 2 30 6 2" xfId="15352" xr:uid="{591F43F3-C4F7-4490-AC97-1FF1B3E5D9BF}"/>
    <cellStyle name="Normal 2 30 6 2 2" xfId="4511" xr:uid="{DEDDF28A-37B6-41FC-985A-40F4E3E388DB}"/>
    <cellStyle name="Normal 2 30 6 2 3" xfId="21855" xr:uid="{EE2626EF-6A94-4CA9-84D2-4CB2F968C1A9}"/>
    <cellStyle name="Normal 2 30 6 2 4" xfId="21858" xr:uid="{30CC20E8-74DF-455D-8F2F-640540BCF50C}"/>
    <cellStyle name="Normal 2 30 6 2 5" xfId="9589" xr:uid="{D1AB2DA7-C8A9-4545-97FD-6F9B809FD6E2}"/>
    <cellStyle name="Normal 2 30 6 2 6" xfId="21862" xr:uid="{40DF6631-E978-4157-8734-2170614729CB}"/>
    <cellStyle name="Normal 2 30 6 2 7" xfId="21866" xr:uid="{BE6543C3-BCA9-42BF-9FB7-748BC92C3533}"/>
    <cellStyle name="Normal 2 30 6 2 8" xfId="21870" xr:uid="{B30DECB8-969B-4503-B5F2-6B2AFB191A24}"/>
    <cellStyle name="Normal 2 30 6 2 9" xfId="21874" xr:uid="{90BDC023-98E2-451E-AF05-79B0BCC17034}"/>
    <cellStyle name="Normal 2 30 6 3" xfId="15358" xr:uid="{A33CECF2-861F-4D1E-A371-84181BDD6EE7}"/>
    <cellStyle name="Normal 2 30 6 3 2" xfId="21877" xr:uid="{C960EFA7-3C64-40F9-A7BF-61F801308A70}"/>
    <cellStyle name="Normal 2 30 6 3 3" xfId="21880" xr:uid="{6E2C55F2-F65D-4F60-9A65-F782EAD1AF46}"/>
    <cellStyle name="Normal 2 30 6 3 4" xfId="21882" xr:uid="{AE2D7C0B-36C2-4B28-92E6-DBF119968141}"/>
    <cellStyle name="Normal 2 30 6 3 5" xfId="21885" xr:uid="{A37D1250-82A6-4819-B561-5EE8A024A5C6}"/>
    <cellStyle name="Normal 2 30 6 3 6" xfId="21888" xr:uid="{CC42E2F7-06BB-4E6B-880B-435B4BC5044C}"/>
    <cellStyle name="Normal 2 30 6 3 7" xfId="21891" xr:uid="{DDD10368-21B1-4B9C-BCE7-0C94FD31C9A9}"/>
    <cellStyle name="Normal 2 30 6 3 8" xfId="21894" xr:uid="{6052EA88-9E4A-4709-9674-5A434B39B62E}"/>
    <cellStyle name="Normal 2 30 6 3 9" xfId="21897" xr:uid="{DFE07414-8A25-4F60-98BF-0F14E6A066C2}"/>
    <cellStyle name="Normal 2 30 6 4" xfId="21900" xr:uid="{9DF2FC11-86C0-4D65-8E29-332E7B03B630}"/>
    <cellStyle name="Normal 2 30 6 4 2" xfId="21903" xr:uid="{36787939-5DCA-41D8-A9ED-58E6122B9882}"/>
    <cellStyle name="Normal 2 30 6 4 3" xfId="21905" xr:uid="{CB8169E2-9A6F-4127-9BF6-24C3EAF86A6D}"/>
    <cellStyle name="Normal 2 30 6 4 4" xfId="21907" xr:uid="{A30D75E6-CC5C-43E6-BAC0-1562E0F46A20}"/>
    <cellStyle name="Normal 2 30 6 4 5" xfId="21910" xr:uid="{C1EB1740-8B04-4B14-B084-FBD79DEF80AD}"/>
    <cellStyle name="Normal 2 30 6 4 6" xfId="21913" xr:uid="{042C4294-14C7-4DDA-9F9F-29BF2DF7BEFC}"/>
    <cellStyle name="Normal 2 30 6 4 7" xfId="21916" xr:uid="{DB6C7E05-0B1A-4D01-A98C-B9BC43E6963E}"/>
    <cellStyle name="Normal 2 30 6 4 8" xfId="21919" xr:uid="{AEA33E1C-2CB0-4A70-AC69-460FA700E227}"/>
    <cellStyle name="Normal 2 30 6 4 9" xfId="21922" xr:uid="{D0B061EC-02EE-40D0-94FC-659DAA1214E3}"/>
    <cellStyle name="Normal 2 30 6 5" xfId="21925" xr:uid="{DDA0CE99-4CC0-4292-B095-C15AD658579B}"/>
    <cellStyle name="Normal 2 30 6 5 2" xfId="21928" xr:uid="{250273F9-1BAB-4585-80B7-9F312CD2F61D}"/>
    <cellStyle name="Normal 2 30 6 5 3" xfId="21930" xr:uid="{D224B5CB-0E25-4E28-A118-849EAF266C18}"/>
    <cellStyle name="Normal 2 30 6 5 4" xfId="21168" xr:uid="{E756D736-D775-45D3-8FC4-7D1E1E5D2118}"/>
    <cellStyle name="Normal 2 30 6 5 5" xfId="21932" xr:uid="{464F7D21-908F-49E0-BA23-B107E424F41A}"/>
    <cellStyle name="Normal 2 30 6 5 6" xfId="21937" xr:uid="{FF8F8657-D172-455C-8628-3956A2CFF7D9}"/>
    <cellStyle name="Normal 2 30 6 5 7" xfId="21941" xr:uid="{C7008C3F-D5E7-4CCE-8306-AF02A3FA08F3}"/>
    <cellStyle name="Normal 2 30 6 5 8" xfId="21945" xr:uid="{49E8C843-0DA4-4295-9EFB-C2404403DF6D}"/>
    <cellStyle name="Normal 2 30 6 5 9" xfId="21949" xr:uid="{7ED1B778-6AAF-49E4-A078-A079B6047B82}"/>
    <cellStyle name="Normal 2 30 6 6" xfId="21952" xr:uid="{B014AAED-5BF3-49D8-8B9E-7374FE09DA80}"/>
    <cellStyle name="Normal 2 30 6 6 2" xfId="15632" xr:uid="{FB92D402-B0E7-4C39-A6E8-27FFF492DD78}"/>
    <cellStyle name="Normal 2 30 6 6 3" xfId="12060" xr:uid="{EE19F013-244D-4D41-888B-BF84D60DFEEE}"/>
    <cellStyle name="Normal 2 30 6 6 4" xfId="12067" xr:uid="{4FD43749-73E4-4BF7-B083-C52916750FBE}"/>
    <cellStyle name="Normal 2 30 6 6 5" xfId="12074" xr:uid="{37C94E6C-6465-4D1C-99B3-44C551FAF639}"/>
    <cellStyle name="Normal 2 30 6 6 6" xfId="12082" xr:uid="{2A11CE14-D309-4546-8780-CC41541B77FA}"/>
    <cellStyle name="Normal 2 30 6 6 7" xfId="21954" xr:uid="{9EF30DEB-CFFD-4733-B598-925B1BFE2DEB}"/>
    <cellStyle name="Normal 2 30 6 6 8" xfId="21958" xr:uid="{36B16647-D5C7-4F6C-982F-D6314F052393}"/>
    <cellStyle name="Normal 2 30 6 6 9" xfId="21962" xr:uid="{1167A82E-AC6F-41C6-A39F-DDB2D968D978}"/>
    <cellStyle name="Normal 2 30 6 7" xfId="21966" xr:uid="{5404146D-5EAC-44DA-A297-DD2D2216EAC1}"/>
    <cellStyle name="Normal 2 30 6 8" xfId="21968" xr:uid="{A1E7A950-5E4D-4827-9855-845B41AE01A4}"/>
    <cellStyle name="Normal 2 30 6 9" xfId="21970" xr:uid="{66A4D5E3-E659-4E07-BB54-A827425D6EA2}"/>
    <cellStyle name="Normal 2 30 6_New TB 18-19" xfId="9114" xr:uid="{B9D8F8D7-4AF2-4F47-BB01-5463A0DC315A}"/>
    <cellStyle name="Normal 2 31" xfId="22015" xr:uid="{2FFF8CCF-A835-4FBF-A93D-D3A54F084E06}"/>
    <cellStyle name="Normal 2 31 2" xfId="22056" xr:uid="{853C9B43-384A-41F0-A12E-9B74E5A68AFC}"/>
    <cellStyle name="Normal 2 31 2 10" xfId="22062" xr:uid="{F2C1932A-A197-4636-8B6F-4EC20EEBF85F}"/>
    <cellStyle name="Normal 2 31 2 11" xfId="22065" xr:uid="{0F01051E-EC33-4F55-9776-CE57C5D69771}"/>
    <cellStyle name="Normal 2 31 2 12" xfId="22068" xr:uid="{900E22D4-FED4-4EE5-809B-272ADA99D672}"/>
    <cellStyle name="Normal 2 31 2 13" xfId="22071" xr:uid="{DD397C10-EA5D-49FB-8F05-FCAD436DC223}"/>
    <cellStyle name="Normal 2 31 2 14" xfId="22074" xr:uid="{C999CF5E-163F-4BA2-8467-4A287909EAAA}"/>
    <cellStyle name="Normal 2 31 2 2" xfId="16651" xr:uid="{083CCA42-2066-4F83-9AD7-6A43D658DAEA}"/>
    <cellStyle name="Normal 2 31 2 2 2" xfId="8300" xr:uid="{C53C76D5-0A3F-40C6-A3B6-FBD88AC4CD58}"/>
    <cellStyle name="Normal 2 31 2 2 3" xfId="22077" xr:uid="{813BC702-14B8-4A7D-A5E7-8BEC485DB4C9}"/>
    <cellStyle name="Normal 2 31 2 2 4" xfId="22080" xr:uid="{CE31DAFE-1DE8-410C-A529-A13FFC34739D}"/>
    <cellStyle name="Normal 2 31 2 2 5" xfId="22082" xr:uid="{00639846-121C-4F2E-97D5-D06EDC099B0E}"/>
    <cellStyle name="Normal 2 31 2 2 6" xfId="22084" xr:uid="{FCA15973-609F-4F95-9AE3-B80624B23081}"/>
    <cellStyle name="Normal 2 31 2 2 7" xfId="22086" xr:uid="{D836477F-6D0F-4761-98B0-432AAF91FA2A}"/>
    <cellStyle name="Normal 2 31 2 2 8" xfId="22088" xr:uid="{C40740EA-EDB6-4EB0-9AD7-644451A55E52}"/>
    <cellStyle name="Normal 2 31 2 2 9" xfId="22090" xr:uid="{7FED12BA-16CE-4E95-A531-BC61CBFC7444}"/>
    <cellStyle name="Normal 2 31 2 3" xfId="22092" xr:uid="{DF0F03B6-2EEE-4375-80B3-F1D61BA72088}"/>
    <cellStyle name="Normal 2 31 2 3 2" xfId="11541" xr:uid="{1EA0E18E-4981-4CF9-B361-09DE3923EFD3}"/>
    <cellStyle name="Normal 2 31 2 3 3" xfId="22094" xr:uid="{01FAB3C6-77D9-4E3E-A154-AC9D13C1CCDA}"/>
    <cellStyle name="Normal 2 31 2 3 4" xfId="22097" xr:uid="{07AFD27F-B4E3-4AF6-9992-FA8A648F5686}"/>
    <cellStyle name="Normal 2 31 2 3 5" xfId="22099" xr:uid="{C293A8FA-CFD8-4253-BEC6-FC1C218A78A3}"/>
    <cellStyle name="Normal 2 31 2 3 6" xfId="22102" xr:uid="{EC2C1E79-B0D1-4855-85C7-D50B19D95812}"/>
    <cellStyle name="Normal 2 31 2 3 7" xfId="22105" xr:uid="{03D80CAE-EF06-4F21-A9AC-A63996F8C8B9}"/>
    <cellStyle name="Normal 2 31 2 3 8" xfId="22108" xr:uid="{A12B710D-3780-470A-8A5B-A734B2BE784D}"/>
    <cellStyle name="Normal 2 31 2 3 9" xfId="22113" xr:uid="{CF82F5B9-A47C-4EAC-8E89-8B4833328082}"/>
    <cellStyle name="Normal 2 31 2 4" xfId="22115" xr:uid="{FFB8A91F-9F31-4031-95E7-56F6A076D825}"/>
    <cellStyle name="Normal 2 31 2 4 2" xfId="11551" xr:uid="{CD622D26-4529-4537-A120-2F341F78EA97}"/>
    <cellStyle name="Normal 2 31 2 4 3" xfId="22117" xr:uid="{BB57FDE9-C887-4E6B-AAB8-AAF680198A9A}"/>
    <cellStyle name="Normal 2 31 2 4 4" xfId="22120" xr:uid="{321816FA-EFF3-4AA5-8380-F4A26D0C86D5}"/>
    <cellStyle name="Normal 2 31 2 4 5" xfId="22122" xr:uid="{3F3ACB7F-72A5-4DA0-846E-5255AF933095}"/>
    <cellStyle name="Normal 2 31 2 4 6" xfId="22124" xr:uid="{ABBEF12A-31B4-4E61-8AC3-A9BFE4F61849}"/>
    <cellStyle name="Normal 2 31 2 4 7" xfId="22126" xr:uid="{957938CA-1ED3-4F11-9D34-D0DEBBC544E1}"/>
    <cellStyle name="Normal 2 31 2 4 8" xfId="22128" xr:uid="{67883499-721C-4EE0-9129-88F1CE081811}"/>
    <cellStyle name="Normal 2 31 2 4 9" xfId="22130" xr:uid="{BEBE109B-7403-43F0-B5E0-E31044B12B59}"/>
    <cellStyle name="Normal 2 31 2 5" xfId="22132" xr:uid="{A8BAFE11-591D-4BCE-B9D6-7CAA0991A81F}"/>
    <cellStyle name="Normal 2 31 2 5 2" xfId="11566" xr:uid="{CFCD32CC-C584-47AE-A25A-90BB5A90BBB9}"/>
    <cellStyle name="Normal 2 31 2 5 3" xfId="22134" xr:uid="{1E9CB327-7A3F-407C-AFF5-A087C56BCADF}"/>
    <cellStyle name="Normal 2 31 2 5 4" xfId="22136" xr:uid="{1E4575FC-A960-4A4C-A34D-4DDD5232FA9F}"/>
    <cellStyle name="Normal 2 31 2 5 5" xfId="22138" xr:uid="{C7DDDB5C-2534-416C-824F-8D11F30CA560}"/>
    <cellStyle name="Normal 2 31 2 5 6" xfId="22140" xr:uid="{65DCC0DE-BC01-4DAB-A723-8ACF42983310}"/>
    <cellStyle name="Normal 2 31 2 5 7" xfId="22142" xr:uid="{472295FC-0DD9-4BCF-9C93-9DE51041415A}"/>
    <cellStyle name="Normal 2 31 2 5 8" xfId="22144" xr:uid="{DFC527B7-337C-4B21-84D5-8F681535C0E2}"/>
    <cellStyle name="Normal 2 31 2 5 9" xfId="22146" xr:uid="{AF8E05C9-8DE6-4464-AEF2-DEBF85B8859A}"/>
    <cellStyle name="Normal 2 31 2 6" xfId="2541" xr:uid="{C2BCA69B-03AB-4313-8C0F-A6C83106B241}"/>
    <cellStyle name="Normal 2 31 2 6 2" xfId="11589" xr:uid="{31CB1723-C39D-4835-8D89-434DDDBAF535}"/>
    <cellStyle name="Normal 2 31 2 6 3" xfId="22148" xr:uid="{329B7DF2-E4A3-4BB0-BDD5-C1AC877D3BA9}"/>
    <cellStyle name="Normal 2 31 2 6 4" xfId="22151" xr:uid="{58A46288-6ADA-4F43-8F29-7F85FE297F2E}"/>
    <cellStyle name="Normal 2 31 2 6 5" xfId="22154" xr:uid="{A06B890D-BE56-4AEB-AA51-276D06F36C7E}"/>
    <cellStyle name="Normal 2 31 2 6 6" xfId="22156" xr:uid="{EF967916-C29F-47ED-B429-CDE5740FFA6E}"/>
    <cellStyle name="Normal 2 31 2 6 7" xfId="22159" xr:uid="{6FD456B8-6A25-40AF-A0C2-325F11D483D5}"/>
    <cellStyle name="Normal 2 31 2 6 8" xfId="22162" xr:uid="{B282D7A7-4BAE-4628-A226-2404E0B7B15B}"/>
    <cellStyle name="Normal 2 31 2 6 9" xfId="22165" xr:uid="{CEEC7F7F-CF08-42DB-B490-9267CCB8A828}"/>
    <cellStyle name="Normal 2 31 2 7" xfId="825" xr:uid="{D147C026-68C4-43F5-85EF-DF1DB2ADDD23}"/>
    <cellStyle name="Normal 2 31 2 8" xfId="10489" xr:uid="{3A1E908F-F3A2-4DBB-A40D-053E7D580157}"/>
    <cellStyle name="Normal 2 31 2 9" xfId="10495" xr:uid="{632B223C-D0A7-467C-89ED-712BE147AB0F}"/>
    <cellStyle name="Normal 2 31 2_New TB 18-19" xfId="22167" xr:uid="{D72D1EFB-E5C5-4337-99E2-4BD4CBBD885A}"/>
    <cellStyle name="Normal 2 31 3" xfId="15147" xr:uid="{108A118C-9F05-425B-986C-9DE9049A1AC6}"/>
    <cellStyle name="Normal 2 31 3 10" xfId="11477" xr:uid="{DD44EDFF-ECB9-4073-BC94-58A3A149BA41}"/>
    <cellStyle name="Normal 2 31 3 11" xfId="11484" xr:uid="{34E47431-F508-4CED-9D2A-A3255945080E}"/>
    <cellStyle name="Normal 2 31 3 12" xfId="11491" xr:uid="{908EED7A-6FEF-4FDA-BEF5-0FB88CE0F575}"/>
    <cellStyle name="Normal 2 31 3 13" xfId="10858" xr:uid="{3A248E39-9A3F-40EE-B5D2-1CA20BE2D313}"/>
    <cellStyle name="Normal 2 31 3 14" xfId="11496" xr:uid="{3C515290-BA4C-4CB0-95EF-BB9F271FC517}"/>
    <cellStyle name="Normal 2 31 3 2" xfId="16657" xr:uid="{DBDA1D02-49D9-49F6-9FCF-305EE9D13C48}"/>
    <cellStyle name="Normal 2 31 3 2 2" xfId="11742" xr:uid="{6CF91173-830C-44E1-8412-CE6C3847A0FC}"/>
    <cellStyle name="Normal 2 31 3 2 3" xfId="11774" xr:uid="{C51C4172-E541-445B-8FB0-A7E6C85F22CC}"/>
    <cellStyle name="Normal 2 31 3 2 4" xfId="11811" xr:uid="{49CCEDDE-6CF2-4F2D-B07C-1369645D36E7}"/>
    <cellStyle name="Normal 2 31 3 2 5" xfId="11838" xr:uid="{1E5288FD-2D88-4390-AAD4-332B9E593A52}"/>
    <cellStyle name="Normal 2 31 3 2 6" xfId="11857" xr:uid="{63814BE4-3389-44BF-90A9-F966C5FA5A8D}"/>
    <cellStyle name="Normal 2 31 3 2 7" xfId="11872" xr:uid="{C37C1169-E4D5-4931-AD89-69888DE79476}"/>
    <cellStyle name="Normal 2 31 3 2 8" xfId="22171" xr:uid="{33B42674-E2C2-4EBF-A2B5-3E51C64DFFC1}"/>
    <cellStyle name="Normal 2 31 3 2 9" xfId="19704" xr:uid="{FF23D530-8A94-4075-AD6E-E24DE7B757D0}"/>
    <cellStyle name="Normal 2 31 3 3" xfId="22173" xr:uid="{224997CC-83FA-4925-AF15-7A67E5700190}"/>
    <cellStyle name="Normal 2 31 3 3 2" xfId="22175" xr:uid="{EFAAA4AD-BA9B-4BB7-BA89-BDDE53354A02}"/>
    <cellStyle name="Normal 2 31 3 3 3" xfId="22178" xr:uid="{AB21784A-605B-4035-A079-F8EB0CEACE05}"/>
    <cellStyle name="Normal 2 31 3 3 4" xfId="22181" xr:uid="{EFF44AAE-43F5-4D3B-8689-00ED2A2C21DC}"/>
    <cellStyle name="Normal 2 31 3 3 5" xfId="22184" xr:uid="{ADAAEE1C-692D-4455-B625-DF43A5752371}"/>
    <cellStyle name="Normal 2 31 3 3 6" xfId="22188" xr:uid="{91CCE053-E03A-4DCA-BCF8-57F0156EBD04}"/>
    <cellStyle name="Normal 2 31 3 3 7" xfId="22192" xr:uid="{7B9495B8-1B67-4603-9FC7-3E3180433267}"/>
    <cellStyle name="Normal 2 31 3 3 8" xfId="22196" xr:uid="{C3A1AA1B-D8D4-4C89-9C7D-57FD35E9ACE8}"/>
    <cellStyle name="Normal 2 31 3 3 9" xfId="22200" xr:uid="{42678D32-922F-4C10-B69F-077C4797D286}"/>
    <cellStyle name="Normal 2 31 3 4" xfId="22203" xr:uid="{E74C0777-8B23-47D6-BCB2-94404EC459BF}"/>
    <cellStyle name="Normal 2 31 3 4 2" xfId="22205" xr:uid="{E2C7B13B-9AF9-47F0-B8EB-0C6A3122D082}"/>
    <cellStyle name="Normal 2 31 3 4 3" xfId="22207" xr:uid="{9A3A1E72-D8EC-4861-9145-39B655A4554E}"/>
    <cellStyle name="Normal 2 31 3 4 4" xfId="22210" xr:uid="{8844E7F1-9326-47B4-AB31-128090A94750}"/>
    <cellStyle name="Normal 2 31 3 4 5" xfId="22213" xr:uid="{C8D924C7-8E1E-4A75-B04A-59F25243F5FB}"/>
    <cellStyle name="Normal 2 31 3 4 6" xfId="22216" xr:uid="{7319138F-AF7D-4CD3-B193-570B1AF09AF0}"/>
    <cellStyle name="Normal 2 31 3 4 7" xfId="22219" xr:uid="{A3CED403-DA6C-4BAE-BC96-824B1999844A}"/>
    <cellStyle name="Normal 2 31 3 4 8" xfId="22222" xr:uid="{66783ED4-97B8-4397-B830-B30AD0F0F52F}"/>
    <cellStyle name="Normal 2 31 3 4 9" xfId="22225" xr:uid="{B3771FFF-E460-471D-A937-641769BEA205}"/>
    <cellStyle name="Normal 2 31 3 5" xfId="22227" xr:uid="{29010A01-0B15-4B16-B9F3-5B8B261E356A}"/>
    <cellStyle name="Normal 2 31 3 5 2" xfId="22229" xr:uid="{A73F3A1C-E141-4E0F-8CC6-93EE14B4CD4A}"/>
    <cellStyle name="Normal 2 31 3 5 3" xfId="2962" xr:uid="{DD43133C-AA0C-4E90-A9B8-38277EAD67B8}"/>
    <cellStyle name="Normal 2 31 3 5 4" xfId="22232" xr:uid="{F21E275E-85C0-433D-91E2-72A1C237D7EE}"/>
    <cellStyle name="Normal 2 31 3 5 5" xfId="22235" xr:uid="{6997714C-6F7B-4382-ABF2-704626563359}"/>
    <cellStyle name="Normal 2 31 3 5 6" xfId="22238" xr:uid="{635E77D6-8F75-4BF8-8610-76308D8137B0}"/>
    <cellStyle name="Normal 2 31 3 5 7" xfId="19102" xr:uid="{98DD402E-B0FE-4B28-9522-3438B5F51DB2}"/>
    <cellStyle name="Normal 2 31 3 5 8" xfId="9574" xr:uid="{174F0BC9-BCD0-4E88-9C05-B070BFC71778}"/>
    <cellStyle name="Normal 2 31 3 5 9" xfId="19107" xr:uid="{699F722E-A30B-494A-ABC4-1A17F5B0DA2A}"/>
    <cellStyle name="Normal 2 31 3 6" xfId="10514" xr:uid="{1515472D-461D-4917-A369-6FA85A7D77FF}"/>
    <cellStyle name="Normal 2 31 3 6 2" xfId="22240" xr:uid="{D66973CC-A172-4662-8337-438A27719749}"/>
    <cellStyle name="Normal 2 31 3 6 3" xfId="22242" xr:uid="{C4651ED1-CC8D-4B79-AF4C-39CFBC129A54}"/>
    <cellStyle name="Normal 2 31 3 6 4" xfId="22245" xr:uid="{EF2729C6-CBB1-4D86-B520-5F76B94A953A}"/>
    <cellStyle name="Normal 2 31 3 6 5" xfId="22248" xr:uid="{8BF5500A-C4D2-4FF9-B21B-E80EFBE4CD2C}"/>
    <cellStyle name="Normal 2 31 3 6 6" xfId="22251" xr:uid="{35331E7A-8750-48F9-8E0F-98A0F4D1B869}"/>
    <cellStyle name="Normal 2 31 3 6 7" xfId="22254" xr:uid="{DC0374B4-1DD5-4994-B14B-6E2909D3FE9E}"/>
    <cellStyle name="Normal 2 31 3 6 8" xfId="22257" xr:uid="{5AAC1D1B-6E31-4A26-A299-4E00386FC70F}"/>
    <cellStyle name="Normal 2 31 3 6 9" xfId="22260" xr:uid="{40B094B8-68AF-4A6A-9B0D-F50971BAABE1}"/>
    <cellStyle name="Normal 2 31 3 7" xfId="8921" xr:uid="{D18DA182-B16D-42E9-9B1E-BE1588D3A069}"/>
    <cellStyle name="Normal 2 31 3 8" xfId="8927" xr:uid="{B2B3C63D-A8E9-43D4-AB37-08322E0FAF65}"/>
    <cellStyle name="Normal 2 31 3 9" xfId="8934" xr:uid="{BE2A205A-3257-4D6E-AFA1-BDFE217D66DC}"/>
    <cellStyle name="Normal 2 31 3_New TB 18-19" xfId="22263" xr:uid="{57705747-A627-4675-9556-61CC051004D4}"/>
    <cellStyle name="Normal 2 31 4" xfId="21091" xr:uid="{CB2BE2C0-DFA0-4BA6-BB6E-9784F9E3C317}"/>
    <cellStyle name="Normal 2 31 4 10" xfId="2215" xr:uid="{908F5D5D-5209-4E12-93E3-F936302C9E82}"/>
    <cellStyle name="Normal 2 31 4 11" xfId="2229" xr:uid="{1C215042-F0D2-4B6F-8BB7-4FF674B4EB3A}"/>
    <cellStyle name="Normal 2 31 4 12" xfId="11555" xr:uid="{CEF123C6-B0FF-49D0-A541-F65305D2DE25}"/>
    <cellStyle name="Normal 2 31 4 13" xfId="11561" xr:uid="{987EE954-885E-4DAD-8A12-5CCB60C4C80C}"/>
    <cellStyle name="Normal 2 31 4 14" xfId="11569" xr:uid="{B38DF1C4-1AB5-4C6E-A9F6-6D5679FB01A8}"/>
    <cellStyle name="Normal 2 31 4 2" xfId="16670" xr:uid="{01F0016A-D1DC-4D2B-8265-F8109374BAD6}"/>
    <cellStyle name="Normal 2 31 4 2 2" xfId="22013" xr:uid="{B76FEEA5-8807-4DF9-BB3A-15B9350BE2A2}"/>
    <cellStyle name="Normal 2 31 4 2 3" xfId="13539" xr:uid="{6035E36B-EBA4-438F-83A5-286F00480D69}"/>
    <cellStyle name="Normal 2 31 4 2 4" xfId="13548" xr:uid="{72B629CB-D4E3-4EB7-B054-5C203E685C18}"/>
    <cellStyle name="Normal 2 31 4 2 5" xfId="13557" xr:uid="{CDBFE89E-84DA-415F-A6FE-F07C9B260C9C}"/>
    <cellStyle name="Normal 2 31 4 2 6" xfId="13565" xr:uid="{C1DBF8A4-1858-43DD-ADF3-C04A4097D6E0}"/>
    <cellStyle name="Normal 2 31 4 2 7" xfId="13575" xr:uid="{42E23374-3AF0-4926-930C-25562F29D403}"/>
    <cellStyle name="Normal 2 31 4 2 8" xfId="22270" xr:uid="{C029FA60-0DA7-4059-9517-0F4C700AD185}"/>
    <cellStyle name="Normal 2 31 4 2 9" xfId="22275" xr:uid="{B3131686-6990-488F-8EEA-0829ED0EE836}"/>
    <cellStyle name="Normal 2 31 4 3" xfId="22277" xr:uid="{9C4342CD-E05B-4EC6-A532-253427D27A18}"/>
    <cellStyle name="Normal 2 31 4 3 2" xfId="22279" xr:uid="{B1264E16-53C8-4656-9B3A-EFC820669DBC}"/>
    <cellStyle name="Normal 2 31 4 3 3" xfId="22281" xr:uid="{96DD1C80-B1D3-4C94-BB0A-5281DEC2772D}"/>
    <cellStyle name="Normal 2 31 4 3 4" xfId="22284" xr:uid="{1125B191-94C3-4852-88BD-4DC20BDB870A}"/>
    <cellStyle name="Normal 2 31 4 3 5" xfId="22287" xr:uid="{10AC6FB6-2088-4BBF-B408-E2783FCA4264}"/>
    <cellStyle name="Normal 2 31 4 3 6" xfId="22292" xr:uid="{44EAF6DC-A811-4C0B-93A7-4C7D505D8E11}"/>
    <cellStyle name="Normal 2 31 4 3 7" xfId="22296" xr:uid="{9315FE5F-89EE-43B1-AFB9-0A9D94358C24}"/>
    <cellStyle name="Normal 2 31 4 3 8" xfId="22300" xr:uid="{483D3F0B-55DE-4DA2-8A16-8174B11C2399}"/>
    <cellStyle name="Normal 2 31 4 3 9" xfId="22304" xr:uid="{59FB73CE-4953-4C5A-A7A5-84122606344C}"/>
    <cellStyle name="Normal 2 31 4 4" xfId="22307" xr:uid="{BA2C5893-FC93-4F03-BE53-BB078D530AAD}"/>
    <cellStyle name="Normal 2 31 4 4 2" xfId="22309" xr:uid="{FA6DE7BA-BF26-4E79-A527-0D68BC12AC16}"/>
    <cellStyle name="Normal 2 31 4 4 3" xfId="22311" xr:uid="{A19E5897-651A-4364-B1B8-C6D031DBB447}"/>
    <cellStyle name="Normal 2 31 4 4 4" xfId="22314" xr:uid="{6851F14F-BA24-4B58-9E72-483E60C26063}"/>
    <cellStyle name="Normal 2 31 4 4 5" xfId="22318" xr:uid="{B965A908-4B8E-4A83-AA01-40FD562595C0}"/>
    <cellStyle name="Normal 2 31 4 4 6" xfId="22321" xr:uid="{764645F6-A5C4-4E0E-900C-4FEEE663FDFD}"/>
    <cellStyle name="Normal 2 31 4 4 7" xfId="22325" xr:uid="{75A32A6A-DC9C-48B8-B126-4A082B27E2C5}"/>
    <cellStyle name="Normal 2 31 4 4 8" xfId="22328" xr:uid="{8CDC75A0-261D-42C8-9568-8EB2BF59A4F1}"/>
    <cellStyle name="Normal 2 31 4 4 9" xfId="22331" xr:uid="{21949500-8504-4890-8F53-48CBFE62937E}"/>
    <cellStyle name="Normal 2 31 4 5" xfId="22333" xr:uid="{15A2379B-4943-4617-9D6A-AD79C88B1959}"/>
    <cellStyle name="Normal 2 31 4 5 2" xfId="10397" xr:uid="{04DC44A0-9ACC-4F1E-B826-311B1D12DEC3}"/>
    <cellStyle name="Normal 2 31 4 5 3" xfId="22335" xr:uid="{F7D09714-61BB-4098-98C2-7D960E6F40EC}"/>
    <cellStyle name="Normal 2 31 4 5 4" xfId="22338" xr:uid="{FA4A5A02-6B76-4E48-8CD9-FDFD7A6B44B8}"/>
    <cellStyle name="Normal 2 31 4 5 5" xfId="22341" xr:uid="{5D6E4696-51CF-49B1-8D86-B967AB966062}"/>
    <cellStyle name="Normal 2 31 4 5 6" xfId="22344" xr:uid="{675E6ABA-C20E-4B3D-8B12-E5FDC8B9D77D}"/>
    <cellStyle name="Normal 2 31 4 5 7" xfId="22347" xr:uid="{94C2ACAD-899E-4729-8815-60B388394BAA}"/>
    <cellStyle name="Normal 2 31 4 5 8" xfId="22350" xr:uid="{72EF9598-737E-4E45-B3AF-5BB1E53DD925}"/>
    <cellStyle name="Normal 2 31 4 5 9" xfId="22353" xr:uid="{1BAA93FE-8BA1-4D37-951C-98362A35E3DE}"/>
    <cellStyle name="Normal 2 31 4 6" xfId="10527" xr:uid="{49BCFD2A-9924-4356-B12F-93F2806AE8DF}"/>
    <cellStyle name="Normal 2 31 4 6 2" xfId="2686" xr:uid="{9E6B0D50-EA13-455E-B6BD-20C0D77E5C3F}"/>
    <cellStyle name="Normal 2 31 4 6 3" xfId="22355" xr:uid="{6BC005DE-2271-4B30-8434-5778A9A0B577}"/>
    <cellStyle name="Normal 2 31 4 6 4" xfId="22358" xr:uid="{D14C8015-07A5-4976-A191-56C5086C2C29}"/>
    <cellStyle name="Normal 2 31 4 6 5" xfId="22361" xr:uid="{69EAEA3F-FEA8-47FA-A9A5-BA08747481AF}"/>
    <cellStyle name="Normal 2 31 4 6 6" xfId="22364" xr:uid="{4FDC0FB2-DF4F-4E42-869D-2717078AF2C0}"/>
    <cellStyle name="Normal 2 31 4 6 7" xfId="22367" xr:uid="{9F9C5E3E-5AAC-4F28-A414-A19E6DC3B6B4}"/>
    <cellStyle name="Normal 2 31 4 6 8" xfId="22370" xr:uid="{39109315-E52C-4391-9B02-376CF53C90EF}"/>
    <cellStyle name="Normal 2 31 4 6 9" xfId="22373" xr:uid="{4F4F03DB-29DE-40D7-9C0E-C17AB6F8534D}"/>
    <cellStyle name="Normal 2 31 4 7" xfId="8951" xr:uid="{D7A35532-273D-405A-88DE-CD2301A8A713}"/>
    <cellStyle name="Normal 2 31 4 8" xfId="8958" xr:uid="{35859227-6843-429A-9B6E-0AC7DF8CA33C}"/>
    <cellStyle name="Normal 2 31 4 9" xfId="8966" xr:uid="{58EC478D-0A43-4769-B09A-8B0F1ADB3CAB}"/>
    <cellStyle name="Normal 2 31 4_New TB 18-19" xfId="20093" xr:uid="{649D76EA-8F47-4B84-8CDB-8E8B419EA5FB}"/>
    <cellStyle name="Normal 2 31 5" xfId="21096" xr:uid="{EFE310D8-724D-474F-8F74-D7F3FC71A384}"/>
    <cellStyle name="Normal 2 31 5 10" xfId="22375" xr:uid="{2E28A5EC-8C9B-4E75-B0B4-2AF529F52F4C}"/>
    <cellStyle name="Normal 2 31 5 11" xfId="22378" xr:uid="{EA9464D0-54DB-485E-A478-99C996F0E0A1}"/>
    <cellStyle name="Normal 2 31 5 12" xfId="22381" xr:uid="{BC639A59-F097-42F9-8D42-E0A00B0F02E6}"/>
    <cellStyle name="Normal 2 31 5 13" xfId="22384" xr:uid="{EA4F467D-9B4F-4AB3-B91A-85BDF41FB6FC}"/>
    <cellStyle name="Normal 2 31 5 14" xfId="22387" xr:uid="{2A9149E7-6737-4D6E-8B40-4B3824CA47DC}"/>
    <cellStyle name="Normal 2 31 5 2" xfId="16673" xr:uid="{66A264C2-4057-4BA0-B546-60C450ACB6C7}"/>
    <cellStyle name="Normal 2 31 5 2 2" xfId="22390" xr:uid="{FF3898FF-1D87-46F0-AEF5-E262D21F1E62}"/>
    <cellStyle name="Normal 2 31 5 2 3" xfId="22392" xr:uid="{14C4729F-D715-48B8-8820-F8992158CBAF}"/>
    <cellStyle name="Normal 2 31 5 2 4" xfId="22395" xr:uid="{DB24C128-6257-4083-82F6-EBBF73CADE41}"/>
    <cellStyle name="Normal 2 31 5 2 5" xfId="22399" xr:uid="{927FBE9A-EDAD-40C5-9AC0-844EFB64462F}"/>
    <cellStyle name="Normal 2 31 5 2 6" xfId="22403" xr:uid="{9535E92C-C956-4850-AFD9-14D704CAA342}"/>
    <cellStyle name="Normal 2 31 5 2 7" xfId="22407" xr:uid="{B363523B-3251-43DF-BA50-35C22E8B758D}"/>
    <cellStyle name="Normal 2 31 5 2 8" xfId="22411" xr:uid="{40E67BB3-252F-4FB3-BB41-007D7C3CCAA1}"/>
    <cellStyle name="Normal 2 31 5 2 9" xfId="22415" xr:uid="{FBB27DD1-5E14-4D22-BB5B-30C620F7F21D}"/>
    <cellStyle name="Normal 2 31 5 3" xfId="22419" xr:uid="{A9030649-1F12-4BC7-9377-88741EA8934A}"/>
    <cellStyle name="Normal 2 31 5 3 2" xfId="22421" xr:uid="{12B58EC5-BE4A-4D09-80F9-597611A86507}"/>
    <cellStyle name="Normal 2 31 5 3 3" xfId="22423" xr:uid="{E4F70DDD-7211-47D9-8181-9771238B7451}"/>
    <cellStyle name="Normal 2 31 5 3 4" xfId="22426" xr:uid="{E78D4914-B511-46A9-9B17-FF489B0D9E49}"/>
    <cellStyle name="Normal 2 31 5 3 5" xfId="22430" xr:uid="{BD28D2B8-E60D-4988-83C4-4177B315445A}"/>
    <cellStyle name="Normal 2 31 5 3 6" xfId="22434" xr:uid="{189B53F5-5867-4721-A7DD-1CA3513C08EC}"/>
    <cellStyle name="Normal 2 31 5 3 7" xfId="22438" xr:uid="{D62D7934-73FF-403E-9835-AD5A2305F07F}"/>
    <cellStyle name="Normal 2 31 5 3 8" xfId="22442" xr:uid="{A298C20C-642A-4843-A155-F163091E5F02}"/>
    <cellStyle name="Normal 2 31 5 3 9" xfId="22446" xr:uid="{E458C296-7FB9-4EC7-ACB7-C606E500611F}"/>
    <cellStyle name="Normal 2 31 5 4" xfId="22449" xr:uid="{DB2CFB1D-EB45-4695-BA93-DA3F50E624E1}"/>
    <cellStyle name="Normal 2 31 5 4 2" xfId="22451" xr:uid="{5C6ACC95-0F48-49AB-8771-04A0A22FDD52}"/>
    <cellStyle name="Normal 2 31 5 4 3" xfId="22453" xr:uid="{630417EC-AA97-4DAD-B1A6-73AFC6D949F5}"/>
    <cellStyle name="Normal 2 31 5 4 4" xfId="22456" xr:uid="{0D0EBE80-AFE8-4734-BE90-922B2C8BA977}"/>
    <cellStyle name="Normal 2 31 5 4 5" xfId="22460" xr:uid="{A93859AF-2827-4906-915D-16F5730F5703}"/>
    <cellStyle name="Normal 2 31 5 4 6" xfId="22464" xr:uid="{8EDE1A20-0453-4C78-A8D6-052D2543BA57}"/>
    <cellStyle name="Normal 2 31 5 4 7" xfId="22468" xr:uid="{E697523F-2BEA-4EAF-8C47-1EEFA5219056}"/>
    <cellStyle name="Normal 2 31 5 4 8" xfId="22472" xr:uid="{352947F7-CA4D-405B-9F36-28E279F57C4B}"/>
    <cellStyle name="Normal 2 31 5 4 9" xfId="22476" xr:uid="{C4F163E5-944C-44D8-9912-34A28953AF70}"/>
    <cellStyle name="Normal 2 31 5 5" xfId="22479" xr:uid="{CC4C8993-788B-4E3A-B2B1-D63363054A60}"/>
    <cellStyle name="Normal 2 31 5 5 2" xfId="22481" xr:uid="{920E0775-EA46-4851-BC8B-77FD21E8D3EF}"/>
    <cellStyle name="Normal 2 31 5 5 3" xfId="22483" xr:uid="{DDD8B269-654F-4A1D-AEA1-9C1F5F6C64C1}"/>
    <cellStyle name="Normal 2 31 5 5 4" xfId="22486" xr:uid="{D0CC9BB8-9387-4B0C-B9C0-4BAD97DE6D5D}"/>
    <cellStyle name="Normal 2 31 5 5 5" xfId="22490" xr:uid="{E3ECE7F5-F0B3-48E0-8DFC-A133D82E29D5}"/>
    <cellStyle name="Normal 2 31 5 5 6" xfId="22494" xr:uid="{94525426-335F-46FB-B4B2-151241B6A231}"/>
    <cellStyle name="Normal 2 31 5 5 7" xfId="22498" xr:uid="{178A156B-9F11-48FA-9F16-B0657A0D4E56}"/>
    <cellStyle name="Normal 2 31 5 5 8" xfId="22502" xr:uid="{2323D3A8-3FBE-4F00-BFDB-DE107A326A4F}"/>
    <cellStyle name="Normal 2 31 5 5 9" xfId="22506" xr:uid="{5DFF2517-5651-4197-82D3-2244E52FBDDC}"/>
    <cellStyle name="Normal 2 31 5 6" xfId="22509" xr:uid="{A658AF1B-9348-403A-A4EA-29D172EEABB3}"/>
    <cellStyle name="Normal 2 31 5 6 2" xfId="10775" xr:uid="{8E2DD922-A12F-4CFB-B63C-5E3129966B06}"/>
    <cellStyle name="Normal 2 31 5 6 3" xfId="10885" xr:uid="{B5DCA0E9-7872-4890-99B5-BBD39C8BE4C9}"/>
    <cellStyle name="Normal 2 31 5 6 4" xfId="22512" xr:uid="{CEF3D000-1AF8-4C43-8936-C3F6B7E59539}"/>
    <cellStyle name="Normal 2 31 5 6 5" xfId="22516" xr:uid="{0F0D2466-0C6E-41A1-954B-FBA61EC3420B}"/>
    <cellStyle name="Normal 2 31 5 6 6" xfId="22520" xr:uid="{37B2914F-3FFB-4018-BA34-06BD428EF110}"/>
    <cellStyle name="Normal 2 31 5 6 7" xfId="22524" xr:uid="{CBD61A20-24B1-4072-A76D-113C1C5417E2}"/>
    <cellStyle name="Normal 2 31 5 6 8" xfId="22528" xr:uid="{73C04513-5A35-464D-822A-7585C41995DB}"/>
    <cellStyle name="Normal 2 31 5 6 9" xfId="22532" xr:uid="{5201B679-FAB7-4025-AEC8-2F28C35B4EB9}"/>
    <cellStyle name="Normal 2 31 5 7" xfId="22535" xr:uid="{1CE50FCC-3892-47C3-8D5F-151347DA7544}"/>
    <cellStyle name="Normal 2 31 5 8" xfId="22537" xr:uid="{70C84D0B-C0F2-47C6-896E-F038E9872A1A}"/>
    <cellStyle name="Normal 2 31 5 9" xfId="22539" xr:uid="{6F9E5AD3-AFF1-4A15-9FCB-BC9704FEFC4B}"/>
    <cellStyle name="Normal 2 31 5_New TB 18-19" xfId="6880" xr:uid="{77514DBD-ECA8-4AE9-8E3D-1A1144997BBF}"/>
    <cellStyle name="Normal 2 32" xfId="13543" xr:uid="{6B7E6502-31AC-448F-94E6-BF7B2C731913}"/>
    <cellStyle name="Normal 2 33" xfId="13553" xr:uid="{07CD69AB-658A-41C2-A6CB-1269464C68BD}"/>
    <cellStyle name="Normal 2 34" xfId="13562" xr:uid="{539AF083-2A81-43EA-AD27-239B02084DDF}"/>
    <cellStyle name="Normal 2 35" xfId="13568" xr:uid="{8D72BE77-DE8A-41E8-B7F8-40E75DA72645}"/>
    <cellStyle name="Normal 2 36" xfId="13578" xr:uid="{8136F77D-D54E-4EDB-8FA2-9899EF08DB0C}"/>
    <cellStyle name="Normal 2 37" xfId="22268" xr:uid="{9AFC38AE-8434-45C5-904C-7247F1D5BCF9}"/>
    <cellStyle name="Normal 2 38" xfId="22273" xr:uid="{94CCA24F-6B20-490E-A1FD-275E6C030EFE}"/>
    <cellStyle name="Normal 2 39" xfId="24104" xr:uid="{D55FF1E7-1023-4C0B-BB17-0272CDFE05FA}"/>
    <cellStyle name="Normal 2 4" xfId="21936" xr:uid="{35EF3C44-2B63-4BC5-A16A-4B969C8FC679}"/>
    <cellStyle name="Normal 2 4 10" xfId="19077" xr:uid="{63D406A5-69D4-4FF1-B6DA-5E4F2F0765A1}"/>
    <cellStyle name="Normal 2 4 11" xfId="19081" xr:uid="{B5176434-F4C3-4F08-998E-07C2FD6797B7}"/>
    <cellStyle name="Normal 2 4 12" xfId="19084" xr:uid="{90E80321-6CE6-43A3-95C3-8901226CEF5B}"/>
    <cellStyle name="Normal 2 4 13" xfId="24105" xr:uid="{4210003D-AD19-4FC1-A7E2-B0E3F90E672A}"/>
    <cellStyle name="Normal 2 4 14" xfId="24106" xr:uid="{2E8F447F-DCEC-4F35-B328-33A0228E9036}"/>
    <cellStyle name="Normal 2 4 2" xfId="24109" xr:uid="{F1E64208-CD5B-491C-8239-BEB610B266D6}"/>
    <cellStyle name="Normal 2 4 2 110" xfId="18" xr:uid="{B17F3271-D38C-431A-9AA0-4509DB4F3804}"/>
    <cellStyle name="Normal 2 4 2 2" xfId="24110" xr:uid="{473AED70-DA12-426B-BB9B-770D69B4AF43}"/>
    <cellStyle name="Normal 2 4 2 3" xfId="24111" xr:uid="{14587415-95AB-4E34-A610-42602EB79C38}"/>
    <cellStyle name="Normal 2 4 2 4" xfId="24112" xr:uid="{55120D62-53F2-4CA5-A17D-F2B4591DE16B}"/>
    <cellStyle name="Normal 2 4 2 5" xfId="24113" xr:uid="{3C0312D8-6F35-42DA-81EF-527015A152F7}"/>
    <cellStyle name="Normal 2 4 2 6" xfId="24115" xr:uid="{585A6D93-145C-401E-B95B-CA2823208E07}"/>
    <cellStyle name="Normal 2 4 2 7" xfId="24117" xr:uid="{693B067C-ADE9-49C1-B86A-1F583D5FA13C}"/>
    <cellStyle name="Normal 2 4 2 8" xfId="17280" xr:uid="{887D74C5-0F11-45D7-BCE7-E1DFD1EA5B4A}"/>
    <cellStyle name="Normal 2 4 2 9" xfId="11192" xr:uid="{D0680D0F-C5C4-491E-9A79-4FD1B2523913}"/>
    <cellStyle name="Normal 2 4 3" xfId="24120" xr:uid="{D1B26C3F-162A-4298-AA35-0A904EEA11EB}"/>
    <cellStyle name="Normal 2 4 3 2" xfId="24121" xr:uid="{172E7E1F-30D1-4590-978E-4897BB422C19}"/>
    <cellStyle name="Normal 2 4 3 3" xfId="24122" xr:uid="{B4383D5D-6B2D-44BE-9112-C94D002276DB}"/>
    <cellStyle name="Normal 2 4 3 4" xfId="24123" xr:uid="{42CB74F8-8B0C-4F7D-847E-30864EE609F7}"/>
    <cellStyle name="Normal 2 4 3 5" xfId="24124" xr:uid="{48CC6A8D-3FE2-4BBE-A58E-F3F5864A3D24}"/>
    <cellStyle name="Normal 2 4 3 6" xfId="24126" xr:uid="{C32C912A-B503-4EC8-A2D8-DA7983662E46}"/>
    <cellStyle name="Normal 2 4 3 7" xfId="24128" xr:uid="{9D30511B-2822-4699-B2BB-4C64780FEA56}"/>
    <cellStyle name="Normal 2 4 3 8" xfId="648" xr:uid="{D74C3768-90A9-4405-AC84-A78CEBB10958}"/>
    <cellStyle name="Normal 2 4 3 9" xfId="17695" xr:uid="{E56C88C9-695E-4FBC-85D5-F0BE05FF0601}"/>
    <cellStyle name="Normal 2 4 4" xfId="24131" xr:uid="{7A8071E7-AFA8-46D3-8C3E-DE91F5334D70}"/>
    <cellStyle name="Normal 2 4 4 2" xfId="24132" xr:uid="{057BCC3D-E452-40FB-8F89-82412DED6257}"/>
    <cellStyle name="Normal 2 4 4 3" xfId="24133" xr:uid="{8E5F85E0-98C2-44B5-9DA2-6AFFB8B4C0A1}"/>
    <cellStyle name="Normal 2 4 4 4" xfId="24134" xr:uid="{6A2CB29E-B0B0-4BBF-B98F-DC3725EE3AF1}"/>
    <cellStyle name="Normal 2 4 4 5" xfId="24135" xr:uid="{B0D0E7B2-8DAC-4460-9FDA-F241D0C0588E}"/>
    <cellStyle name="Normal 2 4 4 6" xfId="24137" xr:uid="{F6E49DA2-1D86-4E7D-8E1F-D6781F134EBC}"/>
    <cellStyle name="Normal 2 4 4 7" xfId="24139" xr:uid="{A89367E3-1F05-4F9C-8AEF-6E42BC910DA0}"/>
    <cellStyle name="Normal 2 4 4 8" xfId="18184" xr:uid="{D2CA0DAD-838E-49B1-A130-44F560987644}"/>
    <cellStyle name="Normal 2 4 4 9" xfId="18303" xr:uid="{711CB18A-0806-4DFE-B78E-284CC1D29D13}"/>
    <cellStyle name="Normal 2 4 5" xfId="24142" xr:uid="{736D25D8-5A64-4F32-9C01-C4B6A0F57858}"/>
    <cellStyle name="Normal 2 4 5 2" xfId="24143" xr:uid="{B070FE1A-AE3B-4526-8E71-50CAED896709}"/>
    <cellStyle name="Normal 2 4 5 3" xfId="24144" xr:uid="{B7C3F57E-AD71-4AE7-A975-AD1A326EA9B3}"/>
    <cellStyle name="Normal 2 4 5 4" xfId="24145" xr:uid="{DDBF6F77-1D85-4ABF-BA16-66544D78FCF8}"/>
    <cellStyle name="Normal 2 4 5 5" xfId="24146" xr:uid="{8AD58951-5159-420D-AB3F-C27CFA8C7F36}"/>
    <cellStyle name="Normal 2 4 5 6" xfId="24148" xr:uid="{630DFB97-5788-40FE-8181-D8F63E554BB6}"/>
    <cellStyle name="Normal 2 4 5 7" xfId="24150" xr:uid="{66E87E04-3668-4BA6-9A12-33D0B7DD5DC5}"/>
    <cellStyle name="Normal 2 4 5 8" xfId="19009" xr:uid="{C7FA12BF-7E20-4878-99A8-A0A128C11536}"/>
    <cellStyle name="Normal 2 4 5 9" xfId="19098" xr:uid="{A3E83856-3B01-4B14-85D1-1D8B7C430151}"/>
    <cellStyle name="Normal 2 4 6" xfId="24152" xr:uid="{D84915A4-13F5-439C-8874-8637565F6004}"/>
    <cellStyle name="Normal 2 4 6 2" xfId="17069" xr:uid="{C4F3A7F1-951C-4196-A335-28BE2EEFAE14}"/>
    <cellStyle name="Normal 2 4 6 3" xfId="17071" xr:uid="{166C5756-51FA-4AAA-8ACC-79AD6EAECFA1}"/>
    <cellStyle name="Normal 2 4 6 4" xfId="17073" xr:uid="{679757FD-FDFA-435E-A52F-2B6D366B9055}"/>
    <cellStyle name="Normal 2 4 6 5" xfId="24153" xr:uid="{27941355-C1F1-4B6C-AB2A-5A7CC4A28000}"/>
    <cellStyle name="Normal 2 4 6 6" xfId="24155" xr:uid="{B8824AB9-1EFD-4CDF-A292-C32823EEA506}"/>
    <cellStyle name="Normal 2 4 6 7" xfId="24157" xr:uid="{85625A53-F4CD-4F18-93E7-AF1DBF3DD11B}"/>
    <cellStyle name="Normal 2 4 6 8" xfId="19477" xr:uid="{35793F2B-7FBC-48C7-82A4-2F3CACA8EF7A}"/>
    <cellStyle name="Normal 2 4 6 9" xfId="19602" xr:uid="{EFEE79E7-77A2-42ED-82FA-C6024144652F}"/>
    <cellStyle name="Normal 2 4 7" xfId="24159" xr:uid="{43DF13E5-B8DC-4BFD-A262-28F8FD9EF50A}"/>
    <cellStyle name="Normal 2 4 8" xfId="24160" xr:uid="{46723EC1-C2C2-4EE3-999F-9AC1B0BD6589}"/>
    <cellStyle name="Normal 2 4 9" xfId="24161" xr:uid="{A95391FB-CB89-4C9F-B388-FCCA9AC0CD85}"/>
    <cellStyle name="Normal 2 4_New TB 18-19" xfId="21734" xr:uid="{B5F04319-E2FF-4F01-B9C8-25092C6A900C}"/>
    <cellStyle name="Normal 2 40" xfId="13569" xr:uid="{0753A702-98CE-4442-858B-6B36C48E1A8C}"/>
    <cellStyle name="Normal 2 41" xfId="13579" xr:uid="{8156B3EF-F5F5-41AF-83AF-17CC9D212C13}"/>
    <cellStyle name="Normal 2 42" xfId="22267" xr:uid="{AD2B9C46-8056-442F-A08D-77D122E98FA8}"/>
    <cellStyle name="Normal 2 43" xfId="22272" xr:uid="{8532FDAF-5B34-46D4-B855-817700785397}"/>
    <cellStyle name="Normal 2 44" xfId="24103" xr:uid="{BB5F6159-B340-4CBD-BCCB-9518EF9E2A41}"/>
    <cellStyle name="Normal 2 45" xfId="24163" xr:uid="{1EEBAD17-BD0C-4149-826A-7EE954D9CA55}"/>
    <cellStyle name="Normal 2 46" xfId="24165" xr:uid="{D6650C46-FA2E-417A-BF6C-8C7000A4D867}"/>
    <cellStyle name="Normal 2 46 2" xfId="17" xr:uid="{9F9FB692-0E98-432D-8DE2-06D2F5A40C0A}"/>
    <cellStyle name="Normal 2 47" xfId="24167" xr:uid="{A87F09AF-D4ED-4D59-89B3-EFA991EEAEC2}"/>
    <cellStyle name="Normal 2 48" xfId="24169" xr:uid="{21D1F8BF-EC5B-4FFE-AA88-4DE132431D1F}"/>
    <cellStyle name="Normal 2 49" xfId="24171" xr:uid="{084397F5-7F0D-4A60-902E-F0D957384EB3}"/>
    <cellStyle name="Normal 2 5" xfId="21940" xr:uid="{34FEB7E7-76D5-47AF-973C-52A1924F762F}"/>
    <cellStyle name="Normal 2 5 10" xfId="24173" xr:uid="{F77ADD3A-198F-459C-A6A3-38530095CD52}"/>
    <cellStyle name="Normal 2 5 11" xfId="24175" xr:uid="{128E1B3D-C393-42DE-B154-FD6E3775C64A}"/>
    <cellStyle name="Normal 2 5 12" xfId="24177" xr:uid="{F11FA49E-73F3-4DA0-A1B9-8249C91336ED}"/>
    <cellStyle name="Normal 2 5 13" xfId="24178" xr:uid="{EEE7CA0C-9FD9-4E36-BFFC-06FC7CECDA1A}"/>
    <cellStyle name="Normal 2 5 14" xfId="24180" xr:uid="{777BD5A2-AB40-41A1-8BCD-100DE9E68B15}"/>
    <cellStyle name="Normal 2 5 2" xfId="24183" xr:uid="{923661D1-E208-4349-A1A0-3DAEA65FFE38}"/>
    <cellStyle name="Normal 2 5 2 2" xfId="5251" xr:uid="{98D11CC5-3B77-4FA7-AA83-604D8AA6D142}"/>
    <cellStyle name="Normal 2 5 2 3" xfId="6331" xr:uid="{5F9631E3-C2F0-48A1-832F-37897829317D}"/>
    <cellStyle name="Normal 2 5 2 4" xfId="6343" xr:uid="{59AA0EF7-C723-41B6-BA83-877A86C2C25D}"/>
    <cellStyle name="Normal 2 5 2 5" xfId="6356" xr:uid="{DB535250-1C04-43F4-AE75-A2D37435F132}"/>
    <cellStyle name="Normal 2 5 2 6" xfId="6366" xr:uid="{2D0510CE-DEDD-4A0A-BA17-025124F8402B}"/>
    <cellStyle name="Normal 2 5 2 7" xfId="6373" xr:uid="{75B0751F-2B79-4A71-8B7C-620A6F1F5EAA}"/>
    <cellStyle name="Normal 2 5 2 8" xfId="6380" xr:uid="{F749F26D-CC70-4F48-B30F-332EEC299198}"/>
    <cellStyle name="Normal 2 5 2 9" xfId="6389" xr:uid="{E3FF9C1B-0A2A-43F6-A1EA-2AB1944021FC}"/>
    <cellStyle name="Normal 2 5 3" xfId="24185" xr:uid="{108D867E-400B-4768-8EC7-C96D05E80644}"/>
    <cellStyle name="Normal 2 5 3 2" xfId="24186" xr:uid="{99CC8283-FBAB-4459-90B9-DBDC98C9A959}"/>
    <cellStyle name="Normal 2 5 3 3" xfId="24187" xr:uid="{1D2CD70D-0C89-46A6-955A-C6519A154E96}"/>
    <cellStyle name="Normal 2 5 3 4" xfId="24188" xr:uid="{3ADF0915-7F6C-442A-894D-4DFC77BE4812}"/>
    <cellStyle name="Normal 2 5 3 5" xfId="24191" xr:uid="{F17315B2-54DF-4CEE-8634-0417E1CF3928}"/>
    <cellStyle name="Normal 2 5 3 6" xfId="24194" xr:uid="{C0D99DE8-D640-4C73-9939-6840A4092BC2}"/>
    <cellStyle name="Normal 2 5 3 7" xfId="24197" xr:uid="{A388945B-3342-43A7-B813-CC6056109A8C}"/>
    <cellStyle name="Normal 2 5 3 8" xfId="23855" xr:uid="{38504D78-6732-46AF-851D-14DA8B5D793C}"/>
    <cellStyle name="Normal 2 5 3 9" xfId="24201" xr:uid="{DB29860D-E4B3-4673-83EF-C69733122598}"/>
    <cellStyle name="Normal 2 5 4" xfId="24204" xr:uid="{A766D646-546C-4CAC-8D68-52586324C1AD}"/>
    <cellStyle name="Normal 2 5 4 2" xfId="18221" xr:uid="{64AAA2D6-AAF1-435F-8457-7FD33D61E377}"/>
    <cellStyle name="Normal 2 5 4 3" xfId="24205" xr:uid="{ADD20B87-240F-4432-9D14-F75F27B990D6}"/>
    <cellStyle name="Normal 2 5 4 4" xfId="24208" xr:uid="{4F07D770-D81D-47E6-812D-D731C83203F8}"/>
    <cellStyle name="Normal 2 5 4 5" xfId="24211" xr:uid="{F2847C97-72D2-4F13-B124-37C4ACCAE3B2}"/>
    <cellStyle name="Normal 2 5 4 6" xfId="24215" xr:uid="{2FF76FF5-9C91-4FE0-8E06-F7B340CBCAB5}"/>
    <cellStyle name="Normal 2 5 4 7" xfId="24220" xr:uid="{01F958C7-F3E8-4758-92D5-7ACF4099AC8D}"/>
    <cellStyle name="Normal 2 5 4 8" xfId="24225" xr:uid="{90F990A9-E836-4A34-84A6-4E874BB9B1C7}"/>
    <cellStyle name="Normal 2 5 4 9" xfId="24231" xr:uid="{04AFF442-D78F-4605-9E16-BCE7E51B5970}"/>
    <cellStyle name="Normal 2 5 5" xfId="24234" xr:uid="{4DF6F693-7BBA-45F0-AEB4-74439E08B1A3}"/>
    <cellStyle name="Normal 2 5 5 2" xfId="18246" xr:uid="{660077AA-8C3D-451A-A061-44159109CD15}"/>
    <cellStyle name="Normal 2 5 5 3" xfId="24235" xr:uid="{8194664B-EA41-4794-BB29-8FFBAE3E6698}"/>
    <cellStyle name="Normal 2 5 5 4" xfId="24239" xr:uid="{B46DFF4C-78EC-43AA-A954-0AE0FFCFD466}"/>
    <cellStyle name="Normal 2 5 5 5" xfId="10704" xr:uid="{1ABD8896-9A26-4CF7-8F75-64F6189F2E97}"/>
    <cellStyle name="Normal 2 5 5 6" xfId="10711" xr:uid="{2F1D6423-2E8E-4FEE-B6CB-0B1B72AFDA52}"/>
    <cellStyle name="Normal 2 5 5 7" xfId="17076" xr:uid="{486DE406-D389-47ED-BFDA-7257D2216D40}"/>
    <cellStyle name="Normal 2 5 5 8" xfId="17081" xr:uid="{5372F884-D0EC-461F-869E-9702991A6C8A}"/>
    <cellStyle name="Normal 2 5 5 9" xfId="11404" xr:uid="{2F0C5BBB-558D-4F55-8FFE-A68C02BF6318}"/>
    <cellStyle name="Normal 2 5 6" xfId="24241" xr:uid="{EDCA6D79-D036-40C8-832D-F6DC0B2D6540}"/>
    <cellStyle name="Normal 2 5 6 2" xfId="17357" xr:uid="{4F487ACD-DEEE-4AE5-82BA-5F77EB308ABF}"/>
    <cellStyle name="Normal 2 5 6 3" xfId="17362" xr:uid="{60BBE194-68A2-446E-B52E-982E4BF5B2F1}"/>
    <cellStyle name="Normal 2 5 6 4" xfId="17366" xr:uid="{BE60B254-692A-4546-9B5B-54FCDD1CE3C4}"/>
    <cellStyle name="Normal 2 5 6 5" xfId="24243" xr:uid="{EA70E0D7-E95B-4FBB-9CCE-BBD3EFCB5F7F}"/>
    <cellStyle name="Normal 2 5 6 6" xfId="24247" xr:uid="{AD67EDE6-B224-4632-9039-53B3552A12FC}"/>
    <cellStyle name="Normal 2 5 6 7" xfId="24250" xr:uid="{9DBF2EAF-DA79-4914-88F7-5FC0A33F4237}"/>
    <cellStyle name="Normal 2 5 6 8" xfId="24255" xr:uid="{2E4E95FB-6FA8-447D-AA60-518524EE3A0F}"/>
    <cellStyle name="Normal 2 5 6 9" xfId="24260" xr:uid="{F0C7B6A2-EF1D-41F2-B240-4A2E293D320D}"/>
    <cellStyle name="Normal 2 5 7" xfId="24263" xr:uid="{53FC75FC-4832-46C2-90C4-0C20972A734D}"/>
    <cellStyle name="Normal 2 5 8" xfId="24264" xr:uid="{0EAC7899-E2D4-48D5-ACC8-8741DA20D276}"/>
    <cellStyle name="Normal 2 5 9" xfId="24266" xr:uid="{4A29D760-AAC4-4BB3-87EF-865B49A65E3F}"/>
    <cellStyle name="Normal 2 5_New TB 18-19" xfId="24268" xr:uid="{D8ECB5F1-A3E7-4211-9435-406E6687B8B7}"/>
    <cellStyle name="Normal 2 50" xfId="26" xr:uid="{FCB97987-09DC-46CE-AED7-7B83324213F3}"/>
    <cellStyle name="Normal 2 50 2" xfId="24162" xr:uid="{AEA1DCAC-0C77-415A-8BC3-48402BEE7E08}"/>
    <cellStyle name="Normal 2 51" xfId="24164" xr:uid="{4CAE0535-008B-43C8-9B1A-D56839EC20A7}"/>
    <cellStyle name="Normal 2 52" xfId="24166" xr:uid="{42C567B2-79E7-4509-A20B-14BE829EC962}"/>
    <cellStyle name="Normal 2 53" xfId="24168" xr:uid="{C3F44597-AE65-45DF-96D1-9BAD7644CF7F}"/>
    <cellStyle name="Normal 2 54" xfId="24170" xr:uid="{FAC3EBB3-AE27-42CC-831A-D6458CE62B7C}"/>
    <cellStyle name="Normal 2 55" xfId="24269" xr:uid="{C948AD87-0AF9-4209-BEE2-159726129144}"/>
    <cellStyle name="Normal 2 56" xfId="24270" xr:uid="{26FF87BD-B208-4318-811B-97110BE58460}"/>
    <cellStyle name="Normal 2 57" xfId="24271" xr:uid="{A3C225B4-46C7-4ED9-A754-9F8E99371217}"/>
    <cellStyle name="Normal 2 58" xfId="24272" xr:uid="{213E4822-9CD1-4AB7-8747-1C30BCF1F58A}"/>
    <cellStyle name="Normal 2 59" xfId="24273" xr:uid="{D467E29C-34CF-44FB-B2CE-13D1E74BE827}"/>
    <cellStyle name="Normal 2 6" xfId="21944" xr:uid="{177857BD-466B-42E6-AB70-D6B221AABA0F}"/>
    <cellStyle name="Normal 2 6 10" xfId="21155" xr:uid="{AA077DB8-868C-4C96-927C-257C8E8F2CF5}"/>
    <cellStyle name="Normal 2 6 11" xfId="24274" xr:uid="{ADBBCEA4-DEFE-446D-9244-77B01431FA5D}"/>
    <cellStyle name="Normal 2 6 12" xfId="24275" xr:uid="{DFF4CFC9-1EE3-4C9B-AD1C-CE44F2D6BC95}"/>
    <cellStyle name="Normal 2 6 13" xfId="24276" xr:uid="{5F262BA5-ED51-4015-A145-88F2AE98453A}"/>
    <cellStyle name="Normal 2 6 14" xfId="24278" xr:uid="{EBAB8270-9BFA-42EB-8A6F-FE64026D5E2B}"/>
    <cellStyle name="Normal 2 6 2" xfId="17941" xr:uid="{87E64494-27E0-486B-9790-D6B1114621CC}"/>
    <cellStyle name="Normal 2 6 2 2" xfId="15901" xr:uid="{1A7AEB8E-1F2C-47AC-8814-5D22B4525807}"/>
    <cellStyle name="Normal 2 6 2 3" xfId="1368" xr:uid="{85EE01E0-30B8-4F32-9B27-2B93480FA0F6}"/>
    <cellStyle name="Normal 2 6 2 4" xfId="15903" xr:uid="{6965E5EE-9B0E-48FA-9EE5-D30E30E53FA6}"/>
    <cellStyle name="Normal 2 6 2 5" xfId="15905" xr:uid="{F33E0457-96E2-4776-B7A8-DAA503CCBF4B}"/>
    <cellStyle name="Normal 2 6 2 6" xfId="24280" xr:uid="{89A77084-2949-4345-BEC0-38288A71C553}"/>
    <cellStyle name="Normal 2 6 2 7" xfId="24281" xr:uid="{5FA43043-ABD1-43B6-A6FC-E82500A96CEA}"/>
    <cellStyle name="Normal 2 6 2 8" xfId="24282" xr:uid="{6D1C67A2-A8A5-4F41-B598-44203A5DED4B}"/>
    <cellStyle name="Normal 2 6 2 9" xfId="24283" xr:uid="{2DFCFC84-8D39-4727-BBCD-0AFDA39E3BF7}"/>
    <cellStyle name="Normal 2 6 3" xfId="17944" xr:uid="{C6019227-F09B-4E42-BA6C-5175D88A4399}"/>
    <cellStyle name="Normal 2 6 3 2" xfId="24284" xr:uid="{60A81173-7FBF-47E2-9620-2F2E609FED79}"/>
    <cellStyle name="Normal 2 6 3 3" xfId="24285" xr:uid="{0BE07AE3-F5E1-498E-B1ED-1A0196A551CE}"/>
    <cellStyle name="Normal 2 6 3 4" xfId="24286" xr:uid="{42EC1FF3-9CE6-48B2-9E3C-68E41E05DAA9}"/>
    <cellStyle name="Normal 2 6 3 5" xfId="24287" xr:uid="{41EE4198-7B5F-4938-900A-31D4C64BA413}"/>
    <cellStyle name="Normal 2 6 3 6" xfId="24288" xr:uid="{CCAED2D9-11F2-463D-B36E-A707EE0109E3}"/>
    <cellStyle name="Normal 2 6 3 7" xfId="24289" xr:uid="{E32469A8-082D-44A7-86E2-444E74DE8808}"/>
    <cellStyle name="Normal 2 6 3 8" xfId="24290" xr:uid="{A9AB9B1A-A5E1-4D4B-B723-E88AA17C049B}"/>
    <cellStyle name="Normal 2 6 3 9" xfId="24291" xr:uid="{A6851CF3-038B-4FFA-96D6-8FEC075C3ADC}"/>
    <cellStyle name="Normal 2 6 4" xfId="17947" xr:uid="{0DAD969E-6C31-4768-AA2A-071E718F0519}"/>
    <cellStyle name="Normal 2 6 4 2" xfId="18338" xr:uid="{9734656A-BC70-4A5A-A496-FCE7D3835C0B}"/>
    <cellStyle name="Normal 2 6 4 3" xfId="24293" xr:uid="{EBC0B69B-5B28-435E-ACBD-84431613618A}"/>
    <cellStyle name="Normal 2 6 4 4" xfId="24295" xr:uid="{026486E2-E1F0-4F48-858B-9EB0D0B176BC}"/>
    <cellStyle name="Normal 2 6 4 5" xfId="24297" xr:uid="{80A1EC59-60E4-427B-AAA8-522FD3AA2197}"/>
    <cellStyle name="Normal 2 6 4 6" xfId="24299" xr:uid="{D1DFF7B3-9FA3-4226-BC42-D15BD05EE7B0}"/>
    <cellStyle name="Normal 2 6 4 7" xfId="24301" xr:uid="{9EC3CC06-F035-49F0-8F03-F0FB0DFE4661}"/>
    <cellStyle name="Normal 2 6 4 8" xfId="24304" xr:uid="{95FCFF1D-251D-47EE-ABCB-8BC1A3B83FF6}"/>
    <cellStyle name="Normal 2 6 4 9" xfId="24306" xr:uid="{0A7E2725-BFAA-4371-B8E9-8ACDF81E678E}"/>
    <cellStyle name="Normal 2 6 5" xfId="17951" xr:uid="{543CDC8A-C23A-4BFC-A5BF-F139F229E02A}"/>
    <cellStyle name="Normal 2 6 5 2" xfId="18362" xr:uid="{EE434D6E-E41F-4378-90C3-6F4A9B72F551}"/>
    <cellStyle name="Normal 2 6 5 3" xfId="24307" xr:uid="{F454B96E-54FA-4E41-9333-971ECBB22CC0}"/>
    <cellStyle name="Normal 2 6 5 4" xfId="24309" xr:uid="{30E0800B-24D5-4854-A775-B0F4C8DC7B91}"/>
    <cellStyle name="Normal 2 6 5 5" xfId="24311" xr:uid="{BC9C9839-38A9-4719-A8DF-8A90819C312F}"/>
    <cellStyle name="Normal 2 6 5 6" xfId="24314" xr:uid="{37A9A308-D955-46F7-BC96-6CCF35745C0F}"/>
    <cellStyle name="Normal 2 6 5 7" xfId="24317" xr:uid="{A3F1EB13-E9E2-4D77-ACF9-9ABB2F1A59A6}"/>
    <cellStyle name="Normal 2 6 5 8" xfId="24319" xr:uid="{D0CD7269-68AD-4D02-A5E7-00D2BB28162B}"/>
    <cellStyle name="Normal 2 6 5 9" xfId="24321" xr:uid="{7751BAC0-D7D8-4D19-B2CB-1472194E0440}"/>
    <cellStyle name="Normal 2 6 6" xfId="17954" xr:uid="{7192872C-6EA5-471B-92C3-F4D85AA52A71}"/>
    <cellStyle name="Normal 2 6 6 2" xfId="17683" xr:uid="{C6A827D8-0BF1-453D-91C6-1EF2CDA3C109}"/>
    <cellStyle name="Normal 2 6 6 3" xfId="17688" xr:uid="{EACAEE44-EC7E-4A36-A7D7-3D1A2BECDA96}"/>
    <cellStyle name="Normal 2 6 6 4" xfId="17691" xr:uid="{D495A8CB-5714-412C-AC49-C069C7527DF0}"/>
    <cellStyle name="Normal 2 6 6 5" xfId="1732" xr:uid="{04D6E93A-B86D-4FE0-BA11-C7515BE6C848}"/>
    <cellStyle name="Normal 2 6 6 6" xfId="1753" xr:uid="{6F4D18F2-4A07-476C-8875-49C76B75E22B}"/>
    <cellStyle name="Normal 2 6 6 7" xfId="1779" xr:uid="{96DADC60-DFF0-4867-9BF0-246D346DBF30}"/>
    <cellStyle name="Normal 2 6 6 8" xfId="2017" xr:uid="{D92A9F5B-AA1C-422E-9522-EC4DEB06A69D}"/>
    <cellStyle name="Normal 2 6 6 9" xfId="2040" xr:uid="{7178FE62-5332-4742-AB7C-F47C39E3A4E5}"/>
    <cellStyle name="Normal 2 6 7" xfId="17958" xr:uid="{C9AA7BD1-AC14-4087-9F59-1593EDAD5E9C}"/>
    <cellStyle name="Normal 2 6 8" xfId="24324" xr:uid="{B99B7A8A-3307-4C8A-A306-E82BAC3150BD}"/>
    <cellStyle name="Normal 2 6 9" xfId="24326" xr:uid="{7945B4C5-1E19-43FE-B5E7-AC72F32B436D}"/>
    <cellStyle name="Normal 2 6_New TB 18-19" xfId="9619" xr:uid="{6FE3E56F-433C-442B-A347-C7484DD716BC}"/>
    <cellStyle name="Normal 2 7" xfId="21948" xr:uid="{E3124B64-89C7-4C6C-98D4-C97FC2789001}"/>
    <cellStyle name="Normal 2 7 10" xfId="15983" xr:uid="{6CB1AE57-6AD2-433D-9B10-1A33E819374C}"/>
    <cellStyle name="Normal 2 7 10 2" xfId="24328" xr:uid="{36828F66-2357-440B-9CCC-044F941B177B}"/>
    <cellStyle name="Normal 2 7 10 3" xfId="24330" xr:uid="{700A1F5F-C778-42E9-A857-D8567103FF0E}"/>
    <cellStyle name="Normal 2 7 10 4" xfId="24332" xr:uid="{8FCCBC64-E6E5-46AA-984E-6864982629D3}"/>
    <cellStyle name="Normal 2 7 10 5" xfId="24335" xr:uid="{EEFA0731-6588-4D04-A61B-EFDBF4344953}"/>
    <cellStyle name="Normal 2 7 10 6" xfId="24338" xr:uid="{5CAEB6AC-2B26-40F3-B4CA-C9507EAA2382}"/>
    <cellStyle name="Normal 2 7 10 7" xfId="24340" xr:uid="{C889950B-F238-4B71-8496-045A5E0809A4}"/>
    <cellStyle name="Normal 2 7 10 8" xfId="24342" xr:uid="{88EF3CD6-1BE6-4326-8330-0D6A44470C4C}"/>
    <cellStyle name="Normal 2 7 10 9" xfId="24344" xr:uid="{75393B5B-F3E5-4F48-84DE-89F153EC4B4D}"/>
    <cellStyle name="Normal 2 7 11" xfId="13819" xr:uid="{8FE4F325-9BEB-4F02-91B2-D5674038D9C9}"/>
    <cellStyle name="Normal 2 7 11 2" xfId="21843" xr:uid="{535E7C52-FBA7-426F-BD6D-FCFAD832619C}"/>
    <cellStyle name="Normal 2 7 11 3" xfId="21846" xr:uid="{605E6C23-C5E3-4AB3-B05A-830D3FD625B2}"/>
    <cellStyle name="Normal 2 7 11 4" xfId="21849" xr:uid="{BA9E6DC6-A1DE-40B6-98BB-DCD77671827B}"/>
    <cellStyle name="Normal 2 7 11 5" xfId="21852" xr:uid="{7427A7E8-708B-45DD-A37D-EFC01D6713EF}"/>
    <cellStyle name="Normal 2 7 11 6" xfId="24346" xr:uid="{AFAD8142-9D07-4CA3-B994-4015898B9346}"/>
    <cellStyle name="Normal 2 7 11 7" xfId="24347" xr:uid="{BABF4712-065B-4C5B-9031-AA5B72A81C2A}"/>
    <cellStyle name="Normal 2 7 11 8" xfId="24348" xr:uid="{FE7F8FB5-CAF1-4A14-8254-0A498979F6A4}"/>
    <cellStyle name="Normal 2 7 11 9" xfId="24349" xr:uid="{82F0C5EC-E073-4AED-BF99-8F973C12473F}"/>
    <cellStyle name="Normal 2 7 12" xfId="13828" xr:uid="{E5F6E9BF-1F27-4D35-856E-43A16612FD96}"/>
    <cellStyle name="Normal 2 7 13" xfId="13841" xr:uid="{28B37523-0CC0-439A-A21A-FC44226627FB}"/>
    <cellStyle name="Normal 2 7 14" xfId="13854" xr:uid="{D30BE786-C569-4A6A-ABF8-48ACB1FBAC68}"/>
    <cellStyle name="Normal 2 7 15" xfId="13867" xr:uid="{D395A4EB-4D69-469A-86C4-2089EAE8F7D9}"/>
    <cellStyle name="Normal 2 7 16" xfId="20490" xr:uid="{40FACC46-23B6-496C-A2FC-05A8892EDAE5}"/>
    <cellStyle name="Normal 2 7 17" xfId="20494" xr:uid="{E87A54ED-006C-45A5-8406-0B63B461CEB6}"/>
    <cellStyle name="Normal 2 7 18" xfId="20498" xr:uid="{E87B15DB-C539-4356-A29D-99F251C3CAF1}"/>
    <cellStyle name="Normal 2 7 19" xfId="20502" xr:uid="{FBA28EFC-FF2D-489D-9742-A79DAD2C3B56}"/>
    <cellStyle name="Normal 2 7 2" xfId="17966" xr:uid="{BD02CE57-B3E5-4C50-9B33-2835B03EEBCB}"/>
    <cellStyle name="Normal 2 7 2 10" xfId="10226" xr:uid="{42408F88-140F-49FA-85E5-CDACF2AA4EAD}"/>
    <cellStyle name="Normal 2 7 2 11" xfId="10230" xr:uid="{75854A96-521A-4EB4-BE4E-AF3E3221D177}"/>
    <cellStyle name="Normal 2 7 2 12" xfId="10234" xr:uid="{FF6ED7FE-DD8E-4978-924B-74DAF819A968}"/>
    <cellStyle name="Normal 2 7 2 13" xfId="24352" xr:uid="{683C613B-B253-427E-AE65-F10D5764FF8E}"/>
    <cellStyle name="Normal 2 7 2 14" xfId="11601" xr:uid="{18BE14AA-F44A-4AEB-99A5-D4EE7B594E8B}"/>
    <cellStyle name="Normal 2 7 2 2" xfId="24354" xr:uid="{DBEF5583-3D2B-42E9-9C95-3375D30F56CE}"/>
    <cellStyle name="Normal 2 7 2 2 2" xfId="24355" xr:uid="{3F3500D2-030B-4516-BDA2-927ABF9755F0}"/>
    <cellStyle name="Normal 2 7 2 2 3" xfId="24356" xr:uid="{63D4C88A-AAAC-4F7D-A62A-521E0A7A56BA}"/>
    <cellStyle name="Normal 2 7 2 2 4" xfId="24357" xr:uid="{4D58C96C-854A-4B34-BD32-09FE054477DA}"/>
    <cellStyle name="Normal 2 7 2 2 5" xfId="24358" xr:uid="{CF699815-877A-41B2-9E55-F67C379FC8CB}"/>
    <cellStyle name="Normal 2 7 2 2 6" xfId="24359" xr:uid="{3B25C1DA-7797-4066-9132-36E5CE6C8FB0}"/>
    <cellStyle name="Normal 2 7 2 2 7" xfId="24360" xr:uid="{9BE5556E-82DE-4877-8541-380CE5871FE5}"/>
    <cellStyle name="Normal 2 7 2 2 8" xfId="24362" xr:uid="{DD1445A9-B5B0-4702-A719-F851ACE96930}"/>
    <cellStyle name="Normal 2 7 2 2 9" xfId="24364" xr:uid="{17C50D6E-F8EF-4D5E-AE15-5AEF4A069D19}"/>
    <cellStyle name="Normal 2 7 2 3" xfId="24366" xr:uid="{B4055262-BCDB-4941-B95D-0A811A702A21}"/>
    <cellStyle name="Normal 2 7 2 3 2" xfId="24367" xr:uid="{57767E2F-36AC-44F5-B165-1745FE986CB6}"/>
    <cellStyle name="Normal 2 7 2 3 3" xfId="24368" xr:uid="{41A76652-F1D8-4478-80E5-99ABC0433356}"/>
    <cellStyle name="Normal 2 7 2 3 4" xfId="24369" xr:uid="{407D17A8-EE77-4FAA-95E5-4892998F88C2}"/>
    <cellStyle name="Normal 2 7 2 3 5" xfId="24370" xr:uid="{855332F4-BA25-43C4-A239-ACF3B8E88403}"/>
    <cellStyle name="Normal 2 7 2 3 6" xfId="24371" xr:uid="{9347227E-B458-48BD-BE3C-A7CE33B3F852}"/>
    <cellStyle name="Normal 2 7 2 3 7" xfId="24372" xr:uid="{DA286A98-1FBC-4B6C-8FF3-D0E075B2B318}"/>
    <cellStyle name="Normal 2 7 2 3 8" xfId="24373" xr:uid="{9DFB8993-FD79-4E25-B648-401C9CD0E356}"/>
    <cellStyle name="Normal 2 7 2 3 9" xfId="4469" xr:uid="{99674B73-9DEA-4BF3-9601-185C5C44F893}"/>
    <cellStyle name="Normal 2 7 2 4" xfId="24374" xr:uid="{90ADA562-81FF-4C17-A2EE-E90EE6D7F081}"/>
    <cellStyle name="Normal 2 7 2 4 2" xfId="24375" xr:uid="{631A2A44-1C39-4720-9537-74E6E8EE8F2F}"/>
    <cellStyle name="Normal 2 7 2 4 3" xfId="24376" xr:uid="{0A07EBD6-BED0-442C-AE9E-2A5269567CBB}"/>
    <cellStyle name="Normal 2 7 2 4 4" xfId="24377" xr:uid="{5820CE73-D97D-414D-B7D4-25970A5CE1A6}"/>
    <cellStyle name="Normal 2 7 2 4 5" xfId="24378" xr:uid="{40FF7826-8C08-48C0-85FB-E722752A821C}"/>
    <cellStyle name="Normal 2 7 2 4 6" xfId="24379" xr:uid="{C0CA8D18-B807-411F-84E6-2B30390A62DE}"/>
    <cellStyle name="Normal 2 7 2 4 7" xfId="24382" xr:uid="{21DF607A-B4A9-49B9-9EFE-2BD56FDC5F06}"/>
    <cellStyle name="Normal 2 7 2 4 8" xfId="24385" xr:uid="{F2B9270B-37D7-44F5-B325-21CBE1A2077A}"/>
    <cellStyle name="Normal 2 7 2 4 9" xfId="24388" xr:uid="{0E0E0537-F6BA-436E-966A-B2674746DC7F}"/>
    <cellStyle name="Normal 2 7 2 5" xfId="24390" xr:uid="{33C6F6DC-4B94-40F9-9FF5-E1879C6F14AB}"/>
    <cellStyle name="Normal 2 7 2 5 2" xfId="24391" xr:uid="{BD1C687E-B708-488C-B207-7A99DB6AFCF1}"/>
    <cellStyle name="Normal 2 7 2 5 3" xfId="24393" xr:uid="{F27EDA2A-1B40-4625-BEFB-695CE0D75884}"/>
    <cellStyle name="Normal 2 7 2 5 4" xfId="24394" xr:uid="{A077AA1E-36D3-4463-8E7B-6290114785C3}"/>
    <cellStyle name="Normal 2 7 2 5 5" xfId="24396" xr:uid="{9990E0AB-34AE-4393-875F-FA31D3FE17A7}"/>
    <cellStyle name="Normal 2 7 2 5 6" xfId="24397" xr:uid="{AE9ECF78-5442-40A8-BFFD-FD4CEC754387}"/>
    <cellStyle name="Normal 2 7 2 5 7" xfId="24398" xr:uid="{C71DE2B6-BAFF-42BC-8AFA-E405113BA5EA}"/>
    <cellStyle name="Normal 2 7 2 5 8" xfId="24400" xr:uid="{242B9009-5B58-498B-A935-DDA80E239748}"/>
    <cellStyle name="Normal 2 7 2 5 9" xfId="24402" xr:uid="{0D4D9D91-205B-468D-B85F-4F4DC155E29C}"/>
    <cellStyle name="Normal 2 7 2 6" xfId="23741" xr:uid="{2F843787-5A1D-41F3-BA93-38CE0A7B1D32}"/>
    <cellStyle name="Normal 2 7 2 6 2" xfId="20182" xr:uid="{6D39D588-6907-4B07-87CC-C193D1F27450}"/>
    <cellStyle name="Normal 2 7 2 6 3" xfId="20185" xr:uid="{127F440A-4991-4357-8A96-79A7E678ADB7}"/>
    <cellStyle name="Normal 2 7 2 6 4" xfId="20188" xr:uid="{BB5D72B1-5995-4FCF-986A-3D9C82ADA0FA}"/>
    <cellStyle name="Normal 2 7 2 6 5" xfId="20193" xr:uid="{E38AD319-E857-4E73-B919-EBE6535244E9}"/>
    <cellStyle name="Normal 2 7 2 6 6" xfId="20198" xr:uid="{D8D8891C-943C-4997-8C35-63883613DBD0}"/>
    <cellStyle name="Normal 2 7 2 6 7" xfId="20203" xr:uid="{066269C8-979D-4CBF-8912-ABE4FFE2C914}"/>
    <cellStyle name="Normal 2 7 2 6 8" xfId="24404" xr:uid="{06EDBC4C-B10A-4A7B-BD7B-390488CA24F3}"/>
    <cellStyle name="Normal 2 7 2 6 9" xfId="24406" xr:uid="{4FA28C80-AC33-448B-968A-596304FC22B0}"/>
    <cellStyle name="Normal 2 7 2 7" xfId="15414" xr:uid="{11BD3BDE-DCF3-4670-9080-53E6E33E23EB}"/>
    <cellStyle name="Normal 2 7 2 8" xfId="15419" xr:uid="{A689CD25-7168-43A8-808D-C02F1293C121}"/>
    <cellStyle name="Normal 2 7 2 9" xfId="15467" xr:uid="{DBE6EE26-CE27-438A-BC9E-CB60539298F7}"/>
    <cellStyle name="Normal 2 7 2_New TB 18-19" xfId="24409" xr:uid="{546E5246-5CA8-4A75-8F91-64B13E04BB2F}"/>
    <cellStyle name="Normal 2 7 3" xfId="17968" xr:uid="{FE332950-50EF-489C-96C0-057F47F8BBD3}"/>
    <cellStyle name="Normal 2 7 3 10" xfId="10315" xr:uid="{282C1906-446D-44E2-AFA3-E925FD599FA5}"/>
    <cellStyle name="Normal 2 7 3 11" xfId="10321" xr:uid="{FC44CA1B-8D33-4BD4-93B7-5D184803A01A}"/>
    <cellStyle name="Normal 2 7 3 12" xfId="9555" xr:uid="{8AF59FD4-6718-4455-AF9A-CB41C484D3A3}"/>
    <cellStyle name="Normal 2 7 3 13" xfId="24412" xr:uid="{0C07F643-60E3-4393-9279-53646E4F0EF4}"/>
    <cellStyle name="Normal 2 7 3 14" xfId="24413" xr:uid="{9E0DF399-32C8-4D62-A10A-8539C88ED9AA}"/>
    <cellStyle name="Normal 2 7 3 2" xfId="24414" xr:uid="{0F45780A-8143-46D8-B609-F5CC1568D66B}"/>
    <cellStyle name="Normal 2 7 3 2 2" xfId="24415" xr:uid="{8E4FE1C1-7533-41B9-9225-7A4DF4842CEF}"/>
    <cellStyle name="Normal 2 7 3 2 3" xfId="2335" xr:uid="{92F0A64C-4318-4290-8F0B-D0E604D1C9ED}"/>
    <cellStyle name="Normal 2 7 3 2 4" xfId="1141" xr:uid="{80B788CE-F9E7-4497-B315-41987D6704E2}"/>
    <cellStyle name="Normal 2 7 3 2 5" xfId="2381" xr:uid="{BD6B729A-8D52-4D16-9938-7568CCF3F751}"/>
    <cellStyle name="Normal 2 7 3 2 6" xfId="2416" xr:uid="{E597246D-0997-475F-938C-ED6F14141D33}"/>
    <cellStyle name="Normal 2 7 3 2 7" xfId="2445" xr:uid="{55D53C72-8CD2-40AA-B97C-29E94B1ACBDD}"/>
    <cellStyle name="Normal 2 7 3 2 8" xfId="311" xr:uid="{3A0132BB-B680-42B9-BB88-D6542D161966}"/>
    <cellStyle name="Normal 2 7 3 2 9" xfId="722" xr:uid="{EC768D0B-C51A-4A34-9D99-98A7F409D94B}"/>
    <cellStyle name="Normal 2 7 3 3" xfId="24416" xr:uid="{8764C574-1BD8-46EB-B272-335FAFA6871F}"/>
    <cellStyle name="Normal 2 7 3 3 2" xfId="24417" xr:uid="{983F065E-DE0A-4454-A54A-B2A515DD42F0}"/>
    <cellStyle name="Normal 2 7 3 3 3" xfId="4790" xr:uid="{30B40191-1526-4102-A9F4-5F36975E8CD7}"/>
    <cellStyle name="Normal 2 7 3 3 4" xfId="1181" xr:uid="{89A0F49E-1F6E-4BE7-B786-CF8061497D20}"/>
    <cellStyle name="Normal 2 7 3 3 5" xfId="4806" xr:uid="{ADC9680B-67D0-4921-84AC-EE92D34E20A6}"/>
    <cellStyle name="Normal 2 7 3 3 6" xfId="4823" xr:uid="{21899E3D-26C1-4824-85A0-19F50DDF7446}"/>
    <cellStyle name="Normal 2 7 3 3 7" xfId="4841" xr:uid="{B4FDAE42-79ED-4368-ACE6-652AA952DE25}"/>
    <cellStyle name="Normal 2 7 3 3 8" xfId="1294" xr:uid="{56CF976E-CCEF-4D5E-A368-E372EC0493C7}"/>
    <cellStyle name="Normal 2 7 3 3 9" xfId="4855" xr:uid="{A63EB297-A362-4D36-B451-A4E2AC208DCF}"/>
    <cellStyle name="Normal 2 7 3 4" xfId="24418" xr:uid="{18AA9A18-CE70-400D-93F5-2CDAD9D1F44E}"/>
    <cellStyle name="Normal 2 7 3 4 2" xfId="24420" xr:uid="{FED1DC79-28F5-4A10-898E-167F03B3896E}"/>
    <cellStyle name="Normal 2 7 3 4 3" xfId="24421" xr:uid="{09278C7D-A8EA-47CA-9644-B5DD1C848D6A}"/>
    <cellStyle name="Normal 2 7 3 4 4" xfId="1202" xr:uid="{D7E42A00-3DE2-4113-9EA2-C522EEFE9628}"/>
    <cellStyle name="Normal 2 7 3 4 5" xfId="4907" xr:uid="{68FB11A6-58DC-4D15-9FC5-40ED56DB8222}"/>
    <cellStyle name="Normal 2 7 3 4 6" xfId="4935" xr:uid="{6BBA29DB-1C0F-4B0D-AD48-A86A67EE8715}"/>
    <cellStyle name="Normal 2 7 3 4 7" xfId="925" xr:uid="{71FE1180-5509-4B4F-98B3-60D4A030ACDC}"/>
    <cellStyle name="Normal 2 7 3 4 8" xfId="1326" xr:uid="{6ABB5B9E-E6EA-493A-8FDE-F5471D8F2985}"/>
    <cellStyle name="Normal 2 7 3 4 9" xfId="1839" xr:uid="{6031CE4E-D5D1-4C42-8C80-CE724639AB62}"/>
    <cellStyle name="Normal 2 7 3 5" xfId="24422" xr:uid="{550DF750-A288-46BB-9D0F-378BC22511C3}"/>
    <cellStyle name="Normal 2 7 3 5 2" xfId="24424" xr:uid="{7B381F1E-5387-4AED-96E3-E24254D67C7F}"/>
    <cellStyle name="Normal 2 7 3 5 3" xfId="24425" xr:uid="{AA44CDEE-6C0B-48B8-982A-53EF71B53C1C}"/>
    <cellStyle name="Normal 2 7 3 5 4" xfId="610" xr:uid="{59E8FC95-B634-4718-81BF-3BE74ECDBA9C}"/>
    <cellStyle name="Normal 2 7 3 5 5" xfId="4982" xr:uid="{FC7EF96D-961E-413E-B34A-E472D8D0BAB7}"/>
    <cellStyle name="Normal 2 7 3 5 6" xfId="910" xr:uid="{579CF646-F085-41EC-9A72-3A68F8E9D107}"/>
    <cellStyle name="Normal 2 7 3 5 7" xfId="4995" xr:uid="{B8F5E3EA-AAF5-4D79-9C18-EA195F6B42B0}"/>
    <cellStyle name="Normal 2 7 3 5 8" xfId="1338" xr:uid="{B0FF04D9-AF58-48BB-AE41-D9FD8C4B96B7}"/>
    <cellStyle name="Normal 2 7 3 5 9" xfId="5018" xr:uid="{D7ECB025-AB1B-45AE-B69E-5F4CA5FD20F2}"/>
    <cellStyle name="Normal 2 7 3 6" xfId="24426" xr:uid="{E357AABD-6014-4550-BEDB-489885919E71}"/>
    <cellStyle name="Normal 2 7 3 6 2" xfId="20252" xr:uid="{17F9C6B4-5D13-4358-B63B-2934943ADC6E}"/>
    <cellStyle name="Normal 2 7 3 6 3" xfId="20255" xr:uid="{16D9812E-D814-4D84-8BD6-45A9E4E0DAC8}"/>
    <cellStyle name="Normal 2 7 3 6 4" xfId="1220" xr:uid="{88B22F06-A200-41C5-8347-62AACB47661D}"/>
    <cellStyle name="Normal 2 7 3 6 5" xfId="1604" xr:uid="{57E8906E-F0BD-4B12-A33C-30963CDB79C3}"/>
    <cellStyle name="Normal 2 7 3 6 6" xfId="1638" xr:uid="{2B17EA49-C332-4B8C-AD96-29D1CFC2B5AF}"/>
    <cellStyle name="Normal 2 7 3 6 7" xfId="1666" xr:uid="{365900E5-DB0A-418F-B578-B80EFC48A20C}"/>
    <cellStyle name="Normal 2 7 3 6 8" xfId="1701" xr:uid="{9A76496F-C9C3-45B4-9A39-EDD87E051964}"/>
    <cellStyle name="Normal 2 7 3 6 9" xfId="5098" xr:uid="{BA1107D8-17FA-4C76-849C-920F899DE7BE}"/>
    <cellStyle name="Normal 2 7 3 7" xfId="24427" xr:uid="{E488BCBF-CF7F-4509-8FFD-DFED9EDD415F}"/>
    <cellStyle name="Normal 2 7 3 8" xfId="24428" xr:uid="{5E0BBBC1-9058-49FB-9539-66C259E1952C}"/>
    <cellStyle name="Normal 2 7 3 9" xfId="24430" xr:uid="{8E5EDE5F-FC39-4867-AB1B-94921648209B}"/>
    <cellStyle name="Normal 2 7 3_New TB 18-19" xfId="1601" xr:uid="{81EB8A27-ADC8-4F25-9832-EFDA9107A35E}"/>
    <cellStyle name="Normal 2 7 4" xfId="17970" xr:uid="{6B8C2B3B-BFE7-4021-B730-1B5DC5DA9153}"/>
    <cellStyle name="Normal 2 7 4 10" xfId="24432" xr:uid="{A4B0695C-7E19-4726-95D1-5ED34BF2091B}"/>
    <cellStyle name="Normal 2 7 4 11" xfId="24434" xr:uid="{84F98FC9-3B61-4A09-8052-A6E6EE8985F6}"/>
    <cellStyle name="Normal 2 7 4 12" xfId="1867" xr:uid="{C3A649DC-C5ED-4485-A699-F397D3956148}"/>
    <cellStyle name="Normal 2 7 4 13" xfId="1878" xr:uid="{D6E81AD2-4F30-4BB2-9901-2DF24EECCE6F}"/>
    <cellStyle name="Normal 2 7 4 14" xfId="285" xr:uid="{2E8B843C-906F-47C7-A74E-0FD4732B34A1}"/>
    <cellStyle name="Normal 2 7 4 2" xfId="18443" xr:uid="{9CA1D55A-D151-4F13-AC1F-A91AE5804D5D}"/>
    <cellStyle name="Normal 2 7 4 2 2" xfId="24437" xr:uid="{23A11CA3-AA65-478F-9EFD-4B83B87703B4}"/>
    <cellStyle name="Normal 2 7 4 2 3" xfId="24438" xr:uid="{BFB14830-A7FA-4430-B828-77FD32B5CDB3}"/>
    <cellStyle name="Normal 2 7 4 2 4" xfId="3988" xr:uid="{D784D79E-16B3-4979-B87F-5705A1E6D1AF}"/>
    <cellStyle name="Normal 2 7 4 2 5" xfId="4105" xr:uid="{3596F51E-A50D-4E39-A074-EAFF9E92C02B}"/>
    <cellStyle name="Normal 2 7 4 2 6" xfId="4120" xr:uid="{B0E454BA-4DA0-450C-9FE8-C0667D41CF58}"/>
    <cellStyle name="Normal 2 7 4 2 7" xfId="2091" xr:uid="{323123E2-1AE3-4B66-B229-4F917AA234A3}"/>
    <cellStyle name="Normal 2 7 4 2 8" xfId="5168" xr:uid="{02076C0F-6A2F-4FE6-832E-223CA65696E3}"/>
    <cellStyle name="Normal 2 7 4 2 9" xfId="5171" xr:uid="{574608F4-24D4-47F4-8630-249B470743B4}"/>
    <cellStyle name="Normal 2 7 4 3" xfId="24439" xr:uid="{A7FF407C-2871-4983-965B-E18612C6B555}"/>
    <cellStyle name="Normal 2 7 4 3 2" xfId="24442" xr:uid="{299E5F85-862B-4D76-8D06-6777A0D04F8D}"/>
    <cellStyle name="Normal 2 7 4 3 3" xfId="24445" xr:uid="{433BDCFF-41C8-4480-9633-3A2E048DC02D}"/>
    <cellStyle name="Normal 2 7 4 3 4" xfId="4702" xr:uid="{714548FB-8129-4144-8900-C5D3571045FE}"/>
    <cellStyle name="Normal 2 7 4 3 5" xfId="4713" xr:uid="{CAD9BA2C-D367-4876-BA12-1E3BD96A5DAF}"/>
    <cellStyle name="Normal 2 7 4 3 6" xfId="4722" xr:uid="{36B3ACA7-5CBE-402E-BE53-912CA84F03B9}"/>
    <cellStyle name="Normal 2 7 4 3 7" xfId="5184" xr:uid="{BE955D2B-ECEB-436F-98A7-E07EF5164016}"/>
    <cellStyle name="Normal 2 7 4 3 8" xfId="44" xr:uid="{E973A405-FCC4-4EF5-9BB5-151CB560634E}"/>
    <cellStyle name="Normal 2 7 4 3 9" xfId="106" xr:uid="{BE067025-8CF7-4451-AB44-B55B80ABF519}"/>
    <cellStyle name="Normal 2 7 4 4" xfId="24447" xr:uid="{E6832368-4D36-4AEF-9D1D-AC3F6ADCC9AA}"/>
    <cellStyle name="Normal 2 7 4 4 2" xfId="24449" xr:uid="{057566CE-CEF1-459B-9495-628C453A3A3F}"/>
    <cellStyle name="Normal 2 7 4 4 3" xfId="24451" xr:uid="{8D925FE0-A531-4E50-A022-81A190199733}"/>
    <cellStyle name="Normal 2 7 4 4 4" xfId="5206" xr:uid="{482DA981-27ED-406D-80A3-337389E5FF76}"/>
    <cellStyle name="Normal 2 7 4 4 5" xfId="5214" xr:uid="{64E364EC-E65C-4310-922D-4AC3B2422707}"/>
    <cellStyle name="Normal 2 7 4 4 6" xfId="5224" xr:uid="{CE99092C-6530-4F0C-A0E6-2AE7FC884CDD}"/>
    <cellStyle name="Normal 2 7 4 4 7" xfId="5230" xr:uid="{E5D45AA5-E897-432A-BAA2-7C046597F477}"/>
    <cellStyle name="Normal 2 7 4 4 8" xfId="5235" xr:uid="{56AF6EB8-D572-4783-9DFC-0E794AEC3B94}"/>
    <cellStyle name="Normal 2 7 4 4 9" xfId="5240" xr:uid="{9997DC35-07F3-4BA1-B9F0-905D938101EE}"/>
    <cellStyle name="Normal 2 7 4 5" xfId="24454" xr:uid="{F63D3F3C-C7A7-4620-A6B8-E83B2D784CF9}"/>
    <cellStyle name="Normal 2 7 4 5 2" xfId="24455" xr:uid="{B80A2044-8E43-44C5-A874-A6B422F5C318}"/>
    <cellStyle name="Normal 2 7 4 5 3" xfId="5272" xr:uid="{9FC3133F-1447-4B8D-923E-1BA13119B862}"/>
    <cellStyle name="Normal 2 7 4 5 4" xfId="5279" xr:uid="{FA2AB0F1-6810-4D72-81EB-2192F67739A2}"/>
    <cellStyle name="Normal 2 7 4 5 5" xfId="5287" xr:uid="{E0F304F4-605F-461A-9618-61FEFCF4E9FE}"/>
    <cellStyle name="Normal 2 7 4 5 6" xfId="5293" xr:uid="{85442857-817B-4F44-AE5B-D41A60ABF905}"/>
    <cellStyle name="Normal 2 7 4 5 7" xfId="5298" xr:uid="{893B7CBF-32E7-4CF5-84EA-6983A39B4BB7}"/>
    <cellStyle name="Normal 2 7 4 5 8" xfId="5305" xr:uid="{9D96C6DE-7802-4665-BDE7-4042AD2425A0}"/>
    <cellStyle name="Normal 2 7 4 5 9" xfId="5313" xr:uid="{3CE928D7-7A54-4C80-8C28-02DF3FCF5B19}"/>
    <cellStyle name="Normal 2 7 4 6" xfId="24457" xr:uid="{A3F0935B-232F-4196-90C7-7283B19A0C3A}"/>
    <cellStyle name="Normal 2 7 4 6 2" xfId="6562" xr:uid="{427D8CF6-4FDE-49D3-931E-A1DA32A2D8BF}"/>
    <cellStyle name="Normal 2 7 4 6 3" xfId="20338" xr:uid="{7F6F788F-29FB-4869-B78D-7AE266F55311}"/>
    <cellStyle name="Normal 2 7 4 6 4" xfId="5346" xr:uid="{04452D7E-907B-46B8-999D-9CBF32008B0C}"/>
    <cellStyle name="Normal 2 7 4 6 5" xfId="585" xr:uid="{B260C965-F964-48C4-A184-4043553BBCAF}"/>
    <cellStyle name="Normal 2 7 4 6 6" xfId="5358" xr:uid="{D0FFE52D-7C9F-43F7-91F6-156BA64C5F40}"/>
    <cellStyle name="Normal 2 7 4 6 7" xfId="5369" xr:uid="{45ADF1D8-8C8E-4452-ADA0-9433BC7C31C8}"/>
    <cellStyle name="Normal 2 7 4 6 8" xfId="5381" xr:uid="{0AAD17D1-1454-4855-8101-820E3F2F9FB2}"/>
    <cellStyle name="Normal 2 7 4 6 9" xfId="5391" xr:uid="{F9896E2E-67CD-42EE-9BCC-9FFD0B582A85}"/>
    <cellStyle name="Normal 2 7 4 7" xfId="24458" xr:uid="{F5210224-CD77-47CF-BB4F-46E61BDF41D1}"/>
    <cellStyle name="Normal 2 7 4 8" xfId="24459" xr:uid="{D789EAC2-D43C-4EAF-8E82-6637438516CE}"/>
    <cellStyle name="Normal 2 7 4 9" xfId="24460" xr:uid="{1D5EEEFC-4C52-4AB0-9FE9-6E68F6563D51}"/>
    <cellStyle name="Normal 2 7 4_New TB 18-19" xfId="18087" xr:uid="{ECC1AFD0-A11E-48C5-A4DE-F4AB8C273C31}"/>
    <cellStyle name="Normal 2 7 5" xfId="17972" xr:uid="{60FB42A9-6890-45F3-B28B-6CCAFDE132C4}"/>
    <cellStyle name="Normal 2 7 5 10" xfId="8345" xr:uid="{3FECD609-933E-42AC-B8CD-06036B0591EA}"/>
    <cellStyle name="Normal 2 7 5 11" xfId="24461" xr:uid="{11942190-6C03-4BC9-B03C-27821C410DA9}"/>
    <cellStyle name="Normal 2 7 5 12" xfId="24462" xr:uid="{59B2AE05-80D2-4F54-84C9-DD9164BF4E3F}"/>
    <cellStyle name="Normal 2 7 5 13" xfId="16463" xr:uid="{8EDC50F2-BE61-4D22-8DA0-A78CF431A504}"/>
    <cellStyle name="Normal 2 7 5 14" xfId="16466" xr:uid="{D0131B65-C2BB-462E-AEB5-DBAAB1372EA8}"/>
    <cellStyle name="Normal 2 7 5 2" xfId="18465" xr:uid="{E1201D20-986C-4E64-A877-1DECB9587D32}"/>
    <cellStyle name="Normal 2 7 5 2 2" xfId="6882" xr:uid="{CEE3E33C-1653-44E7-898B-351195281612}"/>
    <cellStyle name="Normal 2 7 5 2 3" xfId="1025" xr:uid="{3CCABDDF-4A62-469D-BD2D-6A24C0B12876}"/>
    <cellStyle name="Normal 2 7 5 2 4" xfId="4227" xr:uid="{98FCFBFC-353F-46DD-9F85-643BF65E83DA}"/>
    <cellStyle name="Normal 2 7 5 2 5" xfId="4235" xr:uid="{63B82117-317B-4B01-8EC9-5734AA8044E5}"/>
    <cellStyle name="Normal 2 7 5 2 6" xfId="4244" xr:uid="{51EF0316-0FA2-475F-AAF8-CF69D8D067D9}"/>
    <cellStyle name="Normal 2 7 5 2 7" xfId="4252" xr:uid="{936BB568-1B0A-4F89-8A1E-B2B0B05AF645}"/>
    <cellStyle name="Normal 2 7 5 2 8" xfId="5416" xr:uid="{C7F8DBF4-DF14-4937-90A0-F8B35C18C8E4}"/>
    <cellStyle name="Normal 2 7 5 2 9" xfId="5423" xr:uid="{0922A7A9-BD45-4120-BF08-13C036DDB02D}"/>
    <cellStyle name="Normal 2 7 5 3" xfId="24463" xr:uid="{54B3C759-667C-4F69-A77B-4B4DC8B11A86}"/>
    <cellStyle name="Normal 2 7 5 3 2" xfId="24464" xr:uid="{85A127FE-F076-4E73-ABC7-0B6716A41344}"/>
    <cellStyle name="Normal 2 7 5 3 3" xfId="19802" xr:uid="{1735E442-1233-48E1-B450-3E50B8014C71}"/>
    <cellStyle name="Normal 2 7 5 3 4" xfId="2761" xr:uid="{C3C8FCFF-FDEB-4991-982D-B27D242EC385}"/>
    <cellStyle name="Normal 2 7 5 3 5" xfId="564" xr:uid="{7931714C-687B-4566-B1CB-30CDCDEBBD95}"/>
    <cellStyle name="Normal 2 7 5 3 6" xfId="3300" xr:uid="{39D45576-096C-406B-96E6-A9038C618BB5}"/>
    <cellStyle name="Normal 2 7 5 3 7" xfId="3332" xr:uid="{DA810A4C-E48B-449F-9EC1-52FD73CE00C3}"/>
    <cellStyle name="Normal 2 7 5 3 8" xfId="3378" xr:uid="{BB78F679-0BC7-4001-B8DD-C317BEA4807B}"/>
    <cellStyle name="Normal 2 7 5 3 9" xfId="5436" xr:uid="{8CE26D3A-AC63-4368-BB6C-2C13C71C3229}"/>
    <cellStyle name="Normal 2 7 5 4" xfId="24465" xr:uid="{5D27F8E5-760B-407B-AAB6-1B86C7FF5921}"/>
    <cellStyle name="Normal 2 7 5 4 2" xfId="24466" xr:uid="{BB2969F3-0FC5-4311-8739-5ED708A438A8}"/>
    <cellStyle name="Normal 2 7 5 4 3" xfId="24467" xr:uid="{A1C0F472-22B3-460A-A8F9-C3AD2FC253BD}"/>
    <cellStyle name="Normal 2 7 5 4 4" xfId="4168" xr:uid="{FF75AE12-8A6E-4627-8F0D-B2729D45A675}"/>
    <cellStyle name="Normal 2 7 5 4 5" xfId="2850" xr:uid="{8003112E-CD69-4A36-9CFB-788BA2F5E2E3}"/>
    <cellStyle name="Normal 2 7 5 4 6" xfId="4183" xr:uid="{B0662E33-4761-47A8-A1FA-7EBA4FF27024}"/>
    <cellStyle name="Normal 2 7 5 4 7" xfId="4197" xr:uid="{EC44518D-E841-4B7E-A2CA-9E084D691E65}"/>
    <cellStyle name="Normal 2 7 5 4 8" xfId="5447" xr:uid="{E6E3F6BE-EE7A-4D33-B8AC-060F5B4CAB9E}"/>
    <cellStyle name="Normal 2 7 5 4 9" xfId="950" xr:uid="{A949237E-F6CA-401D-90BA-E6502C4A848D}"/>
    <cellStyle name="Normal 2 7 5 5" xfId="24468" xr:uid="{B0B86A36-37B7-4159-AECA-1CF06F6A0A25}"/>
    <cellStyle name="Normal 2 7 5 5 2" xfId="24277" xr:uid="{C7D11732-9768-44EF-A49E-78B4A5325939}"/>
    <cellStyle name="Normal 2 7 5 5 3" xfId="24469" xr:uid="{F245713A-FAC2-439C-A284-8DCF360CD634}"/>
    <cellStyle name="Normal 2 7 5 5 4" xfId="4297" xr:uid="{F7663905-9824-475D-BAF0-C41CB7425C9F}"/>
    <cellStyle name="Normal 2 7 5 5 5" xfId="4305" xr:uid="{99DD53E9-606B-4761-A083-B53AA3B19C3A}"/>
    <cellStyle name="Normal 2 7 5 5 6" xfId="4315" xr:uid="{ABF5B1A9-07A8-491C-8F38-012A23300CAF}"/>
    <cellStyle name="Normal 2 7 5 5 7" xfId="4327" xr:uid="{077F8FC3-2774-4840-A41C-AFB07D4B7493}"/>
    <cellStyle name="Normal 2 7 5 5 8" xfId="5458" xr:uid="{58ABC5A0-1F24-4020-A76C-66869F875496}"/>
    <cellStyle name="Normal 2 7 5 5 9" xfId="2602" xr:uid="{7904F933-F9C1-49CC-96C7-D519B50381A8}"/>
    <cellStyle name="Normal 2 7 5 6" xfId="24470" xr:uid="{35EA18B5-2B23-4CDE-974B-37A2258E39DD}"/>
    <cellStyle name="Normal 2 7 5 6 2" xfId="20438" xr:uid="{67BF06F4-A553-404E-869F-F863CB81AA4A}"/>
    <cellStyle name="Normal 2 7 5 6 3" xfId="20441" xr:uid="{A199DB33-6193-476B-9130-85C1386C8F2B}"/>
    <cellStyle name="Normal 2 7 5 6 4" xfId="5471" xr:uid="{940EF8DE-7FB1-42E5-BD30-96518FDFC9C5}"/>
    <cellStyle name="Normal 2 7 5 6 5" xfId="1480" xr:uid="{AF864CD5-26F7-453C-8116-C69AB88612D2}"/>
    <cellStyle name="Normal 2 7 5 6 6" xfId="329" xr:uid="{000AA9CC-318F-477F-9C54-388F2B40685E}"/>
    <cellStyle name="Normal 2 7 5 6 7" xfId="366" xr:uid="{B67080FE-5888-48BF-A255-190071E8797D}"/>
    <cellStyle name="Normal 2 7 5 6 8" xfId="418" xr:uid="{D24D5401-1ABF-493D-AFA5-E6041805D4AD}"/>
    <cellStyle name="Normal 2 7 5 6 9" xfId="449" xr:uid="{91AD65D5-D233-432F-9FC7-B3959CC8725A}"/>
    <cellStyle name="Normal 2 7 5 7" xfId="126" xr:uid="{AA07B7A6-9387-4BC3-B5F0-D9D50D93B228}"/>
    <cellStyle name="Normal 2 7 5 8" xfId="24471" xr:uid="{5A4C9E04-251B-4D29-B93D-7D4420B6EE6E}"/>
    <cellStyle name="Normal 2 7 5 9" xfId="24472" xr:uid="{D867899B-F192-4378-9FF2-A9D2A6F9D8A3}"/>
    <cellStyle name="Normal 2 7 5_New TB 18-19" xfId="24473" xr:uid="{B0B1A7DC-5CB2-4C14-A960-97280DAFB989}"/>
    <cellStyle name="Normal 2 7 6" xfId="17975" xr:uid="{38663FC1-C465-4C05-A652-E885456F7876}"/>
    <cellStyle name="Normal 2 7 6 10" xfId="24476" xr:uid="{C4FF9294-6647-4FCF-A35E-FF5E6728B305}"/>
    <cellStyle name="Normal 2 7 6 11" xfId="24478" xr:uid="{875ED668-E57F-4538-AB3B-B97CED475EDF}"/>
    <cellStyle name="Normal 2 7 6 12" xfId="24479" xr:uid="{39EE1681-6FD8-4B8E-AAD9-5762C7BEDBB6}"/>
    <cellStyle name="Normal 2 7 6 13" xfId="24480" xr:uid="{FA50FCF3-449C-4341-A929-B47721947A75}"/>
    <cellStyle name="Normal 2 7 6 14" xfId="24481" xr:uid="{C620EC30-375D-42CD-B123-72D84404953E}"/>
    <cellStyle name="Normal 2 7 6 2" xfId="18282" xr:uid="{46E0C54A-9007-4214-9375-6501FA5E5F3D}"/>
    <cellStyle name="Normal 2 7 6 2 2" xfId="24482" xr:uid="{DA6CF172-5864-4AFF-8414-A4253654381B}"/>
    <cellStyle name="Normal 2 7 6 2 3" xfId="24484" xr:uid="{8CEB9B8B-FA0B-464C-911B-C361D67B4EA9}"/>
    <cellStyle name="Normal 2 7 6 2 4" xfId="2464" xr:uid="{5B4EAF2E-AAF8-4378-854C-9D233726A112}"/>
    <cellStyle name="Normal 2 7 6 2 5" xfId="267" xr:uid="{66C58E9D-C247-429A-85D7-18A995179AA2}"/>
    <cellStyle name="Normal 2 7 6 2 6" xfId="374" xr:uid="{C0DC1F0A-BDB7-4B3A-A2C8-14A240947582}"/>
    <cellStyle name="Normal 2 7 6 2 7" xfId="441" xr:uid="{30C31941-393B-4BB5-8AED-C59A383372D9}"/>
    <cellStyle name="Normal 2 7 6 2 8" xfId="459" xr:uid="{ADE3696C-5EFF-4350-BEFF-1A07D890E686}"/>
    <cellStyle name="Normal 2 7 6 2 9" xfId="343" xr:uid="{1D40DFC4-8A14-4204-AD21-1DEA353FEB8C}"/>
    <cellStyle name="Normal 2 7 6 3" xfId="18290" xr:uid="{83F45392-978F-41C3-A32E-AB4D31D3AA98}"/>
    <cellStyle name="Normal 2 7 6 3 2" xfId="3172" xr:uid="{AA0F1E27-CCD9-47A8-9E75-2839D85F87DC}"/>
    <cellStyle name="Normal 2 7 6 3 3" xfId="3184" xr:uid="{2EAB0067-AD89-4991-99C3-687521E9CAA1}"/>
    <cellStyle name="Normal 2 7 6 3 4" xfId="4130" xr:uid="{90502B0B-A49F-4D85-93E4-71A9A4EB6A36}"/>
    <cellStyle name="Normal 2 7 6 3 5" xfId="5475" xr:uid="{2EA1A4C3-A7A1-49FE-BBFB-2D5FF0148078}"/>
    <cellStyle name="Normal 2 7 6 3 6" xfId="747" xr:uid="{48754F95-8C20-4269-BFB5-BEDF82EBEBE8}"/>
    <cellStyle name="Normal 2 7 6 3 7" xfId="1440" xr:uid="{9F2E3F04-BDA5-444D-AB7D-E09D2AE6C34D}"/>
    <cellStyle name="Normal 2 7 6 3 8" xfId="3501" xr:uid="{148AC4A1-3606-4EBC-8D5C-4919E2B4E47A}"/>
    <cellStyle name="Normal 2 7 6 3 9" xfId="3515" xr:uid="{F9EE8861-32AA-4F4C-9559-2DD030FABC56}"/>
    <cellStyle name="Normal 2 7 6 4" xfId="18295" xr:uid="{C7AC5414-E561-4243-88B6-5A947414CDD5}"/>
    <cellStyle name="Normal 2 7 6 4 2" xfId="1793" xr:uid="{59B676B1-C51B-401F-A383-084E80324A4D}"/>
    <cellStyle name="Normal 2 7 6 4 3" xfId="2030" xr:uid="{991203A3-73A4-4A89-A100-5D26D5AFE03E}"/>
    <cellStyle name="Normal 2 7 6 4 4" xfId="2054" xr:uid="{8477EE01-5D60-4706-BEB4-736CCC1DA039}"/>
    <cellStyle name="Normal 2 7 6 4 5" xfId="2080" xr:uid="{FAA191CD-F0BF-4BD5-93E7-026DD7C42074}"/>
    <cellStyle name="Normal 2 7 6 4 6" xfId="4266" xr:uid="{C1ACD0B4-F3DD-4ED2-A528-F01D5D351CE7}"/>
    <cellStyle name="Normal 2 7 6 4 7" xfId="2562" xr:uid="{557EB601-ABFC-47A0-B635-7264D703E67B}"/>
    <cellStyle name="Normal 2 7 6 4 8" xfId="2588" xr:uid="{219C0C02-AFE5-4E4F-9862-071870FAD037}"/>
    <cellStyle name="Normal 2 7 6 4 9" xfId="3532" xr:uid="{02EE6196-8152-43D6-B4A0-532286555BF3}"/>
    <cellStyle name="Normal 2 7 6 5" xfId="3308" xr:uid="{3486AE57-211C-40E8-800D-1B55E9509CDE}"/>
    <cellStyle name="Normal 2 7 6 5 2" xfId="2152" xr:uid="{1D2CBDE8-DC81-4941-BDE2-D20766A47523}"/>
    <cellStyle name="Normal 2 7 6 5 3" xfId="2162" xr:uid="{CCD70733-71F8-4830-9A78-8DA52DCEC33E}"/>
    <cellStyle name="Normal 2 7 6 5 4" xfId="17494" xr:uid="{48ADFDAB-8CD4-4A36-AD92-C5FDEAA0B599}"/>
    <cellStyle name="Normal 2 7 6 5 5" xfId="17496" xr:uid="{49075502-CE4B-4C75-BD27-AF54D74FEB5B}"/>
    <cellStyle name="Normal 2 7 6 5 6" xfId="17498" xr:uid="{537AF3EC-961A-4EF5-807B-E5D3EBA2A0AA}"/>
    <cellStyle name="Normal 2 7 6 5 7" xfId="17500" xr:uid="{46A157DD-97E3-48D4-AB31-A8FE7B6E9B80}"/>
    <cellStyle name="Normal 2 7 6 5 8" xfId="17502" xr:uid="{BF6D3C9C-22AE-4127-A3A0-97BD8455D300}"/>
    <cellStyle name="Normal 2 7 6 5 9" xfId="704" xr:uid="{E3E3F99B-D031-4E3D-9742-FE360C456844}"/>
    <cellStyle name="Normal 2 7 6 6" xfId="24486" xr:uid="{F5EBE41E-CBA0-4C95-B649-CCF6B1E51681}"/>
    <cellStyle name="Normal 2 7 6 6 2" xfId="4438" xr:uid="{2D758E97-468B-4878-B2DC-51BC7B05124A}"/>
    <cellStyle name="Normal 2 7 6 6 3" xfId="4475" xr:uid="{D2CE7DE4-BAAB-42DC-B514-07FAA0E0D2E8}"/>
    <cellStyle name="Normal 2 7 6 6 4" xfId="4532" xr:uid="{E4068351-15F8-45D8-B4A4-9D14DDD8722B}"/>
    <cellStyle name="Normal 2 7 6 6 5" xfId="4574" xr:uid="{F009562A-7F3B-4F8F-914E-40C207679ED4}"/>
    <cellStyle name="Normal 2 7 6 6 6" xfId="4655" xr:uid="{946E09E6-C4DE-497F-8033-61ED1BCB162D}"/>
    <cellStyle name="Normal 2 7 6 6 7" xfId="3453" xr:uid="{C2878AEC-8610-4C33-8913-35B15E0DEDFB}"/>
    <cellStyle name="Normal 2 7 6 6 8" xfId="3661" xr:uid="{70637A12-B7F1-4378-B2A1-AC840DA9D1BB}"/>
    <cellStyle name="Normal 2 7 6 6 9" xfId="17504" xr:uid="{ED6BD627-CC43-4822-9E40-A13BEEB9E627}"/>
    <cellStyle name="Normal 2 7 6 7" xfId="24487" xr:uid="{D87D3928-1E00-4125-837E-59CD9C0B6BB0}"/>
    <cellStyle name="Normal 2 7 6 8" xfId="24488" xr:uid="{F29E0A23-6E61-4BA6-AC6C-F9209B1FE230}"/>
    <cellStyle name="Normal 2 7 6 9" xfId="24489" xr:uid="{49529251-66B7-4660-A0B0-74A5C43CAF64}"/>
    <cellStyle name="Normal 2 7 6_New TB 18-19" xfId="16123" xr:uid="{F60D1117-BF0C-4D1B-8403-4FDCD59ED203}"/>
    <cellStyle name="Normal 2 7 7" xfId="17977" xr:uid="{B4E6E68A-283B-4F66-9353-8BF0A1081F7C}"/>
    <cellStyle name="Normal 2 7 7 2" xfId="18393" xr:uid="{FF4ABDF5-9738-4B30-8AAB-E62866712EC3}"/>
    <cellStyle name="Normal 2 7 7 3" xfId="18399" xr:uid="{A27EE620-C781-4AF4-805C-82F4D9B2A71C}"/>
    <cellStyle name="Normal 2 7 7 4" xfId="18403" xr:uid="{9EBAFE6B-1764-4DDB-AB3E-2C5C10887926}"/>
    <cellStyle name="Normal 2 7 7 5" xfId="24490" xr:uid="{F6B3A35A-195D-47FF-957D-4E35E1A3AEAB}"/>
    <cellStyle name="Normal 2 7 7 6" xfId="24492" xr:uid="{7C87CE32-506E-4CBB-807F-A608541C1A1B}"/>
    <cellStyle name="Normal 2 7 7 7" xfId="24494" xr:uid="{8958D084-2E89-446B-9578-18850DFBF1D1}"/>
    <cellStyle name="Normal 2 7 7 8" xfId="24495" xr:uid="{6F0D0935-1A1E-47D7-9CEA-EC87BD40E1AA}"/>
    <cellStyle name="Normal 2 7 7 9" xfId="24496" xr:uid="{032D4B3F-ACF3-4164-A461-35318D85EDDE}"/>
    <cellStyle name="Normal 2 7 8" xfId="24497" xr:uid="{04F6200B-F8FF-4B3D-A649-BAF7FA8874A8}"/>
    <cellStyle name="Normal 2 7 8 2" xfId="18490" xr:uid="{388BB3DA-BA23-484E-94A2-4DA1C2403105}"/>
    <cellStyle name="Normal 2 7 8 3" xfId="18495" xr:uid="{39BC4E14-3151-4F45-AB72-90DD678B10F1}"/>
    <cellStyle name="Normal 2 7 8 4" xfId="18499" xr:uid="{C68FFA0C-6A96-4A97-B41A-B081442DFBA9}"/>
    <cellStyle name="Normal 2 7 8 5" xfId="24498" xr:uid="{B46FCEFD-6B3A-4CB6-AD30-775B9507A4E4}"/>
    <cellStyle name="Normal 2 7 8 6" xfId="24500" xr:uid="{49B8F0F9-BE92-42E2-A495-3019D1A073EB}"/>
    <cellStyle name="Normal 2 7 8 7" xfId="24502" xr:uid="{E1B51458-1A08-477B-A0DC-4CBBFD7417EB}"/>
    <cellStyle name="Normal 2 7 8 8" xfId="24503" xr:uid="{B3F72FF7-DBBE-4100-BDC1-346B548A304E}"/>
    <cellStyle name="Normal 2 7 8 9" xfId="24505" xr:uid="{99F38A9E-E40B-41B9-AD74-B0580392410F}"/>
    <cellStyle name="Normal 2 7 9" xfId="24507" xr:uid="{9F40AE4E-68BA-45DC-812E-7CE6F3D2ED56}"/>
    <cellStyle name="Normal 2 7 9 2" xfId="18674" xr:uid="{91F2649C-CC56-4B29-8234-61A2F5215ED8}"/>
    <cellStyle name="Normal 2 7 9 3" xfId="18677" xr:uid="{B6A41DCC-950E-4637-B584-ABB258D84C2B}"/>
    <cellStyle name="Normal 2 7 9 4" xfId="17702" xr:uid="{43865DE6-8C22-4B40-88E3-31D9ABCD3119}"/>
    <cellStyle name="Normal 2 7 9 5" xfId="17707" xr:uid="{063131CE-4A2B-4D6D-810A-2F7F628C1E6F}"/>
    <cellStyle name="Normal 2 7 9 6" xfId="17711" xr:uid="{5B188429-5BC6-4F15-A001-C03530BBBF9E}"/>
    <cellStyle name="Normal 2 7 9 7" xfId="17713" xr:uid="{9939D511-4831-4D93-AA56-7FDC3C0C62A5}"/>
    <cellStyle name="Normal 2 7 9 8" xfId="17715" xr:uid="{8E76F799-98A0-48F0-866C-C8E68B229571}"/>
    <cellStyle name="Normal 2 7 9 9" xfId="17717" xr:uid="{79C0FBA3-275D-4445-BB10-9DF782342475}"/>
    <cellStyle name="Normal 2 7_New TB 18-19" xfId="24508" xr:uid="{4C208C67-D863-4DD1-8268-11F36E878042}"/>
    <cellStyle name="Normal 2 8" xfId="24095" xr:uid="{A0DAF2A1-C8AE-48C1-8C5D-17D0B4D0805A}"/>
    <cellStyle name="Normal 2 8 10" xfId="24509" xr:uid="{6971C51F-673A-4E29-B52F-C1FD5E18463A}"/>
    <cellStyle name="Normal 2 8 10 2" xfId="24510" xr:uid="{4D49B809-0959-4A3D-9BFC-E82D61F5339A}"/>
    <cellStyle name="Normal 2 8 10 3" xfId="24036" xr:uid="{B1624B45-43D3-45A5-83E2-7A367176E67D}"/>
    <cellStyle name="Normal 2 8 10 4" xfId="24038" xr:uid="{A283B797-FF3D-4FF9-A850-11397F75D76F}"/>
    <cellStyle name="Normal 2 8 10 5" xfId="8156" xr:uid="{4C7C2C8C-EDAC-4A2F-A4F9-334AFB02300F}"/>
    <cellStyle name="Normal 2 8 10 6" xfId="8164" xr:uid="{2375E3FC-4D56-45D4-BA3C-D23678BDEE55}"/>
    <cellStyle name="Normal 2 8 10 7" xfId="8177" xr:uid="{98FBED44-7F26-45E7-8AC8-D1A658B9A761}"/>
    <cellStyle name="Normal 2 8 10 8" xfId="8185" xr:uid="{42B1B032-3F07-42DD-A67C-80EAEA7184B6}"/>
    <cellStyle name="Normal 2 8 10 9" xfId="6411" xr:uid="{68738184-8079-4E0B-9B22-0A3F89957D10}"/>
    <cellStyle name="Normal 2 8 11" xfId="15494" xr:uid="{86ACCBB8-0B00-47B7-A13E-6B390B84A66F}"/>
    <cellStyle name="Normal 2 8 11 2" xfId="22542" xr:uid="{C4D88EA9-BC2D-4CC8-9798-00006C873632}"/>
    <cellStyle name="Normal 2 8 11 3" xfId="22544" xr:uid="{FA56AE8A-6C2F-480D-8610-133891F0EEF1}"/>
    <cellStyle name="Normal 2 8 11 4" xfId="22547" xr:uid="{1B574745-205F-424F-A623-51FC10A3E46A}"/>
    <cellStyle name="Normal 2 8 11 5" xfId="8197" xr:uid="{5B8AE755-5686-484E-89BC-7D73EB0AC827}"/>
    <cellStyle name="Normal 2 8 11 6" xfId="8206" xr:uid="{E60BA080-FA83-4B55-BFF0-DC44AF3B637B}"/>
    <cellStyle name="Normal 2 8 11 7" xfId="8215" xr:uid="{E4C1C538-5AEE-4EC3-B5A9-88EC82A2EC8E}"/>
    <cellStyle name="Normal 2 8 11 8" xfId="2502" xr:uid="{EE7B47F4-84DA-4AD5-9741-7DDC6FD45BEA}"/>
    <cellStyle name="Normal 2 8 11 9" xfId="7395" xr:uid="{416A8F71-AAE9-4DC6-89F3-61D62A599D16}"/>
    <cellStyle name="Normal 2 8 12" xfId="15497" xr:uid="{04B9A8EF-38EC-40E9-813C-06BBAF682B2B}"/>
    <cellStyle name="Normal 2 8 13" xfId="15500" xr:uid="{AB210A09-B759-4D27-80C4-8C66845B464E}"/>
    <cellStyle name="Normal 2 8 14" xfId="15503" xr:uid="{0F1AF8B5-BD21-4300-B2BE-6AED44A60718}"/>
    <cellStyle name="Normal 2 8 15" xfId="15506" xr:uid="{6157DA6F-E5D0-42E3-B11C-FF032D288BA3}"/>
    <cellStyle name="Normal 2 8 16" xfId="24511" xr:uid="{A73EBAAE-27F7-4790-968C-DE30769C27A2}"/>
    <cellStyle name="Normal 2 8 17" xfId="24512" xr:uid="{1BA4DD58-3918-48A9-A29D-C577559D78F7}"/>
    <cellStyle name="Normal 2 8 18" xfId="24513" xr:uid="{EADE55AA-5FCD-4D81-BAB4-5225A7784F20}"/>
    <cellStyle name="Normal 2 8 19" xfId="24514" xr:uid="{6D588097-2E2B-4A8C-AD06-2A630FCE3139}"/>
    <cellStyle name="Normal 2 8 2" xfId="17984" xr:uid="{789681E3-6D96-479C-B81D-1BACF2504188}"/>
    <cellStyle name="Normal 2 8 2 10" xfId="22158" xr:uid="{F1124E4E-14DC-4882-9AA3-B8794F4E4399}"/>
    <cellStyle name="Normal 2 8 2 11" xfId="22161" xr:uid="{EDD62C02-8555-4208-AC39-04026B71D084}"/>
    <cellStyle name="Normal 2 8 2 12" xfId="22164" xr:uid="{87D173E0-2439-4DD0-BE28-029C332F56C1}"/>
    <cellStyle name="Normal 2 8 2 13" xfId="24515" xr:uid="{CA2FDD6C-2406-4FE7-9107-9DD127F44871}"/>
    <cellStyle name="Normal 2 8 2 14" xfId="24516" xr:uid="{CE16EA17-D147-4957-B83A-DFA572F16CA2}"/>
    <cellStyle name="Normal 2 8 2 2" xfId="24517" xr:uid="{01C46EC8-AA1E-4C18-A803-0D8C08D67AA3}"/>
    <cellStyle name="Normal 2 8 2 2 2" xfId="24519" xr:uid="{FF174A58-B459-48C6-8C78-980E740FAF75}"/>
    <cellStyle name="Normal 2 8 2 2 3" xfId="24520" xr:uid="{3F663416-A636-49B0-A296-14046FEE9196}"/>
    <cellStyle name="Normal 2 8 2 2 4" xfId="24521" xr:uid="{D6E4E3F4-C6FB-4A56-A0A8-A6266209EFC6}"/>
    <cellStyle name="Normal 2 8 2 2 5" xfId="24522" xr:uid="{8D4AB3D9-59E1-4006-94B7-C2D2E192D3E2}"/>
    <cellStyle name="Normal 2 8 2 2 6" xfId="24523" xr:uid="{A62CF01D-1781-4BBB-AA22-25CE677BEDC7}"/>
    <cellStyle name="Normal 2 8 2 2 7" xfId="24524" xr:uid="{8B8F6081-C8DD-4993-B10B-6D14D4C56937}"/>
    <cellStyle name="Normal 2 8 2 2 8" xfId="24525" xr:uid="{2DC40BA9-B753-42D0-96E3-CDD62ABE2D64}"/>
    <cellStyle name="Normal 2 8 2 2 9" xfId="24526" xr:uid="{582F9E57-91C9-42CF-B7A4-B8E2A0B23A0A}"/>
    <cellStyle name="Normal 2 8 2 3" xfId="24527" xr:uid="{1EBA11C4-AABF-4244-9B2C-3F01B652C45D}"/>
    <cellStyle name="Normal 2 8 2 3 2" xfId="24528" xr:uid="{5A52B121-8FB5-4BF4-8F19-41FDF532F8B6}"/>
    <cellStyle name="Normal 2 8 2 3 3" xfId="24530" xr:uid="{5633B29F-06A5-4768-AC2F-1789ADA87286}"/>
    <cellStyle name="Normal 2 8 2 3 4" xfId="24532" xr:uid="{4F8F5D17-DAB5-4BAD-B839-F9CE56990141}"/>
    <cellStyle name="Normal 2 8 2 3 5" xfId="24534" xr:uid="{C846444B-5DCC-4FAC-A2A9-A2FC3000D2CD}"/>
    <cellStyle name="Normal 2 8 2 3 6" xfId="24536" xr:uid="{A8396F4C-BCD9-48AB-AA4F-578AE4133AB5}"/>
    <cellStyle name="Normal 2 8 2 3 7" xfId="24538" xr:uid="{84C5EEF3-8765-462E-8998-EAE49A449EC3}"/>
    <cellStyle name="Normal 2 8 2 3 8" xfId="24540" xr:uid="{22DA4BE0-CABF-4F61-8B32-EE5E6DA2A67E}"/>
    <cellStyle name="Normal 2 8 2 3 9" xfId="24541" xr:uid="{9C69B1F6-29CE-4A17-8169-8F37FD50843B}"/>
    <cellStyle name="Normal 2 8 2 4" xfId="24542" xr:uid="{EA2F07FF-B4B9-4A12-A98C-CF51E8C6A47A}"/>
    <cellStyle name="Normal 2 8 2 4 2" xfId="24543" xr:uid="{EA4B0A83-44EF-4F4E-BF22-032DCC28717C}"/>
    <cellStyle name="Normal 2 8 2 4 3" xfId="24544" xr:uid="{BDEDFEEC-BFDB-4C15-9997-93F51EADF450}"/>
    <cellStyle name="Normal 2 8 2 4 4" xfId="24545" xr:uid="{C56C2B18-187A-404C-9C37-F7FFC00347E4}"/>
    <cellStyle name="Normal 2 8 2 4 5" xfId="24546" xr:uid="{0C9841D0-F825-4332-B8AD-6C1C2A90CAFB}"/>
    <cellStyle name="Normal 2 8 2 4 6" xfId="24547" xr:uid="{9451DFE2-3C33-4B4A-BEA7-C406D30BE65F}"/>
    <cellStyle name="Normal 2 8 2 4 7" xfId="24550" xr:uid="{F2FADF8D-9707-4491-8F93-A7F2201CAB57}"/>
    <cellStyle name="Normal 2 8 2 4 8" xfId="24553" xr:uid="{BEFFA458-2F46-4526-ABCC-F59EF3321A20}"/>
    <cellStyle name="Normal 2 8 2 4 9" xfId="24556" xr:uid="{1B8FCCAF-F9CB-41A1-9DD6-DEBB251B97AD}"/>
    <cellStyle name="Normal 2 8 2 5" xfId="24559" xr:uid="{696E086E-16BF-47AE-A063-5A5E9EB70800}"/>
    <cellStyle name="Normal 2 8 2 5 2" xfId="24560" xr:uid="{BCC6842D-53D9-4A61-B362-1C3F06768BFD}"/>
    <cellStyle name="Normal 2 8 2 5 3" xfId="24562" xr:uid="{708243C1-29F2-4C54-8BBF-337D9F0E653C}"/>
    <cellStyle name="Normal 2 8 2 5 4" xfId="24564" xr:uid="{E7E9CF6A-E02B-4B48-AB1D-AA5664DC90F2}"/>
    <cellStyle name="Normal 2 8 2 5 5" xfId="24566" xr:uid="{573532A6-7D94-4A55-8E21-AB2C8F173B91}"/>
    <cellStyle name="Normal 2 8 2 5 6" xfId="1433" xr:uid="{A256F9E4-41B3-42BF-AA8D-8FA99C7EA8D3}"/>
    <cellStyle name="Normal 2 8 2 5 7" xfId="2492" xr:uid="{6F3D95E4-C543-4A00-AA3C-32C88FEEEA3C}"/>
    <cellStyle name="Normal 2 8 2 5 8" xfId="8446" xr:uid="{5922740A-CCAF-4FE8-8C2C-F89B1EE379F7}"/>
    <cellStyle name="Normal 2 8 2 5 9" xfId="8452" xr:uid="{1E395A5A-5D82-40B4-BA34-A009575A4BE9}"/>
    <cellStyle name="Normal 2 8 2 6" xfId="24568" xr:uid="{32E310A8-F8AF-4BBF-B67C-ED4A1821E53C}"/>
    <cellStyle name="Normal 2 8 2 6 2" xfId="20599" xr:uid="{966D19B5-EECF-4C18-A667-709D7567A366}"/>
    <cellStyle name="Normal 2 8 2 6 3" xfId="20603" xr:uid="{F0844E8B-9326-4B86-B1A5-CB1CC11B126E}"/>
    <cellStyle name="Normal 2 8 2 6 4" xfId="20606" xr:uid="{7EF0A0B6-57D6-4D0E-A0CD-11DE63CD2023}"/>
    <cellStyle name="Normal 2 8 2 6 5" xfId="20610" xr:uid="{1BC6F60D-2825-424F-9F05-B5BACB4D2CC2}"/>
    <cellStyle name="Normal 2 8 2 6 6" xfId="20613" xr:uid="{B58DBFF1-3E33-4F51-AD6B-CCB2EB60C32C}"/>
    <cellStyle name="Normal 2 8 2 6 7" xfId="8484" xr:uid="{D78DA25D-7706-492D-892D-C3A328782945}"/>
    <cellStyle name="Normal 2 8 2 6 8" xfId="734" xr:uid="{30C02CDF-73E2-4FE0-AAB4-6FB76510537C}"/>
    <cellStyle name="Normal 2 8 2 6 9" xfId="8491" xr:uid="{2BD27BCB-EA3F-4EA9-83D5-F77930B8FBCB}"/>
    <cellStyle name="Normal 2 8 2 7" xfId="15508" xr:uid="{9784D461-9452-4BF0-8901-28E084527821}"/>
    <cellStyle name="Normal 2 8 2 8" xfId="15510" xr:uid="{29CF9F41-D416-4194-97D0-84E28A7DAA0F}"/>
    <cellStyle name="Normal 2 8 2 9" xfId="4009" xr:uid="{3EF169BC-CE53-47D2-A14B-DECA6833EA16}"/>
    <cellStyle name="Normal 2 8 2_New TB 18-19" xfId="24569" xr:uid="{85C6656A-D32A-42B0-A2BD-3BC66AB116D4}"/>
    <cellStyle name="Normal 2 8 3" xfId="17986" xr:uid="{2801C776-40DD-4388-BC6A-E120183871F3}"/>
    <cellStyle name="Normal 2 8 3 10" xfId="3960" xr:uid="{289C8A91-98A9-4E63-9C25-81E6C18AF398}"/>
    <cellStyle name="Normal 2 8 3 11" xfId="3976" xr:uid="{F2D126C5-858A-45B9-AFE6-3DA11EE9564C}"/>
    <cellStyle name="Normal 2 8 3 12" xfId="10995" xr:uid="{B85D240D-0F6C-4388-AC81-6AE300F93101}"/>
    <cellStyle name="Normal 2 8 3 13" xfId="11006" xr:uid="{FCD70AF3-571D-44D6-B757-BEFDC1ACD955}"/>
    <cellStyle name="Normal 2 8 3 14" xfId="11022" xr:uid="{F403AE69-B195-4128-AC6B-5A232A9E1942}"/>
    <cellStyle name="Normal 2 8 3 2" xfId="24570" xr:uid="{B038DEAA-AEE0-422A-9423-2932131BCD88}"/>
    <cellStyle name="Normal 2 8 3 2 2" xfId="24572" xr:uid="{C32ECD0C-6A27-4206-855B-3A4F7D4308D3}"/>
    <cellStyle name="Normal 2 8 3 2 3" xfId="24574" xr:uid="{B0462B7F-4E2C-42CB-BAFF-D946B74B77CF}"/>
    <cellStyle name="Normal 2 8 3 2 4" xfId="24575" xr:uid="{C14B2219-8D4D-4D9C-BD8A-54CACDAFB109}"/>
    <cellStyle name="Normal 2 8 3 2 5" xfId="24576" xr:uid="{3871EEE7-0B81-40EC-9B52-A6082AC2534A}"/>
    <cellStyle name="Normal 2 8 3 2 6" xfId="24577" xr:uid="{E0001EC5-9994-4D70-82DA-002AE5160788}"/>
    <cellStyle name="Normal 2 8 3 2 7" xfId="24578" xr:uid="{A16EE766-0FB5-4426-92D6-7FEDCC956E5D}"/>
    <cellStyle name="Normal 2 8 3 2 8" xfId="24579" xr:uid="{DCCF204D-3A0E-4275-AC0B-E333CD1D3D7B}"/>
    <cellStyle name="Normal 2 8 3 2 9" xfId="24580" xr:uid="{5B3C095B-A54F-479A-8FCE-9C03EC0629F2}"/>
    <cellStyle name="Normal 2 8 3 3" xfId="24581" xr:uid="{DBB8958D-456C-4F66-AD27-01B5D9089798}"/>
    <cellStyle name="Normal 2 8 3 3 2" xfId="24583" xr:uid="{FACBBBEE-C6C6-4CE3-849B-D39286BA0664}"/>
    <cellStyle name="Normal 2 8 3 3 3" xfId="24585" xr:uid="{8DEB7819-DB74-41B7-883B-7B08D356F9B2}"/>
    <cellStyle name="Normal 2 8 3 3 4" xfId="24587" xr:uid="{A6B23E60-4975-4A29-97D9-57A1B4B202FB}"/>
    <cellStyle name="Normal 2 8 3 3 5" xfId="24589" xr:uid="{59EFA47C-472E-4A54-BD5D-D5386D658B5B}"/>
    <cellStyle name="Normal 2 8 3 3 6" xfId="24591" xr:uid="{8793C57F-5780-4CA9-BC17-F5355B1E716A}"/>
    <cellStyle name="Normal 2 8 3 3 7" xfId="24593" xr:uid="{206BE36C-47FA-476A-AA3C-471B70625890}"/>
    <cellStyle name="Normal 2 8 3 3 8" xfId="24595" xr:uid="{9985F6FB-4297-47D1-AA24-FE2E7B6F0E60}"/>
    <cellStyle name="Normal 2 8 3 3 9" xfId="24596" xr:uid="{EE58FCEA-F1AF-46D0-80B4-A5EAC83C406F}"/>
    <cellStyle name="Normal 2 8 3 4" xfId="24597" xr:uid="{C6F25819-26B9-426C-BD52-9855785E5B9A}"/>
    <cellStyle name="Normal 2 8 3 4 2" xfId="9807" xr:uid="{10E08F8E-69CA-483A-9EE0-567038F0ABB6}"/>
    <cellStyle name="Normal 2 8 3 4 3" xfId="9816" xr:uid="{8501B4F1-9422-405B-8985-60288CF84DB1}"/>
    <cellStyle name="Normal 2 8 3 4 4" xfId="9823" xr:uid="{FDC8F314-6072-460D-9801-A457A389F803}"/>
    <cellStyle name="Normal 2 8 3 4 5" xfId="9830" xr:uid="{8DBAFCF9-9F9E-4245-92B3-FC507245EA0E}"/>
    <cellStyle name="Normal 2 8 3 4 6" xfId="9838" xr:uid="{4C75FDCA-B39F-4CC7-8E30-4585FBFBEE03}"/>
    <cellStyle name="Normal 2 8 3 4 7" xfId="9846" xr:uid="{11C3BDF6-6D88-4490-A9E0-71577CE9EBCE}"/>
    <cellStyle name="Normal 2 8 3 4 8" xfId="10975" xr:uid="{D376509A-EB85-4389-868B-42F0C6E0E54A}"/>
    <cellStyle name="Normal 2 8 3 4 9" xfId="24598" xr:uid="{A11B8ED2-9F7B-4682-9E8A-1BAD5AE62A29}"/>
    <cellStyle name="Normal 2 8 3 5" xfId="24601" xr:uid="{BDC48B8F-C1FC-46B1-8FAE-6DFC745A1FC8}"/>
    <cellStyle name="Normal 2 8 3 5 2" xfId="24602" xr:uid="{61FEBBDA-8FB0-4378-8B98-6C07B8FA933E}"/>
    <cellStyle name="Normal 2 8 3 5 3" xfId="24606" xr:uid="{E9CB6A50-317C-42DB-9117-4E7063227D27}"/>
    <cellStyle name="Normal 2 8 3 5 4" xfId="24609" xr:uid="{F0790167-35BF-4245-8D2C-51953DB45485}"/>
    <cellStyle name="Normal 2 8 3 5 5" xfId="24612" xr:uid="{8F1857AD-F637-4592-84C4-2DC8D76F8897}"/>
    <cellStyle name="Normal 2 8 3 5 6" xfId="24615" xr:uid="{7A8B7C31-7EC0-4F8D-92B3-E51E341449C6}"/>
    <cellStyle name="Normal 2 8 3 5 7" xfId="24618" xr:uid="{8E02CBAB-8C0D-4B36-835B-4C9E79EAB9E7}"/>
    <cellStyle name="Normal 2 8 3 5 8" xfId="24622" xr:uid="{883F5126-18A3-4783-BC93-15A61207ADD9}"/>
    <cellStyle name="Normal 2 8 3 5 9" xfId="24625" xr:uid="{1F3D9DE4-370C-4C0B-900C-CCE70E8E2C5E}"/>
    <cellStyle name="Normal 2 8 3 6" xfId="24628" xr:uid="{A8F18C0C-6032-479A-AF48-2CA9716C7FCE}"/>
    <cellStyle name="Normal 2 8 3 6 2" xfId="20692" xr:uid="{DCD15583-5B5C-426C-94D0-BD28178F6CAB}"/>
    <cellStyle name="Normal 2 8 3 6 3" xfId="20696" xr:uid="{92BFAD28-0427-4469-8089-C23EE253A3E4}"/>
    <cellStyle name="Normal 2 8 3 6 4" xfId="20699" xr:uid="{C63E8239-C654-4BAF-9F98-AB2C170B0F4A}"/>
    <cellStyle name="Normal 2 8 3 6 5" xfId="20702" xr:uid="{9AEF3288-B877-445B-933A-D58C210657B2}"/>
    <cellStyle name="Normal 2 8 3 6 6" xfId="1451" xr:uid="{04C04A8B-9943-4770-98B6-7140DAAA752B}"/>
    <cellStyle name="Normal 2 8 3 6 7" xfId="20706" xr:uid="{F941D784-9CA3-44AA-916E-782A78C5CD76}"/>
    <cellStyle name="Normal 2 8 3 6 8" xfId="24630" xr:uid="{D82D6D1D-F792-43A5-A6E1-DFF38E4972A7}"/>
    <cellStyle name="Normal 2 8 3 6 9" xfId="24634" xr:uid="{25010493-00C3-4924-B233-BCDA51B87498}"/>
    <cellStyle name="Normal 2 8 3 7" xfId="15512" xr:uid="{FCB20718-0613-4BBA-A6F4-59FEBE054C7C}"/>
    <cellStyle name="Normal 2 8 3 8" xfId="984" xr:uid="{B2953F69-E963-4888-82BA-65AF816FA0AE}"/>
    <cellStyle name="Normal 2 8 3 9" xfId="15514" xr:uid="{9F11EE0E-03CB-4C07-B5BE-E8A4265B533A}"/>
    <cellStyle name="Normal 2 8 3_New TB 18-19" xfId="24638" xr:uid="{4FAF23C1-A93F-4E35-9311-20F9B8CEF73A}"/>
    <cellStyle name="Normal 2 8 4" xfId="17988" xr:uid="{FE01BEBD-AFA4-4311-A628-B026433C970D}"/>
    <cellStyle name="Normal 2 8 4 10" xfId="3790" xr:uid="{80B88081-2ADA-4138-93A7-9E24CFB20706}"/>
    <cellStyle name="Normal 2 8 4 11" xfId="3808" xr:uid="{7FFAA32D-0E87-4F85-BD8D-B3129FF7984E}"/>
    <cellStyle name="Normal 2 8 4 12" xfId="3843" xr:uid="{D8E7B32E-FA3D-422F-8EF5-FA47B4456542}"/>
    <cellStyle name="Normal 2 8 4 13" xfId="23424" xr:uid="{CB18AE93-E533-4510-B0CE-EF98C53FD33A}"/>
    <cellStyle name="Normal 2 8 4 14" xfId="23427" xr:uid="{45A9C94F-FAC2-4A41-B06C-53675C4A04B8}"/>
    <cellStyle name="Normal 2 8 4 2" xfId="18534" xr:uid="{124E1E00-BF00-4EBD-8565-8DBD1D1C7EE7}"/>
    <cellStyle name="Normal 2 8 4 2 2" xfId="24640" xr:uid="{69CB4610-7469-4103-A124-0377DF4130E7}"/>
    <cellStyle name="Normal 2 8 4 2 3" xfId="24641" xr:uid="{A2094FA1-7AA8-4F54-B2A2-D505ADD5AF28}"/>
    <cellStyle name="Normal 2 8 4 2 4" xfId="24642" xr:uid="{2AC2D9BA-1F6A-4A8A-9D12-BD11104A2307}"/>
    <cellStyle name="Normal 2 8 4 2 5" xfId="24643" xr:uid="{91C3B7F5-E69C-43AB-969B-50770AA47FF2}"/>
    <cellStyle name="Normal 2 8 4 2 6" xfId="24644" xr:uid="{F235270F-B973-4976-B4BB-4100772C2D28}"/>
    <cellStyle name="Normal 2 8 4 2 7" xfId="24645" xr:uid="{3C33CD62-E032-40ED-8059-B57C4CB10691}"/>
    <cellStyle name="Normal 2 8 4 2 8" xfId="24646" xr:uid="{D4A912D5-10D0-4AF2-92A4-673E63984707}"/>
    <cellStyle name="Normal 2 8 4 2 9" xfId="24647" xr:uid="{F2A38075-CEC3-46A8-B70E-B984B4EF3E61}"/>
    <cellStyle name="Normal 2 8 4 3" xfId="24648" xr:uid="{60B3DB01-9863-41F8-AB54-B36D2A098686}"/>
    <cellStyle name="Normal 2 8 4 3 2" xfId="24650" xr:uid="{710712C9-B9B5-4415-883D-38D41ABC3333}"/>
    <cellStyle name="Normal 2 8 4 3 3" xfId="24651" xr:uid="{80AC159E-300B-4ACC-85CD-5337FDBC11DA}"/>
    <cellStyle name="Normal 2 8 4 3 4" xfId="24652" xr:uid="{2B43F782-03A6-4812-83D5-2FB6BA2A19AB}"/>
    <cellStyle name="Normal 2 8 4 3 5" xfId="24653" xr:uid="{91221387-AF27-40C2-B5C3-741D85825E93}"/>
    <cellStyle name="Normal 2 8 4 3 6" xfId="24654" xr:uid="{B7A066AC-E307-489D-A3B1-01FF3164CF87}"/>
    <cellStyle name="Normal 2 8 4 3 7" xfId="10614" xr:uid="{013F7CE6-3167-43E9-B4F5-5075D4E2F506}"/>
    <cellStyle name="Normal 2 8 4 3 8" xfId="24655" xr:uid="{8124370C-8074-4C21-A10A-4F7D19F34678}"/>
    <cellStyle name="Normal 2 8 4 3 9" xfId="24656" xr:uid="{ED519482-2A69-4E0B-8B05-293DD1F9C7EF}"/>
    <cellStyle name="Normal 2 8 4 4" xfId="24657" xr:uid="{A57FCD18-8B51-4FFB-83DD-5017BE8C35ED}"/>
    <cellStyle name="Normal 2 8 4 4 2" xfId="24659" xr:uid="{CDF07EF8-DDFC-4FB8-883A-C73F5E9EA39E}"/>
    <cellStyle name="Normal 2 8 4 4 3" xfId="24660" xr:uid="{DEC8C120-764E-4C4A-87C5-D6724509A63F}"/>
    <cellStyle name="Normal 2 8 4 4 4" xfId="24661" xr:uid="{72A89693-8743-4310-A59E-9E8AA61E68D6}"/>
    <cellStyle name="Normal 2 8 4 4 5" xfId="24662" xr:uid="{B2E1C087-7DAF-49A4-A991-C81AEE19AD3E}"/>
    <cellStyle name="Normal 2 8 4 4 6" xfId="24663" xr:uid="{696E654C-79A6-4378-942D-063F56DB6A59}"/>
    <cellStyle name="Normal 2 8 4 4 7" xfId="24665" xr:uid="{39B84985-BFE7-4383-A641-5F7E0C1C4A96}"/>
    <cellStyle name="Normal 2 8 4 4 8" xfId="24667" xr:uid="{45334B56-9A60-4C56-8A74-F3F014F49A37}"/>
    <cellStyle name="Normal 2 8 4 4 9" xfId="24670" xr:uid="{BE553A89-2133-4754-9DCD-1714E5E68A47}"/>
    <cellStyle name="Normal 2 8 4 5" xfId="24672" xr:uid="{07CF7987-F9C9-4A05-9EE8-EAF483AAFBD7}"/>
    <cellStyle name="Normal 2 8 4 5 2" xfId="24673" xr:uid="{E9CC20F4-F927-4D5E-9A1E-C7D8EB1FD808}"/>
    <cellStyle name="Normal 2 8 4 5 3" xfId="8655" xr:uid="{CDC82C6D-9FDC-4C2B-87B8-78CD855A891F}"/>
    <cellStyle name="Normal 2 8 4 5 4" xfId="8662" xr:uid="{14A22FA0-9A17-4769-8B48-E0FBB29BCCD5}"/>
    <cellStyle name="Normal 2 8 4 5 5" xfId="8672" xr:uid="{B56CCE5E-092A-4B96-B92A-6093D76D52C5}"/>
    <cellStyle name="Normal 2 8 4 5 6" xfId="2965" xr:uid="{BA9BD2BB-6FCA-4ED0-8CB4-DC0B45845D50}"/>
    <cellStyle name="Normal 2 8 4 5 7" xfId="4139" xr:uid="{F515F48B-0AC1-4EB2-8127-501BA5D98EBE}"/>
    <cellStyle name="Normal 2 8 4 5 8" xfId="24674" xr:uid="{4E170332-F025-495F-98E9-2437F3FA1A97}"/>
    <cellStyle name="Normal 2 8 4 5 9" xfId="24676" xr:uid="{4B5B53AD-62B4-46D3-8E4C-23C872718C9D}"/>
    <cellStyle name="Normal 2 8 4 6" xfId="24678" xr:uid="{34E64289-69D9-4746-B895-2DD4CA451C88}"/>
    <cellStyle name="Normal 2 8 4 6 2" xfId="20787" xr:uid="{064076EA-AFC6-4AC0-ACE7-23A1FC1338B1}"/>
    <cellStyle name="Normal 2 8 4 6 3" xfId="20791" xr:uid="{34761FB5-662A-4085-BD08-EE9ECC1870B2}"/>
    <cellStyle name="Normal 2 8 4 6 4" xfId="776" xr:uid="{5DE70DCE-B8B1-4634-882A-A2779F838127}"/>
    <cellStyle name="Normal 2 8 4 6 5" xfId="20794" xr:uid="{BDEEB499-9FE1-4ED7-9B0C-ECEE3BC8DB91}"/>
    <cellStyle name="Normal 2 8 4 6 6" xfId="20797" xr:uid="{1939B4D2-795B-44AA-89F8-42B04C51C848}"/>
    <cellStyle name="Normal 2 8 4 6 7" xfId="20803" xr:uid="{F48B3D28-01B6-4C6A-88C6-C12AF96FD75E}"/>
    <cellStyle name="Normal 2 8 4 6 8" xfId="24680" xr:uid="{37E9EF3A-EE08-48F7-ADFD-1C8B678FBCB0}"/>
    <cellStyle name="Normal 2 8 4 6 9" xfId="24683" xr:uid="{D215722D-774A-4C7D-8F8B-B85B03E6BD97}"/>
    <cellStyle name="Normal 2 8 4 7" xfId="15521" xr:uid="{8163169D-AA9C-430B-8E44-4AF53FEA0A88}"/>
    <cellStyle name="Normal 2 8 4 8" xfId="15524" xr:uid="{BF4273CB-975A-4A4B-A5CC-DFF37D593D85}"/>
    <cellStyle name="Normal 2 8 4 9" xfId="15029" xr:uid="{AB6C268F-CA27-4BB3-ADB6-6566FC99CA69}"/>
    <cellStyle name="Normal 2 8 4_New TB 18-19" xfId="24687" xr:uid="{87A57704-7969-4753-A033-59584FE9A988}"/>
    <cellStyle name="Normal 2 8 5" xfId="17990" xr:uid="{9B60155F-DE1F-4973-A904-B319D6EF5B5B}"/>
    <cellStyle name="Normal 2 8 5 10" xfId="24689" xr:uid="{16EF6E1A-8AAC-4A53-B8CB-44101FCEDF03}"/>
    <cellStyle name="Normal 2 8 5 11" xfId="24692" xr:uid="{9408D3EE-BE18-45BF-8541-E7C5609D87A5}"/>
    <cellStyle name="Normal 2 8 5 12" xfId="24694" xr:uid="{E52BA88C-3800-4ACA-B173-996585274C93}"/>
    <cellStyle name="Normal 2 8 5 13" xfId="24697" xr:uid="{E35B8A3A-5A44-416E-85A5-153CD5C76DEB}"/>
    <cellStyle name="Normal 2 8 5 14" xfId="2524" xr:uid="{17E95A6F-595E-4713-9D44-329B486F9AAD}"/>
    <cellStyle name="Normal 2 8 5 2" xfId="18555" xr:uid="{2E6D8072-AF88-47A3-95E7-9AF838164629}"/>
    <cellStyle name="Normal 2 8 5 2 2" xfId="24700" xr:uid="{572DCD36-3ACA-4DDE-8428-482A77E2B8AC}"/>
    <cellStyle name="Normal 2 8 5 2 3" xfId="24701" xr:uid="{3F876B0F-764D-4D23-BF46-B813C9633F5F}"/>
    <cellStyle name="Normal 2 8 5 2 4" xfId="24702" xr:uid="{61F1762A-D0E7-4420-9E2C-2212424CB877}"/>
    <cellStyle name="Normal 2 8 5 2 5" xfId="24703" xr:uid="{7124873D-2D9C-4F31-9127-6556E30D7FAB}"/>
    <cellStyle name="Normal 2 8 5 2 6" xfId="24704" xr:uid="{95EAF116-A9BE-41E6-AF37-90D262C857B6}"/>
    <cellStyle name="Normal 2 8 5 2 7" xfId="24705" xr:uid="{3BA1102A-806D-407C-9C8D-2CAEE3EF4E72}"/>
    <cellStyle name="Normal 2 8 5 2 8" xfId="24706" xr:uid="{B0B37541-9EF6-4493-87F3-412444C3E1E0}"/>
    <cellStyle name="Normal 2 8 5 2 9" xfId="24707" xr:uid="{5FA3F432-FA92-423A-AB44-FE009B5D9F1F}"/>
    <cellStyle name="Normal 2 8 5 3" xfId="24708" xr:uid="{2D3DD19A-2FBB-4241-88EF-9AB38E853836}"/>
    <cellStyle name="Normal 2 8 5 3 2" xfId="23146" xr:uid="{3C083010-2A80-4912-8D00-605AA9ACEB33}"/>
    <cellStyle name="Normal 2 8 5 3 3" xfId="22967" xr:uid="{D1622991-D5D4-4B04-AA61-50ED0F89457D}"/>
    <cellStyle name="Normal 2 8 5 3 4" xfId="22969" xr:uid="{7E1ADC62-A453-4955-9346-08FA137AC82E}"/>
    <cellStyle name="Normal 2 8 5 3 5" xfId="18027" xr:uid="{301E1C4A-060C-4262-8D57-1A708DE12EED}"/>
    <cellStyle name="Normal 2 8 5 3 6" xfId="1012" xr:uid="{29DDE5A4-DCAA-4764-9F8D-C47D8038B238}"/>
    <cellStyle name="Normal 2 8 5 3 7" xfId="22971" xr:uid="{8C7AA936-D074-4EA5-9F07-53E0B8AFDD19}"/>
    <cellStyle name="Normal 2 8 5 3 8" xfId="24709" xr:uid="{433ACA9C-F911-4C90-80F9-9DBEAC63DF26}"/>
    <cellStyle name="Normal 2 8 5 3 9" xfId="24710" xr:uid="{F4600024-1CD4-4D52-A936-272E2EDD1A76}"/>
    <cellStyle name="Normal 2 8 5 4" xfId="24711" xr:uid="{4FCCB3C8-A367-433D-9067-EE35A4CE02AD}"/>
    <cellStyle name="Normal 2 8 5 4 2" xfId="24712" xr:uid="{7DBE80B2-46AF-42A9-AB73-2BE90D028F01}"/>
    <cellStyle name="Normal 2 8 5 4 3" xfId="24713" xr:uid="{CB8E02DF-7DE9-49C5-90FA-BDDD0E0F9A85}"/>
    <cellStyle name="Normal 2 8 5 4 4" xfId="24714" xr:uid="{26156425-D5F6-427F-AC89-7245822F29D5}"/>
    <cellStyle name="Normal 2 8 5 4 5" xfId="24716" xr:uid="{8F9AED4B-900E-4494-B0A0-5476DD6C4EAC}"/>
    <cellStyle name="Normal 2 8 5 4 6" xfId="24717" xr:uid="{36C2E39C-FB2B-47E6-8ED5-569FC636474A}"/>
    <cellStyle name="Normal 2 8 5 4 7" xfId="24719" xr:uid="{9D8B45BF-DB4D-4B6E-957B-73BCB3409ADC}"/>
    <cellStyle name="Normal 2 8 5 4 8" xfId="24721" xr:uid="{BA48E6AA-7368-4E90-A12B-A90852FA1B58}"/>
    <cellStyle name="Normal 2 8 5 4 9" xfId="24724" xr:uid="{483183F9-169E-442D-85DD-D2C481AB8B3A}"/>
    <cellStyle name="Normal 2 8 5 5" xfId="24726" xr:uid="{62621038-0FAE-4536-A934-ECC0A09BB1CB}"/>
    <cellStyle name="Normal 2 8 5 5 2" xfId="24727" xr:uid="{17E8324A-7F50-49A7-B46B-2073B1032F8A}"/>
    <cellStyle name="Normal 2 8 5 5 3" xfId="24728" xr:uid="{B8CA4F86-EBE1-4C88-B087-19C6D338E2B9}"/>
    <cellStyle name="Normal 2 8 5 5 4" xfId="24729" xr:uid="{5CBC45F3-49E4-4CEE-B6A4-EBABF2673BDA}"/>
    <cellStyle name="Normal 2 8 5 5 5" xfId="24730" xr:uid="{59E654FD-F6F3-4964-A08D-143B9F1259B2}"/>
    <cellStyle name="Normal 2 8 5 5 6" xfId="24731" xr:uid="{2E619285-2F10-4284-B260-3253A393E1E1}"/>
    <cellStyle name="Normal 2 8 5 5 7" xfId="24733" xr:uid="{8DE7F709-465D-4405-A67E-165180F76311}"/>
    <cellStyle name="Normal 2 8 5 5 8" xfId="24735" xr:uid="{55F26D74-78F3-4F53-AD33-D3AA3B66F6D8}"/>
    <cellStyle name="Normal 2 8 5 5 9" xfId="24737" xr:uid="{9ECEB2EC-737A-423F-A8DD-0A83C7A15A96}"/>
    <cellStyle name="Normal 2 8 5 6" xfId="24739" xr:uid="{EBC7A694-E574-4128-B0C8-B7D565FA7D3F}"/>
    <cellStyle name="Normal 2 8 5 6 2" xfId="14098" xr:uid="{C8E67BF6-0A6D-4A28-8E12-EC3D3FA07E22}"/>
    <cellStyle name="Normal 2 8 5 6 3" xfId="14103" xr:uid="{13E03907-F28C-408E-B651-564141C46266}"/>
    <cellStyle name="Normal 2 8 5 6 4" xfId="14117" xr:uid="{5CCEE48E-F4CC-4753-A2F2-0F2E7583E0C8}"/>
    <cellStyle name="Normal 2 8 5 6 5" xfId="2677" xr:uid="{F0423FFD-2CB9-4718-85E4-A785FD8B43BA}"/>
    <cellStyle name="Normal 2 8 5 6 6" xfId="15081" xr:uid="{DB0F64BF-0A7A-4642-9E21-F2422DFED4B4}"/>
    <cellStyle name="Normal 2 8 5 6 7" xfId="15088" xr:uid="{0B920DAD-2A32-4A72-8529-08EAE4B3030F}"/>
    <cellStyle name="Normal 2 8 5 6 8" xfId="15093" xr:uid="{618F435A-7596-401E-A7B7-E07E0CF7483F}"/>
    <cellStyle name="Normal 2 8 5 6 9" xfId="15099" xr:uid="{01AE09CC-5E70-463C-B522-95A107F1C22D}"/>
    <cellStyle name="Normal 2 8 5 7" xfId="15526" xr:uid="{6AAEC928-B6FA-401E-9188-A58AD0F24A53}"/>
    <cellStyle name="Normal 2 8 5 8" xfId="15528" xr:uid="{F6E2D6CD-DB45-4D21-9002-0686447847C4}"/>
    <cellStyle name="Normal 2 8 5 9" xfId="15530" xr:uid="{09768C24-0CD9-4CF7-A47F-CB8E4F5126BD}"/>
    <cellStyle name="Normal 2 8 5_New TB 18-19" xfId="19908" xr:uid="{15F6CD75-D1EF-4482-9C72-F96786D342CB}"/>
    <cellStyle name="Normal 2 8 6" xfId="17992" xr:uid="{F3A235FD-5F73-4762-80C6-A26D53C9A5DD}"/>
    <cellStyle name="Normal 2 8 6 10" xfId="24741" xr:uid="{2F7ED18F-9857-40A4-8F52-B9996C4E4A43}"/>
    <cellStyle name="Normal 2 8 6 11" xfId="24743" xr:uid="{606CB8B9-30C1-46D1-A139-566893E5D40F}"/>
    <cellStyle name="Normal 2 8 6 12" xfId="24745" xr:uid="{B0428961-34B7-48C9-9C3B-F7791037832E}"/>
    <cellStyle name="Normal 2 8 6 13" xfId="24747" xr:uid="{3E5A0302-11F2-4BFB-84E3-359BBEBBC948}"/>
    <cellStyle name="Normal 2 8 6 14" xfId="3187" xr:uid="{9220D6FB-18A7-4910-8314-2BB22175573F}"/>
    <cellStyle name="Normal 2 8 6 2" xfId="18588" xr:uid="{BCE05C0C-C87C-4FDC-838B-0CF8B2EFCAD0}"/>
    <cellStyle name="Normal 2 8 6 2 2" xfId="1042" xr:uid="{9D8A7C00-5485-49D1-9BC9-641951FC4033}"/>
    <cellStyle name="Normal 2 8 6 2 3" xfId="1055" xr:uid="{5184DED3-40BA-4D27-96C2-F35CAA2CAD76}"/>
    <cellStyle name="Normal 2 8 6 2 4" xfId="1117" xr:uid="{34870DDF-DC5F-4EFA-9219-4553392EA7FE}"/>
    <cellStyle name="Normal 2 8 6 2 5" xfId="1125" xr:uid="{8428DA19-8B8B-4398-AD46-21CC65787A23}"/>
    <cellStyle name="Normal 2 8 6 2 6" xfId="18120" xr:uid="{CE6573B1-706D-4086-8F32-2663F49E17EF}"/>
    <cellStyle name="Normal 2 8 6 2 7" xfId="141" xr:uid="{B382B100-FD48-4FE7-9082-1CA9987D8A18}"/>
    <cellStyle name="Normal 2 8 6 2 8" xfId="197" xr:uid="{B7279B5C-8F62-4C40-B4B8-7B0B15170402}"/>
    <cellStyle name="Normal 2 8 6 2 9" xfId="208" xr:uid="{AAA85F3B-439C-4063-A4AB-CB2E044795F9}"/>
    <cellStyle name="Normal 2 8 6 3" xfId="19087" xr:uid="{68536EB1-F9A5-48E1-8FD3-AC9C4372887A}"/>
    <cellStyle name="Normal 2 8 6 3 2" xfId="18503" xr:uid="{9EE4FF58-50E7-43E8-818D-206D91270AEB}"/>
    <cellStyle name="Normal 2 8 6 3 3" xfId="18681" xr:uid="{542FB5F2-6DEB-4B01-9682-02E3E4D682A4}"/>
    <cellStyle name="Normal 2 8 6 3 4" xfId="18861" xr:uid="{ECD9B8E1-E727-4D94-9D39-9A03EFF5CF75}"/>
    <cellStyle name="Normal 2 8 6 3 5" xfId="18894" xr:uid="{8B836F96-D316-4C6A-BE57-AFA695E7F9C9}"/>
    <cellStyle name="Normal 2 8 6 3 6" xfId="18919" xr:uid="{F3D666ED-487E-4EDE-A420-816943BD5DDA}"/>
    <cellStyle name="Normal 2 8 6 3 7" xfId="24748" xr:uid="{AAC9A6E8-9F24-4AB0-8C6E-B4F8EF2F22E2}"/>
    <cellStyle name="Normal 2 8 6 3 8" xfId="24749" xr:uid="{163D3BD7-DF81-4678-BC06-2A12F914B36D}"/>
    <cellStyle name="Normal 2 8 6 3 9" xfId="24750" xr:uid="{D61BE43A-B699-4AF5-8731-5B43B15DF6B7}"/>
    <cellStyle name="Normal 2 8 6 4" xfId="19090" xr:uid="{2B944D1B-3FBA-4983-8F01-7A2C0C704640}"/>
    <cellStyle name="Normal 2 8 6 4 2" xfId="19260" xr:uid="{401B0CA8-A659-485E-905B-8828FA302696}"/>
    <cellStyle name="Normal 2 8 6 4 3" xfId="19369" xr:uid="{1F9ADCC8-DE9E-460D-B532-E5BA9FCE5170}"/>
    <cellStyle name="Normal 2 8 6 4 4" xfId="19418" xr:uid="{CA46DE4E-8891-4D0A-BB33-EC213C23FADE}"/>
    <cellStyle name="Normal 2 8 6 4 5" xfId="19436" xr:uid="{B494E0FD-9E40-46A9-B8EC-C103DFAC7B71}"/>
    <cellStyle name="Normal 2 8 6 4 6" xfId="19451" xr:uid="{A4B0C6B3-9403-442F-ACED-0F5BA03A738E}"/>
    <cellStyle name="Normal 2 8 6 4 7" xfId="24751" xr:uid="{A3224350-BEBF-4414-8564-2EDAA6E9FFD8}"/>
    <cellStyle name="Normal 2 8 6 4 8" xfId="24752" xr:uid="{64DD1B60-F0CD-4B0D-BD03-89FBC5EE8081}"/>
    <cellStyle name="Normal 2 8 6 4 9" xfId="24753" xr:uid="{50EE601C-FBAF-445A-B6CD-2C87C4AE19AB}"/>
    <cellStyle name="Normal 2 8 6 5" xfId="24754" xr:uid="{21467FB0-ED05-4DF4-8EDD-95473DA10D35}"/>
    <cellStyle name="Normal 2 8 6 5 2" xfId="1416" xr:uid="{C2F77CA6-6AAD-49B0-8406-C096A158BE7E}"/>
    <cellStyle name="Normal 2 8 6 5 3" xfId="19917" xr:uid="{50DB084F-1D72-486B-BFC2-09D36042537A}"/>
    <cellStyle name="Normal 2 8 6 5 4" xfId="20090" xr:uid="{802A5C7F-D2E6-4411-B9F9-69722F98B5AE}"/>
    <cellStyle name="Normal 2 8 6 5 5" xfId="20103" xr:uid="{34B3BFDA-42E7-47E7-BE58-AFFA217F1CF6}"/>
    <cellStyle name="Normal 2 8 6 5 6" xfId="20116" xr:uid="{4BBF3DCA-A42A-47C3-B2BE-8D18519D5759}"/>
    <cellStyle name="Normal 2 8 6 5 7" xfId="24172" xr:uid="{AD2E4B4C-8315-4D6A-9A5B-E1C2E1805FA7}"/>
    <cellStyle name="Normal 2 8 6 5 8" xfId="24174" xr:uid="{DE2D2E75-80FF-4A60-886E-5093E55AC4F3}"/>
    <cellStyle name="Normal 2 8 6 5 9" xfId="24176" xr:uid="{6FC2A4FD-DA1E-4B6C-8595-A4CE4DBDF4D7}"/>
    <cellStyle name="Normal 2 8 6 6" xfId="24756" xr:uid="{11C418E2-F1D1-4553-86C0-F193AD62716F}"/>
    <cellStyle name="Normal 2 8 6 6 2" xfId="17252" xr:uid="{5C58CA88-6D2E-4A9A-AF3E-B98650866A03}"/>
    <cellStyle name="Normal 2 8 6 6 3" xfId="17274" xr:uid="{74D61FB6-BB6E-4F8F-87DA-5039C6B9773C}"/>
    <cellStyle name="Normal 2 8 6 6 4" xfId="6629" xr:uid="{4B3AF41E-4E56-4DF0-80AE-44F4EE923619}"/>
    <cellStyle name="Normal 2 8 6 6 5" xfId="6657" xr:uid="{6AA9A07A-2D94-4ADE-A1B7-9C60A4FB3925}"/>
    <cellStyle name="Normal 2 8 6 6 6" xfId="6695" xr:uid="{B343E3BA-9F46-4C67-AD6B-D6D1E5ACFB20}"/>
    <cellStyle name="Normal 2 8 6 6 7" xfId="6738" xr:uid="{DE3FD7B3-F0D2-422E-A7FB-FE9698B11208}"/>
    <cellStyle name="Normal 2 8 6 6 8" xfId="6749" xr:uid="{E8C6122E-45FA-4133-BC6D-B1676576049A}"/>
    <cellStyle name="Normal 2 8 6 6 9" xfId="1818" xr:uid="{1758AEE9-FE2A-4FAF-ADE3-EC78771FD86D}"/>
    <cellStyle name="Normal 2 8 6 7" xfId="15537" xr:uid="{8E4CDBAF-D5CC-47EE-B6B0-B146A4D1EEFD}"/>
    <cellStyle name="Normal 2 8 6 8" xfId="15540" xr:uid="{597D806F-BF22-4F7D-8D2E-42C1AE7F5CDF}"/>
    <cellStyle name="Normal 2 8 6 9" xfId="15543" xr:uid="{245FC1E4-589D-4FA5-AAC3-D6208267BBEC}"/>
    <cellStyle name="Normal 2 8 6_New TB 18-19" xfId="11756" xr:uid="{016AE8F0-77F5-40A7-B313-0F8A5D07D219}"/>
    <cellStyle name="Normal 2 8 7" xfId="17994" xr:uid="{1586729A-B8A4-413C-8B5D-F462D0F2D663}"/>
    <cellStyle name="Normal 2 8 7 2" xfId="18630" xr:uid="{24F2E679-2E8F-41E9-8650-D5D7B24E93CC}"/>
    <cellStyle name="Normal 2 8 7 3" xfId="19158" xr:uid="{3FAA1253-012A-4D56-987C-AA59771A7FD4}"/>
    <cellStyle name="Normal 2 8 7 4" xfId="19161" xr:uid="{64617FA1-3D68-41FC-B7C0-CDB3066B0337}"/>
    <cellStyle name="Normal 2 8 7 5" xfId="24757" xr:uid="{493FFA77-F1AD-47CC-A889-4088FF69E48A}"/>
    <cellStyle name="Normal 2 8 7 6" xfId="24758" xr:uid="{F5FD194D-404C-4C07-A5FC-2D8D3B9769C1}"/>
    <cellStyle name="Normal 2 8 7 7" xfId="24759" xr:uid="{433A7485-7510-466B-8B12-BE8D1612A8E7}"/>
    <cellStyle name="Normal 2 8 7 8" xfId="24760" xr:uid="{FFD319E4-27C4-4BCF-B9B8-2679C5496A29}"/>
    <cellStyle name="Normal 2 8 7 9" xfId="24761" xr:uid="{C5A1E451-6640-4517-8F5A-BDB7C46CE27D}"/>
    <cellStyle name="Normal 2 8 8" xfId="24762" xr:uid="{CF45183B-1967-4790-8E35-97A5AC0F6A0B}"/>
    <cellStyle name="Normal 2 8 8 2" xfId="18667" xr:uid="{A49D8250-12DD-4772-8DDA-0BC721A98AFA}"/>
    <cellStyle name="Normal 2 8 8 3" xfId="19257" xr:uid="{85355E54-3D35-4C35-8A9A-C4FB6375A277}"/>
    <cellStyle name="Normal 2 8 8 4" xfId="8720" xr:uid="{6486C008-4B4C-4CB1-9934-CE5E381810D2}"/>
    <cellStyle name="Normal 2 8 8 5" xfId="24763" xr:uid="{19042048-AD72-41FE-8500-E0DD13A49F37}"/>
    <cellStyle name="Normal 2 8 8 6" xfId="24764" xr:uid="{7E0A4C7A-2EE6-4D2C-8BB1-1CFA608A7EB4}"/>
    <cellStyle name="Normal 2 8 8 7" xfId="24765" xr:uid="{A0384611-CE0A-4B0C-9308-BC9A9EC189BB}"/>
    <cellStyle name="Normal 2 8 8 8" xfId="16798" xr:uid="{0A234560-AAE7-474D-A1D9-E00E1E6BF267}"/>
    <cellStyle name="Normal 2 8 8 9" xfId="24766" xr:uid="{EA08C30A-8E83-4DA8-8355-FF378E441FA7}"/>
    <cellStyle name="Normal 2 8 9" xfId="24767" xr:uid="{4C3FBF0A-E78C-4E6E-9339-E35DF11FA657}"/>
    <cellStyle name="Normal 2 8 9 2" xfId="19363" xr:uid="{ED563655-6057-4469-B549-5AD3D5156089}"/>
    <cellStyle name="Normal 2 8 9 3" xfId="19366" xr:uid="{A9E75A88-A6F7-44FD-87AA-01F99A137381}"/>
    <cellStyle name="Normal 2 8 9 4" xfId="17834" xr:uid="{75762C5C-AC06-49C5-837A-944F1A8FCC8F}"/>
    <cellStyle name="Normal 2 8 9 5" xfId="17838" xr:uid="{EA07A90C-87C3-4FFE-9F88-6A129EEA4179}"/>
    <cellStyle name="Normal 2 8 9 6" xfId="17840" xr:uid="{172637F5-9E57-46C9-ACAD-231660B1F464}"/>
    <cellStyle name="Normal 2 8 9 7" xfId="17842" xr:uid="{C9E9E4B9-EBA8-4CAE-81B4-45E014016B22}"/>
    <cellStyle name="Normal 2 8 9 8" xfId="17844" xr:uid="{3E5AB5EA-A468-4A81-9225-06E49D23EC8B}"/>
    <cellStyle name="Normal 2 8 9 9" xfId="17846" xr:uid="{0F151D35-23BA-4256-AA79-7C78B736BB9B}"/>
    <cellStyle name="Normal 2 8_New TB 18-19" xfId="19359" xr:uid="{E7829B23-BE90-49C0-96BE-B5264D8E937F}"/>
    <cellStyle name="Normal 2 9" xfId="24097" xr:uid="{BE6F0F77-C815-43E6-88AF-A1F40B55DC7B}"/>
    <cellStyle name="Normal 2 9 10" xfId="19155" xr:uid="{23B04663-A054-4BBD-9EFA-84F0E226B3D5}"/>
    <cellStyle name="Normal 2 9 10 2" xfId="20916" xr:uid="{DC70B868-DA8C-465E-A9DD-0D435F816074}"/>
    <cellStyle name="Normal 2 9 10 3" xfId="20920" xr:uid="{2774BD59-3A10-451B-8F83-0B2ED0633D12}"/>
    <cellStyle name="Normal 2 9 10 4" xfId="20924" xr:uid="{E21C1D89-6B3E-487E-9885-8AB5DC72B3B8}"/>
    <cellStyle name="Normal 2 9 10 5" xfId="20929" xr:uid="{8B60C91F-6CF0-4698-BB4E-606DCA86066B}"/>
    <cellStyle name="Normal 2 9 10 6" xfId="24768" xr:uid="{16CE42E0-84D7-423D-A8AC-1981FE770FCC}"/>
    <cellStyle name="Normal 2 9 10 7" xfId="24771" xr:uid="{43B0CD9E-94BC-42B1-96AB-0177CC15E102}"/>
    <cellStyle name="Normal 2 9 10 8" xfId="24774" xr:uid="{F8A4946B-4AB5-4895-BA18-C8E7455D63E5}"/>
    <cellStyle name="Normal 2 9 10 9" xfId="24436" xr:uid="{468D614A-D6BF-420F-9459-36324DA75006}"/>
    <cellStyle name="Normal 2 9 11" xfId="9344" xr:uid="{D368445E-E760-4487-984B-5F87C2FD07B3}"/>
    <cellStyle name="Normal 2 9 11 2" xfId="20946" xr:uid="{6F86B0E6-13E9-4E15-8463-1B44DBAFBE61}"/>
    <cellStyle name="Normal 2 9 11 3" xfId="20951" xr:uid="{4DBEAF4D-4AD4-4D02-8A43-8B93D4508851}"/>
    <cellStyle name="Normal 2 9 11 4" xfId="20956" xr:uid="{2F7D6D17-D461-4631-B8E5-BE3EFA2F2C27}"/>
    <cellStyle name="Normal 2 9 11 5" xfId="20963" xr:uid="{AB6865AE-4495-49F6-A2FE-A55B4EBF7112}"/>
    <cellStyle name="Normal 2 9 11 6" xfId="24776" xr:uid="{A9EBABC7-6D19-4D89-9778-5CBB72F658F7}"/>
    <cellStyle name="Normal 2 9 11 7" xfId="24780" xr:uid="{987F321C-A189-43B4-99BF-73D910333F19}"/>
    <cellStyle name="Normal 2 9 11 8" xfId="24784" xr:uid="{E30F9E72-C0C7-43CB-8701-C2DDFBAF0A50}"/>
    <cellStyle name="Normal 2 9 11 9" xfId="24443" xr:uid="{DEF35D17-7D9F-4FAD-90D4-BAC309211527}"/>
    <cellStyle name="Normal 2 9 12" xfId="9355" xr:uid="{B224F00E-397E-490E-868F-203796002AA2}"/>
    <cellStyle name="Normal 2 9 13" xfId="9364" xr:uid="{DE1FCFC0-6C77-402E-AE45-FAC3F2312454}"/>
    <cellStyle name="Normal 2 9 14" xfId="9374" xr:uid="{BDD932ED-BBC1-408C-A383-E734EC9F2E90}"/>
    <cellStyle name="Normal 2 9 15" xfId="9383" xr:uid="{BBF11CC0-D8C4-4919-8A7C-E43B2A8B8F51}"/>
    <cellStyle name="Normal 2 9 16" xfId="24787" xr:uid="{6E75BFA6-7B73-43BD-90CA-652C766D3D08}"/>
    <cellStyle name="Normal 2 9 17" xfId="24788" xr:uid="{8F5B8FFB-1934-4F55-A6E7-56B0C8F23B9B}"/>
    <cellStyle name="Normal 2 9 18" xfId="24789" xr:uid="{DAF74D4E-B475-477E-B3B7-C4D65D963AA5}"/>
    <cellStyle name="Normal 2 9 19" xfId="24790" xr:uid="{342AC70F-F65D-42F6-B077-363080F81293}"/>
    <cellStyle name="Normal 2 9 2" xfId="18002" xr:uid="{677169EB-B9F5-4C49-B11C-7FACBDABA68D}"/>
    <cellStyle name="Normal 2 9 2 10" xfId="7532" xr:uid="{6C3E069F-054A-46D5-8414-F3160E34DE19}"/>
    <cellStyle name="Normal 2 9 2 11" xfId="7535" xr:uid="{F2502E91-2A2F-4AD8-9AC5-09A7CF2EC110}"/>
    <cellStyle name="Normal 2 9 2 12" xfId="7538" xr:uid="{16133917-1945-4BC7-9A76-A38A2FFB7E1B}"/>
    <cellStyle name="Normal 2 9 2 13" xfId="7541" xr:uid="{8251DCF9-525C-472A-A99E-BC4DE3906DC0}"/>
    <cellStyle name="Normal 2 9 2 14" xfId="7545" xr:uid="{BF72745A-B971-40AB-B689-5CD774495562}"/>
    <cellStyle name="Normal 2 9 2 2" xfId="24791" xr:uid="{BEBE382C-7EA3-4392-99D3-C987DCCDBA0E}"/>
    <cellStyle name="Normal 2 9 2 2 2" xfId="24793" xr:uid="{BE1879F8-09E2-45A5-B962-2E82CC9E8103}"/>
    <cellStyle name="Normal 2 9 2 2 3" xfId="24795" xr:uid="{E36A711C-4671-401F-8F87-C0759D715A63}"/>
    <cellStyle name="Normal 2 9 2 2 4" xfId="3555" xr:uid="{DD020307-C188-4F07-8D97-8F92920B18F3}"/>
    <cellStyle name="Normal 2 9 2 2 5" xfId="3571" xr:uid="{42070C3A-B22E-4F1A-92B0-34D28F4AB879}"/>
    <cellStyle name="Normal 2 9 2 2 6" xfId="701" xr:uid="{DB7B4876-B4AE-44DA-9933-7B5C536092B5}"/>
    <cellStyle name="Normal 2 9 2 2 7" xfId="3585" xr:uid="{263EAF84-7CA9-4A56-BD8F-8E24836571BC}"/>
    <cellStyle name="Normal 2 9 2 2 8" xfId="3604" xr:uid="{1EC2C87B-4C1D-4F72-82F5-8DE254C9FB83}"/>
    <cellStyle name="Normal 2 9 2 2 9" xfId="3617" xr:uid="{CBBB05F7-6F91-46A3-B548-35C97B831AB4}"/>
    <cellStyle name="Normal 2 9 2 3" xfId="24797" xr:uid="{F90FE724-6794-4505-8630-476B2CFA0B70}"/>
    <cellStyle name="Normal 2 9 2 3 2" xfId="24798" xr:uid="{9635104A-5928-4466-B7CA-B54ED7B1C795}"/>
    <cellStyle name="Normal 2 9 2 3 3" xfId="24799" xr:uid="{84A293BE-7164-43FC-998C-43CB7F59A7EC}"/>
    <cellStyle name="Normal 2 9 2 3 4" xfId="3445" xr:uid="{0BB4C06A-D64E-4DC4-9B81-BBE420544ACF}"/>
    <cellStyle name="Normal 2 9 2 3 5" xfId="3654" xr:uid="{1B457E4D-F54E-4BBE-BFDD-403A053C5D02}"/>
    <cellStyle name="Normal 2 9 2 3 6" xfId="3674" xr:uid="{E083E1B2-EA49-4CC0-B19F-A1DCC4538661}"/>
    <cellStyle name="Normal 2 9 2 3 7" xfId="3689" xr:uid="{71A6CCCB-4953-4F8E-8FB0-2CFB32337516}"/>
    <cellStyle name="Normal 2 9 2 3 8" xfId="3106" xr:uid="{E05BB5AE-71AE-43AD-B74C-5EE90DE144CE}"/>
    <cellStyle name="Normal 2 9 2 3 9" xfId="3133" xr:uid="{BB277600-96BE-47A1-9AF0-FDC16630A3BC}"/>
    <cellStyle name="Normal 2 9 2 4" xfId="24800" xr:uid="{7995ED28-F13C-4478-9D4A-BFC2772EEB34}"/>
    <cellStyle name="Normal 2 9 2 4 2" xfId="5076" xr:uid="{6AF610E2-4432-48B2-AE2F-D608B04BDD69}"/>
    <cellStyle name="Normal 2 9 2 4 3" xfId="24801" xr:uid="{40E9E4ED-793E-4388-B8B2-F626E2D7C8D5}"/>
    <cellStyle name="Normal 2 9 2 4 4" xfId="2629" xr:uid="{0C3EB760-DA60-4E6F-8A4C-78817DC77C5B}"/>
    <cellStyle name="Normal 2 9 2 4 5" xfId="3720" xr:uid="{A8B0868A-99C1-479B-BA78-F27AD55B7952}"/>
    <cellStyle name="Normal 2 9 2 4 6" xfId="847" xr:uid="{1E8D7F32-6FF2-4947-93DE-77B2A959CE8A}"/>
    <cellStyle name="Normal 2 9 2 4 7" xfId="3725" xr:uid="{E9FCA287-E2E1-4EF8-A7D2-E7417B99F4EF}"/>
    <cellStyle name="Normal 2 9 2 4 8" xfId="3727" xr:uid="{9FE7C6F3-0BE7-4469-85E1-FA35DF72ABE6}"/>
    <cellStyle name="Normal 2 9 2 4 9" xfId="3730" xr:uid="{90BF9D0C-C0AF-41CA-9E2E-5A422292C44B}"/>
    <cellStyle name="Normal 2 9 2 5" xfId="24803" xr:uid="{4981C336-FDF8-4113-A848-3557FD781C7F}"/>
    <cellStyle name="Normal 2 9 2 5 2" xfId="24804" xr:uid="{F2A4FD6C-A2AA-4833-A408-A67380EED84C}"/>
    <cellStyle name="Normal 2 9 2 5 3" xfId="24806" xr:uid="{0E67F370-CCC2-4AB6-898A-40B1B90D48D5}"/>
    <cellStyle name="Normal 2 9 2 5 4" xfId="24808" xr:uid="{E7630D4D-31BD-40AE-A428-750F5988313E}"/>
    <cellStyle name="Normal 2 9 2 5 5" xfId="24810" xr:uid="{B63C8434-A9FA-4F8E-B9F9-F2E69DBECB79}"/>
    <cellStyle name="Normal 2 9 2 5 6" xfId="24812" xr:uid="{2E6284CE-507F-414C-BB26-77046CA2053F}"/>
    <cellStyle name="Normal 2 9 2 5 7" xfId="24814" xr:uid="{C1A070D3-7D58-47F6-9CD3-0CFDD31A5C39}"/>
    <cellStyle name="Normal 2 9 2 5 8" xfId="24817" xr:uid="{317FFC43-8579-4AD3-90D4-327CD99FBC17}"/>
    <cellStyle name="Normal 2 9 2 5 9" xfId="24819" xr:uid="{72906345-20C4-4E22-AFAB-C33FDEFF57F0}"/>
    <cellStyle name="Normal 2 9 2 6" xfId="24820" xr:uid="{EF80952A-6681-47A7-B403-D32D785CF5C3}"/>
    <cellStyle name="Normal 2 9 2 6 2" xfId="21436" xr:uid="{D9E34CC3-898A-4656-99CB-C96F10E9032B}"/>
    <cellStyle name="Normal 2 9 2 6 3" xfId="21441" xr:uid="{E06E45D4-EAC5-4D03-994D-39068C7C3257}"/>
    <cellStyle name="Normal 2 9 2 6 4" xfId="21447" xr:uid="{76DA4781-AE11-4CA6-BEE2-3463E9D77C49}"/>
    <cellStyle name="Normal 2 9 2 6 5" xfId="21451" xr:uid="{B7F71BC7-E390-4FB9-B0D7-CBB872D8D9FA}"/>
    <cellStyle name="Normal 2 9 2 6 6" xfId="21455" xr:uid="{5261DA1E-B01E-4F8C-968B-1D8CCE46291D}"/>
    <cellStyle name="Normal 2 9 2 6 7" xfId="21460" xr:uid="{4B518E2C-5A7D-4512-888C-B79167762A81}"/>
    <cellStyle name="Normal 2 9 2 6 8" xfId="24823" xr:uid="{FE3652DF-7204-409C-A659-5B74F3AF5F60}"/>
    <cellStyle name="Normal 2 9 2 6 9" xfId="24825" xr:uid="{4FB0428B-1910-451A-BA2E-B039F0C0BA55}"/>
    <cellStyle name="Normal 2 9 2 7" xfId="15554" xr:uid="{EF42B839-73FE-4E14-8D5E-20D3A6F647BB}"/>
    <cellStyle name="Normal 2 9 2 8" xfId="15556" xr:uid="{FFF89EB7-4D85-433A-AB49-D039F68E1D74}"/>
    <cellStyle name="Normal 2 9 2 9" xfId="15558" xr:uid="{2057A4FB-BA3F-4D70-A4F4-BE9DA3EED16D}"/>
    <cellStyle name="Normal 2 9 2_New TB 18-19" xfId="9064" xr:uid="{9544C810-2EBF-4E84-86E2-18DA61E4DC69}"/>
    <cellStyle name="Normal 2 9 3" xfId="18006" xr:uid="{43A2F864-35C7-4535-8FF0-4194C640DA5A}"/>
    <cellStyle name="Normal 2 9 3 10" xfId="24827" xr:uid="{3FBC1FD8-D8DE-475E-96F6-2BE7C3472451}"/>
    <cellStyle name="Normal 2 9 3 11" xfId="16830" xr:uid="{C1EB0F7A-BAC5-46D0-91E3-E4C95015D9FF}"/>
    <cellStyle name="Normal 2 9 3 12" xfId="16839" xr:uid="{2E5362B2-0846-4A3E-897E-24196B46920A}"/>
    <cellStyle name="Normal 2 9 3 13" xfId="16850" xr:uid="{BE5A39D9-A612-4137-BF56-393918AB696C}"/>
    <cellStyle name="Normal 2 9 3 14" xfId="15634" xr:uid="{3D5D5586-E45B-44C0-9181-A66363B46258}"/>
    <cellStyle name="Normal 2 9 3 2" xfId="24829" xr:uid="{82418AB8-269D-4D02-8281-720587251246}"/>
    <cellStyle name="Normal 2 9 3 2 2" xfId="24831" xr:uid="{B7201641-2FB5-442F-A743-92D94E7C3BFE}"/>
    <cellStyle name="Normal 2 9 3 2 3" xfId="24833" xr:uid="{FC22EDA3-D8C1-46CA-833A-EF95ACC7A891}"/>
    <cellStyle name="Normal 2 9 3 2 4" xfId="24835" xr:uid="{DB327CA4-BC00-42D2-A279-2CE27A229AF5}"/>
    <cellStyle name="Normal 2 9 3 2 5" xfId="24837" xr:uid="{C150E440-9842-4CD2-8AE6-6971494B2019}"/>
    <cellStyle name="Normal 2 9 3 2 6" xfId="24839" xr:uid="{E57599EB-2E62-46F9-81EE-FAA9478C4724}"/>
    <cellStyle name="Normal 2 9 3 2 7" xfId="24841" xr:uid="{E9FD519C-B550-4721-83F5-D1D1DA9704E7}"/>
    <cellStyle name="Normal 2 9 3 2 8" xfId="24842" xr:uid="{74C2CE1B-9C0F-45F5-BA6C-0043D594FBD1}"/>
    <cellStyle name="Normal 2 9 3 2 9" xfId="24843" xr:uid="{2351A0EA-B9DA-4039-BEFB-26D8451FF7B8}"/>
    <cellStyle name="Normal 2 9 3 3" xfId="24844" xr:uid="{7A36F1CA-E0D2-43F8-9EF7-AD73D89D3BE4}"/>
    <cellStyle name="Normal 2 9 3 3 2" xfId="24845" xr:uid="{08AA9F44-2658-4D53-8B97-88F37F5F4144}"/>
    <cellStyle name="Normal 2 9 3 3 3" xfId="24846" xr:uid="{F92747E1-A92D-407F-8C86-DFEFF5CF21BE}"/>
    <cellStyle name="Normal 2 9 3 3 4" xfId="24847" xr:uid="{370DE947-0FF9-4C56-9C71-4CA7AC22418D}"/>
    <cellStyle name="Normal 2 9 3 3 5" xfId="24848" xr:uid="{02DA8254-68C1-41E8-BCE6-ACA65CBC57B5}"/>
    <cellStyle name="Normal 2 9 3 3 6" xfId="24849" xr:uid="{D1F0C01D-4B15-4AB4-8C23-8E47DA2C5FEC}"/>
    <cellStyle name="Normal 2 9 3 3 7" xfId="24850" xr:uid="{5D122BAA-0A93-4006-9DE0-810199593B48}"/>
    <cellStyle name="Normal 2 9 3 3 8" xfId="24851" xr:uid="{E0BD551E-CED6-4387-AA1B-88CD518A6782}"/>
    <cellStyle name="Normal 2 9 3 3 9" xfId="10375" xr:uid="{D1931974-CE42-4F5A-9AF1-A8C8C1C9430C}"/>
    <cellStyle name="Normal 2 9 3 4" xfId="24852" xr:uid="{3CAA87F7-384A-4DB0-8290-41C60A91C7EA}"/>
    <cellStyle name="Normal 2 9 3 4 2" xfId="24853" xr:uid="{905DC885-07AE-4C2E-91CC-A70E6C7288D9}"/>
    <cellStyle name="Normal 2 9 3 4 3" xfId="24854" xr:uid="{21DB5F94-E762-4FB8-B12B-C28C4C90A2EB}"/>
    <cellStyle name="Normal 2 9 3 4 4" xfId="24855" xr:uid="{1C377F56-E4DB-4D1E-929C-1DDE08C79933}"/>
    <cellStyle name="Normal 2 9 3 4 5" xfId="16820" xr:uid="{8E8B36B3-63F6-42BF-BE76-D7419FB2B459}"/>
    <cellStyle name="Normal 2 9 3 4 6" xfId="16823" xr:uid="{B8ECE8C1-AF53-485D-B765-52D739D700F7}"/>
    <cellStyle name="Normal 2 9 3 4 7" xfId="16825" xr:uid="{CDA14D27-79BA-4D2E-8544-744C84AA83E4}"/>
    <cellStyle name="Normal 2 9 3 4 8" xfId="16827" xr:uid="{46E77962-43E6-4279-939B-87DB908B5139}"/>
    <cellStyle name="Normal 2 9 3 4 9" xfId="10403" xr:uid="{D03870EC-95A1-4F8E-90C7-BF0856D05CD8}"/>
    <cellStyle name="Normal 2 9 3 5" xfId="24856" xr:uid="{EAA765ED-1D91-49F3-8252-02A89FF06D4A}"/>
    <cellStyle name="Normal 2 9 3 5 2" xfId="24857" xr:uid="{A8F93E3D-F3EE-43ED-8CA1-4E4C7F258B75}"/>
    <cellStyle name="Normal 2 9 3 5 3" xfId="24858" xr:uid="{71A656A1-167E-4D95-8C10-BAF9433380E2}"/>
    <cellStyle name="Normal 2 9 3 5 4" xfId="23915" xr:uid="{E4DD5F9E-ED5B-4C68-82D5-96BE22B127B4}"/>
    <cellStyle name="Normal 2 9 3 5 5" xfId="24862" xr:uid="{38ECBB51-C032-4C0B-BBD9-AC9A28A258CF}"/>
    <cellStyle name="Normal 2 9 3 5 6" xfId="24863" xr:uid="{D85A7456-E0E8-45C8-9715-E357DEEB1F6D}"/>
    <cellStyle name="Normal 2 9 3 5 7" xfId="19093" xr:uid="{B8A53B7A-A746-42FE-8634-9FC0ED26A7D2}"/>
    <cellStyle name="Normal 2 9 3 5 8" xfId="24864" xr:uid="{E2D42D61-C351-49DD-8190-AD1DE4E2B0B9}"/>
    <cellStyle name="Normal 2 9 3 5 9" xfId="24865" xr:uid="{C529E8F1-B702-47D5-A647-6F75D8DE2AC7}"/>
    <cellStyle name="Normal 2 9 3 6" xfId="24866" xr:uid="{76394A24-B1BB-4140-BC21-55F4EBC9AC2B}"/>
    <cellStyle name="Normal 2 9 3 6 2" xfId="21548" xr:uid="{B10DDF85-60A2-4268-BBC9-551046CCFBF9}"/>
    <cellStyle name="Normal 2 9 3 6 3" xfId="21552" xr:uid="{32E2C39C-C175-4968-BDE3-5D0B0A72656A}"/>
    <cellStyle name="Normal 2 9 3 6 4" xfId="21557" xr:uid="{C25A937B-B923-45E2-BB4A-43C3622A706C}"/>
    <cellStyle name="Normal 2 9 3 6 5" xfId="21561" xr:uid="{7ECCCD72-87EA-4228-862A-DC0EF4B4BA6A}"/>
    <cellStyle name="Normal 2 9 3 6 6" xfId="21565" xr:uid="{D7038909-F96C-4C91-B124-C48B4151AB84}"/>
    <cellStyle name="Normal 2 9 3 6 7" xfId="21569" xr:uid="{A7C380B9-9B47-488F-B9F7-FB12766A2567}"/>
    <cellStyle name="Normal 2 9 3 6 8" xfId="24867" xr:uid="{FF20DF0E-7EF1-4D3C-856C-DF0CD3864C19}"/>
    <cellStyle name="Normal 2 9 3 6 9" xfId="24868" xr:uid="{6AA82906-44A7-4CBC-91C1-290381A7B5C7}"/>
    <cellStyle name="Normal 2 9 3 7" xfId="15569" xr:uid="{EB15E116-EC50-47DE-9FB2-4FD52E6A1E97}"/>
    <cellStyle name="Normal 2 9 3 8" xfId="15571" xr:uid="{D627F93C-904F-4539-BC7F-7C01680CAE5B}"/>
    <cellStyle name="Normal 2 9 3 9" xfId="15573" xr:uid="{1E4831F2-1AA6-4F66-B356-3E9FDBDF1F82}"/>
    <cellStyle name="Normal 2 9 3_New TB 18-19" xfId="23974" xr:uid="{C95B88AF-0C8E-4F95-A27B-8C48EDF78FAA}"/>
    <cellStyle name="Normal 2 9 4" xfId="18009" xr:uid="{F16E10A9-5B2E-4285-AC0C-5678517F9366}"/>
    <cellStyle name="Normal 2 9 4 10" xfId="24452" xr:uid="{71EE3D47-A9A1-4745-9178-29AF89E437EA}"/>
    <cellStyle name="Normal 2 9 4 11" xfId="5207" xr:uid="{2D44422E-D54F-49DD-BEB6-53D39367303F}"/>
    <cellStyle name="Normal 2 9 4 12" xfId="5215" xr:uid="{C2D350F8-F9DD-4AEE-BC57-778EC61D3D96}"/>
    <cellStyle name="Normal 2 9 4 13" xfId="5223" xr:uid="{3ECC9CC6-F5C7-4410-A19C-AF6A2CCC1594}"/>
    <cellStyle name="Normal 2 9 4 14" xfId="5229" xr:uid="{9ABF8E8F-5DF6-4EB0-A134-8A736330F7F1}"/>
    <cellStyle name="Normal 2 9 4 2" xfId="18714" xr:uid="{3D3494A2-AA91-44D9-9521-D92C34BFA2DC}"/>
    <cellStyle name="Normal 2 9 4 2 2" xfId="5716" xr:uid="{6FDAFFF7-E647-4035-B2BD-438D08E58C76}"/>
    <cellStyle name="Normal 2 9 4 2 3" xfId="5732" xr:uid="{3F2705B7-68C3-4ED7-A5F3-AF1E4CA3BC74}"/>
    <cellStyle name="Normal 2 9 4 2 4" xfId="5749" xr:uid="{2EF0DE06-9C37-432A-A637-ED252E4E5DAD}"/>
    <cellStyle name="Normal 2 9 4 2 5" xfId="5761" xr:uid="{843B1F17-B4D2-4201-A57B-6A483E4F3405}"/>
    <cellStyle name="Normal 2 9 4 2 6" xfId="5775" xr:uid="{F6D72F38-04AA-429D-BF92-B2C4B3EDB6DE}"/>
    <cellStyle name="Normal 2 9 4 2 7" xfId="5787" xr:uid="{B9129EE0-1366-498C-A330-1909B050814C}"/>
    <cellStyle name="Normal 2 9 4 2 8" xfId="9690" xr:uid="{6BCDBFE0-E54F-4A9E-AFB9-4E0B1F5A1087}"/>
    <cellStyle name="Normal 2 9 4 2 9" xfId="24869" xr:uid="{2A16CE85-543E-483F-861D-6AB7815F1DC3}"/>
    <cellStyle name="Normal 2 9 4 3" xfId="24870" xr:uid="{10E0BC16-A5C7-4FF7-B92D-3BCB61CFA7CA}"/>
    <cellStyle name="Normal 2 9 4 3 2" xfId="222" xr:uid="{EB33BE6A-1042-44A9-8B73-058B8299CDE1}"/>
    <cellStyle name="Normal 2 9 4 3 3" xfId="111" xr:uid="{5759C603-042F-4187-B9FD-8C136CE30FF6}"/>
    <cellStyle name="Normal 2 9 4 3 4" xfId="494" xr:uid="{C054E6C4-3686-483E-8AB4-7FD933D70915}"/>
    <cellStyle name="Normal 2 9 4 3 5" xfId="537" xr:uid="{4BC30529-94F6-4EB5-8B48-12223EC7D508}"/>
    <cellStyle name="Normal 2 9 4 3 6" xfId="5797" xr:uid="{46582AF0-4629-4F19-9AE9-BC8A490D4FCD}"/>
    <cellStyle name="Normal 2 9 4 3 7" xfId="5808" xr:uid="{40906B35-DEB6-49C6-A358-40DC8AEC8B21}"/>
    <cellStyle name="Normal 2 9 4 3 8" xfId="9701" xr:uid="{D7FCEF25-24E3-4C21-8F4B-2E9D94CFCCBC}"/>
    <cellStyle name="Normal 2 9 4 3 9" xfId="24873" xr:uid="{9349CA7D-C3AC-42CD-88A1-072C99BC667E}"/>
    <cellStyle name="Normal 2 9 4 4" xfId="24875" xr:uid="{0B3EDBFD-9234-4DD9-9249-B4BF81237912}"/>
    <cellStyle name="Normal 2 9 4 4 2" xfId="7064" xr:uid="{87803D5A-33A9-4B38-B34E-935276A68DF6}"/>
    <cellStyle name="Normal 2 9 4 4 3" xfId="7075" xr:uid="{8855005F-94F8-412D-92CA-7074A682D4D5}"/>
    <cellStyle name="Normal 2 9 4 4 4" xfId="7081" xr:uid="{693D7962-DB6F-4823-BF96-45524203FD90}"/>
    <cellStyle name="Normal 2 9 4 4 5" xfId="7087" xr:uid="{7CE64431-C85C-4FBB-A2AE-D9027176FD15}"/>
    <cellStyle name="Normal 2 9 4 4 6" xfId="7095" xr:uid="{6A8F046C-D846-4F9A-9583-9A449D8DA0DD}"/>
    <cellStyle name="Normal 2 9 4 4 7" xfId="7103" xr:uid="{79A8C99B-6292-4864-ADD3-BF811FA413AB}"/>
    <cellStyle name="Normal 2 9 4 4 8" xfId="9717" xr:uid="{56203E1E-706C-4779-8194-77EAB2BFF308}"/>
    <cellStyle name="Normal 2 9 4 4 9" xfId="10739" xr:uid="{573B4070-1412-43E0-9985-132F9224B230}"/>
    <cellStyle name="Normal 2 9 4 5" xfId="9335" xr:uid="{C6581809-207D-4565-A59B-AFD702AB77BD}"/>
    <cellStyle name="Normal 2 9 4 5 2" xfId="2003" xr:uid="{22CB5CCE-AC07-456D-8818-AE0044C5CE2F}"/>
    <cellStyle name="Normal 2 9 4 5 3" xfId="9902" xr:uid="{BECE920D-C5E1-46A0-8389-0FCCD2268A42}"/>
    <cellStyle name="Normal 2 9 4 5 4" xfId="11901" xr:uid="{C21A15DD-33EC-47AB-ABA4-ACC94F4B69EF}"/>
    <cellStyle name="Normal 2 9 4 5 5" xfId="11907" xr:uid="{0981C49B-338B-4248-BEB6-1CF947B19A5E}"/>
    <cellStyle name="Normal 2 9 4 5 6" xfId="11913" xr:uid="{3C7FD688-AB40-4C24-A711-5676F515472E}"/>
    <cellStyle name="Normal 2 9 4 5 7" xfId="11921" xr:uid="{69F58DE6-A86B-4597-9BA7-787AA805F51E}"/>
    <cellStyle name="Normal 2 9 4 5 8" xfId="11929" xr:uid="{8A67B7B8-314C-451A-ADED-71E1C7A34611}"/>
    <cellStyle name="Normal 2 9 4 5 9" xfId="10785" xr:uid="{C5F2E017-918B-407F-B423-6AD4B2BEFFFC}"/>
    <cellStyle name="Normal 2 9 4 6" xfId="24877" xr:uid="{E6AE31E8-45E3-49A0-9083-5E89A21F30FC}"/>
    <cellStyle name="Normal 2 9 4 6 2" xfId="21634" xr:uid="{905BD652-F698-4F26-B523-71DAE38E18FD}"/>
    <cellStyle name="Normal 2 9 4 6 3" xfId="21638" xr:uid="{BBD3064D-21BF-4BF2-8D21-A39C4EB73EC9}"/>
    <cellStyle name="Normal 2 9 4 6 4" xfId="21643" xr:uid="{D26C7800-C47A-461C-BE03-32852C0EC4F8}"/>
    <cellStyle name="Normal 2 9 4 6 5" xfId="21648" xr:uid="{AED52AA4-775C-4C45-8C3B-15A072968F76}"/>
    <cellStyle name="Normal 2 9 4 6 6" xfId="21653" xr:uid="{4C9A7703-90AD-4CFB-97BB-903063624001}"/>
    <cellStyle name="Normal 2 9 4 6 7" xfId="21658" xr:uid="{A2FB05E9-EA5D-41BE-9205-733F393A47FE}"/>
    <cellStyle name="Normal 2 9 4 6 8" xfId="24878" xr:uid="{718996D3-0390-4ECB-ACD0-41CD69B3068B}"/>
    <cellStyle name="Normal 2 9 4 6 9" xfId="24879" xr:uid="{B40D728A-729C-440C-BBBC-DFB27D5F4640}"/>
    <cellStyle name="Normal 2 9 4 7" xfId="6451" xr:uid="{A3B12DB9-A5DB-4DC9-BC28-84BA9413DB81}"/>
    <cellStyle name="Normal 2 9 4 8" xfId="6493" xr:uid="{84A90931-D7E0-4F96-8296-88607F82AB52}"/>
    <cellStyle name="Normal 2 9 4 9" xfId="6535" xr:uid="{4E3FF313-FAB4-4695-A56D-AC7E548B4B21}"/>
    <cellStyle name="Normal 2 9 4_New TB 18-19" xfId="24880" xr:uid="{28F1D469-B571-40AB-868C-A7E3036E6015}"/>
    <cellStyle name="Normal 2 9 5" xfId="18011" xr:uid="{7EA0F38C-839B-408F-8A6E-9C0D5D954896}"/>
    <cellStyle name="Normal 2 9 5 10" xfId="20381" xr:uid="{CA82E869-0D33-41D4-B9FF-E587B8F6105D}"/>
    <cellStyle name="Normal 2 9 5 11" xfId="20386" xr:uid="{BFCC2A63-C31D-4622-8F10-58D7CCDC07C4}"/>
    <cellStyle name="Normal 2 9 5 12" xfId="20391" xr:uid="{24033822-1B01-4A31-8543-F351DE1A7C78}"/>
    <cellStyle name="Normal 2 9 5 13" xfId="20395" xr:uid="{B5D0CAF1-926B-49EE-9F26-9DF6B360CF4D}"/>
    <cellStyle name="Normal 2 9 5 14" xfId="20399" xr:uid="{9E14B1C8-CBEE-423F-A81D-62012ED6E1EB}"/>
    <cellStyle name="Normal 2 9 5 2" xfId="18745" xr:uid="{B82F58E7-E72F-4851-A820-D59C906C57DB}"/>
    <cellStyle name="Normal 2 9 5 2 2" xfId="7217" xr:uid="{6E25C90F-0590-45E3-BF6C-7B0FB9D48C85}"/>
    <cellStyle name="Normal 2 9 5 2 3" xfId="7225" xr:uid="{33EC130B-26CB-4944-9C4E-E6892E21978E}"/>
    <cellStyle name="Normal 2 9 5 2 4" xfId="7232" xr:uid="{21674188-D831-44EA-BDF6-345ED19C5CC6}"/>
    <cellStyle name="Normal 2 9 5 2 5" xfId="2700" xr:uid="{7F9B8D4E-A664-4FD7-9861-AB4F700944A0}"/>
    <cellStyle name="Normal 2 9 5 2 6" xfId="2718" xr:uid="{80D7F712-A6DA-4447-B72D-57E89C23D301}"/>
    <cellStyle name="Normal 2 9 5 2 7" xfId="24882" xr:uid="{7335CF03-CE4F-4948-9110-D1681EF5A8C1}"/>
    <cellStyle name="Normal 2 9 5 2 8" xfId="24883" xr:uid="{A36A6E3C-CE53-4BEB-9510-F733B292E337}"/>
    <cellStyle name="Normal 2 9 5 2 9" xfId="24884" xr:uid="{16EA829F-38A5-4DBB-81A1-6F4263ACF1D5}"/>
    <cellStyle name="Normal 2 9 5 3" xfId="24885" xr:uid="{CD06FACD-147B-4344-A8B6-2B85CF686311}"/>
    <cellStyle name="Normal 2 9 5 3 2" xfId="7246" xr:uid="{37D8FB12-AD61-42D4-807A-CFAC6F44801E}"/>
    <cellStyle name="Normal 2 9 5 3 3" xfId="7257" xr:uid="{BA5F6F97-5B2A-4506-AD59-A62DC937FACA}"/>
    <cellStyle name="Normal 2 9 5 3 4" xfId="7266" xr:uid="{65485FDE-5FC1-48B7-B440-D84C167F24D6}"/>
    <cellStyle name="Normal 2 9 5 3 5" xfId="2788" xr:uid="{B2AB7ED9-83CA-4111-84E3-19A9D37578C3}"/>
    <cellStyle name="Normal 2 9 5 3 6" xfId="2804" xr:uid="{B12BA197-BEE8-4225-AD4C-1E7F34C30F1E}"/>
    <cellStyle name="Normal 2 9 5 3 7" xfId="24888" xr:uid="{1EB697FE-BD68-458E-8282-9110D9EC8A3C}"/>
    <cellStyle name="Normal 2 9 5 3 8" xfId="24889" xr:uid="{5CD93FB3-6833-48C1-BF68-FD635109EB6A}"/>
    <cellStyle name="Normal 2 9 5 3 9" xfId="24890" xr:uid="{C21864A8-1946-424B-839A-63E9D89BE28D}"/>
    <cellStyle name="Normal 2 9 5 4" xfId="24891" xr:uid="{6A185BC8-FAE4-48FC-B3D2-B0DFE36751A2}"/>
    <cellStyle name="Normal 2 9 5 4 2" xfId="24894" xr:uid="{2DC8DB4B-8408-448F-BC3B-ABCE3AC38A54}"/>
    <cellStyle name="Normal 2 9 5 4 3" xfId="24896" xr:uid="{D337E613-CC51-4C3E-BA48-65EBD8B151EA}"/>
    <cellStyle name="Normal 2 9 5 4 4" xfId="24897" xr:uid="{9B72C63C-9BE7-492D-A6BC-DC4FAF08C1C1}"/>
    <cellStyle name="Normal 2 9 5 4 5" xfId="18858" xr:uid="{CB2B629D-2098-4F47-AF1E-1101FA5B872F}"/>
    <cellStyle name="Normal 2 9 5 4 6" xfId="24898" xr:uid="{858618A1-6F50-4C6C-A678-211A7FE1ACA3}"/>
    <cellStyle name="Normal 2 9 5 4 7" xfId="24899" xr:uid="{AE35FCDE-EFC5-4D5A-A5EE-7829B235D7CB}"/>
    <cellStyle name="Normal 2 9 5 4 8" xfId="24900" xr:uid="{C2675994-92AB-4D57-85D4-EEE706814155}"/>
    <cellStyle name="Normal 2 9 5 4 9" xfId="24901" xr:uid="{DC5FFF84-0948-4F32-9C6C-2644B12874EC}"/>
    <cellStyle name="Normal 2 9 5 5" xfId="24902" xr:uid="{C6539532-536F-486A-9F13-166B2DC8CE74}"/>
    <cellStyle name="Normal 2 9 5 5 2" xfId="24904" xr:uid="{A4A6199C-7F9C-4FBD-882C-B7B521A2879D}"/>
    <cellStyle name="Normal 2 9 5 5 3" xfId="24907" xr:uid="{61C2E322-170B-4A49-9051-3DED5824BC8F}"/>
    <cellStyle name="Normal 2 9 5 5 4" xfId="24908" xr:uid="{B03772A4-3A25-4D3C-B5FA-EC7244383EBC}"/>
    <cellStyle name="Normal 2 9 5 5 5" xfId="24909" xr:uid="{90B4A496-52D3-4F00-BE7C-EF01061958BD}"/>
    <cellStyle name="Normal 2 9 5 5 6" xfId="24910" xr:uid="{A044FB79-FA78-4CE5-BCA0-E5EE0CD4B1A7}"/>
    <cellStyle name="Normal 2 9 5 5 7" xfId="24911" xr:uid="{7BDE4A6E-0310-4E79-945F-34BE78BDA544}"/>
    <cellStyle name="Normal 2 9 5 5 8" xfId="24912" xr:uid="{F92B0322-C043-4E0C-B851-7A5CED6F044C}"/>
    <cellStyle name="Normal 2 9 5 5 9" xfId="24913" xr:uid="{2C81F654-745B-4E94-BBE6-10E064FF6E9C}"/>
    <cellStyle name="Normal 2 9 5 6" xfId="21174" xr:uid="{AABACE92-DC4F-4EEC-A19D-3D9B3569091F}"/>
    <cellStyle name="Normal 2 9 5 6 2" xfId="21176" xr:uid="{0B5E927A-B772-4EE3-96BE-50588F2EC01D}"/>
    <cellStyle name="Normal 2 9 5 6 3" xfId="21183" xr:uid="{432D1B23-CF3C-45D4-9F1B-2FA17A202A67}"/>
    <cellStyle name="Normal 2 9 5 6 4" xfId="21199" xr:uid="{FBC35F3E-C7D0-4695-BDD2-1A296CCA2C74}"/>
    <cellStyle name="Normal 2 9 5 6 5" xfId="21219" xr:uid="{672D25AE-6809-4907-8761-641EA9E8A146}"/>
    <cellStyle name="Normal 2 9 5 6 6" xfId="21232" xr:uid="{9FBDE1CA-AD81-4C85-A8F1-553992171FA6}"/>
    <cellStyle name="Normal 2 9 5 6 7" xfId="21240" xr:uid="{1358D2DC-B7D0-4767-8DD7-302E4323F480}"/>
    <cellStyle name="Normal 2 9 5 6 8" xfId="21248" xr:uid="{4F05BD05-2D7E-497C-9308-5A1378FB3F95}"/>
    <cellStyle name="Normal 2 9 5 6 9" xfId="21250" xr:uid="{8AD7F278-AFFE-4011-A7EC-E34675705D92}"/>
    <cellStyle name="Normal 2 9 5 7" xfId="15585" xr:uid="{117D67C7-68B6-41D0-AC7C-A8D9604CB014}"/>
    <cellStyle name="Normal 2 9 5 8" xfId="15589" xr:uid="{EC3F7396-1364-4F83-BA36-1F543410A078}"/>
    <cellStyle name="Normal 2 9 5 9" xfId="1422" xr:uid="{05DBC2EC-8E0B-4708-99A7-909AFC433E0C}"/>
    <cellStyle name="Normal 2 9 5_New TB 18-19" xfId="16655" xr:uid="{6CBC5B46-D406-437E-BF36-20AFFF58D66F}"/>
    <cellStyle name="Normal 2 9 6" xfId="18013" xr:uid="{A132AA3D-F7C9-4C7F-8F7A-EC937D2662EC}"/>
    <cellStyle name="Normal 2 9 6 10" xfId="24914" xr:uid="{6CC8ED40-9F4F-4D5D-9416-F799FB1885BC}"/>
    <cellStyle name="Normal 2 9 6 11" xfId="24916" xr:uid="{7AC99758-DFBA-4396-A199-A341CEAD2F33}"/>
    <cellStyle name="Normal 2 9 6 12" xfId="24918" xr:uid="{EF4BB8F2-11FD-4E1E-A010-977029ECB393}"/>
    <cellStyle name="Normal 2 9 6 13" xfId="24920" xr:uid="{6FF6FB16-8130-4ABE-9F65-60A7EE4F4432}"/>
    <cellStyle name="Normal 2 9 6 14" xfId="24922" xr:uid="{69D8935E-3C9E-42A7-B9B5-5E28E21AC6C0}"/>
    <cellStyle name="Normal 2 9 6 2" xfId="18780" xr:uid="{94F767F9-7AC0-40A1-97A4-DFBB1DF7D246}"/>
    <cellStyle name="Normal 2 9 6 2 2" xfId="24923" xr:uid="{17A736C1-66B3-4C2B-8462-0AC2448DFE9B}"/>
    <cellStyle name="Normal 2 9 6 2 3" xfId="24924" xr:uid="{E70ED039-5194-4BE7-A3F8-89AE0B287923}"/>
    <cellStyle name="Normal 2 9 6 2 4" xfId="22705" xr:uid="{26F2E366-9BF0-4E76-AE9B-950A21D1AAAB}"/>
    <cellStyle name="Normal 2 9 6 2 5" xfId="22708" xr:uid="{EC09D496-5FD9-44A2-B4D3-47F4232D6720}"/>
    <cellStyle name="Normal 2 9 6 2 6" xfId="22711" xr:uid="{F5B782FE-A2DD-43CC-BD1F-0BCB0D4D6B9D}"/>
    <cellStyle name="Normal 2 9 6 2 7" xfId="22716" xr:uid="{4AB43370-6407-4CFC-93AF-81ADAD131AC3}"/>
    <cellStyle name="Normal 2 9 6 2 8" xfId="22720" xr:uid="{271DB46D-25DD-4B5A-9992-991666D22412}"/>
    <cellStyle name="Normal 2 9 6 2 9" xfId="22724" xr:uid="{DC31DD30-513D-4670-B9A3-2287F828866F}"/>
    <cellStyle name="Normal 2 9 6 3" xfId="19589" xr:uid="{55654829-0C55-4996-9E89-2FC032FDDC2F}"/>
    <cellStyle name="Normal 2 9 6 3 2" xfId="24928" xr:uid="{7079DA99-5513-4914-8C19-D75ACCE84E5D}"/>
    <cellStyle name="Normal 2 9 6 3 3" xfId="24929" xr:uid="{4FBDEBD9-3646-49E8-A728-81616F7ECB0F}"/>
    <cellStyle name="Normal 2 9 6 3 4" xfId="24930" xr:uid="{F504675F-FA03-4D3F-A965-33B0B6ACE402}"/>
    <cellStyle name="Normal 2 9 6 3 5" xfId="24931" xr:uid="{6CCEA056-7FB5-4F41-9ADB-3B7B1C0ADDD5}"/>
    <cellStyle name="Normal 2 9 6 3 6" xfId="24932" xr:uid="{90F96EDE-5A61-4AC5-A897-274C7EB469A5}"/>
    <cellStyle name="Normal 2 9 6 3 7" xfId="24933" xr:uid="{22DF01A5-C0EF-44EE-BB8E-332CC6DBF8F8}"/>
    <cellStyle name="Normal 2 9 6 3 8" xfId="24934" xr:uid="{BFCAA61C-5B5F-4CB7-891D-A39C9476B2F8}"/>
    <cellStyle name="Normal 2 9 6 3 9" xfId="24936" xr:uid="{9D7CDE1C-BC2F-424A-883A-B952DA42E18B}"/>
    <cellStyle name="Normal 2 9 6 4" xfId="19593" xr:uid="{A045D18C-CD96-40B6-9D92-1648E373E116}"/>
    <cellStyle name="Normal 2 9 6 4 2" xfId="24937" xr:uid="{5A5964C2-FE09-4A8E-8348-687920752069}"/>
    <cellStyle name="Normal 2 9 6 4 3" xfId="24938" xr:uid="{AF94430F-D189-4339-8EF9-DA00DFE46BE8}"/>
    <cellStyle name="Normal 2 9 6 4 4" xfId="24939" xr:uid="{3C15F71D-286D-44E4-BAB5-791C7EEA0EA7}"/>
    <cellStyle name="Normal 2 9 6 4 5" xfId="24940" xr:uid="{57849F91-1BE0-4F11-9A16-5F79282880DD}"/>
    <cellStyle name="Normal 2 9 6 4 6" xfId="24941" xr:uid="{2D00B720-5251-4D5D-9A53-B4DE57AEB753}"/>
    <cellStyle name="Normal 2 9 6 4 7" xfId="24942" xr:uid="{5E96A24B-6D75-4ADA-AB8F-2D9615F2B069}"/>
    <cellStyle name="Normal 2 9 6 4 8" xfId="24943" xr:uid="{CE20EC82-D4B4-4E10-AE0D-7A4551E08D44}"/>
    <cellStyle name="Normal 2 9 6 4 9" xfId="24945" xr:uid="{B3CDFD58-D6DF-4F0D-B054-48797EEE71EC}"/>
    <cellStyle name="Normal 2 9 6 5" xfId="24946" xr:uid="{D3B1D585-6101-4E2D-A94F-5E32516012BE}"/>
    <cellStyle name="Normal 2 9 6 5 2" xfId="24948" xr:uid="{827467A7-DE85-4C93-AA59-9D3641207E57}"/>
    <cellStyle name="Normal 2 9 6 5 3" xfId="24950" xr:uid="{4BF14F17-985F-48E0-ABF5-2E5C6E880DE7}"/>
    <cellStyle name="Normal 2 9 6 5 4" xfId="24951" xr:uid="{72DE1AE9-E339-4385-94DF-83305F0CFBC0}"/>
    <cellStyle name="Normal 2 9 6 5 5" xfId="24952" xr:uid="{C2922613-CFD6-4245-86F2-0263256521CA}"/>
    <cellStyle name="Normal 2 9 6 5 6" xfId="24953" xr:uid="{99CA1618-5D56-442D-84D4-1ECDB1426440}"/>
    <cellStyle name="Normal 2 9 6 5 7" xfId="24954" xr:uid="{2E292DCC-0E1A-4084-8D11-33345CA390CB}"/>
    <cellStyle name="Normal 2 9 6 5 8" xfId="24955" xr:uid="{24338017-0888-4545-B5D9-9A5E5FBA5472}"/>
    <cellStyle name="Normal 2 9 6 5 9" xfId="24957" xr:uid="{75C04713-9E97-49EA-BFAE-B4968D7C3841}"/>
    <cellStyle name="Normal 2 9 6 6" xfId="24082" xr:uid="{6FD920F7-4C2C-44FA-A6D8-F68A9443405F}"/>
    <cellStyle name="Normal 2 9 6 6 2" xfId="21857" xr:uid="{42109851-211E-431F-BB76-EB549CC64A26}"/>
    <cellStyle name="Normal 2 9 6 6 3" xfId="9592" xr:uid="{E2C467D4-8581-45A2-9E11-953775DF73DA}"/>
    <cellStyle name="Normal 2 9 6 6 4" xfId="21861" xr:uid="{6DD8B6C7-CC5A-45F4-BD3C-94683D2CA570}"/>
    <cellStyle name="Normal 2 9 6 6 5" xfId="21865" xr:uid="{CB5F958D-6CC6-477D-9725-71E15D493783}"/>
    <cellStyle name="Normal 2 9 6 6 6" xfId="21869" xr:uid="{FC3655B8-38A5-4660-A570-CA48C642B1F2}"/>
    <cellStyle name="Normal 2 9 6 6 7" xfId="21873" xr:uid="{BEDB9438-E826-43AE-A962-DC3B265F1132}"/>
    <cellStyle name="Normal 2 9 6 6 8" xfId="24086" xr:uid="{4EE449D2-28CC-44D4-BEA3-8400EEBBDA34}"/>
    <cellStyle name="Normal 2 9 6 6 9" xfId="24089" xr:uid="{F918AAAE-DAE1-4CD3-8848-C9B0CA328AA1}"/>
    <cellStyle name="Normal 2 9 6 7" xfId="15605" xr:uid="{07170F39-8AE4-41BF-81D6-4164BCD5F85A}"/>
    <cellStyle name="Normal 2 9 6 8" xfId="15610" xr:uid="{3E2C8981-34AE-46FD-ABF5-CD92BDB9D05C}"/>
    <cellStyle name="Normal 2 9 6 9" xfId="15615" xr:uid="{7AAEE4E9-10F0-44D6-9558-560BFC1512EA}"/>
    <cellStyle name="Normal 2 9 6_New TB 18-19" xfId="6925" xr:uid="{F95C5B9B-C904-4E44-B1AF-07030CC56651}"/>
    <cellStyle name="Normal 2 9 7" xfId="18015" xr:uid="{D3E897FE-7103-494C-8B1B-E4FD6FEF092D}"/>
    <cellStyle name="Normal 2 9 7 2" xfId="18817" xr:uid="{40906B70-4ECD-4B4C-8F79-3DC0D9461E8E}"/>
    <cellStyle name="Normal 2 9 7 3" xfId="19695" xr:uid="{86030561-FCA5-4E55-A05D-23857FF55B05}"/>
    <cellStyle name="Normal 2 9 7 4" xfId="19699" xr:uid="{53990F15-8E81-4AB6-9C9D-36A6780D009E}"/>
    <cellStyle name="Normal 2 9 7 5" xfId="24958" xr:uid="{4F858E47-74D9-4F97-B0C2-4A3D005A9B7A}"/>
    <cellStyle name="Normal 2 9 7 6" xfId="24108" xr:uid="{8239BB83-4704-4985-A618-38869C3AF46C}"/>
    <cellStyle name="Normal 2 9 7 7" xfId="24119" xr:uid="{1A6D84A7-835F-43BD-BC88-1E466664CF06}"/>
    <cellStyle name="Normal 2 9 7 8" xfId="24130" xr:uid="{6D3262BC-C222-407A-8EAA-6B9C28AD4204}"/>
    <cellStyle name="Normal 2 9 7 9" xfId="24141" xr:uid="{FA813615-9CEC-4A58-BA61-4E7193B0AAE1}"/>
    <cellStyle name="Normal 2 9 8" xfId="24960" xr:uid="{0D1D02D9-5971-4569-A9FF-636AB12AAE3F}"/>
    <cellStyle name="Normal 2 9 8 2" xfId="18847" xr:uid="{C689D92B-0AC1-4661-AB38-05FB50EF602B}"/>
    <cellStyle name="Normal 2 9 8 3" xfId="19791" xr:uid="{C00389C4-FE3D-41B9-93BE-C83A3805C8BF}"/>
    <cellStyle name="Normal 2 9 8 4" xfId="19797" xr:uid="{718BB866-A13A-4C9D-BC3A-03C08ECCB0E2}"/>
    <cellStyle name="Normal 2 9 8 5" xfId="24962" xr:uid="{3C0FC0F2-E4F3-4850-90E8-218B521C9777}"/>
    <cellStyle name="Normal 2 9 8 6" xfId="24182" xr:uid="{12FB11E2-5C2D-4CB4-BAD9-B08417A05E1B}"/>
    <cellStyle name="Normal 2 9 8 7" xfId="24184" xr:uid="{2E071C56-3CC1-46E4-A3FA-E8B45DFF3B38}"/>
    <cellStyle name="Normal 2 9 8 8" xfId="24203" xr:uid="{9A5D0B80-3A03-42E2-90E4-101338C14A7D}"/>
    <cellStyle name="Normal 2 9 8 9" xfId="24233" xr:uid="{FF2EED87-41F4-4EDB-8FEA-08AD1A2C2BB3}"/>
    <cellStyle name="Normal 2 9 9" xfId="24965" xr:uid="{00B50A5E-4B27-4DFA-95E0-D99BB14F6930}"/>
    <cellStyle name="Normal 2 9 9 2" xfId="19903" xr:uid="{CCB1E883-5B6D-4766-9950-42E6B031CA04}"/>
    <cellStyle name="Normal 2 9 9 3" xfId="19909" xr:uid="{9EB2E4D1-0A98-4748-AF2D-AB4F7CF01F84}"/>
    <cellStyle name="Normal 2 9 9 4" xfId="17931" xr:uid="{7DB542F6-EAAD-4628-A87B-15F9AE2AB3B6}"/>
    <cellStyle name="Normal 2 9 9 5" xfId="17936" xr:uid="{5629D000-F0CE-4944-8280-1A4DF3DF56F7}"/>
    <cellStyle name="Normal 2 9 9 6" xfId="17939" xr:uid="{9822B7BE-5B54-4995-BC66-83DBC9CAFE42}"/>
    <cellStyle name="Normal 2 9 9 7" xfId="17942" xr:uid="{B88D0C80-BFFD-4B61-997D-2EE8971CF67A}"/>
    <cellStyle name="Normal 2 9 9 8" xfId="17945" xr:uid="{76613A35-4C13-419C-8CD2-93722679B805}"/>
    <cellStyle name="Normal 2 9 9 9" xfId="17949" xr:uid="{CE73299D-5DDA-46BA-AEA5-0B114302E8A4}"/>
    <cellStyle name="Normal 2 9_New TB 18-19" xfId="24967" xr:uid="{1576F3EE-7FF3-425B-B1A9-D6E2FC162EF9}"/>
    <cellStyle name="Normal 2_Notes" xfId="24927" xr:uid="{53AF4BF9-CE95-481A-BDA2-13B7ABA4151E}"/>
    <cellStyle name="Normal 20" xfId="15972" xr:uid="{4633D8E4-C361-49F7-BA22-6FBF20CAC79C}"/>
    <cellStyle name="Normal 20 10" xfId="12952" xr:uid="{BA2838EA-D7F8-4A56-A21A-B918B168B6B8}"/>
    <cellStyle name="Normal 20 11" xfId="12957" xr:uid="{CBD61B3A-E95D-4416-A258-560EC0679BA8}"/>
    <cellStyle name="Normal 20 12" xfId="12960" xr:uid="{5150B97F-5FAB-4437-8EAC-596C5C706F55}"/>
    <cellStyle name="Normal 20 13" xfId="15974" xr:uid="{E62FADD7-25F7-4EF9-9216-52D163A52900}"/>
    <cellStyle name="Normal 20 14" xfId="15490" xr:uid="{7D5C157E-D71C-446E-8A31-C0CC77E20E37}"/>
    <cellStyle name="Normal 20 15" xfId="15976" xr:uid="{0E3D7136-6857-4E5C-9174-EE52030DEA09}"/>
    <cellStyle name="Normal 20 2" xfId="8570" xr:uid="{246B0717-DBA9-46C7-AEBD-955F9174DF63}"/>
    <cellStyle name="Normal 20 2 10" xfId="4422" xr:uid="{CE339FE0-A4E3-44F0-B40D-43AA957A2C82}"/>
    <cellStyle name="Normal 20 2 11" xfId="77" xr:uid="{DC95EEFC-D2F0-49CD-8D84-F39A41AD6581}"/>
    <cellStyle name="Normal 20 2 12" xfId="4668" xr:uid="{7E0550F2-812B-4CCE-A1B8-6A74B8D31EBE}"/>
    <cellStyle name="Normal 20 2 13" xfId="4678" xr:uid="{19B6F75B-98D7-497B-B736-AF3E43EA1141}"/>
    <cellStyle name="Normal 20 2 14" xfId="5546" xr:uid="{6EEDDA7A-C1E4-4A76-8FFF-613F9996801F}"/>
    <cellStyle name="Normal 20 2 2" xfId="2703" xr:uid="{D28CE494-130A-48D1-910B-198D0AE28727}"/>
    <cellStyle name="Normal 20 2 2 2" xfId="15978" xr:uid="{1A754B82-2A43-4C47-B92C-9B52F67F47D2}"/>
    <cellStyle name="Normal 20 2 2 3" xfId="695" xr:uid="{2B577F13-C2EB-4EC9-867B-A586056B3E7A}"/>
    <cellStyle name="Normal 20 2 2 4" xfId="15984" xr:uid="{19C429F6-2B4C-4833-ACD1-2AD14C5DE5C9}"/>
    <cellStyle name="Normal 20 2 2 5" xfId="13820" xr:uid="{CDD05832-F852-4AE8-9FDA-378F6AD80147}"/>
    <cellStyle name="Normal 20 2 2 6" xfId="13829" xr:uid="{FA520B3C-ACC3-453A-9861-016ABD3570C9}"/>
    <cellStyle name="Normal 20 2 2 7" xfId="13842" xr:uid="{050BFB55-7055-45FA-862B-600F3A745F56}"/>
    <cellStyle name="Normal 20 2 2 8" xfId="13855" xr:uid="{41076FF8-8585-411E-A9FB-34AC46ADBC4E}"/>
    <cellStyle name="Normal 20 2 2 9" xfId="13868" xr:uid="{A04E30EB-D548-4F51-9FBD-269CCF954C4C}"/>
    <cellStyle name="Normal 20 2 3" xfId="2521" xr:uid="{BCFB4311-632C-4485-BCB3-6BB3D8CCB5DB}"/>
    <cellStyle name="Normal 20 2 3 2" xfId="15988" xr:uid="{AC0A1777-DF88-47DF-BEDC-561FDB1F3E83}"/>
    <cellStyle name="Normal 20 2 3 3" xfId="15992" xr:uid="{38875BC6-9560-4AEF-A2E0-2C90A91C6B29}"/>
    <cellStyle name="Normal 20 2 3 4" xfId="15999" xr:uid="{BE1072FD-DAB4-46C2-B3B3-4BF8B23FA45F}"/>
    <cellStyle name="Normal 20 2 3 5" xfId="13898" xr:uid="{8333B013-6A1F-48E3-9648-883427681A43}"/>
    <cellStyle name="Normal 20 2 3 6" xfId="13909" xr:uid="{CD14179C-1CD3-46C5-A218-5658DD6583A5}"/>
    <cellStyle name="Normal 20 2 3 7" xfId="13921" xr:uid="{1F0EA9EB-D983-4E26-902A-DC793CA99FDE}"/>
    <cellStyle name="Normal 20 2 3 8" xfId="13931" xr:uid="{F155D857-A1C9-4695-8993-48060464A9A1}"/>
    <cellStyle name="Normal 20 2 3 9" xfId="13942" xr:uid="{B7D8B7ED-3A33-4F02-BD18-51A0796CBBCB}"/>
    <cellStyle name="Normal 20 2 4" xfId="16001" xr:uid="{2A5899FE-15E3-4312-9647-02F95931A0F1}"/>
    <cellStyle name="Normal 20 2 4 2" xfId="16004" xr:uid="{2C413CC9-86D0-4C57-938B-E91F7BDE3E0D}"/>
    <cellStyle name="Normal 20 2 4 3" xfId="16007" xr:uid="{A012FE04-85ED-44C0-B1BA-662ED14661F4}"/>
    <cellStyle name="Normal 20 2 4 4" xfId="16013" xr:uid="{4A17FEB0-ACF8-4D2E-BD2D-8C80E7982E59}"/>
    <cellStyle name="Normal 20 2 4 5" xfId="13966" xr:uid="{B1B9542C-5AE6-4C4C-9354-C9D9201D80FD}"/>
    <cellStyle name="Normal 20 2 4 6" xfId="13977" xr:uid="{31AAC5D5-5AA9-46F9-BDC1-0DF01A296CC0}"/>
    <cellStyle name="Normal 20 2 4 7" xfId="13988" xr:uid="{97838C6B-1461-41CB-AB5C-3BB91218BB31}"/>
    <cellStyle name="Normal 20 2 4 8" xfId="13999" xr:uid="{05392A45-7DAA-46EF-9C8A-B9201CBC496A}"/>
    <cellStyle name="Normal 20 2 4 9" xfId="14011" xr:uid="{39368263-EAA8-4BFA-914D-1F4E1E043284}"/>
    <cellStyle name="Normal 20 2 5" xfId="16016" xr:uid="{37F9D797-62BB-4A04-B66A-0FFD754320BE}"/>
    <cellStyle name="Normal 20 2 5 2" xfId="16019" xr:uid="{FBC5F70A-DD19-46F3-9505-CD7BC3783879}"/>
    <cellStyle name="Normal 20 2 5 3" xfId="16021" xr:uid="{0F46AAF9-5987-49D6-9C13-52A743B721F5}"/>
    <cellStyle name="Normal 20 2 5 4" xfId="16023" xr:uid="{4A0A370A-3BBC-4CD2-97F9-56B6FB331F08}"/>
    <cellStyle name="Normal 20 2 5 5" xfId="14027" xr:uid="{1D8B7558-2270-4283-B8E7-50BB505F60FD}"/>
    <cellStyle name="Normal 20 2 5 6" xfId="14031" xr:uid="{FCBE62E3-1A08-45AA-BF92-F39DF33FC39F}"/>
    <cellStyle name="Normal 20 2 5 7" xfId="14035" xr:uid="{8C421A7D-CFA2-40E5-80E3-871D4D460A96}"/>
    <cellStyle name="Normal 20 2 5 8" xfId="14041" xr:uid="{FDB0BDD4-4DD0-4BE2-B23B-5E91576DF5BE}"/>
    <cellStyle name="Normal 20 2 5 9" xfId="14047" xr:uid="{72FC48AF-3AA9-47DB-8C73-A784A2BE7E09}"/>
    <cellStyle name="Normal 20 2 6" xfId="16025" xr:uid="{AB84E7DB-632E-4890-8AEA-535524CC63BE}"/>
    <cellStyle name="Normal 20 2 6 2" xfId="16029" xr:uid="{02B4A95D-041F-4F2C-884E-DD469C2B25B7}"/>
    <cellStyle name="Normal 20 2 6 3" xfId="16033" xr:uid="{56BFEAB6-B036-485D-9855-F8B5466C01CB}"/>
    <cellStyle name="Normal 20 2 6 4" xfId="16038" xr:uid="{C35D9041-BE17-41DD-8C04-A8CA1D5C75D7}"/>
    <cellStyle name="Normal 20 2 6 5" xfId="16042" xr:uid="{600BB34A-9D13-4354-822B-06B0870313B7}"/>
    <cellStyle name="Normal 20 2 6 6" xfId="16046" xr:uid="{1785224D-E48C-4BF9-A654-52EC2AA6DAFD}"/>
    <cellStyle name="Normal 20 2 6 7" xfId="16049" xr:uid="{DDC9E1AC-2FB9-4BE9-9347-3733BB1F4368}"/>
    <cellStyle name="Normal 20 2 6 8" xfId="16051" xr:uid="{F187C7F8-B9C9-4057-B1AD-8EF046EEA53E}"/>
    <cellStyle name="Normal 20 2 6 9" xfId="16054" xr:uid="{1C3C870D-CE8D-44B0-8566-4E9BE1325F12}"/>
    <cellStyle name="Normal 20 2 7" xfId="16056" xr:uid="{8A4F3422-EF1E-4CB9-90CC-71381E707BDD}"/>
    <cellStyle name="Normal 20 2 8" xfId="16059" xr:uid="{EF4BF69E-BEC8-4405-8200-71B045D80658}"/>
    <cellStyle name="Normal 20 2 9" xfId="16062" xr:uid="{2543BA34-6101-406B-8D0D-484498EB1445}"/>
    <cellStyle name="Normal 20 2_New TB 18-19" xfId="16065" xr:uid="{70376C96-884E-4E89-B9FF-04932C109904}"/>
    <cellStyle name="Normal 20 3" xfId="8581" xr:uid="{23549818-F45A-42C9-AEA6-4AA3AC2944A4}"/>
    <cellStyle name="Normal 20 3 2" xfId="12868" xr:uid="{972325D5-F4FE-468F-B9B8-41170F7A27F1}"/>
    <cellStyle name="Normal 20 3 3" xfId="12871" xr:uid="{B52BD897-B620-48D5-97EF-9560B3C74993}"/>
    <cellStyle name="Normal 20 3 4" xfId="12874" xr:uid="{C351C331-C0C5-492F-AF80-3C84303BD9A6}"/>
    <cellStyle name="Normal 20 3 5" xfId="16068" xr:uid="{85DEDCE1-9EAB-44CB-BB68-B535C2F1BF04}"/>
    <cellStyle name="Normal 20 3 6" xfId="16071" xr:uid="{F52D7508-C336-44CD-B990-DE9D78EAAFD4}"/>
    <cellStyle name="Normal 20 3 7" xfId="16074" xr:uid="{403DEFC4-4FF8-400B-9D6D-5F9817E0F783}"/>
    <cellStyle name="Normal 20 3 8" xfId="16077" xr:uid="{CAE059F2-CB1E-4931-8D00-C563BC7A2D73}"/>
    <cellStyle name="Normal 20 3 9" xfId="16080" xr:uid="{74D72A59-3204-4F9A-8E21-4ACE8DB38CB8}"/>
    <cellStyle name="Normal 20 4" xfId="16084" xr:uid="{CA9F37A9-6294-4B8E-8020-1B806F00B60E}"/>
    <cellStyle name="Normal 20 4 2" xfId="16088" xr:uid="{2FC0530A-0CDE-4188-B334-61245E26A6C4}"/>
    <cellStyle name="Normal 20 4 3" xfId="13731" xr:uid="{42AAC3C7-DAC8-4F09-A250-5A232B89207A}"/>
    <cellStyle name="Normal 20 4 4" xfId="13736" xr:uid="{FE394710-1D3D-4426-BE3E-087150EA2841}"/>
    <cellStyle name="Normal 20 4 5" xfId="13742" xr:uid="{40CBD5AA-108D-4F36-A4A5-83B6B44CC470}"/>
    <cellStyle name="Normal 20 4 6" xfId="13748" xr:uid="{E2851653-36CA-46BA-9470-24FB1E1B2429}"/>
    <cellStyle name="Normal 20 4 7" xfId="13754" xr:uid="{E3079802-9A1A-4F5A-8F12-08E5E52EE7EA}"/>
    <cellStyle name="Normal 20 4 8" xfId="13760" xr:uid="{40194CD8-DD9B-434C-AF90-6D61780DCC75}"/>
    <cellStyle name="Normal 20 4 9" xfId="13766" xr:uid="{A092222E-3942-4204-A3B4-9B618ADCB796}"/>
    <cellStyle name="Normal 20 5" xfId="16091" xr:uid="{D3787358-8C5F-431F-8870-BDBD9BD2CB09}"/>
    <cellStyle name="Normal 20 5 2" xfId="16097" xr:uid="{31AF3EAC-D9CE-496A-89B6-5642A9AFBA1C}"/>
    <cellStyle name="Normal 20 5 3" xfId="13202" xr:uid="{98532E1D-9D90-4DED-B5DF-AB0FA2DF28D0}"/>
    <cellStyle name="Normal 20 5 4" xfId="293" xr:uid="{71CF72ED-8EA7-4B74-AC3D-A480DFF1E89C}"/>
    <cellStyle name="Normal 20 5 5" xfId="13210" xr:uid="{8CADE216-A6F5-42E4-838D-2773E52BFF24}"/>
    <cellStyle name="Normal 20 5 6" xfId="13219" xr:uid="{73E8AF0D-8F8C-47AB-B6B4-DFF6DD1AC5C4}"/>
    <cellStyle name="Normal 20 5 7" xfId="13228" xr:uid="{FFE92E28-1869-4F2D-994C-B0552E04830C}"/>
    <cellStyle name="Normal 20 5 8" xfId="13237" xr:uid="{01B79AF8-6069-49D8-AFF4-CB2BD8BB0750}"/>
    <cellStyle name="Normal 20 5 9" xfId="13246" xr:uid="{DFD3B522-05AB-4D52-BBD8-77DE39EBC464}"/>
    <cellStyle name="Normal 20 6" xfId="16100" xr:uid="{B7EB5618-7692-4082-BDBF-C31E00053847}"/>
    <cellStyle name="Normal 20 6 2" xfId="16109" xr:uid="{071FC2E9-30C5-4710-9329-95147C92975C}"/>
    <cellStyle name="Normal 20 6 3" xfId="13265" xr:uid="{BFDF97C9-E05C-4908-A1DF-09074AEEA28D}"/>
    <cellStyle name="Normal 20 6 4" xfId="13275" xr:uid="{D96EE522-061A-4579-A354-DF9554A679D9}"/>
    <cellStyle name="Normal 20 6 5" xfId="13285" xr:uid="{B178C7CA-AFEB-4757-B88D-18E273E2A486}"/>
    <cellStyle name="Normal 20 6 6" xfId="13295" xr:uid="{B9FDB915-3CD9-4DB0-B5CD-0F3BDDFA9322}"/>
    <cellStyle name="Normal 20 6 7" xfId="13305" xr:uid="{6402FB26-AC06-4B6E-92CE-59D73CA6DA67}"/>
    <cellStyle name="Normal 20 6 8" xfId="13322" xr:uid="{A31539B5-0AB0-43B4-84CF-7111BCA04C7A}"/>
    <cellStyle name="Normal 20 6 9" xfId="13331" xr:uid="{65511E3D-FCB9-4C83-A8CA-C858BAC0F7AE}"/>
    <cellStyle name="Normal 20 7" xfId="16112" xr:uid="{40859DFC-9A73-464C-9CF8-4CB7C14DDB96}"/>
    <cellStyle name="Normal 20 7 2" xfId="16119" xr:uid="{6A86BCBC-8B83-470D-9F37-C86C171E33E4}"/>
    <cellStyle name="Normal 20 7 3" xfId="13351" xr:uid="{A249D1C1-1F75-4119-82EF-E017442E486A}"/>
    <cellStyle name="Normal 20 7 4" xfId="13359" xr:uid="{A398E4B5-FC9F-4A48-970B-CB6C4C87C0CF}"/>
    <cellStyle name="Normal 20 7 5" xfId="13367" xr:uid="{9FB64BC0-34EF-4DF9-A62C-1A32B0A676AB}"/>
    <cellStyle name="Normal 20 7 6" xfId="13375" xr:uid="{0F60536D-0BEF-443F-9AF5-A30523CADC95}"/>
    <cellStyle name="Normal 20 7 7" xfId="13383" xr:uid="{86D451B5-5BFC-4C22-A5EF-C427F62A3980}"/>
    <cellStyle name="Normal 20 7 8" xfId="13391" xr:uid="{D162B2D9-45F6-44B3-9E81-7DC2EA58B643}"/>
    <cellStyle name="Normal 20 7 9" xfId="13399" xr:uid="{747FDCE8-6F91-4B62-A33A-F293CD8DB0A7}"/>
    <cellStyle name="Normal 20 8" xfId="16122" xr:uid="{A142C17A-687A-4A3E-B574-1071BA010688}"/>
    <cellStyle name="Normal 20 9" xfId="16127" xr:uid="{3DF0895D-2E98-4C5E-8819-8A305379315E}"/>
    <cellStyle name="Normal 20_New TB 18-19" xfId="15859" xr:uid="{78B689E7-ACC5-40D0-BAAC-AF5A79DFC271}"/>
    <cellStyle name="Normal 21" xfId="16140" xr:uid="{C492B7DE-85FC-4FF8-AFBD-6CDDFF95B39E}"/>
    <cellStyle name="Normal 21 10" xfId="13515" xr:uid="{4663D2BB-3DA0-450E-A95F-557A4749D1E3}"/>
    <cellStyle name="Normal 21 11" xfId="13518" xr:uid="{F3CBB0B7-4CB7-4D84-A49F-5074612977F0}"/>
    <cellStyle name="Normal 21 12" xfId="13521" xr:uid="{4DA901D2-CA5A-4847-9AA7-90D7969712C4}"/>
    <cellStyle name="Normal 21 13" xfId="16142" xr:uid="{A02E45D5-2E71-4E63-91AE-A97A33881B37}"/>
    <cellStyle name="Normal 21 14" xfId="16144" xr:uid="{380938B3-D2AE-4E21-977D-32BD028AA85F}"/>
    <cellStyle name="Normal 21 15" xfId="16148" xr:uid="{143A417F-411C-402A-98FC-E9B68604BCAB}"/>
    <cellStyle name="Normal 21 2" xfId="8596" xr:uid="{E0BC16E3-0277-43D4-86B7-7E220E2738F4}"/>
    <cellStyle name="Normal 21 2 10" xfId="16153" xr:uid="{00028A68-C46A-461A-A0C1-5BAB9D5704B9}"/>
    <cellStyle name="Normal 21 2 11" xfId="16159" xr:uid="{2E290167-5DBB-464E-A91B-A2DBA8CE4877}"/>
    <cellStyle name="Normal 21 2 12" xfId="16165" xr:uid="{380C3E81-60D0-4C2F-B355-49C2ED22B6AF}"/>
    <cellStyle name="Normal 21 2 13" xfId="16169" xr:uid="{745F1E68-93E7-47E1-BDB5-E7001C5D7E01}"/>
    <cellStyle name="Normal 21 2 14" xfId="16172" xr:uid="{9F38E93E-6143-47FC-B1BE-9C673148E0B9}"/>
    <cellStyle name="Normal 21 2 2" xfId="379" xr:uid="{9565A5DC-5AB0-4D93-BE8C-5CFC92046EE6}"/>
    <cellStyle name="Normal 21 2 2 2" xfId="16175" xr:uid="{F17D31F2-B92F-4C68-B9DE-810215543089}"/>
    <cellStyle name="Normal 21 2 2 3" xfId="16178" xr:uid="{CA3A7EBA-0389-43CE-8B73-3B2D10E6817B}"/>
    <cellStyle name="Normal 21 2 2 4" xfId="16181" xr:uid="{59CB7107-1E50-4E75-A56E-E0A82255022C}"/>
    <cellStyle name="Normal 21 2 2 5" xfId="16183" xr:uid="{3C2E64B2-22FF-4A69-A549-AFD0C5D3D29A}"/>
    <cellStyle name="Normal 21 2 2 6" xfId="16185" xr:uid="{60730D1C-5CBE-467A-8A4D-F8DC80F8C548}"/>
    <cellStyle name="Normal 21 2 2 7" xfId="16189" xr:uid="{A23CBD1B-6D67-4798-997E-F124CEF25662}"/>
    <cellStyle name="Normal 21 2 2 8" xfId="16193" xr:uid="{140BC5B3-FD5D-44BD-9450-5D1C6CDFE87B}"/>
    <cellStyle name="Normal 21 2 2 9" xfId="16198" xr:uid="{465D2593-2C7C-4D43-B772-4ECE51334F94}"/>
    <cellStyle name="Normal 21 2 3" xfId="2791" xr:uid="{1EC361F5-9B47-4055-A433-96B33042E634}"/>
    <cellStyle name="Normal 21 2 3 2" xfId="6441" xr:uid="{B5181B7D-FF1D-4B91-B6D5-32C9B7382D1E}"/>
    <cellStyle name="Normal 21 2 3 3" xfId="6457" xr:uid="{983FC75F-7240-4A9A-B8D8-3341F0A49864}"/>
    <cellStyle name="Normal 21 2 3 4" xfId="6464" xr:uid="{A72F75AB-3FDB-4404-BF23-150BE7280BDD}"/>
    <cellStyle name="Normal 21 2 3 5" xfId="6477" xr:uid="{DF5D8AC4-3448-4162-A150-F9212E4F221C}"/>
    <cellStyle name="Normal 21 2 3 6" xfId="6483" xr:uid="{7446FBD8-D42D-48BC-9B48-2D14FF94505F}"/>
    <cellStyle name="Normal 21 2 3 7" xfId="6489" xr:uid="{A90C67CC-1DC7-422A-957B-44FFEE1DD4D0}"/>
    <cellStyle name="Normal 21 2 3 8" xfId="6511" xr:uid="{14AAFBAB-76ED-4961-83A5-DE402A192F56}"/>
    <cellStyle name="Normal 21 2 3 9" xfId="6518" xr:uid="{47E8A63F-EDC5-49BF-A603-C9D586B28EF3}"/>
    <cellStyle name="Normal 21 2 4" xfId="16204" xr:uid="{460E6850-0B29-489C-8157-F2CED6704150}"/>
    <cellStyle name="Normal 21 2 4 2" xfId="16208" xr:uid="{2F62E9FF-8453-4E29-89C3-C3AEF17DCB27}"/>
    <cellStyle name="Normal 21 2 4 3" xfId="12524" xr:uid="{B7E2C385-9182-4A69-886F-80A6C61B170E}"/>
    <cellStyle name="Normal 21 2 4 4" xfId="12528" xr:uid="{2F5727EE-A08F-4522-92EC-B9EAE51A416F}"/>
    <cellStyle name="Normal 21 2 4 5" xfId="12532" xr:uid="{6AFDC9BE-DAE8-44AE-9952-8E798F19D0B1}"/>
    <cellStyle name="Normal 21 2 4 6" xfId="12535" xr:uid="{D91EB8B4-9998-48E6-B5C3-59F5C5E65457}"/>
    <cellStyle name="Normal 21 2 4 7" xfId="12538" xr:uid="{D334A099-FAC5-453B-9B67-851CFDA50BED}"/>
    <cellStyle name="Normal 21 2 4 8" xfId="12541" xr:uid="{476F86B8-3DF8-4E7A-93A5-4BF1638E5CEA}"/>
    <cellStyle name="Normal 21 2 4 9" xfId="12545" xr:uid="{EF87A794-D6FC-4595-B604-E530A4EF285E}"/>
    <cellStyle name="Normal 21 2 5" xfId="16210" xr:uid="{A8245411-EFBE-40B3-963F-F249D26F5289}"/>
    <cellStyle name="Normal 21 2 5 2" xfId="2707" xr:uid="{CFF228EB-6685-4B15-ADD7-60BDBA649DEB}"/>
    <cellStyle name="Normal 21 2 5 3" xfId="16213" xr:uid="{6DDD5373-D764-4606-82E7-CD4C2BF40C8B}"/>
    <cellStyle name="Normal 21 2 5 4" xfId="16216" xr:uid="{90218DE3-BEDB-4A7E-93A7-607EAA786774}"/>
    <cellStyle name="Normal 21 2 5 5" xfId="16218" xr:uid="{18449D28-786E-4FC9-B85D-4531C657F78A}"/>
    <cellStyle name="Normal 21 2 5 6" xfId="13653" xr:uid="{2E8F670B-A516-47EA-B001-AAC7AFE6BBC5}"/>
    <cellStyle name="Normal 21 2 5 7" xfId="13656" xr:uid="{D8A3CEDC-DDA8-4628-A38E-B6B9D80361C7}"/>
    <cellStyle name="Normal 21 2 5 8" xfId="13659" xr:uid="{6A904F83-3470-450F-90F7-CCCA14E6D5AA}"/>
    <cellStyle name="Normal 21 2 5 9" xfId="13663" xr:uid="{D1D0ABC3-339C-4751-B6A7-DA317E8A5196}"/>
    <cellStyle name="Normal 21 2 6" xfId="16220" xr:uid="{8C9E9F26-D5A0-4917-B88F-896104FE225B}"/>
    <cellStyle name="Normal 21 2 6 2" xfId="16223" xr:uid="{D4584FBC-F939-487B-97DA-F6B8E748FB37}"/>
    <cellStyle name="Normal 21 2 6 3" xfId="16226" xr:uid="{F2B0B30D-7B46-48F6-8385-274FBF731642}"/>
    <cellStyle name="Normal 21 2 6 4" xfId="16230" xr:uid="{25E8EDA2-33EC-460F-838D-903F02D72DA8}"/>
    <cellStyle name="Normal 21 2 6 5" xfId="16232" xr:uid="{5A6775F7-83BD-4A6A-9AD0-9C4A36084B65}"/>
    <cellStyle name="Normal 21 2 6 6" xfId="16234" xr:uid="{25B15314-825B-4ADA-97F5-840D5E3BB51C}"/>
    <cellStyle name="Normal 21 2 6 7" xfId="16237" xr:uid="{502B7792-59C1-4ABE-8C40-32D553BB0BFD}"/>
    <cellStyle name="Normal 21 2 6 8" xfId="16240" xr:uid="{9EBD9722-BEB6-4B31-A10E-F22266003659}"/>
    <cellStyle name="Normal 21 2 6 9" xfId="16244" xr:uid="{2F0BADFE-1F92-4F7C-A312-43752EA3F6EE}"/>
    <cellStyle name="Normal 21 2 7" xfId="16248" xr:uid="{4E26D6B0-865E-467A-B401-B857866649E0}"/>
    <cellStyle name="Normal 21 2 8" xfId="9606" xr:uid="{420DF604-806E-465A-B30D-451B7335D353}"/>
    <cellStyle name="Normal 21 2 9" xfId="16250" xr:uid="{9E5B2F45-95B8-4C48-9E64-EF66AC8C7C3E}"/>
    <cellStyle name="Normal 21 2_New TB 18-19" xfId="3618" xr:uid="{EA09AEAC-38C7-4098-8610-8317A2B63CF3}"/>
    <cellStyle name="Normal 21 3" xfId="3005" xr:uid="{FBF36FFA-F104-409C-9647-1D7ECFACAFD7}"/>
    <cellStyle name="Normal 21 3 2" xfId="16252" xr:uid="{B29125C1-00C6-42B3-B362-48AF89A855EA}"/>
    <cellStyle name="Normal 21 3 3" xfId="16254" xr:uid="{DF2135AD-6D31-4EAA-AC0D-49387AC2C786}"/>
    <cellStyle name="Normal 21 3 4" xfId="16256" xr:uid="{540B06F5-4DBD-43C5-8DBD-E079C1656B2B}"/>
    <cellStyle name="Normal 21 3 5" xfId="16258" xr:uid="{3AD62834-5BA6-4C99-A4AF-D72745B1B5C9}"/>
    <cellStyle name="Normal 21 3 6" xfId="16260" xr:uid="{9EEACC38-8163-44AF-BF69-50F63B1528C6}"/>
    <cellStyle name="Normal 21 3 7" xfId="16262" xr:uid="{8EBF4C69-9731-4121-BA0E-4B8E8FCE8BF7}"/>
    <cellStyle name="Normal 21 3 8" xfId="16264" xr:uid="{77B9C00F-1774-413F-ABE1-CFA4D11BC384}"/>
    <cellStyle name="Normal 21 3 9" xfId="16266" xr:uid="{970A7758-3AA6-44A3-900A-481D1B29F7A3}"/>
    <cellStyle name="Normal 21 4" xfId="3042" xr:uid="{649C0ABD-A3B8-4383-802B-28568501613C}"/>
    <cellStyle name="Normal 21 4 2" xfId="16269" xr:uid="{32A6ED2B-C138-43F5-852B-BA3F98EAC47E}"/>
    <cellStyle name="Normal 21 4 3" xfId="13781" xr:uid="{430B96EC-5ECF-45D7-97BE-E47730B4D631}"/>
    <cellStyle name="Normal 21 4 4" xfId="13786" xr:uid="{4326AE15-4B55-49A2-BCDF-BB5BAB13967B}"/>
    <cellStyle name="Normal 21 4 5" xfId="13792" xr:uid="{9EBC62B6-3F44-4EF3-B9F2-F247A89D4C69}"/>
    <cellStyle name="Normal 21 4 6" xfId="13798" xr:uid="{AA50A2C3-C477-43E8-AD92-B12A31F6058D}"/>
    <cellStyle name="Normal 21 4 7" xfId="13804" xr:uid="{901D8B82-673C-4D20-95E2-47A68CA7D311}"/>
    <cellStyle name="Normal 21 4 8" xfId="10009" xr:uid="{F9916871-E68F-4119-B64A-107F859260F5}"/>
    <cellStyle name="Normal 21 4 9" xfId="13809" xr:uid="{6E5B11BF-D085-40F0-A60E-FF8BF1E4AD81}"/>
    <cellStyle name="Normal 21 5" xfId="3473" xr:uid="{49A94CF2-3B48-43F0-8F4E-44FFCF712305}"/>
    <cellStyle name="Normal 21 5 2" xfId="15981" xr:uid="{5908EEAB-261C-4C18-863A-184F919F1C68}"/>
    <cellStyle name="Normal 21 5 3" xfId="13817" xr:uid="{DABD21D1-602C-43BB-B452-6919512BDA62}"/>
    <cellStyle name="Normal 21 5 4" xfId="13826" xr:uid="{E59F752F-433F-4B93-BEE0-7F27D75D1EFB}"/>
    <cellStyle name="Normal 21 5 5" xfId="13839" xr:uid="{EC420AE6-D28C-42E1-8F3A-F3B7D47BD85C}"/>
    <cellStyle name="Normal 21 5 6" xfId="13851" xr:uid="{3DB6E422-CB0E-4B7A-A20F-75A3AACE3D2E}"/>
    <cellStyle name="Normal 21 5 7" xfId="13864" xr:uid="{AF4F3DAC-A29C-4C44-8BA7-9DE0E5864D8A}"/>
    <cellStyle name="Normal 21 5 8" xfId="13878" xr:uid="{137A244B-39B2-4A55-9610-FB691B6DFC6F}"/>
    <cellStyle name="Normal 21 5 9" xfId="13885" xr:uid="{0A617579-D77A-40AE-9950-BDDCAB48D5C9}"/>
    <cellStyle name="Normal 21 6" xfId="3477" xr:uid="{921F19D0-353C-4A38-89A1-03A75EEF7721}"/>
    <cellStyle name="Normal 21 6 2" xfId="15995" xr:uid="{BB69A9D5-2AF6-4D98-9509-B9E4AA78E6E1}"/>
    <cellStyle name="Normal 21 6 3" xfId="13894" xr:uid="{34F7CDCC-9ABC-468D-BFEE-C7EEDE48593A}"/>
    <cellStyle name="Normal 21 6 4" xfId="13905" xr:uid="{67C5B3A8-F1FC-42DF-83FE-445CB4FC7E8C}"/>
    <cellStyle name="Normal 21 6 5" xfId="13916" xr:uid="{F6A8F5D8-8A4A-4EC6-B5AA-707AA2B744BE}"/>
    <cellStyle name="Normal 21 6 6" xfId="13928" xr:uid="{42A3EE2F-DB33-4E71-BF84-7F5E9771317C}"/>
    <cellStyle name="Normal 21 6 7" xfId="13938" xr:uid="{BC2A84F9-F0B0-4A15-B00E-5953E6A62F97}"/>
    <cellStyle name="Normal 21 6 8" xfId="13950" xr:uid="{0F67FAEE-6434-4FE4-8C8A-DEBBD0DF173E}"/>
    <cellStyle name="Normal 21 6 9" xfId="13958" xr:uid="{95AD45D2-29B7-48CD-A257-5A6290D98384}"/>
    <cellStyle name="Normal 21 7" xfId="3481" xr:uid="{97777672-FB32-4D9E-8BF9-C5AC75143793}"/>
    <cellStyle name="Normal 21 7 2" xfId="16011" xr:uid="{16C50CC7-5383-4CE3-9CED-7A6F444E41AA}"/>
    <cellStyle name="Normal 21 7 3" xfId="13964" xr:uid="{862E069C-22F4-4C84-B1F3-F4E1C209237D}"/>
    <cellStyle name="Normal 21 7 4" xfId="13974" xr:uid="{C76FA520-9131-463B-A515-069858B450EA}"/>
    <cellStyle name="Normal 21 7 5" xfId="13985" xr:uid="{9C406826-A221-4BD1-A796-26C95AF328A2}"/>
    <cellStyle name="Normal 21 7 6" xfId="13996" xr:uid="{33B885CB-91C5-4B1F-BE3B-A0C24F47E93D}"/>
    <cellStyle name="Normal 21 7 7" xfId="14007" xr:uid="{224E6AFC-A9E2-43FC-A361-58A3F59F3824}"/>
    <cellStyle name="Normal 21 7 8" xfId="14018" xr:uid="{DEEEF0E5-1202-44E2-8790-5ABA6476DF2A}"/>
    <cellStyle name="Normal 21 7 9" xfId="14023" xr:uid="{2227711C-CD46-4CF2-B997-FE9F5D3D196E}"/>
    <cellStyle name="Normal 21 8" xfId="16271" xr:uid="{3F61F4EA-16F2-449B-98FD-DD58683818A4}"/>
    <cellStyle name="Normal 21 9" xfId="16273" xr:uid="{11867A09-8D21-4074-B8F5-483CDC1135DE}"/>
    <cellStyle name="Normal 21_New TB 18-19" xfId="9486" xr:uid="{D6375864-8F27-4FA1-9F17-C2E5F4C0E645}"/>
    <cellStyle name="Normal 22" xfId="16276" xr:uid="{C2F240DC-64D4-4684-A4EC-25FE6F3802FA}"/>
    <cellStyle name="Normal 22 2" xfId="8607" xr:uid="{3BFEBC53-2885-4DF1-8B37-4594605721D2}"/>
    <cellStyle name="Normal 22 2 10" xfId="6103" xr:uid="{18083548-0984-458F-A90F-EA426B0AE301}"/>
    <cellStyle name="Normal 22 2 11" xfId="6114" xr:uid="{1B2AF6FC-9A2C-4DA1-8C86-F927820F64D9}"/>
    <cellStyle name="Normal 22 2 12" xfId="6130" xr:uid="{E6097D9A-EB24-4F56-9888-48174F408957}"/>
    <cellStyle name="Normal 22 2 13" xfId="6141" xr:uid="{525FE128-73ED-4608-95A7-69755729CEA4}"/>
    <cellStyle name="Normal 22 2 14" xfId="6829" xr:uid="{A5E35462-3C28-4DF1-B254-9122AF749A62}"/>
    <cellStyle name="Normal 22 2 2" xfId="2896" xr:uid="{CECEF054-F5F6-4FD5-A233-189A6F85E9F4}"/>
    <cellStyle name="Normal 22 2 2 2" xfId="16297" xr:uid="{6908FFE4-CD7C-4BCF-834C-1EA9DDC1B98B}"/>
    <cellStyle name="Normal 22 2 2 3" xfId="16300" xr:uid="{D19DBE21-14CB-4F97-ABF6-25D2C62C82B2}"/>
    <cellStyle name="Normal 22 2 2 4" xfId="16308" xr:uid="{884D5BE2-3FA5-4884-9E2B-0E01CFD60C8F}"/>
    <cellStyle name="Normal 22 2 2 5" xfId="16316" xr:uid="{A6FEFDEE-35C7-44E5-BB5C-51C5F62134F1}"/>
    <cellStyle name="Normal 22 2 2 6" xfId="11944" xr:uid="{88292495-2ABB-47E9-9514-F7EB8A124C3E}"/>
    <cellStyle name="Normal 22 2 2 7" xfId="11954" xr:uid="{F8C490E4-031A-4101-9941-49D04B93D544}"/>
    <cellStyle name="Normal 22 2 2 8" xfId="3471" xr:uid="{FAEB96EE-33D0-42B2-9F60-8D13E2FC9083}"/>
    <cellStyle name="Normal 22 2 2 9" xfId="11963" xr:uid="{2697188F-F944-4526-839E-3F2712A5039E}"/>
    <cellStyle name="Normal 22 2 3" xfId="2910" xr:uid="{D2638F51-9B27-43AF-8985-15BB0E709A08}"/>
    <cellStyle name="Normal 22 2 3 2" xfId="4732" xr:uid="{3ACA994D-D664-45B8-8B90-6FD3A6BF5C33}"/>
    <cellStyle name="Normal 22 2 3 3" xfId="4760" xr:uid="{B91F0747-286B-47EE-8581-B9C1EA4B833E}"/>
    <cellStyle name="Normal 22 2 3 4" xfId="4867" xr:uid="{9CFA6EA0-426E-482C-B7F1-003C9B26B137}"/>
    <cellStyle name="Normal 22 2 3 5" xfId="4942" xr:uid="{F7B50D5D-8D22-4B3E-BE78-FF456BE93458}"/>
    <cellStyle name="Normal 22 2 3 6" xfId="5060" xr:uid="{E141643A-ECB0-4115-B1D0-1E21E6615E29}"/>
    <cellStyle name="Normal 22 2 3 7" xfId="1265" xr:uid="{402040F1-99C2-4C39-A1D7-3589BE1652B2}"/>
    <cellStyle name="Normal 22 2 3 8" xfId="2625" xr:uid="{391BC40F-4BBB-4035-B43F-FBEBF7ED270F}"/>
    <cellStyle name="Normal 22 2 3 9" xfId="3716" xr:uid="{5AA9AC07-FF2A-4A6F-BD3A-432C644F79DE}"/>
    <cellStyle name="Normal 22 2 4" xfId="9562" xr:uid="{F0453952-E2D2-4BC0-84DE-DA53EE22B1C1}"/>
    <cellStyle name="Normal 22 2 4 2" xfId="9046" xr:uid="{4101444D-6FAE-4577-B784-00D96B331258}"/>
    <cellStyle name="Normal 22 2 4 3" xfId="9051" xr:uid="{E4DDE14C-CFB0-4602-91AF-19BDD919E96D}"/>
    <cellStyle name="Normal 22 2 4 4" xfId="9057" xr:uid="{59629AA7-9E6C-4EBB-8D73-B6F19D5F357B}"/>
    <cellStyle name="Normal 22 2 4 5" xfId="9062" xr:uid="{1121F02E-0863-4B21-AC67-C57B2104EA16}"/>
    <cellStyle name="Normal 22 2 4 6" xfId="9068" xr:uid="{126F6C1F-52B6-4A42-9269-60ED05905DD3}"/>
    <cellStyle name="Normal 22 2 4 7" xfId="9074" xr:uid="{05581D04-F35D-414A-8F43-3CFA82A35885}"/>
    <cellStyle name="Normal 22 2 4 8" xfId="9079" xr:uid="{6B1F03D9-E0D8-4588-8D1A-CDED50DCE0A1}"/>
    <cellStyle name="Normal 22 2 4 9" xfId="11696" xr:uid="{3EE422C9-0360-45D0-9782-10604E483E80}"/>
    <cellStyle name="Normal 22 2 5" xfId="4743" xr:uid="{45A2730F-0EF5-4BA2-A90C-1B63C8EB9216}"/>
    <cellStyle name="Normal 22 2 5 2" xfId="2339" xr:uid="{7D19EF12-347C-47CD-983F-2AC748779A14}"/>
    <cellStyle name="Normal 22 2 5 3" xfId="1138" xr:uid="{D57D0DCD-9481-4342-91BB-385F4FED0D05}"/>
    <cellStyle name="Normal 22 2 5 4" xfId="2384" xr:uid="{BA722D8C-02BA-418A-A06F-5BE5468D2341}"/>
    <cellStyle name="Normal 22 2 5 5" xfId="2419" xr:uid="{9F19DDF4-8D9E-48E2-9437-8BAA2A888050}"/>
    <cellStyle name="Normal 22 2 5 6" xfId="2448" xr:uid="{DA247648-6A49-4970-92F5-AFCF77DFC43A}"/>
    <cellStyle name="Normal 22 2 5 7" xfId="308" xr:uid="{6965108A-008A-4A67-B90F-5E3F48A70CDF}"/>
    <cellStyle name="Normal 22 2 5 8" xfId="726" xr:uid="{87EC6982-643F-4473-99D3-52FE07AA0D1C}"/>
    <cellStyle name="Normal 22 2 5 9" xfId="4751" xr:uid="{6D7E33E2-60F6-433A-8793-DA5B6D482891}"/>
    <cellStyle name="Normal 22 2 6" xfId="4771" xr:uid="{6F2C4AD8-0AB9-466B-AA7B-F05ABDF9C619}"/>
    <cellStyle name="Normal 22 2 6 2" xfId="4787" xr:uid="{39A6A707-2EF2-406E-8AB6-74CCFBCA5A35}"/>
    <cellStyle name="Normal 22 2 6 3" xfId="1178" xr:uid="{936D5D97-B892-4907-87DD-CBAAD69FDAB6}"/>
    <cellStyle name="Normal 22 2 6 4" xfId="4803" xr:uid="{D683EA79-320A-4291-BB3C-EDCFEAE48741}"/>
    <cellStyle name="Normal 22 2 6 5" xfId="4820" xr:uid="{F3F4C08A-F248-4C7E-A1F7-70140E5F3B68}"/>
    <cellStyle name="Normal 22 2 6 6" xfId="4838" xr:uid="{BAC4CE9D-148F-487B-BA86-82B35C645CE2}"/>
    <cellStyle name="Normal 22 2 6 7" xfId="1291" xr:uid="{5B377275-C251-49EA-91F5-2262BCDF2CA3}"/>
    <cellStyle name="Normal 22 2 6 8" xfId="4852" xr:uid="{15932C1A-A99B-4515-9702-47FCE0F621F6}"/>
    <cellStyle name="Normal 22 2 6 9" xfId="4862" xr:uid="{F9388204-5423-49D1-82B6-EA67AFCEE988}"/>
    <cellStyle name="Normal 22 2 7" xfId="4882" xr:uid="{F576601A-9A1A-4B3D-A0DF-F80483A69278}"/>
    <cellStyle name="Normal 22 2 8" xfId="4957" xr:uid="{53DA2BA1-64E5-4787-A786-7DFA882B9ADD}"/>
    <cellStyle name="Normal 22 2 9" xfId="5074" xr:uid="{BA0CE51B-6FCE-4A47-A204-1FF2DE845FA8}"/>
    <cellStyle name="Normal 22 2_New TB 18-19" xfId="16321" xr:uid="{ACD7EBE6-BDFD-420F-A94C-4C753E09203C}"/>
    <cellStyle name="Normal 22 3" xfId="8611" xr:uid="{97A0CBCA-4841-4614-B5BC-1411C4C79846}"/>
    <cellStyle name="Normal 23" xfId="16352" xr:uid="{6E6FA54E-B154-440B-99F2-06C51BF42CB7}"/>
    <cellStyle name="Normal 23 10" xfId="8339" xr:uid="{C4A32BAD-FC8B-4587-8ED5-3BADE404CCFF}"/>
    <cellStyle name="Normal 23 11" xfId="7373" xr:uid="{898F91BC-1270-48B2-9AB4-5330E817EAD2}"/>
    <cellStyle name="Normal 23 12" xfId="2278" xr:uid="{A42AF9ED-5881-45A6-88A0-AEA8112251AC}"/>
    <cellStyle name="Normal 23 13" xfId="2288" xr:uid="{47BAEC6F-CD6D-4908-983A-CFCB4272DF8E}"/>
    <cellStyle name="Normal 23 14" xfId="356" xr:uid="{8B164E43-4502-4CD3-A541-D246B348023A}"/>
    <cellStyle name="Normal 23 2" xfId="16354" xr:uid="{79E6EFDE-4406-4597-B9A4-F5936E885BEA}"/>
    <cellStyle name="Normal 23 2 2" xfId="1877" xr:uid="{86D9A53C-3727-4A66-ACFB-E44F8875839F}"/>
    <cellStyle name="Normal 23 2 3" xfId="284" xr:uid="{C573F6F5-EE76-4C07-A25D-EB843469C5F5}"/>
    <cellStyle name="Normal 23 2 4" xfId="24969" xr:uid="{07CD91A3-BF0E-408F-9DBE-65A437CD6B8B}"/>
    <cellStyle name="Normal 23 2 5" xfId="24970" xr:uid="{6396674D-FE53-4F40-8DFB-894718AAFA4B}"/>
    <cellStyle name="Normal 23 2 6" xfId="24973" xr:uid="{112ADAF1-C45C-48B0-9A12-6B01EB1F7CA7}"/>
    <cellStyle name="Normal 23 2 7" xfId="24978" xr:uid="{6893137B-FE19-4F88-AFF7-3B4A19ACB69B}"/>
    <cellStyle name="Normal 23 2 8" xfId="24983" xr:uid="{A8DD99FC-16F5-4168-B625-F25191A6BB8A}"/>
    <cellStyle name="Normal 23 2 9" xfId="24986" xr:uid="{91A0F949-2FE6-4CEA-A123-A2AC147CB593}"/>
    <cellStyle name="Normal 23 3" xfId="16356" xr:uid="{85E7BA20-9E78-4A2E-B452-3431C5711FAC}"/>
    <cellStyle name="Normal 23 3 2" xfId="16359" xr:uid="{FEFF6408-1311-49A6-B174-7E63418E193B}"/>
    <cellStyle name="Normal 23 3 3" xfId="16362" xr:uid="{1124E5C5-8C82-424F-9100-C9004A335A15}"/>
    <cellStyle name="Normal 23 3 4" xfId="16363" xr:uid="{E20551C6-C48A-483D-B7C0-C993D7E6596D}"/>
    <cellStyle name="Normal 23 3 5" xfId="16365" xr:uid="{6937B9BB-AD1E-4F9F-AACC-2CB8CC2717CB}"/>
    <cellStyle name="Normal 23 3 6" xfId="16367" xr:uid="{838B4888-6837-4BFC-8BB7-0360B0AA196B}"/>
    <cellStyle name="Normal 23 3 7" xfId="16371" xr:uid="{2154EEF5-E3E5-4FE8-A46E-1F57427E4F74}"/>
    <cellStyle name="Normal 23 3 8" xfId="1035" xr:uid="{CEC27518-0A52-48B3-BD2E-B3B3B483CD0C}"/>
    <cellStyle name="Normal 23 3 9" xfId="1048" xr:uid="{84C81B11-CF81-4BC3-9EF4-F14FB38D12E0}"/>
    <cellStyle name="Normal 23 4" xfId="16375" xr:uid="{0EC9EDB8-6947-43E5-B848-E4F7BCE8BE7D}"/>
    <cellStyle name="Normal 23 4 2" xfId="16378" xr:uid="{4FE9ED47-13C9-4495-AA2A-B4425EADF2B2}"/>
    <cellStyle name="Normal 23 4 3" xfId="16382" xr:uid="{0A1BD635-8C0B-4D3A-83B7-9D8577AB1628}"/>
    <cellStyle name="Normal 23 4 4" xfId="16385" xr:uid="{08475EA1-4034-4FA5-824A-D009B92B8F85}"/>
    <cellStyle name="Normal 23 4 5" xfId="16387" xr:uid="{8FD17F38-AA80-4894-9981-1159B440C6F3}"/>
    <cellStyle name="Normal 23 4 6" xfId="16389" xr:uid="{F7CB99B1-50ED-416A-8C81-293EFA2FFFC6}"/>
    <cellStyle name="Normal 23 4 7" xfId="16392" xr:uid="{116A3E4D-04AA-4A5F-A614-426A41C5E68B}"/>
    <cellStyle name="Normal 23 4 8" xfId="16395" xr:uid="{CBA985D7-BED9-4270-A055-54E86D9B5300}"/>
    <cellStyle name="Normal 23 4 9" xfId="2087" xr:uid="{408DC0E6-9A0C-47C3-8829-F85C1A813419}"/>
    <cellStyle name="Normal 23 5" xfId="16398" xr:uid="{103DEB34-534E-4FB6-82C1-AC57437C7DA6}"/>
    <cellStyle name="Normal 23 5 2" xfId="16400" xr:uid="{D0B3F654-AAF8-4A16-B373-40FFA9E13074}"/>
    <cellStyle name="Normal 23 5 3" xfId="16404" xr:uid="{6380E190-6802-485A-9741-195155ED8650}"/>
    <cellStyle name="Normal 23 5 4" xfId="16408" xr:uid="{6293016A-647D-4F61-85EC-B22AF2F88A03}"/>
    <cellStyle name="Normal 23 5 5" xfId="16410" xr:uid="{1F33CC52-EE20-4FBC-839E-ED663A23B528}"/>
    <cellStyle name="Normal 23 5 6" xfId="16412" xr:uid="{E24906EE-3AD8-4FAD-A0E7-F9D4997F1E00}"/>
    <cellStyle name="Normal 23 5 7" xfId="16415" xr:uid="{B244660A-145E-48FA-A2CA-819964F00F76}"/>
    <cellStyle name="Normal 23 5 8" xfId="16418" xr:uid="{9FBC4D5A-E96C-4797-A41E-DB804F9CAEC6}"/>
    <cellStyle name="Normal 23 5 9" xfId="16421" xr:uid="{CEDC6DEE-1A48-46EF-A573-462B2234E194}"/>
    <cellStyle name="Normal 23 6" xfId="16424" xr:uid="{9060F92C-8BB7-4690-831B-3043BF7168AB}"/>
    <cellStyle name="Normal 23 6 2" xfId="16427" xr:uid="{08AF308E-4D58-4FD4-AE98-FB6BC522AB63}"/>
    <cellStyle name="Normal 23 6 3" xfId="16432" xr:uid="{ED939E21-2457-4084-B6F5-E0822AB398C7}"/>
    <cellStyle name="Normal 23 6 4" xfId="16437" xr:uid="{D2AD3879-8250-407D-9A03-608382CED5FB}"/>
    <cellStyle name="Normal 23 6 5" xfId="16441" xr:uid="{A6DFF7B0-2C6F-45EE-AD9E-3C14B556E009}"/>
    <cellStyle name="Normal 23 6 6" xfId="16445" xr:uid="{E18B0A2C-5834-4427-AA3B-1D2D50E0E636}"/>
    <cellStyle name="Normal 23 6 7" xfId="16450" xr:uid="{271CA63F-EF5F-4913-A657-CB77169C3F73}"/>
    <cellStyle name="Normal 23 6 8" xfId="16454" xr:uid="{B5D3732B-4E83-4B8E-9F44-4454312C4506}"/>
    <cellStyle name="Normal 23 6 9" xfId="16458" xr:uid="{26750A49-6ECC-4E3F-ABA9-1505ED15EA8E}"/>
    <cellStyle name="Normal 23 7" xfId="16461" xr:uid="{285319ED-DF62-43A7-8A99-CBA22858AD70}"/>
    <cellStyle name="Normal 23 8" xfId="16484" xr:uid="{CF20FFB7-5A79-43BC-9C29-BAB96182ED2B}"/>
    <cellStyle name="Normal 23 9" xfId="16486" xr:uid="{BA65C4B4-4268-4323-A980-37A1A90C4F3F}"/>
    <cellStyle name="Normal 23_New TB 18-19" xfId="16489" xr:uid="{A897DF5D-9EA5-4E4C-A98B-679D8A700DDE}"/>
    <cellStyle name="Normal 24" xfId="16491" xr:uid="{83EBC3DB-2659-480E-A959-AA470F4F262B}"/>
    <cellStyle name="Normal 24 10" xfId="4143" xr:uid="{DE27B7B3-97B9-4D94-8BB1-90B0BF18841C}"/>
    <cellStyle name="Normal 24 11" xfId="4149" xr:uid="{8989235C-E414-4EF5-88AC-30E7AEC41D45}"/>
    <cellStyle name="Normal 24 12" xfId="4163" xr:uid="{D03C642E-166D-45DF-AD4D-B23B6EFA1F8E}"/>
    <cellStyle name="Normal 24 13" xfId="4177" xr:uid="{C33F6982-337D-46FD-9944-C7E0E792C108}"/>
    <cellStyle name="Normal 24 14" xfId="2863" xr:uid="{FE223219-E1F2-4700-9278-86780EDAB83C}"/>
    <cellStyle name="Normal 24 2" xfId="1768" xr:uid="{5FB630A8-2CA4-4129-9895-D49E9AD9B10C}"/>
    <cellStyle name="Normal 24 2 2" xfId="13669" xr:uid="{D86FAE89-0E72-4402-A286-23C6FBBF29CB}"/>
    <cellStyle name="Normal 24 2 3" xfId="9884" xr:uid="{24F0ECA0-09C0-41C0-BB97-02A1970586B1}"/>
    <cellStyle name="Normal 24 2 4" xfId="9887" xr:uid="{D04BC210-8FFD-45E2-9FA1-8FBDE3E1F123}"/>
    <cellStyle name="Normal 24 2 5" xfId="9890" xr:uid="{D758A4EC-52D1-41AD-A383-EDE64F498DE8}"/>
    <cellStyle name="Normal 24 2 6" xfId="9894" xr:uid="{B3FC8067-96B1-4498-A133-0EBCB3411E54}"/>
    <cellStyle name="Normal 24 2 7" xfId="7043" xr:uid="{AADD54A2-1268-48B4-9626-3A8EDB8D73A2}"/>
    <cellStyle name="Normal 24 2 8" xfId="7049" xr:uid="{200D255A-F4D6-4263-9889-6C4AD94FF49A}"/>
    <cellStyle name="Normal 24 2 9" xfId="7060" xr:uid="{85E74118-59CC-4051-8183-B27BA549649C}"/>
    <cellStyle name="Normal 24 3" xfId="1797" xr:uid="{029B30CF-970B-4971-8C8D-33528A0B753F}"/>
    <cellStyle name="Normal 24 3 2" xfId="1809" xr:uid="{A5CB038D-9837-4B0F-BA9C-0A9DAAA9CF90}"/>
    <cellStyle name="Normal 24 3 3" xfId="1923" xr:uid="{AD4E7EE2-829A-4B5B-AC70-65D234A32B1C}"/>
    <cellStyle name="Normal 24 3 4" xfId="1944" xr:uid="{50232CC8-1C29-4E28-B705-839855B92BB2}"/>
    <cellStyle name="Normal 24 3 5" xfId="1957" xr:uid="{DC686D1E-41D2-44AA-AF5A-E20E3C0B35A0}"/>
    <cellStyle name="Normal 24 3 6" xfId="1969" xr:uid="{2B38285A-872B-45B1-80C7-E043397935BD}"/>
    <cellStyle name="Normal 24 3 7" xfId="1984" xr:uid="{8E790A79-4693-45C9-BB5D-75828F5945C0}"/>
    <cellStyle name="Normal 24 3 8" xfId="1992" xr:uid="{085EB287-85B2-40C8-83CB-6A2FCBF0A7B7}"/>
    <cellStyle name="Normal 24 3 9" xfId="2009" xr:uid="{FDFA6810-7DBA-4690-8425-B15ABE04E7E8}"/>
    <cellStyle name="Normal 24 4" xfId="2037" xr:uid="{8047FF58-E224-41BA-BA4A-025BDEF3B479}"/>
    <cellStyle name="Normal 24 4 2" xfId="16497" xr:uid="{9EDF2321-8AE0-4194-A867-92A784E32472}"/>
    <cellStyle name="Normal 24 4 3" xfId="8738" xr:uid="{BFD0E9E1-8F4A-4FE0-81D9-CED19F140BE7}"/>
    <cellStyle name="Normal 24 4 4" xfId="8747" xr:uid="{B6189E9D-A301-4227-AA86-9881C853E999}"/>
    <cellStyle name="Normal 24 4 5" xfId="9923" xr:uid="{8CF65F47-BE93-4F01-A8E1-1EE226EB38DB}"/>
    <cellStyle name="Normal 24 4 6" xfId="9935" xr:uid="{A393338E-3C77-4040-A50D-052D9CA739D7}"/>
    <cellStyle name="Normal 24 4 7" xfId="9584" xr:uid="{00D5B052-F338-444C-A940-C5D3B91BB3B3}"/>
    <cellStyle name="Normal 24 4 8" xfId="9937" xr:uid="{977998EE-4535-44F5-8920-847FE5AADCCD}"/>
    <cellStyle name="Normal 24 4 9" xfId="9941" xr:uid="{6D9202A1-295F-4F50-B444-EBC48AF84720}"/>
    <cellStyle name="Normal 24 5" xfId="2057" xr:uid="{806A15F8-4103-4899-9F6F-098986426E3A}"/>
    <cellStyle name="Normal 24 5 2" xfId="16501" xr:uid="{55DB85F9-8AC2-4245-81AC-528506852711}"/>
    <cellStyle name="Normal 24 5 3" xfId="161" xr:uid="{91D1795E-721C-4781-BA2C-A905FF85EE8C}"/>
    <cellStyle name="Normal 24 5 4" xfId="16506" xr:uid="{3D4EB770-754A-4301-BCEE-CC552CB24543}"/>
    <cellStyle name="Normal 24 5 5" xfId="16510" xr:uid="{E328999F-68C1-40DA-943E-5EA50C97CE46}"/>
    <cellStyle name="Normal 24 5 6" xfId="16513" xr:uid="{B01E811D-6C29-4A2A-94E4-F1AA13C5A0E1}"/>
    <cellStyle name="Normal 24 5 7" xfId="16515" xr:uid="{12E5AF67-F1EA-47D0-8CCD-8E5454376C7D}"/>
    <cellStyle name="Normal 24 5 8" xfId="16517" xr:uid="{4F5739ED-D5D2-433E-8630-659C689A69AF}"/>
    <cellStyle name="Normal 24 5 9" xfId="16519" xr:uid="{956004E4-BCE6-4D51-B936-6FD29707D213}"/>
    <cellStyle name="Normal 24 6" xfId="2083" xr:uid="{9A40901F-830F-4A07-99DF-B3D84258F360}"/>
    <cellStyle name="Normal 24 6 2" xfId="16523" xr:uid="{2C2FD57D-08AB-4E44-A01B-91AB18E4521D}"/>
    <cellStyle name="Normal 24 6 3" xfId="16529" xr:uid="{B60DA0AE-400A-4B0E-BFAB-9A6F85B473D1}"/>
    <cellStyle name="Normal 24 6 4" xfId="16535" xr:uid="{A4013857-F270-499A-90A9-F08498BB2623}"/>
    <cellStyle name="Normal 24 6 5" xfId="16539" xr:uid="{59569427-BC32-4270-909E-407890D263B7}"/>
    <cellStyle name="Normal 24 6 6" xfId="16542" xr:uid="{804DB9D8-16B4-437E-8171-5A3E98974889}"/>
    <cellStyle name="Normal 24 6 7" xfId="16544" xr:uid="{F576432A-8F1A-4B79-952C-55DA60AA78BD}"/>
    <cellStyle name="Normal 24 6 8" xfId="16546" xr:uid="{5D537721-0433-4C53-ABE0-DF8E81C6379B}"/>
    <cellStyle name="Normal 24 6 9" xfId="16548" xr:uid="{6E5A17FE-714F-4CF5-BAD4-73B86152FD25}"/>
    <cellStyle name="Normal 24 7" xfId="16550" xr:uid="{C54F670E-65AA-4F36-8450-38CDCEE69DA1}"/>
    <cellStyle name="Normal 24 8" xfId="16553" xr:uid="{9D3CD7DB-82D6-45F5-9ED5-3522949D5651}"/>
    <cellStyle name="Normal 24 9" xfId="12963" xr:uid="{3CEA05CC-6A0F-42C4-9975-9723DC8BA2D4}"/>
    <cellStyle name="Normal 24_New TB 18-19" xfId="14935" xr:uid="{7AE120DC-923F-4095-B94C-2FCDE24BD52A}"/>
    <cellStyle name="Normal 241" xfId="5166" xr:uid="{CF2E3ED0-C3F6-4A9F-998A-396B45A95103}"/>
    <cellStyle name="Normal 25" xfId="16807" xr:uid="{EC721D62-0638-46E9-8E8F-234A2E7073BB}"/>
    <cellStyle name="Normal 25 10" xfId="12604" xr:uid="{66432F17-17D7-4DE8-A3DB-BC38ECE0259C}"/>
    <cellStyle name="Normal 25 11" xfId="12608" xr:uid="{B0049610-9826-4BF7-A2D5-3C64AB8A5914}"/>
    <cellStyle name="Normal 25 12" xfId="12612" xr:uid="{E1AB2728-48DB-4BA6-9456-910A62644CA8}"/>
    <cellStyle name="Normal 25 13" xfId="24989" xr:uid="{E25B707C-6E09-4E74-8916-35631FC44537}"/>
    <cellStyle name="Normal 25 14" xfId="24991" xr:uid="{A34E8672-0DF0-40BB-9925-E2C74FFDDE3A}"/>
    <cellStyle name="Normal 25 2" xfId="2144" xr:uid="{F0FE95FF-A7B7-40EB-82C8-E3278F928D89}"/>
    <cellStyle name="Normal 25 2 2" xfId="23210" xr:uid="{1B37A011-A461-45B7-90B0-D9EE07410766}"/>
    <cellStyle name="Normal 25 2 3" xfId="23213" xr:uid="{5BE25400-C98B-40CA-B913-8A9553AF6C3A}"/>
    <cellStyle name="Normal 25 2 4" xfId="23216" xr:uid="{194C40F3-0331-4F75-8F83-30F285C00908}"/>
    <cellStyle name="Normal 25 2 5" xfId="23219" xr:uid="{55F40333-65F0-4688-BFA8-159E4F53E027}"/>
    <cellStyle name="Normal 25 2 6" xfId="23222" xr:uid="{8FBEE545-F621-45DE-804C-AB4F0BF9DBC9}"/>
    <cellStyle name="Normal 25 2 7" xfId="23226" xr:uid="{58F6436A-54D6-4024-BAF0-0CD04E39EA6E}"/>
    <cellStyle name="Normal 25 2 8" xfId="23229" xr:uid="{7E7ADA6C-03F1-4243-80C1-780BF9F2DCB2}"/>
    <cellStyle name="Normal 25 2 9" xfId="24993" xr:uid="{B5781F47-DA09-41AA-8934-75D26258A22D}"/>
    <cellStyle name="Normal 25 3" xfId="2155" xr:uid="{CA2256D5-1D94-40E5-8069-B8E90F546539}"/>
    <cellStyle name="Normal 25 3 2" xfId="23233" xr:uid="{C4270EF7-B13C-418B-AA82-36F72CEB3C76}"/>
    <cellStyle name="Normal 25 3 3" xfId="23236" xr:uid="{436BBF54-1E56-45F5-A0B8-79B50A6ADF11}"/>
    <cellStyle name="Normal 25 3 4" xfId="23239" xr:uid="{24A614C1-63AE-4E30-9A01-6C97F7A86DB9}"/>
    <cellStyle name="Normal 25 3 5" xfId="23242" xr:uid="{6393DD7C-01E8-4FF5-AE08-1C0CD00AE852}"/>
    <cellStyle name="Normal 25 3 6" xfId="23245" xr:uid="{3BD5B82A-40F5-452C-A9C5-48CD57F26A90}"/>
    <cellStyle name="Normal 25 3 7" xfId="23248" xr:uid="{96D124B1-EC05-466D-A1C1-1B33FFF78D10}"/>
    <cellStyle name="Normal 25 3 8" xfId="23250" xr:uid="{FE9AB4C1-9CCA-41B2-B541-AE921D0B1A53}"/>
    <cellStyle name="Normal 25 3 9" xfId="24995" xr:uid="{52E8C13A-4AAF-4DA1-B100-431A0198BD1E}"/>
    <cellStyle name="Normal 25 4" xfId="2169" xr:uid="{94D9DB3B-4137-45C3-863C-07E25BAC5190}"/>
    <cellStyle name="Normal 25 4 2" xfId="2197" xr:uid="{F36BEADD-0089-4D4F-BBF2-F4EBE910FC7D}"/>
    <cellStyle name="Normal 25 4 3" xfId="2207" xr:uid="{789CE3B3-0808-4D70-BCC9-A46829C06FC1}"/>
    <cellStyle name="Normal 25 4 4" xfId="2221" xr:uid="{5C06603B-F68B-4DB5-81C7-A74DE7FE769F}"/>
    <cellStyle name="Normal 25 4 5" xfId="2239" xr:uid="{5BF4D157-ABF3-4184-A548-E25818BF5A0E}"/>
    <cellStyle name="Normal 25 4 6" xfId="2473" xr:uid="{BF7AAB18-5F02-4B01-B68A-0801034EA994}"/>
    <cellStyle name="Normal 25 4 7" xfId="259" xr:uid="{14C29EBA-3671-4460-82F1-F8A770E6D9DD}"/>
    <cellStyle name="Normal 25 4 8" xfId="23255" xr:uid="{EED7AAB6-77CB-47D1-9022-2EE1BB85A2D6}"/>
    <cellStyle name="Normal 25 4 9" xfId="24998" xr:uid="{27A286A2-CEA3-46C8-8697-74FAAB598537}"/>
    <cellStyle name="Normal 25 5" xfId="544" xr:uid="{E949A576-3009-4687-AE62-DB5A4512C789}"/>
    <cellStyle name="Normal 25 5 2" xfId="23261" xr:uid="{BC1DECF0-9ADB-4E41-9867-E7D26E28659E}"/>
    <cellStyle name="Normal 25 5 3" xfId="23264" xr:uid="{E14FC0D7-C3D2-41A6-AB65-4C40996C0F1D}"/>
    <cellStyle name="Normal 25 5 4" xfId="23267" xr:uid="{2BC30920-D23C-4E1D-80EA-AD8BC7E0479F}"/>
    <cellStyle name="Normal 25 5 5" xfId="23270" xr:uid="{24DE7CBB-1C8E-45AA-B7B7-95423BE365E8}"/>
    <cellStyle name="Normal 25 5 6" xfId="23273" xr:uid="{23645EA0-D2DA-4C0F-A712-E82D9BD6AC35}"/>
    <cellStyle name="Normal 25 5 7" xfId="23276" xr:uid="{8A6AF037-55D6-4992-BA5A-362458CC4511}"/>
    <cellStyle name="Normal 25 5 8" xfId="754" xr:uid="{341B3641-4E5C-4ABA-A48F-08372491F1FF}"/>
    <cellStyle name="Normal 25 5 9" xfId="25000" xr:uid="{AF0F2973-5BAE-481A-A753-18573FC5F719}"/>
    <cellStyle name="Normal 25 6" xfId="2180" xr:uid="{F0DF8BB4-E4EB-4ED9-98FA-D53C9CBDDA15}"/>
    <cellStyle name="Normal 25 6 2" xfId="23280" xr:uid="{2EC5577E-2245-4250-B230-41750CED30DE}"/>
    <cellStyle name="Normal 25 6 3" xfId="23283" xr:uid="{2BE196B3-80F0-451A-99CD-883A01ACC285}"/>
    <cellStyle name="Normal 25 6 4" xfId="23286" xr:uid="{F2E218B6-C8E4-4802-932B-D0EDB049A41E}"/>
    <cellStyle name="Normal 25 6 5" xfId="23289" xr:uid="{6F2ED1FF-BC9F-4EF1-967E-B4FA85AB176E}"/>
    <cellStyle name="Normal 25 6 6" xfId="23292" xr:uid="{6064BE93-1992-4501-904A-F88754192965}"/>
    <cellStyle name="Normal 25 6 7" xfId="23295" xr:uid="{A635EA49-41C6-4352-8557-F2A710A14409}"/>
    <cellStyle name="Normal 25 6 8" xfId="14685" xr:uid="{57A0AA7B-9C8E-4675-8936-8D42DD0EFA10}"/>
    <cellStyle name="Normal 25 6 9" xfId="14692" xr:uid="{53D62F0B-21C3-4D93-99D5-020A7DD06032}"/>
    <cellStyle name="Normal 25 7" xfId="25004" xr:uid="{FA7101E2-9EFD-4025-897D-3249EDB70B9A}"/>
    <cellStyle name="Normal 25 8" xfId="25009" xr:uid="{E037DD06-8147-4ABD-806F-BD9B3907C1F1}"/>
    <cellStyle name="Normal 25 9" xfId="25014" xr:uid="{A4CDBAE2-E5CC-4FDC-8D29-6644517DC103}"/>
    <cellStyle name="Normal 25_New TB 18-19" xfId="25018" xr:uid="{024864B3-0447-4E4A-8ACE-435959F5988C}"/>
    <cellStyle name="Normal 26" xfId="16811" xr:uid="{A86A65EA-FFE3-44DD-ACF1-F6CEE3A9F27D}"/>
    <cellStyle name="Normal 26 10" xfId="13604" xr:uid="{B5FAB86F-6CE4-4E2F-BA64-CFDE3D2CC717}"/>
    <cellStyle name="Normal 26 11" xfId="13608" xr:uid="{71EC7F52-BCDB-425E-92B2-201EC417CE80}"/>
    <cellStyle name="Normal 26 12" xfId="13611" xr:uid="{B1A03D61-633E-4B43-BF70-6EE047A344E7}"/>
    <cellStyle name="Normal 26 13" xfId="25021" xr:uid="{09C3C4CB-2F56-4142-93AC-7983AFE71AE2}"/>
    <cellStyle name="Normal 26 14" xfId="25023" xr:uid="{D9E11891-C896-4971-8E1C-6BB3033BF6E3}"/>
    <cellStyle name="Normal 26 2" xfId="25025" xr:uid="{E1C53EED-9E71-412A-8334-205B471F5FDE}"/>
    <cellStyle name="Normal 26 2 2" xfId="23302" xr:uid="{E8E61C50-6114-4835-88CA-22F7AC541B56}"/>
    <cellStyle name="Normal 26 2 3" xfId="23305" xr:uid="{B6D66C23-73A6-42FA-8C4C-2BC12297B84E}"/>
    <cellStyle name="Normal 26 2 4" xfId="23308" xr:uid="{8FC8208E-4D19-492A-8670-A16BEE14E6F0}"/>
    <cellStyle name="Normal 26 2 5" xfId="23311" xr:uid="{D4823F52-3038-470B-B155-F47ACE0378F2}"/>
    <cellStyle name="Normal 26 2 6" xfId="23314" xr:uid="{A1CA17BE-7BF0-4F76-B65E-0299C5C76102}"/>
    <cellStyle name="Normal 26 2 7" xfId="23317" xr:uid="{EC77EC6D-8FAE-4AA8-A900-9C60561720CD}"/>
    <cellStyle name="Normal 26 2 8" xfId="23320" xr:uid="{F87D5E24-3748-49D6-BB2D-12E2D1A397E4}"/>
    <cellStyle name="Normal 26 2 9" xfId="25027" xr:uid="{E84EAEFA-6EE0-424E-B481-E9630A8543A5}"/>
    <cellStyle name="Normal 26 3" xfId="25030" xr:uid="{D2D67C1A-904C-4FBB-B0A4-9A63DB4121D7}"/>
    <cellStyle name="Normal 26 3 2" xfId="23325" xr:uid="{F6B654EA-7B15-46FA-9D89-824709F6701A}"/>
    <cellStyle name="Normal 26 3 3" xfId="23328" xr:uid="{21D19908-8E90-489D-8C70-B138586B28EC}"/>
    <cellStyle name="Normal 26 3 4" xfId="23331" xr:uid="{DD9E9FA2-3F82-4C88-98C8-C230F8C5EADA}"/>
    <cellStyle name="Normal 26 3 5" xfId="23334" xr:uid="{64DCF971-A18F-4BC1-9937-5577E060D632}"/>
    <cellStyle name="Normal 26 3 6" xfId="23337" xr:uid="{EF81F084-3599-4FF9-B8C1-FDAB70AE51F7}"/>
    <cellStyle name="Normal 26 3 7" xfId="23340" xr:uid="{AA0EDD27-47FA-4996-87BB-F88EE395E883}"/>
    <cellStyle name="Normal 26 3 8" xfId="23342" xr:uid="{57764D60-81A0-41D5-B988-2A96BA1FAAFA}"/>
    <cellStyle name="Normal 26 3 9" xfId="25033" xr:uid="{44802C09-F74D-4F82-A0F5-0F9DBA3C72F2}"/>
    <cellStyle name="Normal 26 4" xfId="25037" xr:uid="{665974A0-680B-4A1E-BEBF-7EB7F8CC2AF6}"/>
    <cellStyle name="Normal 26 4 2" xfId="23348" xr:uid="{3B7E00AD-77F9-4B69-9E7A-6C97A9F17454}"/>
    <cellStyle name="Normal 26 4 3" xfId="23352" xr:uid="{DA5E7715-836B-431A-BA57-3CF47962F1CA}"/>
    <cellStyle name="Normal 26 4 4" xfId="23355" xr:uid="{87324FFF-CB9B-49FA-B0A0-34F37858E09E}"/>
    <cellStyle name="Normal 26 4 5" xfId="23358" xr:uid="{CA91C2B3-9999-46AE-9F95-59240A91644F}"/>
    <cellStyle name="Normal 26 4 6" xfId="23361" xr:uid="{CC492FF8-7E5A-4830-A6B2-5507877089C9}"/>
    <cellStyle name="Normal 26 4 7" xfId="23364" xr:uid="{DB441A18-5EC8-466C-BCEE-0ED679BECC74}"/>
    <cellStyle name="Normal 26 4 8" xfId="21016" xr:uid="{75638DEC-0EC7-4F37-AD10-D8D344D2CD4F}"/>
    <cellStyle name="Normal 26 4 9" xfId="25041" xr:uid="{5749703F-395B-4EFE-9E68-2050FD567E4B}"/>
    <cellStyle name="Normal 26 5" xfId="25044" xr:uid="{9B2A3FF7-7549-4F6F-800D-48F6E19B2E45}"/>
    <cellStyle name="Normal 26 5 2" xfId="23369" xr:uid="{30E07D35-5523-48D0-BDBB-7484CA4403C9}"/>
    <cellStyle name="Normal 26 5 3" xfId="23372" xr:uid="{F7707FF8-D6B8-4210-9D62-CB6342232999}"/>
    <cellStyle name="Normal 26 5 4" xfId="23375" xr:uid="{A31E8AE8-8858-4ADE-8E3E-12B73F2BC7FF}"/>
    <cellStyle name="Normal 26 5 5" xfId="23378" xr:uid="{CD6F4C43-6739-40A1-9C2C-74CF13D2F219}"/>
    <cellStyle name="Normal 26 5 6" xfId="23381" xr:uid="{FDA11774-C6CB-4EEB-AA90-6E023E1793C8}"/>
    <cellStyle name="Normal 26 5 7" xfId="788" xr:uid="{6C6BB189-0A7F-4F09-9A51-E3AB0A8EC3D3}"/>
    <cellStyle name="Normal 26 5 8" xfId="23384" xr:uid="{28926826-95CC-42A8-9549-415EFCD156BB}"/>
    <cellStyle name="Normal 26 5 9" xfId="25049" xr:uid="{AC6985DF-E811-4E01-A14B-97165D123250}"/>
    <cellStyle name="Normal 26 6" xfId="25052" xr:uid="{DBA6D7D5-86E3-48CE-825D-BBA8614D2A4C}"/>
    <cellStyle name="Normal 26 6 2" xfId="23388" xr:uid="{4C7D5781-3ECE-447C-BAA6-1AEDBFFB0234}"/>
    <cellStyle name="Normal 26 6 3" xfId="23391" xr:uid="{F51EB2C1-51C6-4311-AD36-88ECA9C4067F}"/>
    <cellStyle name="Normal 26 6 4" xfId="23394" xr:uid="{B79BE9EE-7AA1-4E7A-BEE9-59AA6B7B47AA}"/>
    <cellStyle name="Normal 26 6 5" xfId="23397" xr:uid="{EC0EE4D6-6C1F-4E5F-86C0-56537C313FA5}"/>
    <cellStyle name="Normal 26 6 6" xfId="23400" xr:uid="{625E05B2-BAC0-42AF-8C2B-C0D88A0B7491}"/>
    <cellStyle name="Normal 26 6 7" xfId="23403" xr:uid="{948559FD-3941-45AA-870B-DBFFDA65EBFC}"/>
    <cellStyle name="Normal 26 6 8" xfId="23406" xr:uid="{478FB3D5-07C4-4A63-B576-35536208E158}"/>
    <cellStyle name="Normal 26 6 9" xfId="25056" xr:uid="{FCD77E63-43B2-4780-BCA0-1313A3B884F4}"/>
    <cellStyle name="Normal 26 7" xfId="25059" xr:uid="{56C1BFE0-4793-4926-8455-6435AE99380E}"/>
    <cellStyle name="Normal 26 8" xfId="25064" xr:uid="{BA5764F7-8ABF-4236-BBBE-615502798754}"/>
    <cellStyle name="Normal 26 9" xfId="25069" xr:uid="{990047EA-390D-4C5E-97CC-AF4B032BDE57}"/>
    <cellStyle name="Normal 26_New TB 18-19" xfId="10633" xr:uid="{F9F6ED4B-E44D-4DB0-82F9-DE3A5AEC1E85}"/>
    <cellStyle name="Normal 27" xfId="16814" xr:uid="{0804B29E-0D1C-4AAF-84A3-D4363A914C94}"/>
    <cellStyle name="Normal 27 10" xfId="8128" xr:uid="{2BB527E0-F248-4584-84DC-FC72893E7C61}"/>
    <cellStyle name="Normal 27 11" xfId="16625" xr:uid="{63DFCBEB-0E2C-448B-A235-9D85DBB3B2EE}"/>
    <cellStyle name="Normal 27 12" xfId="16629" xr:uid="{0CDF23DB-48C5-447B-9CA6-0C2EF971924E}"/>
    <cellStyle name="Normal 27 13" xfId="16634" xr:uid="{6DCF1E8F-49E4-4991-872B-C442D3CFD4C7}"/>
    <cellStyle name="Normal 27 14" xfId="16639" xr:uid="{76AD7F00-C38E-44BB-AC5C-0D9520E2DC47}"/>
    <cellStyle name="Normal 27 2" xfId="25073" xr:uid="{C975CC0F-5E16-4A27-8FE1-06AD03282BE7}"/>
    <cellStyle name="Normal 27 2 2" xfId="2345" xr:uid="{051816E0-3450-4833-965B-9488106F7D78}"/>
    <cellStyle name="Normal 27 2 3" xfId="1173" xr:uid="{410C16B3-7AE7-4969-923D-A0B48725CB63}"/>
    <cellStyle name="Normal 27 2 4" xfId="2389" xr:uid="{9B9D0E7E-C448-4CE1-9807-6723BAC574BD}"/>
    <cellStyle name="Normal 27 2 5" xfId="2425" xr:uid="{6C105938-05E7-4634-AD5E-86245C7C856E}"/>
    <cellStyle name="Normal 27 2 6" xfId="2453" xr:uid="{5E2E28F0-0913-41B6-AAD5-6F0E70056BC5}"/>
    <cellStyle name="Normal 27 2 7" xfId="6225" xr:uid="{86775A06-F543-47AD-9A5F-05717728A762}"/>
    <cellStyle name="Normal 27 2 8" xfId="23411" xr:uid="{1F72A5CD-1FB3-4DB8-B154-FC1286236180}"/>
    <cellStyle name="Normal 27 2 9" xfId="25076" xr:uid="{C13F36BE-AC72-49D2-A4AA-BDD6E93D2CCF}"/>
    <cellStyle name="Normal 27 3" xfId="25078" xr:uid="{5C0003FC-4C9F-4F04-AE1A-DBD15BE52E75}"/>
    <cellStyle name="Normal 27 3 2" xfId="6237" xr:uid="{DBF0EDE3-DEA8-48BA-81A4-884FAB99FF42}"/>
    <cellStyle name="Normal 27 3 3" xfId="1196" xr:uid="{A942B395-C264-46D1-A4B0-31A0B4E4F551}"/>
    <cellStyle name="Normal 27 3 4" xfId="6242" xr:uid="{0EF882D4-A5F1-415E-AF4E-AA1E0A2905FE}"/>
    <cellStyle name="Normal 27 3 5" xfId="6247" xr:uid="{C84AAFB3-60C5-4E25-85B5-F735E19D3710}"/>
    <cellStyle name="Normal 27 3 6" xfId="6252" xr:uid="{580EB2B3-7E2D-4735-938C-71F8CD18C6BC}"/>
    <cellStyle name="Normal 27 3 7" xfId="6257" xr:uid="{2141F9F9-59D4-40D6-9543-261A0CA81C8A}"/>
    <cellStyle name="Normal 27 3 8" xfId="23415" xr:uid="{FAE3345C-247C-433C-9B27-3838476D0236}"/>
    <cellStyle name="Normal 27 3 9" xfId="25082" xr:uid="{FE4978E7-DB6A-41A4-90F8-69A1C182CEEE}"/>
    <cellStyle name="Normal 27 4" xfId="25084" xr:uid="{C729A1FB-75DA-4E95-A5C0-DA980E3266E1}"/>
    <cellStyle name="Normal 27 4 2" xfId="6268" xr:uid="{F6CA409E-DEB5-40FD-84A0-5F5E47938C6B}"/>
    <cellStyle name="Normal 27 4 3" xfId="1214" xr:uid="{E5B5DFC8-56C9-46A0-A226-F13608ACD7DA}"/>
    <cellStyle name="Normal 27 4 4" xfId="6273" xr:uid="{2075B7F9-7136-44CC-A8D1-C5993EACB87D}"/>
    <cellStyle name="Normal 27 4 5" xfId="4918" xr:uid="{2715884D-8A39-4DD8-86D5-E16C97620F2A}"/>
    <cellStyle name="Normal 27 4 6" xfId="944" xr:uid="{2EB5F244-DC62-4363-B36B-7D49A9520015}"/>
    <cellStyle name="Normal 27 4 7" xfId="1308" xr:uid="{89BA5CFB-524E-4DE7-B073-A117B9A271B4}"/>
    <cellStyle name="Normal 27 4 8" xfId="23419" xr:uid="{9C2E5EF2-9484-47FE-8201-E8C65D4D8BDE}"/>
    <cellStyle name="Normal 27 4 9" xfId="25088" xr:uid="{2C1A8184-A1A7-4BE6-94F9-19E450742751}"/>
    <cellStyle name="Normal 27 5" xfId="25090" xr:uid="{41EB1EDC-019A-47CC-92B9-D530C2820887}"/>
    <cellStyle name="Normal 27 5 2" xfId="6289" xr:uid="{675BB560-B02C-4E22-B450-F6829894D828}"/>
    <cellStyle name="Normal 27 5 3" xfId="596" xr:uid="{CBF7434F-FFE2-4A94-85CE-7C4983B87607}"/>
    <cellStyle name="Normal 27 5 4" xfId="6293" xr:uid="{B06B6942-7402-41C1-BD9B-C2DC82840413}"/>
    <cellStyle name="Normal 27 5 5" xfId="899" xr:uid="{FA74EA7C-12E0-4A14-ACEA-F9B5DEDDF312}"/>
    <cellStyle name="Normal 27 5 6" xfId="5007" xr:uid="{0E2CD206-B70A-469E-A921-28617B5858C3}"/>
    <cellStyle name="Normal 27 5 7" xfId="1356" xr:uid="{A13F0AD2-2003-478B-9647-B638697B3811}"/>
    <cellStyle name="Normal 27 5 8" xfId="5023" xr:uid="{6F2898F5-0F7B-444B-A58E-A012F1975C5B}"/>
    <cellStyle name="Normal 27 5 9" xfId="5045" xr:uid="{233CDB56-499B-4AB7-87D0-042F8AA74C09}"/>
    <cellStyle name="Normal 27 6" xfId="25094" xr:uid="{F07CDC40-7AFB-432C-83C0-A066521FF291}"/>
    <cellStyle name="Normal 27 6 2" xfId="1598" xr:uid="{EDEA3474-2125-4276-8C7B-559DEF9EBBAD}"/>
    <cellStyle name="Normal 27 6 3" xfId="1235" xr:uid="{4E80C596-6FED-414E-B4BE-E242F6D9854F}"/>
    <cellStyle name="Normal 27 6 4" xfId="1619" xr:uid="{74B318BF-4D5C-4DDD-838D-AF30C001C424}"/>
    <cellStyle name="Normal 27 6 5" xfId="1626" xr:uid="{50655280-37A9-48BE-9858-85309088AF5E}"/>
    <cellStyle name="Normal 27 6 6" xfId="1649" xr:uid="{0BFB25CA-B01A-4E91-B332-EC69E0490143}"/>
    <cellStyle name="Normal 27 6 7" xfId="1684" xr:uid="{6AEBC449-1EFD-440A-A835-EFAE0225FA91}"/>
    <cellStyle name="Normal 27 6 8" xfId="5081" xr:uid="{6C732A20-D2E0-4AFB-A19E-F42562E465E2}"/>
    <cellStyle name="Normal 27 6 9" xfId="5103" xr:uid="{3EC4A8BD-5F4F-4EDE-ADC9-4D0457B2FD97}"/>
    <cellStyle name="Normal 27 7" xfId="25098" xr:uid="{5EC2C624-B5DE-4FD2-8903-3457305F5D8C}"/>
    <cellStyle name="Normal 27 8" xfId="25102" xr:uid="{1D11ACF8-10A7-4BF9-88B3-BBB5B335917E}"/>
    <cellStyle name="Normal 27 9" xfId="25106" xr:uid="{5719C06D-3F93-4F0A-ACBF-F10940AFEAF1}"/>
    <cellStyle name="Normal 27_New TB 18-19" xfId="25110" xr:uid="{B81012F3-0BE8-4D89-AEF0-70F1E638BA7D}"/>
    <cellStyle name="Normal 28" xfId="25" xr:uid="{4B69B7D2-8DE3-49EA-93D2-D69EBA3F5B9A}"/>
    <cellStyle name="Normal 28 10" xfId="8510" xr:uid="{FB87DA2D-14D5-4571-AF3D-4E9C4188E5F4}"/>
    <cellStyle name="Normal 28 11" xfId="25114" xr:uid="{C1DA8F4D-A25C-442A-BC7B-8BD5F4A9713D}"/>
    <cellStyle name="Normal 28 12" xfId="25118" xr:uid="{59ECED52-548C-4CE2-B641-41C0438539A7}"/>
    <cellStyle name="Normal 28 13" xfId="25123" xr:uid="{CDA15411-26F6-49C1-8241-EC1C416E007B}"/>
    <cellStyle name="Normal 28 14" xfId="25129" xr:uid="{896E9420-5037-40BD-B977-2D771E750E92}"/>
    <cellStyle name="Normal 28 15" xfId="25135" xr:uid="{28A27754-4572-4A52-869A-C675B4F2B5B4}"/>
    <cellStyle name="Normal 28 16" xfId="16817" xr:uid="{8AA3E89E-095C-45FA-81B1-80490FEB6E6F}"/>
    <cellStyle name="Normal 28 2" xfId="25140" xr:uid="{871C4197-ECE0-4E18-ADC0-9041E84E865E}"/>
    <cellStyle name="Normal 28 2 10" xfId="16313" xr:uid="{64041C07-B917-499E-B999-D5AFBE11330A}"/>
    <cellStyle name="Normal 28 2 11" xfId="11941" xr:uid="{C28211E5-F6A5-4D21-B251-2C170166FCFA}"/>
    <cellStyle name="Normal 28 2 12" xfId="11951" xr:uid="{9DCD31EF-2330-4992-BB8C-8B4D8875FA64}"/>
    <cellStyle name="Normal 28 2 13" xfId="3469" xr:uid="{9A036DC1-4F2B-47AB-8022-114172F882B4}"/>
    <cellStyle name="Normal 28 2 14" xfId="11961" xr:uid="{ACF9E3DE-BCAF-4E3D-82A2-DC8ACA1F4B54}"/>
    <cellStyle name="Normal 28 2 2" xfId="23423" xr:uid="{C14529D0-7BA8-4F05-AF6A-FD3DB4E1E698}"/>
    <cellStyle name="Normal 28 2 3" xfId="23426" xr:uid="{20462C8F-518B-4754-B633-19398DDE95A3}"/>
    <cellStyle name="Normal 28 2 4" xfId="23431" xr:uid="{74AAC861-D21F-44FB-9ED3-BC937CAD9793}"/>
    <cellStyle name="Normal 28 2 5" xfId="23435" xr:uid="{52AC4CD2-2122-48A1-BBD4-C7E35D647FEE}"/>
    <cellStyle name="Normal 28 2 6" xfId="23440" xr:uid="{377C01AA-C19D-4119-94F3-D150A4F7BB45}"/>
    <cellStyle name="Normal 28 2 7" xfId="23445" xr:uid="{61A06DA8-7E43-4071-B1E4-F7022D19994F}"/>
    <cellStyle name="Normal 28 2 8" xfId="23450" xr:uid="{DB6237C8-CBB6-4D23-9F52-01449F064038}"/>
    <cellStyle name="Normal 28 2 9" xfId="25142" xr:uid="{ACF92BE1-ECDC-41D9-A856-7FE2F9652FD0}"/>
    <cellStyle name="Normal 28 2_New TB 18-19" xfId="25145" xr:uid="{EBBAC1E8-1C5D-4994-8CD1-09001D53A74A}"/>
    <cellStyle name="Normal 28 3" xfId="25148" xr:uid="{02B51C12-86D5-47D6-95FB-5E9C43707C70}"/>
    <cellStyle name="Normal 28 3 2" xfId="23457" xr:uid="{F73669F8-E853-41F9-AA48-2C783F0534E0}"/>
    <cellStyle name="Normal 28 3 3" xfId="23459" xr:uid="{5CF7A2E5-F8B2-42EF-91BE-52A0AA1D8F76}"/>
    <cellStyle name="Normal 28 3 4" xfId="23463" xr:uid="{42087547-17EE-4EA9-90CB-CE67B325D20E}"/>
    <cellStyle name="Normal 28 3 5" xfId="23467" xr:uid="{85C9385B-37C1-45D4-994C-BD1C0F8994C2}"/>
    <cellStyle name="Normal 28 3 6" xfId="23471" xr:uid="{AFC2F600-4E12-477A-B68E-5F30C2E3123C}"/>
    <cellStyle name="Normal 28 3 7" xfId="23475" xr:uid="{7C6FE044-E6F3-4737-91C3-2563268BA1EF}"/>
    <cellStyle name="Normal 28 3 8" xfId="23479" xr:uid="{57FB0658-67C0-4CDD-8098-28589CFE7357}"/>
    <cellStyle name="Normal 28 3 9" xfId="25151" xr:uid="{3903E08D-35AE-4D84-A4F6-C82ABF389E13}"/>
    <cellStyle name="Normal 28 4" xfId="25156" xr:uid="{28394EAE-304D-44DD-901A-8A0DFF96B988}"/>
    <cellStyle name="Normal 28 4 2" xfId="23488" xr:uid="{37F80D58-6886-4B77-A3D3-B6B69648E4FA}"/>
    <cellStyle name="Normal 28 4 3" xfId="23490" xr:uid="{095821CC-3593-40AC-9D57-99FD35D1D017}"/>
    <cellStyle name="Normal 28 4 4" xfId="23495" xr:uid="{284367EC-F9BB-4DB3-BE88-6BC7EB6A54D1}"/>
    <cellStyle name="Normal 28 4 5" xfId="23500" xr:uid="{5ADF1F04-93F3-49D0-A104-984B5EE7A5B2}"/>
    <cellStyle name="Normal 28 4 6" xfId="23505" xr:uid="{625F8E4F-ABA9-4733-8AD0-50F8E4F7DA1E}"/>
    <cellStyle name="Normal 28 4 7" xfId="23510" xr:uid="{48C21294-8EFA-4D45-B921-84AE223957B0}"/>
    <cellStyle name="Normal 28 4 8" xfId="23515" xr:uid="{6F6D21EB-7D5F-45AD-9056-72302F208ED9}"/>
    <cellStyle name="Normal 28 4 9" xfId="25161" xr:uid="{72E23E4B-BCB9-42BC-B416-2AE3FD3C3553}"/>
    <cellStyle name="Normal 28 5" xfId="25167" xr:uid="{D7997D36-2C79-486B-B4FB-797790D46DA7}"/>
    <cellStyle name="Normal 28 5 2" xfId="23523" xr:uid="{A334A646-809A-44D4-BC5F-75A829045E18}"/>
    <cellStyle name="Normal 28 5 3" xfId="9267" xr:uid="{30173EF2-4A26-4567-B2B4-786CDB6220F4}"/>
    <cellStyle name="Normal 28 5 4" xfId="23525" xr:uid="{7452B6F2-D9A2-4062-9F51-7BDF99A21F2E}"/>
    <cellStyle name="Normal 28 5 5" xfId="23529" xr:uid="{D1A94ECA-3523-4A36-95D0-D8B2E596AAE3}"/>
    <cellStyle name="Normal 28 5 6" xfId="23533" xr:uid="{E7874A15-D96D-45AD-B7D1-482A17362DEB}"/>
    <cellStyle name="Normal 28 5 7" xfId="23537" xr:uid="{613531A8-C9FD-435F-BB84-5C1D6624B27E}"/>
    <cellStyle name="Normal 28 5 8" xfId="23541" xr:uid="{F36363AB-9993-47E8-B53E-6D51676AE788}"/>
    <cellStyle name="Normal 28 5 9" xfId="25172" xr:uid="{740C878F-4318-44E9-8C26-CED3BA51479E}"/>
    <cellStyle name="Normal 28 6" xfId="25176" xr:uid="{83A1D3E7-7050-4648-9DBE-A03FB81E7DF1}"/>
    <cellStyle name="Normal 28 6 2" xfId="23550" xr:uid="{31014307-C478-4B4B-92F1-71783285BF86}"/>
    <cellStyle name="Normal 28 6 3" xfId="23553" xr:uid="{918CAD7D-0D95-4FAC-954F-7F30E0E0B14D}"/>
    <cellStyle name="Normal 28 6 4" xfId="23559" xr:uid="{6CADAC6B-D878-4F87-B1FA-C6CA39A2D1EC}"/>
    <cellStyle name="Normal 28 6 5" xfId="23565" xr:uid="{38756F40-A531-4EDF-AD88-1F20D6103B19}"/>
    <cellStyle name="Normal 28 6 6" xfId="23571" xr:uid="{F601923E-EC45-4241-BF42-3380D4B15533}"/>
    <cellStyle name="Normal 28 6 7" xfId="23577" xr:uid="{90DBB1B2-80AD-4A80-AF62-C0E90F904DD9}"/>
    <cellStyle name="Normal 28 6 8" xfId="23581" xr:uid="{8FBC4E55-2D96-4F76-84F1-BECC33AE5FE8}"/>
    <cellStyle name="Normal 28 6 9" xfId="25181" xr:uid="{5BDABC64-BFC8-4152-8B26-A389112761A9}"/>
    <cellStyle name="Normal 28 7" xfId="25185" xr:uid="{4434BD90-4895-4B12-B624-E5224D100119}"/>
    <cellStyle name="Normal 28 7 2" xfId="24696" xr:uid="{F557CB02-12C6-469C-B888-4B8F88F59818}"/>
    <cellStyle name="Normal 28 7 3" xfId="2525" xr:uid="{6C7E225E-7CBC-495D-9D67-26FB0651A18E}"/>
    <cellStyle name="Normal 28 7 4" xfId="25190" xr:uid="{1AF45C2D-BDBA-4495-80DA-F9E7D0960042}"/>
    <cellStyle name="Normal 28 7 5" xfId="25192" xr:uid="{B82266CA-30EE-4F50-BF5A-F28103F289EA}"/>
    <cellStyle name="Normal 28 7 6" xfId="25194" xr:uid="{DA3EB803-933D-4266-9F77-F6641DEC6782}"/>
    <cellStyle name="Normal 28 7 7" xfId="25197" xr:uid="{339FE9A9-886F-40FA-945C-2BBDE387C455}"/>
    <cellStyle name="Normal 28 7 8" xfId="25200" xr:uid="{A3390F7B-FA72-4D4B-A9BE-530CADFE9C97}"/>
    <cellStyle name="Normal 28 7 9" xfId="25204" xr:uid="{735B2FBD-A744-4027-A7AE-DF15299F6559}"/>
    <cellStyle name="Normal 28 8" xfId="25208" xr:uid="{70760B1F-1EA6-4773-BE3C-78EFBCB09ACC}"/>
    <cellStyle name="Normal 28 9" xfId="25213" xr:uid="{EAC8BA47-6D42-4506-B5C5-AD973CB96664}"/>
    <cellStyle name="Normal 28_New TB 18-19" xfId="9607" xr:uid="{DB299924-9AE5-46AC-9F8A-B93413F14BA2}"/>
    <cellStyle name="Normal 29" xfId="25218" xr:uid="{7805F0C5-A2D4-4DA3-81AD-64C8299F877B}"/>
    <cellStyle name="Normal 29 10" xfId="25221" xr:uid="{B8A68866-0258-4392-986B-5029E9BE108F}"/>
    <cellStyle name="Normal 29 11" xfId="25224" xr:uid="{744F2F78-C709-4B2C-866F-D394B0B5EB45}"/>
    <cellStyle name="Normal 29 12" xfId="25227" xr:uid="{27FE5CCC-0B28-479A-9AD4-87A445999CB6}"/>
    <cellStyle name="Normal 29 13" xfId="25229" xr:uid="{DB011B9A-B77A-4CDE-9DDB-485339B92F64}"/>
    <cellStyle name="Normal 29 14" xfId="25231" xr:uid="{1E21D0ED-516E-4C26-A9DC-25FC485277A1}"/>
    <cellStyle name="Normal 29 15" xfId="25233" xr:uid="{4EFABAB8-EA45-4A97-9C24-17EF6F6C668C}"/>
    <cellStyle name="Normal 29 2" xfId="2357" xr:uid="{074A0FBD-1E35-49DC-B279-B110D09A5259}"/>
    <cellStyle name="Normal 29 2 10" xfId="18251" xr:uid="{889DC817-956A-4D3D-81B2-7465826A177A}"/>
    <cellStyle name="Normal 29 2 11" xfId="18261" xr:uid="{F271C46A-9322-4C58-8907-1DE37A1CBE7A}"/>
    <cellStyle name="Normal 29 2 12" xfId="18268" xr:uid="{162D109A-5A69-4E44-B617-287739668B8E}"/>
    <cellStyle name="Normal 29 2 13" xfId="18281" xr:uid="{D0ACC52F-FB18-45ED-A995-A32050E385AC}"/>
    <cellStyle name="Normal 29 2 14" xfId="18289" xr:uid="{D261BC6F-200F-4AB1-9A7A-AF9FD2FD1754}"/>
    <cellStyle name="Normal 29 2 2" xfId="23592" xr:uid="{E81EFE06-C193-4753-A97A-DE1AD992140E}"/>
    <cellStyle name="Normal 29 2 3" xfId="23595" xr:uid="{594A17D3-DD86-44A5-BA39-7A830561CF6D}"/>
    <cellStyle name="Normal 29 2 4" xfId="23599" xr:uid="{36A33C2B-6797-4BBF-9782-AFE242B5C5EF}"/>
    <cellStyle name="Normal 29 2 5" xfId="23603" xr:uid="{DD88E49B-53E4-476F-BC2C-8B41E1E5E61B}"/>
    <cellStyle name="Normal 29 2 6" xfId="23607" xr:uid="{8129B4F4-3179-43A6-B35A-DB3599F37C79}"/>
    <cellStyle name="Normal 29 2 7" xfId="23611" xr:uid="{13AE013C-9B31-4E37-85AC-CE7599DC6EFF}"/>
    <cellStyle name="Normal 29 2 8" xfId="23616" xr:uid="{D8426A2C-265A-4239-8923-58B01E8D48A8}"/>
    <cellStyle name="Normal 29 2 9" xfId="25235" xr:uid="{FFFBE974-61E8-4DFD-8EE2-22285661F3E5}"/>
    <cellStyle name="Normal 29 2_New TB 18-19" xfId="1529" xr:uid="{785C12F8-69AC-4468-A482-517EDE94D357}"/>
    <cellStyle name="Normal 29 3" xfId="1159" xr:uid="{EE7EE459-689D-43BF-A928-28980C3A08DD}"/>
    <cellStyle name="Normal 29 3 2" xfId="23623" xr:uid="{246CAB1F-E10D-4227-9E05-5FA48300E73E}"/>
    <cellStyle name="Normal 29 3 3" xfId="23625" xr:uid="{E121BE03-721E-467D-B054-28E8052B202B}"/>
    <cellStyle name="Normal 29 3 4" xfId="23629" xr:uid="{50B0C02E-018A-4C99-8645-2DB35C468C57}"/>
    <cellStyle name="Normal 29 3 5" xfId="23633" xr:uid="{725CC4C3-85A3-4895-BDDC-A20A7A2EFBA1}"/>
    <cellStyle name="Normal 29 3 6" xfId="23637" xr:uid="{67DD9DE0-8F40-4E50-9D75-803A5C11FAC8}"/>
    <cellStyle name="Normal 29 3 7" xfId="23641" xr:uid="{F5C5950E-598A-436A-8FE8-1092DF393C57}"/>
    <cellStyle name="Normal 29 3 8" xfId="23646" xr:uid="{2DB970A0-9196-4D4F-8C20-E59D04E2C696}"/>
    <cellStyle name="Normal 29 3 9" xfId="25238" xr:uid="{B5C3656F-D42C-499F-B883-32E5E0DB69CB}"/>
    <cellStyle name="Normal 29 4" xfId="2397" xr:uid="{89B5B3ED-1F6E-4C20-B77B-7F0ED1E9B68B}"/>
    <cellStyle name="Normal 29 4 2" xfId="23656" xr:uid="{61F35F5E-B96C-4C94-8DF3-BABCEBE266EC}"/>
    <cellStyle name="Normal 29 4 3" xfId="23658" xr:uid="{A11F3033-C6A1-453A-AA78-3415183291A2}"/>
    <cellStyle name="Normal 29 4 4" xfId="23662" xr:uid="{E2BEC6CD-3406-470E-AAD0-133E5AFEEA2F}"/>
    <cellStyle name="Normal 29 4 5" xfId="23666" xr:uid="{6E29B7B3-CC4F-4A7F-9791-2D9CA1542F29}"/>
    <cellStyle name="Normal 29 4 6" xfId="23670" xr:uid="{06BBBFE1-AD70-4CB4-A45C-DD286893D653}"/>
    <cellStyle name="Normal 29 4 7" xfId="23674" xr:uid="{60F3EA26-E8F3-481C-BE2E-AB7304441FFD}"/>
    <cellStyle name="Normal 29 4 8" xfId="23679" xr:uid="{7D3F4CC6-75EB-4582-A5CC-399A4068157F}"/>
    <cellStyle name="Normal 29 4 9" xfId="25243" xr:uid="{C5F01531-2887-4264-BDE4-A1E21D5B3E10}"/>
    <cellStyle name="Normal 29 5" xfId="2429" xr:uid="{F4AA0D60-A1C9-4675-B5F7-B1C6B061307C}"/>
    <cellStyle name="Normal 29 5 2" xfId="23687" xr:uid="{FEED0028-867B-4237-9F48-DE881E85C232}"/>
    <cellStyle name="Normal 29 5 3" xfId="23689" xr:uid="{CBCF7ECD-99BA-47B4-ADC3-E90F67D74573}"/>
    <cellStyle name="Normal 29 5 4" xfId="23693" xr:uid="{5A3D13F0-B250-48A7-BE47-D79854CFBAD1}"/>
    <cellStyle name="Normal 29 5 5" xfId="23697" xr:uid="{870B78B9-806A-4902-A3DD-D98B3AB56F8F}"/>
    <cellStyle name="Normal 29 5 6" xfId="23701" xr:uid="{D3109960-2761-442A-A6CC-F2EBFB7EBDE0}"/>
    <cellStyle name="Normal 29 5 7" xfId="23705" xr:uid="{13E77382-44FB-4026-9F2B-B1D1DA032FF6}"/>
    <cellStyle name="Normal 29 5 8" xfId="23710" xr:uid="{9F2DDA82-929C-4A6E-B599-4BD91F9DFFAB}"/>
    <cellStyle name="Normal 29 5 9" xfId="25247" xr:uid="{E5F10518-6B71-4848-8607-A1A84840BF8C}"/>
    <cellStyle name="Normal 29 6" xfId="2458" xr:uid="{845C60B9-EBAB-490B-BDF6-A7BFEB7D65FA}"/>
    <cellStyle name="Normal 29 6 2" xfId="19381" xr:uid="{7D4D32F0-25EB-4506-BCD4-110FBEC39580}"/>
    <cellStyle name="Normal 29 6 3" xfId="19385" xr:uid="{90F5148D-E2A5-423E-9081-77876D6A03FE}"/>
    <cellStyle name="Normal 29 6 4" xfId="23716" xr:uid="{0827CEBF-7133-455C-9538-91BCDD970937}"/>
    <cellStyle name="Normal 29 6 5" xfId="23720" xr:uid="{C74B7465-4F3F-4AA5-A2D5-4827214FCBC4}"/>
    <cellStyle name="Normal 29 6 6" xfId="23724" xr:uid="{28ADF114-8AC2-46A0-8561-245A575B2CBF}"/>
    <cellStyle name="Normal 29 6 7" xfId="23728" xr:uid="{714CB6BA-EB3F-4C46-8E39-FC809A017A7D}"/>
    <cellStyle name="Normal 29 6 8" xfId="23733" xr:uid="{E73F17E7-7680-49CC-9BCD-10147EB79B84}"/>
    <cellStyle name="Normal 29 6 9" xfId="25251" xr:uid="{E48BEE60-02DC-473C-88DD-6F04637065D9}"/>
    <cellStyle name="Normal 29 7" xfId="9629" xr:uid="{3B8C11E3-4CAA-4142-A8B1-2B4B404F6652}"/>
    <cellStyle name="Normal 29 7 2" xfId="25256" xr:uid="{9CF53C25-50E4-436A-8868-F0F49D76581A}"/>
    <cellStyle name="Normal 29 7 3" xfId="25259" xr:uid="{241B665F-8AC9-4F10-9F7F-4B41613E55FD}"/>
    <cellStyle name="Normal 29 7 4" xfId="25261" xr:uid="{66446698-4573-467E-AF44-30EE0F808DF5}"/>
    <cellStyle name="Normal 29 7 5" xfId="25263" xr:uid="{861ACF33-D280-41D8-8FD8-641FD7E2A7F3}"/>
    <cellStyle name="Normal 29 7 6" xfId="25266" xr:uid="{E7499C83-B85F-40F9-8BEB-300C4958EFC7}"/>
    <cellStyle name="Normal 29 7 7" xfId="25269" xr:uid="{4FAC655A-EFA8-417A-B3C5-DE5D19FAB392}"/>
    <cellStyle name="Normal 29 7 8" xfId="25272" xr:uid="{A49FF1EC-AC87-4C47-826A-5FDE91702AEB}"/>
    <cellStyle name="Normal 29 7 9" xfId="25275" xr:uid="{60AE0AC1-FA72-4574-B1F3-0F8B9F8D7781}"/>
    <cellStyle name="Normal 29 8" xfId="9632" xr:uid="{97A2E40D-3EDE-4D97-9ACD-39D7095556CF}"/>
    <cellStyle name="Normal 29 9" xfId="9635" xr:uid="{15114CB3-3F0E-4B65-A54F-F104FE905FE4}"/>
    <cellStyle name="Normal 29_New TB 18-19" xfId="25277" xr:uid="{225580E6-8053-4FE6-8AB9-593BDD97D636}"/>
    <cellStyle name="Normal 3" xfId="14" xr:uid="{9CF35941-5714-485F-B6DD-373499EFC1CC}"/>
    <cellStyle name="Normal 3 10" xfId="24860" xr:uid="{54E93231-BF99-4583-BF3D-3C3D1832DAAF}"/>
    <cellStyle name="Normal 3 10 2" xfId="25280" xr:uid="{69EE5706-BA7A-4E37-95BF-26E2344AED3B}"/>
    <cellStyle name="Normal 3 10 3" xfId="25281" xr:uid="{7BC5CD17-8CD5-4A80-B02E-1588CFA57F04}"/>
    <cellStyle name="Normal 3 10 4" xfId="25282" xr:uid="{8E7ACA3C-E058-476E-8A44-D90014CB8CEA}"/>
    <cellStyle name="Normal 3 10 5" xfId="25283" xr:uid="{FC4B014E-C672-452E-806C-6EEC253B2ACA}"/>
    <cellStyle name="Normal 3 10 6" xfId="25284" xr:uid="{4B62FDA9-0E2F-4F67-B90E-903659350E89}"/>
    <cellStyle name="Normal 3 10 7" xfId="25285" xr:uid="{40776ACA-494D-40DF-AE44-D0A7029990A1}"/>
    <cellStyle name="Normal 3 10 8" xfId="25286" xr:uid="{1CC4B83E-5D8F-4010-8ED9-EFEF4BF6BFDB}"/>
    <cellStyle name="Normal 3 10 9" xfId="25287" xr:uid="{F6C22960-4B55-4DED-B53D-55681631C9BB}"/>
    <cellStyle name="Normal 3 11" xfId="25289" xr:uid="{D165823A-8D1B-45EA-ADA9-1C0CAA5BE24B}"/>
    <cellStyle name="Normal 3 11 2" xfId="25290" xr:uid="{6F0F2905-8972-45CC-96AF-B1BCB047DC63}"/>
    <cellStyle name="Normal 3 11 3" xfId="25292" xr:uid="{EF84C1D2-CD17-48A7-B33E-C5AAC5D3B33F}"/>
    <cellStyle name="Normal 3 11 4" xfId="25293" xr:uid="{DD35CE61-A69B-4554-8ED7-9C71D7462E94}"/>
    <cellStyle name="Normal 3 11 5" xfId="25294" xr:uid="{EF1B56A4-C4A8-4F14-B42B-B7A70050484F}"/>
    <cellStyle name="Normal 3 11 6" xfId="25295" xr:uid="{6F8A9DBD-985B-4663-BDB5-CC03BF706E48}"/>
    <cellStyle name="Normal 3 11 7" xfId="25296" xr:uid="{3DEEFA00-46D4-480C-8858-74E44FCA74AE}"/>
    <cellStyle name="Normal 3 11 8" xfId="25297" xr:uid="{230FA2C8-CC82-4294-9C6C-EA308D41A20B}"/>
    <cellStyle name="Normal 3 11 9" xfId="25298" xr:uid="{4D7BA393-64F4-48DC-814D-C0BB60A48B40}"/>
    <cellStyle name="Normal 3 12" xfId="19097" xr:uid="{2BCC6540-0AE1-4243-81F6-7AC70950C3F5}"/>
    <cellStyle name="Normal 3 12 2" xfId="25299" xr:uid="{43B4887D-9489-4E8D-8E36-CD179ADA9B18}"/>
    <cellStyle name="Normal 3 12 3" xfId="25300" xr:uid="{4F656EFF-88B3-4A1F-97C4-FEDEE5A5D838}"/>
    <cellStyle name="Normal 3 12 4" xfId="25301" xr:uid="{41BB868E-408F-43E7-A46E-57142358E617}"/>
    <cellStyle name="Normal 3 12 5" xfId="25302" xr:uid="{84B16E76-831F-4EDC-95D8-9F1C12928850}"/>
    <cellStyle name="Normal 3 12 6" xfId="25303" xr:uid="{BFC960B0-00AB-4580-A4F1-D90365ACC2CE}"/>
    <cellStyle name="Normal 3 12 7" xfId="25304" xr:uid="{58C70037-64C1-4812-B45F-8F3D22EE60B1}"/>
    <cellStyle name="Normal 3 12 8" xfId="25305" xr:uid="{7199578E-77EF-41FB-96F3-DC1D73735B37}"/>
    <cellStyle name="Normal 3 12 9" xfId="25306" xr:uid="{C676E05B-4180-4303-9F13-3DD2F45808BA}"/>
    <cellStyle name="Normal 3 13" xfId="25310" xr:uid="{D4A5A156-EAFF-47E2-B89F-34B3D777FF2D}"/>
    <cellStyle name="Normal 3 14" xfId="25312" xr:uid="{AD0227CE-A24E-482C-8751-BE0F972D73F2}"/>
    <cellStyle name="Normal 3 15" xfId="25315" xr:uid="{D60F04C2-2C85-476C-8B86-77DBAA1181EF}"/>
    <cellStyle name="Normal 3 16" xfId="25319" xr:uid="{40DDAA8A-037A-43AC-9F88-7C333B0C0E4A}"/>
    <cellStyle name="Normal 3 17" xfId="25321" xr:uid="{6359E8E9-069D-42FE-A8CD-5E5C36A6DDC6}"/>
    <cellStyle name="Normal 3 18" xfId="25323" xr:uid="{CC8EE9EE-6574-4F92-A418-AA59ABB07856}"/>
    <cellStyle name="Normal 3 19" xfId="25325" xr:uid="{C1D9366A-7001-4DAB-91B7-E15B1DE2DEA4}"/>
    <cellStyle name="Normal 3 2" xfId="12063" xr:uid="{4C36CDA9-9B21-423E-AA35-F77560667E2E}"/>
    <cellStyle name="Normal 3 2 10" xfId="25327" xr:uid="{FC20F276-ABAE-44CB-A0E1-3D269F441C78}"/>
    <cellStyle name="Normal 3 2 11" xfId="25328" xr:uid="{80AC409C-25D4-4588-8854-883AF9B506EE}"/>
    <cellStyle name="Normal 3 2 12" xfId="14645" xr:uid="{3AB5D840-74B1-49E0-955A-D1EC58E1B015}"/>
    <cellStyle name="Normal 3 2 13" xfId="14652" xr:uid="{B8A5E3B8-DEDE-4895-8F88-F86C2AEA116F}"/>
    <cellStyle name="Normal 3 2 14" xfId="14658" xr:uid="{5AF81695-A42B-406A-9F28-73985E1B2B9D}"/>
    <cellStyle name="Normal 3 2 2" xfId="25330" xr:uid="{43693960-0110-4EAC-B464-D11F6898DD8C}"/>
    <cellStyle name="Normal 3 2 2 10" xfId="16742" xr:uid="{5A829399-D98C-46A6-B88B-DA6331B234C9}"/>
    <cellStyle name="Normal 3 2 2 2" xfId="22397" xr:uid="{D2B3B6D9-0C52-4141-9080-A674C9610547}"/>
    <cellStyle name="Normal 3 2 2 3" xfId="22401" xr:uid="{B104D996-0C72-4F02-A47B-AFD39A8161AE}"/>
    <cellStyle name="Normal 3 2 2 4" xfId="22405" xr:uid="{2B1390F5-ED97-4E56-847A-1430E4A13CC9}"/>
    <cellStyle name="Normal 3 2 2 5" xfId="22409" xr:uid="{ED16185C-451F-43CD-A78F-1B28EE7997DA}"/>
    <cellStyle name="Normal 3 2 2 6" xfId="22413" xr:uid="{349062B8-BA46-4F48-8DE6-FB56ED2E048E}"/>
    <cellStyle name="Normal 3 2 2 7" xfId="22417" xr:uid="{5D005773-E130-4F84-9BA0-DE9A369A5344}"/>
    <cellStyle name="Normal 3 2 2 8" xfId="25332" xr:uid="{53B13B24-128F-4C05-BA3F-0E95C745FEA0}"/>
    <cellStyle name="Normal 3 2 2 9" xfId="25335" xr:uid="{90852DA2-B937-4304-B7E2-84D03240E57F}"/>
    <cellStyle name="Normal 3 2 3" xfId="25338" xr:uid="{A3A09C5F-FA79-4B3A-A8C5-CF8696580F37}"/>
    <cellStyle name="Normal 3 2 3 2" xfId="22428" xr:uid="{5395562E-FD18-435D-96AF-605B38D18915}"/>
    <cellStyle name="Normal 3 2 3 3" xfId="22432" xr:uid="{58821A06-81FB-464A-8E99-51E69106EAB2}"/>
    <cellStyle name="Normal 3 2 3 4" xfId="22436" xr:uid="{3B7BC7F9-582F-485C-B562-24B7464B9EAA}"/>
    <cellStyle name="Normal 3 2 3 5" xfId="22440" xr:uid="{4EBD6BBD-B90F-46A3-83B2-BFC6F0215C3B}"/>
    <cellStyle name="Normal 3 2 3 6" xfId="22444" xr:uid="{96D1A8A5-C78A-4E39-A27C-7AECDBB17683}"/>
    <cellStyle name="Normal 3 2 3 7" xfId="22448" xr:uid="{59456377-E93F-43FA-9269-6253AF001215}"/>
    <cellStyle name="Normal 3 2 3 8" xfId="25340" xr:uid="{16D0F2ED-3058-4CE7-86E1-01AC243C2BC2}"/>
    <cellStyle name="Normal 3 2 3 9" xfId="25342" xr:uid="{C8787ADE-4E5C-4381-8C87-F75266A1CBD5}"/>
    <cellStyle name="Normal 3 2 4" xfId="25344" xr:uid="{9BA9B93E-8529-4DEA-8512-E0E8D579D6A8}"/>
    <cellStyle name="Normal 3 2 4 2" xfId="22458" xr:uid="{857F61B7-D532-48EF-9BEC-4F533224B70B}"/>
    <cellStyle name="Normal 3 2 4 3" xfId="22462" xr:uid="{69A78FF4-ADCF-457C-978E-97D1BC44910A}"/>
    <cellStyle name="Normal 3 2 4 4" xfId="22466" xr:uid="{E3EF2531-382E-4DB2-9E58-5A886BCE1565}"/>
    <cellStyle name="Normal 3 2 4 5" xfId="22470" xr:uid="{6E2676A6-A973-4A99-B830-6A7939E989E0}"/>
    <cellStyle name="Normal 3 2 4 6" xfId="22474" xr:uid="{9BD3F6A5-DAA1-47A9-8835-D3A46C669DFC}"/>
    <cellStyle name="Normal 3 2 4 7" xfId="22478" xr:uid="{B7E51B32-C391-45E6-B5A0-A0E8A5624CC0}"/>
    <cellStyle name="Normal 3 2 4 8" xfId="25346" xr:uid="{F08430DA-D364-4069-99C6-6844BBB59A61}"/>
    <cellStyle name="Normal 3 2 4 9" xfId="25348" xr:uid="{202AB75C-6B91-43B6-AA72-E24F5E92804E}"/>
    <cellStyle name="Normal 3 2 5" xfId="25351" xr:uid="{09F6DA3A-0E82-461B-832E-7C0483B1FAEB}"/>
    <cellStyle name="Normal 3 2 5 2" xfId="22488" xr:uid="{8E808E0B-2217-4007-9016-3F6038E9FFF6}"/>
    <cellStyle name="Normal 3 2 5 3" xfId="22492" xr:uid="{1531327B-24E0-403C-9E71-76DAF9D92A24}"/>
    <cellStyle name="Normal 3 2 5 4" xfId="22496" xr:uid="{6A6BE376-2E1B-47DC-85E9-00B0E174E2CF}"/>
    <cellStyle name="Normal 3 2 5 5" xfId="22500" xr:uid="{CB26AE27-F8B2-48FF-ADAA-ED14FA9C3305}"/>
    <cellStyle name="Normal 3 2 5 6" xfId="22504" xr:uid="{E21F5F4A-87C5-4544-8D6D-72C5C946D5B2}"/>
    <cellStyle name="Normal 3 2 5 7" xfId="22508" xr:uid="{E585D9EB-C441-4363-8042-1A415C0C951B}"/>
    <cellStyle name="Normal 3 2 5 8" xfId="25353" xr:uid="{3AF9E9C6-4239-4611-8694-15E06E0B47EF}"/>
    <cellStyle name="Normal 3 2 5 9" xfId="25355" xr:uid="{4BC561B6-1498-4232-AA69-F352194D5058}"/>
    <cellStyle name="Normal 3 2 6" xfId="25357" xr:uid="{CE30949F-E822-4FD1-84DE-7F7285C2E293}"/>
    <cellStyle name="Normal 3 2 6 2" xfId="22514" xr:uid="{4555FDF9-AA0F-43B5-B22E-6D9DD9F63A84}"/>
    <cellStyle name="Normal 3 2 6 3" xfId="22518" xr:uid="{20C6097E-226E-4AE1-A0F4-65AE754D48A0}"/>
    <cellStyle name="Normal 3 2 6 4" xfId="22522" xr:uid="{FB11591F-D66A-4485-9101-69D70016831D}"/>
    <cellStyle name="Normal 3 2 6 5" xfId="22526" xr:uid="{73A2DE2E-8120-4743-988A-462025AD76DF}"/>
    <cellStyle name="Normal 3 2 6 6" xfId="22530" xr:uid="{6FBE9F90-9DB0-4BAF-9811-054D6D765185}"/>
    <cellStyle name="Normal 3 2 6 7" xfId="22534" xr:uid="{0E913804-9CA7-492E-A9B0-80CB941399E4}"/>
    <cellStyle name="Normal 3 2 6 8" xfId="25359" xr:uid="{58BAEA96-79F6-4E31-B942-5447767893CE}"/>
    <cellStyle name="Normal 3 2 6 9" xfId="25361" xr:uid="{EF3B247C-1608-44A9-B431-2DDE8428D048}"/>
    <cellStyle name="Normal 3 2 7" xfId="14619" xr:uid="{2EAB2D10-B965-4F38-AFC5-31612609D401}"/>
    <cellStyle name="Normal 3 2 8" xfId="14625" xr:uid="{5ABB0EC1-561E-436A-A03C-A982A8C1114A}"/>
    <cellStyle name="Normal 3 2 9" xfId="14629" xr:uid="{03AD16D4-3C67-495C-874C-766800203930}"/>
    <cellStyle name="Normal 3 2_New TB 18-19" xfId="3772" xr:uid="{40D28387-1A46-4F95-8F9A-B7077A699D10}"/>
    <cellStyle name="Normal 3 20" xfId="25316" xr:uid="{6B9208FA-963B-427B-96C8-D84C933F1D7A}"/>
    <cellStyle name="Normal 3 21" xfId="15619" xr:uid="{EB92FB64-1194-40A2-8EA2-4557FE765B1F}"/>
    <cellStyle name="Normal 3 3" xfId="12070" xr:uid="{363BAB22-13AD-4648-87CC-F55E5574F464}"/>
    <cellStyle name="Normal 3 3 10" xfId="25362" xr:uid="{E9F0D1D2-203E-4888-84EA-9B4012711E82}"/>
    <cellStyle name="Normal 3 3 11" xfId="25366" xr:uid="{20F76F84-7DA3-4AC2-BF73-6AEB196BAEE9}"/>
    <cellStyle name="Normal 3 3 12" xfId="25370" xr:uid="{F62E7C1F-CD9C-4BA0-B09D-EE9C69090427}"/>
    <cellStyle name="Normal 3 3 13" xfId="25375" xr:uid="{181FA948-1446-4627-B8BE-F9D24D423600}"/>
    <cellStyle name="Normal 3 3 14" xfId="25381" xr:uid="{C3AB73F0-9A6D-4500-90D3-1A4F7CD2A3F9}"/>
    <cellStyle name="Normal 3 3 15" xfId="25388" xr:uid="{0F3B838D-F409-4263-942E-A9D658EEDE1F}"/>
    <cellStyle name="Normal 3 3 2" xfId="25394" xr:uid="{D31272DD-470B-4A38-A722-E6E873D1F32C}"/>
    <cellStyle name="Normal 3 3 3" xfId="25397" xr:uid="{0ADE6BF1-4045-408B-BE36-A630362F4D9B}"/>
    <cellStyle name="Normal 3 3 3 2" xfId="22578" xr:uid="{FCF96CE9-ED08-4ECC-ABFF-67795DE41EB0}"/>
    <cellStyle name="Normal 3 3 3 3" xfId="22581" xr:uid="{09F93839-5563-4826-93B2-25244C3EFF81}"/>
    <cellStyle name="Normal 3 3 3 4" xfId="22584" xr:uid="{9EE2A336-0DCB-4326-84EB-9C9E63534AFA}"/>
    <cellStyle name="Normal 3 3 3 5" xfId="22588" xr:uid="{C37F6769-F4FE-4AFD-87AE-212EE6AB1D8F}"/>
    <cellStyle name="Normal 3 3 3 6" xfId="22591" xr:uid="{F1745D2E-3B5E-4DE7-9808-67D8120FB7CD}"/>
    <cellStyle name="Normal 3 3 3 7" xfId="22594" xr:uid="{9232E4EE-2605-4C78-B546-2A936E3E4CC1}"/>
    <cellStyle name="Normal 3 3 3 8" xfId="10533" xr:uid="{5C9B01E2-7DAC-4387-A20E-0B5A70DE1106}"/>
    <cellStyle name="Normal 3 3 3 9" xfId="53" xr:uid="{1A9FA11E-AFB9-4BB0-9AEC-98D703A4FEF3}"/>
    <cellStyle name="Normal 3 3 4" xfId="25400" xr:uid="{91037D72-A025-4473-8202-CF8FA345D25D}"/>
    <cellStyle name="Normal 3 3 4 2" xfId="22602" xr:uid="{72BC4AD6-E73C-4EBC-957E-62CA43FED1BD}"/>
    <cellStyle name="Normal 3 3 4 3" xfId="22606" xr:uid="{8E222F55-F39A-4871-936B-43871AC019BD}"/>
    <cellStyle name="Normal 3 3 4 4" xfId="22609" xr:uid="{12D9B7ED-070C-4152-94C4-31E5828A4AB5}"/>
    <cellStyle name="Normal 3 3 4 5" xfId="22613" xr:uid="{BFD68EEB-D77A-4E6F-9A96-CB16B92AB83F}"/>
    <cellStyle name="Normal 3 3 4 6" xfId="22617" xr:uid="{3CD84F82-8CAB-43AF-97BA-49CE262E0CE5}"/>
    <cellStyle name="Normal 3 3 4 7" xfId="22621" xr:uid="{5674D242-364A-4F5E-85D6-1EA12DBAEEE3}"/>
    <cellStyle name="Normal 3 3 4 8" xfId="10537" xr:uid="{9521FE4A-82C5-4E98-9695-6842B3ABCD33}"/>
    <cellStyle name="Normal 3 3 4 9" xfId="5148" xr:uid="{DB288AFE-33D6-40B3-A607-477C1387114C}"/>
    <cellStyle name="Normal 3 3 5" xfId="25403" xr:uid="{CCF34E8A-D01A-4FD0-BDAF-DC4B7C383B6B}"/>
    <cellStyle name="Normal 3 3 5 2" xfId="22631" xr:uid="{F19F5FB4-236B-48B7-AB72-958FB6AD703C}"/>
    <cellStyle name="Normal 3 3 5 3" xfId="22634" xr:uid="{920C2F87-33BF-434F-8B5A-3E2C6C24227F}"/>
    <cellStyle name="Normal 3 3 5 4" xfId="22637" xr:uid="{FF2CE7F1-6427-43CD-9995-595DF5EC4578}"/>
    <cellStyle name="Normal 3 3 5 5" xfId="22641" xr:uid="{1BA43DB9-4464-4F6A-9C71-E5966F150A5A}"/>
    <cellStyle name="Normal 3 3 5 6" xfId="22644" xr:uid="{466E31A4-2136-4C26-92DC-1ECB52AEB350}"/>
    <cellStyle name="Normal 3 3 5 7" xfId="22647" xr:uid="{99338027-71F6-471C-ADB7-5DB0B7C4B40A}"/>
    <cellStyle name="Normal 3 3 5 8" xfId="25404" xr:uid="{2B695A09-3952-4FC5-86D5-5BF444A675E1}"/>
    <cellStyle name="Normal 3 3 5 9" xfId="25406" xr:uid="{11F71CAB-30FA-42BB-A32E-F4FD2D6D4A04}"/>
    <cellStyle name="Normal 3 3 6" xfId="25409" xr:uid="{F845824C-7FD8-48FB-8267-3A0133EA63FF}"/>
    <cellStyle name="Normal 3 3 6 2" xfId="22655" xr:uid="{7CBAA14A-FA14-452B-8C05-0CB1A32F5339}"/>
    <cellStyle name="Normal 3 3 6 3" xfId="22658" xr:uid="{5A5F75D6-5075-4570-8D3F-64E0E8181471}"/>
    <cellStyle name="Normal 3 3 6 4" xfId="22661" xr:uid="{E0AEB899-75A5-4C49-AAF5-17F3A15B380A}"/>
    <cellStyle name="Normal 3 3 6 5" xfId="22665" xr:uid="{2BFE6128-184A-4984-A2CA-74B5F5EAA5AE}"/>
    <cellStyle name="Normal 3 3 6 6" xfId="22668" xr:uid="{00427E8B-EE83-4F77-A23A-653FDA2998AD}"/>
    <cellStyle name="Normal 3 3 6 7" xfId="22671" xr:uid="{527FD8FF-E7EC-4AA0-9160-74097FDA220A}"/>
    <cellStyle name="Normal 3 3 6 8" xfId="25410" xr:uid="{31676F58-6425-4C6B-9C19-84FAF7ACC614}"/>
    <cellStyle name="Normal 3 3 6 9" xfId="25413" xr:uid="{0A2CC70E-E8F2-4483-A441-34CEF0B0A96D}"/>
    <cellStyle name="Normal 3 3 7" xfId="25417" xr:uid="{B984B5D0-F47E-4E0E-99CC-48B778D848A8}"/>
    <cellStyle name="Normal 3 3 7 2" xfId="25419" xr:uid="{F142889B-C742-442D-A1F6-A280476EE846}"/>
    <cellStyle name="Normal 3 3 7 3" xfId="25420" xr:uid="{91EB3D3A-C172-4C1E-BD53-1E5AA8E4CAE9}"/>
    <cellStyle name="Normal 3 3 7 4" xfId="25421" xr:uid="{509D5E2F-5FBE-4809-AA92-CDFA52D39C35}"/>
    <cellStyle name="Normal 3 3 7 5" xfId="25425" xr:uid="{1B239B46-3900-4061-98AA-BF429E97A731}"/>
    <cellStyle name="Normal 3 3 7 6" xfId="25427" xr:uid="{96E0A41C-38BE-4E60-A6D7-C3BCEFD88C16}"/>
    <cellStyle name="Normal 3 3 7 7" xfId="2243" xr:uid="{4346B402-8A03-4372-9D84-9E6B2540F999}"/>
    <cellStyle name="Normal 3 3 7 8" xfId="2477" xr:uid="{36CE8AE1-2421-41DE-96B1-1F40A2498F7C}"/>
    <cellStyle name="Normal 3 3 7 9" xfId="255" xr:uid="{A496D2F7-E19F-4279-86C3-CA1FBC552F34}"/>
    <cellStyle name="Normal 3 3 8" xfId="25429" xr:uid="{B9A8D7E4-0B32-47E5-8798-8108564B04E3}"/>
    <cellStyle name="Normal 3 3 9" xfId="25430" xr:uid="{0211C10D-F33F-4814-9AB4-0B570266FD7A}"/>
    <cellStyle name="Normal 3 3_New TB 18-19" xfId="25431" xr:uid="{F3F0E44C-06E5-48E1-B8A4-977666ECA155}"/>
    <cellStyle name="Normal 3 4" xfId="12078" xr:uid="{39296383-4399-4B86-A2ED-33C7E9C0C1C0}"/>
    <cellStyle name="Normal 3 4 10" xfId="25432" xr:uid="{35425BD4-598C-4FD0-BE93-B39E68CCC950}"/>
    <cellStyle name="Normal 3 4 11" xfId="25434" xr:uid="{2DF3CE67-90D7-4CAB-9A31-EEAFE318706D}"/>
    <cellStyle name="Normal 3 4 12" xfId="25436" xr:uid="{7455EA9D-4A48-4D0D-BF9B-9430EB4E8FA9}"/>
    <cellStyle name="Normal 3 4 13" xfId="25438" xr:uid="{AB5A4C30-F706-44AC-96B1-F1D44F538AA7}"/>
    <cellStyle name="Normal 3 4 14" xfId="25442" xr:uid="{E07F1B91-6B8E-4093-B005-9ADBCF556EE3}"/>
    <cellStyle name="Normal 3 4 2" xfId="25445" xr:uid="{CE435F5B-5719-4882-A481-86B0B76FC259}"/>
    <cellStyle name="Normal 3 4 2 2" xfId="25446" xr:uid="{2D9E361D-60E4-4C6A-8813-D8DEA935A74D}"/>
    <cellStyle name="Normal 3 4 2 3" xfId="25449" xr:uid="{6910CBB3-E2D0-4A99-BC2F-B600F3C5B3C0}"/>
    <cellStyle name="Normal 3 4 2 4" xfId="25451" xr:uid="{C3274100-BB22-492C-A112-E2AE0D2DB1FB}"/>
    <cellStyle name="Normal 3 4 2 5" xfId="25455" xr:uid="{D4AF85CB-8D7F-45E0-B94D-BBD90B9A061A}"/>
    <cellStyle name="Normal 3 4 2 6" xfId="25456" xr:uid="{D77F16D9-F0A1-4B4D-BAED-A85B3BAD1A23}"/>
    <cellStyle name="Normal 3 4 2 7" xfId="25457" xr:uid="{4B83DD73-4207-4A36-97AA-22A65DB24DCA}"/>
    <cellStyle name="Normal 3 4 2 8" xfId="1488" xr:uid="{734425B6-5914-41EB-9D20-3AFEDD373387}"/>
    <cellStyle name="Normal 3 4 2 9" xfId="25458" xr:uid="{2B9AEB0D-7505-4B5E-A281-8D3A56AA2441}"/>
    <cellStyle name="Normal 3 4 3" xfId="25460" xr:uid="{744A959B-42AF-4CE8-A893-6C7552C4654C}"/>
    <cellStyle name="Normal 3 4 3 2" xfId="25461" xr:uid="{A0AEB59C-DE90-47E9-A972-66A42C757BE1}"/>
    <cellStyle name="Normal 3 4 3 3" xfId="25463" xr:uid="{DC630CD5-B745-4159-95C7-F8D4E5B9CCA4}"/>
    <cellStyle name="Normal 3 4 3 4" xfId="25465" xr:uid="{A6BD019D-2513-43C6-86B8-80B082ABD3CB}"/>
    <cellStyle name="Normal 3 4 3 5" xfId="25468" xr:uid="{BA80F2CA-5A90-45D4-9FEE-C5D209FB3919}"/>
    <cellStyle name="Normal 3 4 3 6" xfId="25469" xr:uid="{AAB0032D-E10F-4D3C-85FD-9F03415798D0}"/>
    <cellStyle name="Normal 3 4 3 7" xfId="25470" xr:uid="{4384109E-8681-4B9E-8284-0B6FD02C2FC8}"/>
    <cellStyle name="Normal 3 4 3 8" xfId="25472" xr:uid="{9F857331-284D-4EC6-B193-43B64C8410A5}"/>
    <cellStyle name="Normal 3 4 3 9" xfId="25473" xr:uid="{F8DFB5E3-B13C-4611-AA61-47EB53C46C8B}"/>
    <cellStyle name="Normal 3 4 4" xfId="25475" xr:uid="{B13B67B2-980B-46DA-BFBD-7BB090D51FA8}"/>
    <cellStyle name="Normal 3 4 4 2" xfId="25476" xr:uid="{5DE46E77-6F4B-4B54-8282-9C061B35E11C}"/>
    <cellStyle name="Normal 3 4 4 3" xfId="25478" xr:uid="{9ED005FE-CBFD-452B-9C3B-7A7DA8EA0590}"/>
    <cellStyle name="Normal 3 4 4 4" xfId="25480" xr:uid="{F7741F9B-5435-4BEB-9B13-16EBCD219C65}"/>
    <cellStyle name="Normal 3 4 4 5" xfId="25483" xr:uid="{C0E4D54D-20E7-47F8-A0A0-41AE1947549E}"/>
    <cellStyle name="Normal 3 4 4 6" xfId="25484" xr:uid="{BE64CFE4-630D-4591-BB9B-394FABA5435C}"/>
    <cellStyle name="Normal 3 4 4 7" xfId="25485" xr:uid="{1077039B-35FB-413E-B1DB-78B45B9E22AE}"/>
    <cellStyle name="Normal 3 4 4 8" xfId="25486" xr:uid="{9020B3C6-B756-4154-9787-2CD5F2E991DE}"/>
    <cellStyle name="Normal 3 4 4 9" xfId="25487" xr:uid="{38115167-2F4E-4D04-B51F-0500D578C021}"/>
    <cellStyle name="Normal 3 4 5" xfId="25489" xr:uid="{A5FD6EDC-A204-4CCD-8C56-80B0769DCEEE}"/>
    <cellStyle name="Normal 3 4 5 2" xfId="25490" xr:uid="{A22D2C2A-448D-4A02-BE59-437EEAA25FF4}"/>
    <cellStyle name="Normal 3 4 5 3" xfId="25492" xr:uid="{FCE9EF8F-7E05-45C9-BC42-E83297F4E016}"/>
    <cellStyle name="Normal 3 4 5 4" xfId="25494" xr:uid="{CC9AF8FF-15C9-4718-A119-4A76C8E48267}"/>
    <cellStyle name="Normal 3 4 5 5" xfId="25497" xr:uid="{B81FC9FA-A9CA-49FD-BD1D-4CF308AAF2D9}"/>
    <cellStyle name="Normal 3 4 5 6" xfId="25498" xr:uid="{581BDC34-8147-42CF-BB68-33FEF10BEDB1}"/>
    <cellStyle name="Normal 3 4 5 7" xfId="25499" xr:uid="{6D0E735D-0AFF-482B-BFAF-9B1E4F9C67F4}"/>
    <cellStyle name="Normal 3 4 5 8" xfId="25500" xr:uid="{F0B2FC42-6A80-4A0A-A72A-23B10C6EC1D0}"/>
    <cellStyle name="Normal 3 4 5 9" xfId="25501" xr:uid="{0F0D38A3-B474-46DD-A882-4E0D2244C4A1}"/>
    <cellStyle name="Normal 3 4 6" xfId="25503" xr:uid="{7B4A1865-314D-4219-B23C-CB6D23B59A9E}"/>
    <cellStyle name="Normal 3 4 6 2" xfId="25504" xr:uid="{41461FCE-CE60-44AF-805E-7CBF66515CC0}"/>
    <cellStyle name="Normal 3 4 6 3" xfId="25506" xr:uid="{C4C3F75B-954F-4581-AC06-7DB9767DA75A}"/>
    <cellStyle name="Normal 3 4 6 4" xfId="25508" xr:uid="{9D321F37-D088-4C83-8238-1F1D37982141}"/>
    <cellStyle name="Normal 3 4 6 5" xfId="7533" xr:uid="{4FFA2765-4B6F-46A9-AF1C-9A478429B082}"/>
    <cellStyle name="Normal 3 4 6 6" xfId="7536" xr:uid="{9C187C07-587A-42F5-AE49-0FB08EAE58A1}"/>
    <cellStyle name="Normal 3 4 6 7" xfId="7539" xr:uid="{F5426A32-58F5-499B-A729-872E8DF5BC5A}"/>
    <cellStyle name="Normal 3 4 6 8" xfId="7542" xr:uid="{D962E095-72E3-4256-A76E-043BCB5EE9B2}"/>
    <cellStyle name="Normal 3 4 6 9" xfId="7546" xr:uid="{7C11F78E-1B79-4ACA-B141-719DEBC75CD9}"/>
    <cellStyle name="Normal 3 4 7" xfId="25513" xr:uid="{5CF42916-C1A2-4359-B2E2-BC990FAE143C}"/>
    <cellStyle name="Normal 3 4 8" xfId="25514" xr:uid="{72E62BCF-99E4-4807-8AC9-0D7910D4F2B7}"/>
    <cellStyle name="Normal 3 4 9" xfId="25515" xr:uid="{68C9F15B-B235-4FDC-BAC9-1476A9AAAD63}"/>
    <cellStyle name="Normal 3 4_New TB 18-19" xfId="18204" xr:uid="{FCCB08A4-21ED-4B28-968B-09C47E05F805}"/>
    <cellStyle name="Normal 3 5" xfId="21957" xr:uid="{717AB6DF-B76A-47DB-B9B8-72195EB0B90A}"/>
    <cellStyle name="Normal 3 5 10" xfId="25516" xr:uid="{05B77A52-0D34-456C-83BC-84ADCB9AA0DD}"/>
    <cellStyle name="Normal 3 5 11" xfId="25517" xr:uid="{121507AA-79C4-4955-AA38-498F6EB2B2FB}"/>
    <cellStyle name="Normal 3 5 12" xfId="25518" xr:uid="{441DAE0E-6BA6-417E-9547-5FAA511DB65F}"/>
    <cellStyle name="Normal 3 5 13" xfId="25519" xr:uid="{4C858E77-99D2-45F0-B65B-B4D1A7E0B29D}"/>
    <cellStyle name="Normal 3 5 14" xfId="25520" xr:uid="{E0248BC2-482A-4EF4-A43C-6A8395CEE4D8}"/>
    <cellStyle name="Normal 3 5 2" xfId="25523" xr:uid="{73C0D88C-775F-4DFB-958B-AFC95F90E6B0}"/>
    <cellStyle name="Normal 3 5 2 2" xfId="25524" xr:uid="{4FC7534E-867B-4E93-A661-F7AF0BDFA4E6}"/>
    <cellStyle name="Normal 3 5 2 3" xfId="25527" xr:uid="{A469A629-1BB9-455A-A5F4-B8EA43D96A02}"/>
    <cellStyle name="Normal 3 5 2 4" xfId="25529" xr:uid="{0F06CEC1-A16C-41B4-BD27-7832775ED6B9}"/>
    <cellStyle name="Normal 3 5 2 5" xfId="25532" xr:uid="{2C859E8D-7627-45A7-84AA-1C517221FC49}"/>
    <cellStyle name="Normal 3 5 2 6" xfId="25535" xr:uid="{ADCC6C4F-D152-45B4-A154-F46E1FA91A8B}"/>
    <cellStyle name="Normal 3 5 2 7" xfId="25538" xr:uid="{447EDD93-D7B5-47F1-B99D-FA4F00A2DFA0}"/>
    <cellStyle name="Normal 3 5 2 8" xfId="25541" xr:uid="{349BED9C-9F21-4A97-9271-CD34F722C53E}"/>
    <cellStyle name="Normal 3 5 2 9" xfId="25544" xr:uid="{E4CB3E76-E1EA-41BB-9D00-B53A8C7E00AE}"/>
    <cellStyle name="Normal 3 5 3" xfId="25546" xr:uid="{D86F6509-0E81-45BB-ADD4-F2E868C15F19}"/>
    <cellStyle name="Normal 3 5 3 2" xfId="25548" xr:uid="{A25F7F6D-CA53-479B-AC6A-8A81CA537FEB}"/>
    <cellStyle name="Normal 3 5 3 3" xfId="25550" xr:uid="{24B225F8-E14D-4494-A59F-78F9A06919B9}"/>
    <cellStyle name="Normal 3 5 3 4" xfId="25552" xr:uid="{D0AF0E96-28F1-4789-A3FF-7ABEC22B1149}"/>
    <cellStyle name="Normal 3 5 3 5" xfId="25555" xr:uid="{F6A25000-8550-46B8-826E-E82371381910}"/>
    <cellStyle name="Normal 3 5 3 6" xfId="25558" xr:uid="{6B894085-F54A-4491-9727-DE7024E697D8}"/>
    <cellStyle name="Normal 3 5 3 7" xfId="25561" xr:uid="{60A3160C-D97A-4081-99AA-5C1CFDF15F4A}"/>
    <cellStyle name="Normal 3 5 3 8" xfId="25565" xr:uid="{09521152-EC05-463A-ABFB-8F792F6E8665}"/>
    <cellStyle name="Normal 3 5 3 9" xfId="25569" xr:uid="{91B6CF90-54EF-4B7C-94CA-788417D823D3}"/>
    <cellStyle name="Normal 3 5 4" xfId="25572" xr:uid="{56074991-A0C9-4B91-98C3-C56670C88058}"/>
    <cellStyle name="Normal 3 5 4 2" xfId="25574" xr:uid="{CEA6EF6C-0EA7-4C11-8124-8A627A8EEB88}"/>
    <cellStyle name="Normal 3 5 4 3" xfId="25575" xr:uid="{88399A8B-4792-425E-A139-0CA3C8EC4BC0}"/>
    <cellStyle name="Normal 3 5 4 4" xfId="25576" xr:uid="{527C756A-2E09-4E1C-BA95-7EC71B11EFE2}"/>
    <cellStyle name="Normal 3 5 4 5" xfId="25577" xr:uid="{5221B4BB-7710-4F6C-9D3B-14675D507043}"/>
    <cellStyle name="Normal 3 5 4 6" xfId="25578" xr:uid="{E3F45342-3A7C-4D62-BFDA-8F6A54A25993}"/>
    <cellStyle name="Normal 3 5 4 7" xfId="25579" xr:uid="{7EDC7854-EBBB-4411-8AA4-F165C1FE210E}"/>
    <cellStyle name="Normal 3 5 4 8" xfId="25580" xr:uid="{7F57AD6F-9F63-453C-BFFE-6230F9B90EA4}"/>
    <cellStyle name="Normal 3 5 4 9" xfId="25581" xr:uid="{F54D6E2C-BCA5-447D-9F79-71ECC2A902D4}"/>
    <cellStyle name="Normal 3 5 5" xfId="25584" xr:uid="{8DEDDAA6-224E-461D-BDF7-E43A35F53FB1}"/>
    <cellStyle name="Normal 3 5 5 2" xfId="25586" xr:uid="{31A6B1B6-74B0-4512-ABAD-B461F79ED1DD}"/>
    <cellStyle name="Normal 3 5 5 3" xfId="25587" xr:uid="{3075F5CC-A66C-42A5-AD67-AE0A81D20DC7}"/>
    <cellStyle name="Normal 3 5 5 4" xfId="25588" xr:uid="{608659BC-54A4-43F8-A11A-C94914D6200C}"/>
    <cellStyle name="Normal 3 5 5 5" xfId="1170" xr:uid="{B67C0969-F9DF-4106-AA16-455C1D392E75}"/>
    <cellStyle name="Normal 3 5 5 6" xfId="19607" xr:uid="{6C6DA35F-D517-45EC-88AC-C279DB040A53}"/>
    <cellStyle name="Normal 3 5 5 7" xfId="19610" xr:uid="{47FA1707-6B4E-4ED5-AC1A-24E5E9F5A6AB}"/>
    <cellStyle name="Normal 3 5 5 8" xfId="19613" xr:uid="{2CF0D071-B191-40DF-879D-439093A3CCDF}"/>
    <cellStyle name="Normal 3 5 5 9" xfId="19616" xr:uid="{B5C9F8EE-92AB-4AAC-AAEA-A46E99566968}"/>
    <cellStyle name="Normal 3 5 6" xfId="25590" xr:uid="{56EFFA0C-98B0-4CF5-B048-3A759F8DF106}"/>
    <cellStyle name="Normal 3 5 6 2" xfId="25592" xr:uid="{EF37ED4E-20F8-42DA-8DE2-AE9C62CB8A6F}"/>
    <cellStyle name="Normal 3 5 6 3" xfId="25593" xr:uid="{2402F97E-0AFE-4880-A7F8-63F9E44D16B8}"/>
    <cellStyle name="Normal 3 5 6 4" xfId="25594" xr:uid="{790C83D5-5165-483D-8BC5-82D466CB890B}"/>
    <cellStyle name="Normal 3 5 6 5" xfId="1192" xr:uid="{8E357169-C1D4-429C-8068-9603997E9487}"/>
    <cellStyle name="Normal 3 5 6 6" xfId="25595" xr:uid="{3079D625-BB68-4479-A895-6DF9BC95FDEB}"/>
    <cellStyle name="Normal 3 5 6 7" xfId="25596" xr:uid="{BFE0D916-2C61-42EB-A237-782C231F56CE}"/>
    <cellStyle name="Normal 3 5 6 8" xfId="25597" xr:uid="{0E7D8FC1-15F5-4E20-91A9-6A472B6475E7}"/>
    <cellStyle name="Normal 3 5 6 9" xfId="25599" xr:uid="{991AE87C-06A5-482E-B925-B1AD0F7B9C98}"/>
    <cellStyle name="Normal 3 5 7" xfId="25602" xr:uid="{E3C4C181-2FAC-481A-8AE1-B28F395167F0}"/>
    <cellStyle name="Normal 3 5 8" xfId="25604" xr:uid="{FEC52DCC-6F98-4755-BC1C-2D485E1C0EEE}"/>
    <cellStyle name="Normal 3 5 9" xfId="25605" xr:uid="{62AE7D93-C759-4EE1-A931-EC0E3573A52A}"/>
    <cellStyle name="Normal 3 5_New TB 18-19" xfId="25607" xr:uid="{45FDF8E0-2C2F-4B23-B9AE-F0D466A90ED1}"/>
    <cellStyle name="Normal 3 6" xfId="21961" xr:uid="{621D0CD2-B72F-4DB0-B9E3-1F117A107854}"/>
    <cellStyle name="Normal 3 6 10" xfId="25608" xr:uid="{11CBF80E-54B9-4AA8-B34F-22560474AA28}"/>
    <cellStyle name="Normal 3 6 11" xfId="25610" xr:uid="{EC37A28C-5BA0-42AB-A3FB-B61BDFF8E96D}"/>
    <cellStyle name="Normal 3 6 12" xfId="25612" xr:uid="{23027D0F-10C1-4E98-B948-E8C08CFF1955}"/>
    <cellStyle name="Normal 3 6 13" xfId="25613" xr:uid="{1D8BD19C-6856-4D58-975B-2A53F11F4042}"/>
    <cellStyle name="Normal 3 6 14" xfId="25614" xr:uid="{7FEC6C5A-C338-4D01-931A-F445BC669609}"/>
    <cellStyle name="Normal 3 6 2" xfId="25617" xr:uid="{663D7A1C-0380-4FBD-959B-44457AE4E173}"/>
    <cellStyle name="Normal 3 6 2 2" xfId="25618" xr:uid="{7BE44DC5-FC4F-4050-B717-4565E4752278}"/>
    <cellStyle name="Normal 3 6 2 3" xfId="25621" xr:uid="{4EE81E6A-7AB7-48B6-BA9E-E3CBC9E3DA01}"/>
    <cellStyle name="Normal 3 6 2 4" xfId="25623" xr:uid="{54DA273B-69B8-4FCA-86EC-63D8C28FD2FF}"/>
    <cellStyle name="Normal 3 6 2 5" xfId="25626" xr:uid="{7D1D26F9-6711-4204-8C9B-591F48D89948}"/>
    <cellStyle name="Normal 3 6 2 6" xfId="25630" xr:uid="{DDF9065C-360C-428A-9639-E524D56F2CD8}"/>
    <cellStyle name="Normal 3 6 2 7" xfId="25633" xr:uid="{D4A231D2-D382-40B0-80D8-3152934D7BB4}"/>
    <cellStyle name="Normal 3 6 2 8" xfId="25636" xr:uid="{50C25D82-0541-4561-A844-3FDED6EBFCE7}"/>
    <cellStyle name="Normal 3 6 2 9" xfId="25639" xr:uid="{557926EC-2711-4F0C-9518-9A366F76D5D8}"/>
    <cellStyle name="Normal 3 6 3" xfId="25641" xr:uid="{D5C46036-C247-4418-A4DF-6D55C0FAE0E4}"/>
    <cellStyle name="Normal 3 6 3 2" xfId="25642" xr:uid="{D945C2FF-FCB0-47B3-B952-9ECC11DD8218}"/>
    <cellStyle name="Normal 3 6 3 3" xfId="25644" xr:uid="{7354C575-CA6F-4307-9DF0-E3C13FB43659}"/>
    <cellStyle name="Normal 3 6 3 4" xfId="25646" xr:uid="{97BFD1C1-1FC8-4FE2-90BF-756989646210}"/>
    <cellStyle name="Normal 3 6 3 5" xfId="25649" xr:uid="{56B8C6A9-655F-4560-8C56-F06B23E19F70}"/>
    <cellStyle name="Normal 3 6 3 6" xfId="25652" xr:uid="{24F20754-8431-4C76-983F-85585E75E990}"/>
    <cellStyle name="Normal 3 6 3 7" xfId="25655" xr:uid="{ECD7FC64-D741-4849-BC8F-08C61AE2B314}"/>
    <cellStyle name="Normal 3 6 3 8" xfId="25659" xr:uid="{17B44005-E053-4B23-AA0E-12EA90755801}"/>
    <cellStyle name="Normal 3 6 3 9" xfId="25662" xr:uid="{23A1BAE6-04FD-422C-AC28-C5D72B80EA38}"/>
    <cellStyle name="Normal 3 6 4" xfId="25664" xr:uid="{AE1EFB46-0B40-4DE2-A513-CE8107AF59A4}"/>
    <cellStyle name="Normal 3 6 4 2" xfId="25665" xr:uid="{D9331A99-7866-4DBE-AB81-D3BD5007F701}"/>
    <cellStyle name="Normal 3 6 4 3" xfId="25667" xr:uid="{5EC430B6-6F65-4480-94D0-27BE2380BCE1}"/>
    <cellStyle name="Normal 3 6 4 4" xfId="25668" xr:uid="{2C08A13A-5AA6-46CD-B35A-922B5C8B38DB}"/>
    <cellStyle name="Normal 3 6 4 5" xfId="25670" xr:uid="{762286C6-C04C-4196-A261-0A0CE6E87AA4}"/>
    <cellStyle name="Normal 3 6 4 6" xfId="25671" xr:uid="{310E2FCC-5FC9-4D90-99E0-38755FFB4903}"/>
    <cellStyle name="Normal 3 6 4 7" xfId="25672" xr:uid="{89D08373-E82D-4BC5-B421-C200E3D41132}"/>
    <cellStyle name="Normal 3 6 4 8" xfId="25673" xr:uid="{17553355-6888-4AE1-A9F5-B60D958A1BEB}"/>
    <cellStyle name="Normal 3 6 4 9" xfId="25674" xr:uid="{059F68F4-1CDE-4999-BE95-287EBB1241E0}"/>
    <cellStyle name="Normal 3 6 5" xfId="25676" xr:uid="{B195E661-7052-4C10-B80D-D2B399FC83B4}"/>
    <cellStyle name="Normal 3 6 5 2" xfId="25677" xr:uid="{AECC3826-891B-47F3-BC26-9736E5DAFCB3}"/>
    <cellStyle name="Normal 3 6 5 3" xfId="25678" xr:uid="{800C8F45-7BE1-43FE-9BB5-E7D671A8C5E3}"/>
    <cellStyle name="Normal 3 6 5 4" xfId="25679" xr:uid="{94204200-C884-4754-8369-2AE168A2CA46}"/>
    <cellStyle name="Normal 3 6 5 5" xfId="25680" xr:uid="{7EE63CE1-FD74-4274-BE6A-157D4DE182B1}"/>
    <cellStyle name="Normal 3 6 5 6" xfId="25681" xr:uid="{D1CE5A61-6976-4E3D-AADB-CD4209871825}"/>
    <cellStyle name="Normal 3 6 5 7" xfId="25682" xr:uid="{B50967A5-141C-4F61-9378-48FD4DD3B6AB}"/>
    <cellStyle name="Normal 3 6 5 8" xfId="25683" xr:uid="{F1949592-7654-4580-AE7C-96701FA07BA9}"/>
    <cellStyle name="Normal 3 6 5 9" xfId="25685" xr:uid="{E43F555D-BDDC-4D7E-9AEA-200A61677B47}"/>
    <cellStyle name="Normal 3 6 6" xfId="25688" xr:uid="{179E0B2D-DDF8-4E86-B9AF-36E8CB8D7BB8}"/>
    <cellStyle name="Normal 3 6 6 2" xfId="25690" xr:uid="{5614FD18-F0BA-47A5-B194-B2472A90FA61}"/>
    <cellStyle name="Normal 3 6 6 3" xfId="25691" xr:uid="{425B306C-CD37-4A62-B241-EB3BDD519D14}"/>
    <cellStyle name="Normal 3 6 6 4" xfId="25692" xr:uid="{BD17136A-87E5-4840-8778-4BC1B6E2A5ED}"/>
    <cellStyle name="Normal 3 6 6 5" xfId="25693" xr:uid="{938D0E14-7E26-435A-8F15-E62718EDBEA1}"/>
    <cellStyle name="Normal 3 6 6 6" xfId="25694" xr:uid="{D4D1477B-DECD-4F9F-A9FF-1A2CCE856023}"/>
    <cellStyle name="Normal 3 6 6 7" xfId="25695" xr:uid="{64FF3E61-0BC4-43A3-8EDE-334A4DF7410C}"/>
    <cellStyle name="Normal 3 6 6 8" xfId="25696" xr:uid="{094EE5F8-2037-429B-BE09-80E65EAD5102}"/>
    <cellStyle name="Normal 3 6 6 9" xfId="25698" xr:uid="{7B9E0993-8658-4D4E-8D04-5105EDE2B7D0}"/>
    <cellStyle name="Normal 3 6 7" xfId="25701" xr:uid="{39D1B58D-9DA5-4CB9-A41A-4393AE372A44}"/>
    <cellStyle name="Normal 3 6 8" xfId="25703" xr:uid="{BB954C98-D6C4-48F9-9728-B0AF617C78B8}"/>
    <cellStyle name="Normal 3 6 9" xfId="25705" xr:uid="{2BF53C90-A20B-4FFD-8D34-FC52E9E354C1}"/>
    <cellStyle name="Normal 3 6_New TB 18-19" xfId="25708" xr:uid="{BB2EF6F5-6C02-4CDA-BA8E-F654B7AAA3B4}"/>
    <cellStyle name="Normal 3 7" xfId="21965" xr:uid="{2AA8D018-16E1-4B86-8687-681AF3BE22AB}"/>
    <cellStyle name="Normal 3 8" xfId="24100" xr:uid="{E9B379F1-7820-4F60-91AF-A21E5813ADB4}"/>
    <cellStyle name="Normal 3 8 2" xfId="25709" xr:uid="{1059B355-A5EF-496F-94A5-7A0644DF5974}"/>
    <cellStyle name="Normal 3 8 3" xfId="25710" xr:uid="{A102873E-A2BB-4670-BDD9-5D4D463F6688}"/>
    <cellStyle name="Normal 3 8 4" xfId="25711" xr:uid="{4187B788-2D53-4DC0-889E-E9493E0E298B}"/>
    <cellStyle name="Normal 3 8 5" xfId="25712" xr:uid="{91AB660A-7940-44B2-99A3-5657F37B828C}"/>
    <cellStyle name="Normal 3 8 6" xfId="25713" xr:uid="{CADCDBE3-C68A-483B-9620-47197C2DCD8C}"/>
    <cellStyle name="Normal 3 8 7" xfId="25714" xr:uid="{CAF55DF4-8B88-42A0-B068-3CBBB4C7DD20}"/>
    <cellStyle name="Normal 3 8 8" xfId="25715" xr:uid="{1BDE7DE6-3960-4AF8-8F2B-A8F7D4704027}"/>
    <cellStyle name="Normal 3 8 9" xfId="25716" xr:uid="{BDD2AD5E-D621-4968-890A-3B86EC8164C2}"/>
    <cellStyle name="Normal 3 9" xfId="24102" xr:uid="{A279BDA4-97C7-448D-9BBA-0D049E300052}"/>
    <cellStyle name="Normal 3 9 2" xfId="25717" xr:uid="{B3387564-0472-456A-86A3-05992E31C6FD}"/>
    <cellStyle name="Normal 3 9 3" xfId="25718" xr:uid="{C56E9824-02FF-49F9-9879-2EEB134110BB}"/>
    <cellStyle name="Normal 3 9 4" xfId="25719" xr:uid="{170E295D-56FF-49E4-9514-0EA84DE80497}"/>
    <cellStyle name="Normal 3 9 5" xfId="25720" xr:uid="{7B9706CD-E110-4C85-88C9-86D86A6AFC79}"/>
    <cellStyle name="Normal 3 9 6" xfId="25721" xr:uid="{599FCA4E-26DA-414B-B8F9-F769C3BB008B}"/>
    <cellStyle name="Normal 3 9 7" xfId="25722" xr:uid="{DB3D5696-D9B7-467C-A4E4-FC413215F48B}"/>
    <cellStyle name="Normal 3 9 8" xfId="25723" xr:uid="{DE5093C9-20E2-4FC1-BB72-A79EA22033DD}"/>
    <cellStyle name="Normal 3 9 9" xfId="25725" xr:uid="{FAC84B15-CC82-4A8E-94C3-EB3D10E29454}"/>
    <cellStyle name="Normal 3_New TB 18-19" xfId="11510" xr:uid="{9A298C12-F5F2-4ECF-A5BC-E88319CDD5A8}"/>
    <cellStyle name="Normal 30" xfId="16809" xr:uid="{AB6D13F4-8F14-47B7-AD62-7212A653D1BD}"/>
    <cellStyle name="Normal 30 10" xfId="12603" xr:uid="{5C0DEE01-DADB-4D41-BD00-FD7309F3A11C}"/>
    <cellStyle name="Normal 30 11" xfId="12607" xr:uid="{B85B25BC-4AF4-4654-A5C7-C86AE82DC1B7}"/>
    <cellStyle name="Normal 30 12" xfId="12611" xr:uid="{DA71DA1D-357C-4D02-BB23-7702056C9E82}"/>
    <cellStyle name="Normal 30 13" xfId="24990" xr:uid="{0DE684FB-70CF-4FB1-857F-96DD128155FF}"/>
    <cellStyle name="Normal 30 14" xfId="24992" xr:uid="{B6291B17-AB93-4085-99E1-391857FB508D}"/>
    <cellStyle name="Normal 30 2" xfId="2143" xr:uid="{EA041AF5-F7E2-4FB7-8245-1D9AF4C20DA6}"/>
    <cellStyle name="Normal 30 2 2" xfId="23211" xr:uid="{E23B7E14-6387-412F-B9B0-4CC9429F5D58}"/>
    <cellStyle name="Normal 30 2 3" xfId="23214" xr:uid="{D2760EA0-2A76-4152-8BB1-0A892CB24DE0}"/>
    <cellStyle name="Normal 30 2 4" xfId="23217" xr:uid="{F4E75B96-0A32-43C9-A731-86E5C777D6B9}"/>
    <cellStyle name="Normal 30 2 5" xfId="23220" xr:uid="{EE55B221-3C1A-4BCD-BBF8-BAD5353B8181}"/>
    <cellStyle name="Normal 30 2 6" xfId="23223" xr:uid="{A61143AF-A7FB-40EF-8649-08429AEC2055}"/>
    <cellStyle name="Normal 30 2 7" xfId="23227" xr:uid="{641BC50E-CACB-4271-B095-EDD0AEC7EC0B}"/>
    <cellStyle name="Normal 30 2 8" xfId="23230" xr:uid="{88439ECD-F8CB-4FAB-B90B-92B83F5CE0A8}"/>
    <cellStyle name="Normal 30 2 9" xfId="24994" xr:uid="{759F1436-2DC5-4F2C-9981-A728E8509A0D}"/>
    <cellStyle name="Normal 30 3" xfId="2154" xr:uid="{5B20D7D2-D516-4650-8F61-F7853CF6B735}"/>
    <cellStyle name="Normal 30 3 2" xfId="23234" xr:uid="{0CAC446E-7670-4456-B25E-C8A036FDC6A3}"/>
    <cellStyle name="Normal 30 3 3" xfId="23237" xr:uid="{63BAE9EF-00AE-407F-8A6E-C1715EBB0290}"/>
    <cellStyle name="Normal 30 3 4" xfId="23240" xr:uid="{845AC3EE-A3A8-4C2D-9A62-1E9677371D4D}"/>
    <cellStyle name="Normal 30 3 5" xfId="23243" xr:uid="{8589CF4A-0DFD-4DC5-B4E5-2570E9E8047D}"/>
    <cellStyle name="Normal 30 3 6" xfId="23246" xr:uid="{C8E0C081-2B54-41D7-99A4-DDBC1A174157}"/>
    <cellStyle name="Normal 30 3 7" xfId="23249" xr:uid="{3F142DD8-EE10-43A8-879A-F67CE1B9B5E4}"/>
    <cellStyle name="Normal 30 3 8" xfId="23251" xr:uid="{7FC13BF2-6E4C-417B-8EB3-7F2D73201FFB}"/>
    <cellStyle name="Normal 30 3 9" xfId="24996" xr:uid="{37A28BC9-C53B-4EDE-9018-6F9F4DB3B6C1}"/>
    <cellStyle name="Normal 30 4" xfId="2168" xr:uid="{5AD61F1A-B01E-4E07-BE37-6FBB9B0C6C13}"/>
    <cellStyle name="Normal 30 4 2" xfId="2196" xr:uid="{6E0783C4-1368-4165-8DB0-5209F7745A02}"/>
    <cellStyle name="Normal 30 4 3" xfId="2206" xr:uid="{169B172B-E42E-47BD-B76F-2FAE63A703EE}"/>
    <cellStyle name="Normal 30 4 4" xfId="2220" xr:uid="{614B534A-1A8F-4B15-9E58-770FB6B40701}"/>
    <cellStyle name="Normal 30 4 5" xfId="2238" xr:uid="{68709E20-0724-4DB6-921B-B9A5527D3D66}"/>
    <cellStyle name="Normal 30 4 6" xfId="2472" xr:uid="{544BCF0F-A40F-4B7B-9A6F-A107AC6EE58C}"/>
    <cellStyle name="Normal 30 4 7" xfId="260" xr:uid="{6F71874C-0C13-4CE7-BF01-136B67286914}"/>
    <cellStyle name="Normal 30 4 8" xfId="23256" xr:uid="{BDD15738-BDD8-46A0-9A9E-B89B5160BF69}"/>
    <cellStyle name="Normal 30 4 9" xfId="24999" xr:uid="{DAD6EA1C-C347-4F02-8C82-3B3138856910}"/>
    <cellStyle name="Normal 30 5" xfId="545" xr:uid="{2618DAA2-71FE-4666-B90D-113233E9E433}"/>
    <cellStyle name="Normal 30 5 2" xfId="23262" xr:uid="{A8E4988F-B126-4B59-A30C-90B22B4B2A72}"/>
    <cellStyle name="Normal 30 5 3" xfId="23265" xr:uid="{9BC91038-C81E-4615-A548-E4A9C2C3E0E6}"/>
    <cellStyle name="Normal 30 5 4" xfId="23268" xr:uid="{8783C765-B271-4CFA-9506-50CA64036C77}"/>
    <cellStyle name="Normal 30 5 5" xfId="23271" xr:uid="{7694969A-4159-4EC3-9B0C-5D7EA5778E4D}"/>
    <cellStyle name="Normal 30 5 6" xfId="23274" xr:uid="{4DDB3CEF-AA8F-41CD-A38F-86DD18D96509}"/>
    <cellStyle name="Normal 30 5 7" xfId="23277" xr:uid="{C5781160-71EE-4E14-8BB8-01D3604EE646}"/>
    <cellStyle name="Normal 30 5 8" xfId="753" xr:uid="{9F712237-EDE3-4666-94FC-F7AA301C801A}"/>
    <cellStyle name="Normal 30 5 9" xfId="25001" xr:uid="{86D7F744-FAC1-4C72-BB4D-AC4A19F2F5B2}"/>
    <cellStyle name="Normal 30 6" xfId="2179" xr:uid="{586FF1EA-812E-47C0-B1F8-425227BF57DD}"/>
    <cellStyle name="Normal 30 6 2" xfId="23281" xr:uid="{29306E92-27D8-4F88-962F-4DE84E10290F}"/>
    <cellStyle name="Normal 30 6 3" xfId="23284" xr:uid="{AF0374D1-D422-4120-A5FA-33F7263FF4AF}"/>
    <cellStyle name="Normal 30 6 4" xfId="23287" xr:uid="{77659A64-8E62-4FBA-A340-1D53A714A610}"/>
    <cellStyle name="Normal 30 6 5" xfId="23290" xr:uid="{38027A87-228B-46EC-B46F-5D937D0A14C0}"/>
    <cellStyle name="Normal 30 6 6" xfId="23293" xr:uid="{EB430F47-6340-497D-96C9-45C2340D70FD}"/>
    <cellStyle name="Normal 30 6 7" xfId="23296" xr:uid="{EC08AEC8-3AF3-4B2B-83F5-F6F59CF3EB63}"/>
    <cellStyle name="Normal 30 6 8" xfId="14684" xr:uid="{4B15AD93-7D2B-4963-BCC0-CAA217F62419}"/>
    <cellStyle name="Normal 30 6 9" xfId="14691" xr:uid="{3E47BD78-84AE-49D9-8B16-A48D8BB04BC6}"/>
    <cellStyle name="Normal 30 7" xfId="25005" xr:uid="{DE74E8D2-0AAF-45A1-ACEA-E597D7F3CF59}"/>
    <cellStyle name="Normal 30 8" xfId="25010" xr:uid="{A0513724-2E82-4DCA-B557-752B908CED6B}"/>
    <cellStyle name="Normal 30 9" xfId="25015" xr:uid="{258950BB-03DE-4C0C-8046-18B48CDE6880}"/>
    <cellStyle name="Normal 30_New TB 18-19" xfId="25019" xr:uid="{05C5A1AC-F2C5-43FD-9766-D95F7F469AC3}"/>
    <cellStyle name="Normal 31" xfId="16813" xr:uid="{000197D7-565C-4119-8FF1-D1521669FEA3}"/>
    <cellStyle name="Normal 31 10" xfId="13602" xr:uid="{5C37E08D-3AD2-4DE9-A261-607A36046249}"/>
    <cellStyle name="Normal 31 11" xfId="13606" xr:uid="{0485A53F-2687-4B3C-92BE-E722B62151D0}"/>
    <cellStyle name="Normal 31 12" xfId="13609" xr:uid="{E7A5B1ED-B2E2-4F55-8B06-424917E5DCCD}"/>
    <cellStyle name="Normal 31 13" xfId="25022" xr:uid="{F97A47B3-1C2F-4A6E-9D9B-3CEECF3379EB}"/>
    <cellStyle name="Normal 31 14" xfId="25024" xr:uid="{9A7EDBD5-0B5E-4352-ADD2-90131397D39B}"/>
    <cellStyle name="Normal 31 15" xfId="61" xr:uid="{5CD88C46-9D5E-4FE2-81D9-890BD2CBE72E}"/>
    <cellStyle name="Normal 31 2" xfId="25026" xr:uid="{FB67C500-577D-429B-BA34-712611D9EF4D}"/>
    <cellStyle name="Normal 31 2 10" xfId="25729" xr:uid="{E176EC3B-E220-4A6D-8198-2D92DFF0D126}"/>
    <cellStyle name="Normal 31 2 11" xfId="25733" xr:uid="{D01E9C5C-7DAC-45A6-950F-6D8AF8A3584E}"/>
    <cellStyle name="Normal 31 2 12" xfId="25737" xr:uid="{47EAA682-CE79-46B5-81F5-936910F3A423}"/>
    <cellStyle name="Normal 31 2 13" xfId="25739" xr:uid="{BB68AD02-C6F7-45E5-83F5-A56DBDECCC05}"/>
    <cellStyle name="Normal 31 2 14" xfId="25741" xr:uid="{6177E023-4172-4E4E-ABAC-BCDE0852BA53}"/>
    <cellStyle name="Normal 31 2 2" xfId="23303" xr:uid="{F945E38D-C216-42DD-94CB-983EF65AC7B8}"/>
    <cellStyle name="Normal 31 2 3" xfId="23306" xr:uid="{C3661BA2-B9D5-4E71-ADB5-97AC698A4C7C}"/>
    <cellStyle name="Normal 31 2 4" xfId="23309" xr:uid="{CD0161CF-E936-499E-8245-95ED30D8738D}"/>
    <cellStyle name="Normal 31 2 5" xfId="23312" xr:uid="{7ECD4503-AED8-4E0C-B1CA-D27E8B3A7226}"/>
    <cellStyle name="Normal 31 2 6" xfId="23315" xr:uid="{C20A45B2-8B89-433F-8F01-BC9328784452}"/>
    <cellStyle name="Normal 31 2 7" xfId="23318" xr:uid="{78095AF2-131F-455B-898B-225FD89DFFC5}"/>
    <cellStyle name="Normal 31 2 8" xfId="23321" xr:uid="{FB747964-3E06-438D-B733-C040B2FCAC74}"/>
    <cellStyle name="Normal 31 2 9" xfId="25028" xr:uid="{C2EB5CA8-D902-48FA-A292-1B1899EAB5A4}"/>
    <cellStyle name="Normal 31 2_New TB 18-19" xfId="25742" xr:uid="{0D1EC16A-5CD3-4E84-A77A-66D8F6D6C552}"/>
    <cellStyle name="Normal 31 3" xfId="25031" xr:uid="{47F76AF3-A181-4F27-B6B7-EBAD6ECFC301}"/>
    <cellStyle name="Normal 31 3 2" xfId="23326" xr:uid="{CDD91294-236C-468E-9512-5108945FA730}"/>
    <cellStyle name="Normal 31 3 3" xfId="23329" xr:uid="{79CBA936-7BBA-4C32-8C39-3630B76B18A0}"/>
    <cellStyle name="Normal 31 3 4" xfId="23332" xr:uid="{1AB5EEF3-8A84-4984-9BA7-9E02C11DBEC8}"/>
    <cellStyle name="Normal 31 3 5" xfId="23335" xr:uid="{527359E5-5FB8-43E6-81E5-C9256D31329B}"/>
    <cellStyle name="Normal 31 3 6" xfId="23338" xr:uid="{F3C06CF7-53AA-4025-ACED-676E7E59F63F}"/>
    <cellStyle name="Normal 31 3 7" xfId="23341" xr:uid="{1F4690C6-979E-41A1-A3EE-1FF2CED2E7B5}"/>
    <cellStyle name="Normal 31 3 8" xfId="23343" xr:uid="{437D1557-C99C-4E0C-B566-F9021086376F}"/>
    <cellStyle name="Normal 31 3 9" xfId="25034" xr:uid="{487647E5-F27D-4079-94F6-2F59871A55B6}"/>
    <cellStyle name="Normal 31 4" xfId="25038" xr:uid="{3136BA9A-8F2E-4078-B0DD-029D2574AAA8}"/>
    <cellStyle name="Normal 31 4 2" xfId="23349" xr:uid="{F7905DEF-7915-43AE-AD38-868BA6AEDAFC}"/>
    <cellStyle name="Normal 31 4 3" xfId="23353" xr:uid="{42F309A5-E7CA-4A25-90E3-0955B652A8C8}"/>
    <cellStyle name="Normal 31 4 4" xfId="23356" xr:uid="{CF3E5FFE-B8E6-4152-971A-15C777D485D7}"/>
    <cellStyle name="Normal 31 4 5" xfId="23359" xr:uid="{F2A09B58-9AEA-42DE-8E4C-64E41826B74E}"/>
    <cellStyle name="Normal 31 4 6" xfId="23362" xr:uid="{39F6CF31-2EAC-4392-956C-5943E7B14CC8}"/>
    <cellStyle name="Normal 31 4 7" xfId="23365" xr:uid="{8848CEDC-8219-4FBD-931D-750B3E9C0343}"/>
    <cellStyle name="Normal 31 4 8" xfId="21017" xr:uid="{AD68CF01-F3AA-4EC1-A046-2E064E96DA06}"/>
    <cellStyle name="Normal 31 4 9" xfId="25042" xr:uid="{29E74C02-0BC4-4BA7-B3CD-E493D254B6EF}"/>
    <cellStyle name="Normal 31 5" xfId="25045" xr:uid="{76BB9828-2C05-4DB7-A32D-6A0D9BDDAE81}"/>
    <cellStyle name="Normal 31 5 2" xfId="23370" xr:uid="{8A0CB607-007D-4CA7-8855-9DEA7DDBC773}"/>
    <cellStyle name="Normal 31 5 3" xfId="23373" xr:uid="{B7E2962F-C678-4146-903B-01556CE597D4}"/>
    <cellStyle name="Normal 31 5 4" xfId="23376" xr:uid="{4BED6837-4514-4AE9-AC54-BED91C10542F}"/>
    <cellStyle name="Normal 31 5 5" xfId="23379" xr:uid="{B4657F0D-7155-4F5D-A015-99CD539A43B6}"/>
    <cellStyle name="Normal 31 5 6" xfId="23382" xr:uid="{03F62B41-AA80-442A-BB4E-6112A0714F61}"/>
    <cellStyle name="Normal 31 5 7" xfId="787" xr:uid="{CAFF0C99-7D07-4145-8CB3-7B2AC848311B}"/>
    <cellStyle name="Normal 31 5 8" xfId="23385" xr:uid="{F2499CE7-6D48-4055-8C2B-0AC761F6A5A8}"/>
    <cellStyle name="Normal 31 5 9" xfId="25050" xr:uid="{C03F86EC-21FF-43FD-ADE9-5172B42DD154}"/>
    <cellStyle name="Normal 31 6" xfId="25053" xr:uid="{150580E1-90DF-4EF4-80B4-DE84FC17A483}"/>
    <cellStyle name="Normal 31 6 2" xfId="23389" xr:uid="{360DFFA3-A94D-4371-B779-92FB82C75DB2}"/>
    <cellStyle name="Normal 31 6 3" xfId="23392" xr:uid="{6A3C5612-888A-4527-906E-95108130F5B7}"/>
    <cellStyle name="Normal 31 6 4" xfId="23395" xr:uid="{FF6EF875-8205-40A3-88BA-48E2C1D806A7}"/>
    <cellStyle name="Normal 31 6 5" xfId="23398" xr:uid="{63494E71-2571-441A-85A3-BBA65C5CEF64}"/>
    <cellStyle name="Normal 31 6 6" xfId="23401" xr:uid="{BDC5E0B8-0F0F-4C45-A446-FF86C55F0FBF}"/>
    <cellStyle name="Normal 31 6 7" xfId="23404" xr:uid="{3ACC5EEE-97CD-493A-9CCD-D08394E81E17}"/>
    <cellStyle name="Normal 31 6 8" xfId="23407" xr:uid="{2629A537-72B9-432C-B164-C479F8ECD0D9}"/>
    <cellStyle name="Normal 31 6 9" xfId="25057" xr:uid="{1F8CE284-12FF-4D25-968A-6A3CD4026A4E}"/>
    <cellStyle name="Normal 31 7" xfId="25060" xr:uid="{91E9AC6A-70B8-4E6F-8DD3-89964DC66C88}"/>
    <cellStyle name="Normal 31 7 2" xfId="25743" xr:uid="{9A3C0453-5156-49F7-BA09-90E0F4A23B02}"/>
    <cellStyle name="Normal 31 7 3" xfId="25746" xr:uid="{7174031E-F0B2-4AF7-B697-62A1001D7C37}"/>
    <cellStyle name="Normal 31 7 4" xfId="25747" xr:uid="{2AC9DAB2-646F-4836-BB51-E898D29BACC2}"/>
    <cellStyle name="Normal 31 7 5" xfId="25748" xr:uid="{C0C9DE32-C8B3-457D-9D00-F5F147594011}"/>
    <cellStyle name="Normal 31 7 6" xfId="25749" xr:uid="{2EC71FCA-69FC-4438-B211-B29B3728E1E9}"/>
    <cellStyle name="Normal 31 7 7" xfId="55" xr:uid="{74FE4E41-0114-4931-AE49-EB348A6241E6}"/>
    <cellStyle name="Normal 31 7 8" xfId="25753" xr:uid="{5FDAC525-763B-48D1-A8A4-B6036587879A}"/>
    <cellStyle name="Normal 31 7 9" xfId="25756" xr:uid="{C57DD02F-BD8C-4512-8E17-FCEA31104FF9}"/>
    <cellStyle name="Normal 31 8" xfId="25065" xr:uid="{8511235F-C759-4FEC-9F2B-0AF648F0E7D7}"/>
    <cellStyle name="Normal 31 9" xfId="25070" xr:uid="{A49894EC-5E09-4AE9-8394-5C9386FACF4D}"/>
    <cellStyle name="Normal 31_New TB 18-19" xfId="10631" xr:uid="{356EA27B-3B97-4F28-A076-09685304DBF5}"/>
    <cellStyle name="Normal 32" xfId="16816" xr:uid="{60EDBA85-3D72-400B-A430-75CAFF6EC695}"/>
    <cellStyle name="Normal 32 10" xfId="8129" xr:uid="{CCE97224-45AB-4683-B61E-2FFC456D9B49}"/>
    <cellStyle name="Normal 32 11" xfId="16626" xr:uid="{6CCC7CE5-73C0-44DF-BCC9-ED87F0419EDE}"/>
    <cellStyle name="Normal 32 12" xfId="16630" xr:uid="{FB906244-1051-4C71-B047-645E1AA2C019}"/>
    <cellStyle name="Normal 32 13" xfId="16635" xr:uid="{ED0C51BB-B3EC-42FC-BDCA-A718621888D0}"/>
    <cellStyle name="Normal 32 14" xfId="16640" xr:uid="{1EC89B1C-5931-4B04-8B92-BFBE6D4A8146}"/>
    <cellStyle name="Normal 32 15" xfId="25759" xr:uid="{35B44174-FBBA-449C-8C7A-89C3CA33A1D3}"/>
    <cellStyle name="Normal 32 2" xfId="25074" xr:uid="{9F22BC4C-9641-4E29-ACB0-F046266B0A1D}"/>
    <cellStyle name="Normal 32 2 10" xfId="25761" xr:uid="{E8661B3B-7659-4563-A17B-7326553D6AAE}"/>
    <cellStyle name="Normal 32 2 11" xfId="25763" xr:uid="{AF98567F-6151-4448-8F21-D07B786C08D5}"/>
    <cellStyle name="Normal 32 2 12" xfId="25765" xr:uid="{37A3E00F-0F16-4B71-A0AB-A3AFE40AA169}"/>
    <cellStyle name="Normal 32 2 13" xfId="25767" xr:uid="{BFD3AD77-2198-48F5-9FCD-D0A354CE291D}"/>
    <cellStyle name="Normal 32 2 14" xfId="25769" xr:uid="{6524C2DF-76EE-40A0-8F07-7F27E7DDF753}"/>
    <cellStyle name="Normal 32 2 2" xfId="2344" xr:uid="{CE630DD8-6EE3-4F4A-8F06-423E0E9AC4DE}"/>
    <cellStyle name="Normal 32 2 3" xfId="1174" xr:uid="{2E2F1153-A8CE-4CA9-83B5-5C3706851268}"/>
    <cellStyle name="Normal 32 2 4" xfId="2388" xr:uid="{4418EE4C-E094-48F6-A065-3EBA3BAD5A84}"/>
    <cellStyle name="Normal 32 2 5" xfId="2424" xr:uid="{4C80CDE0-3163-4DFB-9BAC-273D6FC80717}"/>
    <cellStyle name="Normal 32 2 6" xfId="2452" xr:uid="{6B39C0B8-FEBA-4B0B-B81D-E87316CA2FBD}"/>
    <cellStyle name="Normal 32 2 7" xfId="6226" xr:uid="{51E80D45-E8DC-4177-9F71-80AF26B46DDB}"/>
    <cellStyle name="Normal 32 2 8" xfId="23412" xr:uid="{C0AAB5D4-7D1F-4B9D-866A-8CFE537D8116}"/>
    <cellStyle name="Normal 32 2 9" xfId="25077" xr:uid="{1D2B818C-4215-49AE-9466-E2937D5D9564}"/>
    <cellStyle name="Normal 32 2_New TB 18-19" xfId="25770" xr:uid="{7AA37591-3E4C-4547-8A99-02910ACB6690}"/>
    <cellStyle name="Normal 32 3" xfId="25079" xr:uid="{DBC8E0E7-C4F1-435E-A048-915C57340705}"/>
    <cellStyle name="Normal 32 3 2" xfId="6238" xr:uid="{ACAB0693-216F-4AF2-A34C-ABE5581F1F18}"/>
    <cellStyle name="Normal 32 3 3" xfId="1197" xr:uid="{F2B26639-2575-4D9A-8FF1-7FACA2863D0C}"/>
    <cellStyle name="Normal 32 3 4" xfId="6243" xr:uid="{32F104A2-FA63-4A93-BDAD-B71565E95572}"/>
    <cellStyle name="Normal 32 3 5" xfId="6248" xr:uid="{95F687BF-E035-4B95-83FC-C4A4977B7358}"/>
    <cellStyle name="Normal 32 3 6" xfId="6253" xr:uid="{E3D353AF-C216-46DF-8868-4CD86BB74C71}"/>
    <cellStyle name="Normal 32 3 7" xfId="6258" xr:uid="{2E2847BD-4534-415C-A955-FCACF034655D}"/>
    <cellStyle name="Normal 32 3 8" xfId="23416" xr:uid="{C347CBD0-456A-469A-8214-BEBA0C029566}"/>
    <cellStyle name="Normal 32 3 9" xfId="25083" xr:uid="{B0AC8EDF-D797-478F-A4F7-F0D0753AED3B}"/>
    <cellStyle name="Normal 32 4" xfId="25085" xr:uid="{7DDD591F-F0C0-44B5-818D-2FD29CB167BA}"/>
    <cellStyle name="Normal 32 4 2" xfId="6269" xr:uid="{B2C1CAE7-8C62-4EEA-8F11-CDAA659A4245}"/>
    <cellStyle name="Normal 32 4 3" xfId="1215" xr:uid="{0A3D7ECC-2C29-460E-9B1B-0DC98533E0A1}"/>
    <cellStyle name="Normal 32 4 4" xfId="6274" xr:uid="{BA4DAE0E-4788-4E3F-A9C1-17B759216FC0}"/>
    <cellStyle name="Normal 32 4 5" xfId="4919" xr:uid="{8D5BCB98-44D8-493C-AA6F-C10F74629E09}"/>
    <cellStyle name="Normal 32 4 6" xfId="943" xr:uid="{8EAF4054-5D5B-496D-B6A6-6C06DDD94288}"/>
    <cellStyle name="Normal 32 4 7" xfId="1309" xr:uid="{D68CF04D-C7AB-4E6F-A696-E61AD4BBEDE1}"/>
    <cellStyle name="Normal 32 4 8" xfId="23420" xr:uid="{EC69FCA4-F3FB-47D9-A014-91582DC9D861}"/>
    <cellStyle name="Normal 32 4 9" xfId="25089" xr:uid="{EDC5ECBA-89E9-40EB-8872-A50E13F3BB59}"/>
    <cellStyle name="Normal 32 5" xfId="25091" xr:uid="{076BF040-F183-429D-9B3F-4A6BFFE3F886}"/>
    <cellStyle name="Normal 32 5 2" xfId="6290" xr:uid="{0238E998-B486-436D-A77B-E02F947F4043}"/>
    <cellStyle name="Normal 32 5 3" xfId="595" xr:uid="{D6D05A7A-0117-4DAB-9A52-C02515EFC944}"/>
    <cellStyle name="Normal 32 5 4" xfId="6294" xr:uid="{540DC950-6405-4CC1-B98B-D0F70E5304D3}"/>
    <cellStyle name="Normal 32 5 5" xfId="898" xr:uid="{4F40F2FC-1DC7-4741-BBD9-04699940F210}"/>
    <cellStyle name="Normal 32 5 6" xfId="5008" xr:uid="{8C1CDC5C-296D-459F-B916-047781C6CEA1}"/>
    <cellStyle name="Normal 32 5 7" xfId="1357" xr:uid="{A0C4D924-CABA-4E8F-BA54-C9045700D0AB}"/>
    <cellStyle name="Normal 32 5 8" xfId="5024" xr:uid="{021B53D4-9314-4B11-BB4A-C152A84E4E2B}"/>
    <cellStyle name="Normal 32 5 9" xfId="5046" xr:uid="{8CE275ED-AD5D-4054-9246-C1E8C5287F82}"/>
    <cellStyle name="Normal 32 6" xfId="25095" xr:uid="{C22DB7B2-E5D8-4C8E-8727-A24F87926151}"/>
    <cellStyle name="Normal 32 6 2" xfId="1599" xr:uid="{FAA0EF88-6F9E-4F06-AAE0-3310AD227DA2}"/>
    <cellStyle name="Normal 32 6 3" xfId="1236" xr:uid="{5E99F7B6-1141-4F4E-B4F5-E021AA06DD07}"/>
    <cellStyle name="Normal 32 6 4" xfId="1620" xr:uid="{FD12E357-233B-4B7F-83E0-58E02BADA720}"/>
    <cellStyle name="Normal 32 6 5" xfId="1627" xr:uid="{F738DB90-5C40-4F49-AB81-DA90DA802628}"/>
    <cellStyle name="Normal 32 6 6" xfId="1650" xr:uid="{0BF23001-E6CC-4CBF-AE67-85B6C0896086}"/>
    <cellStyle name="Normal 32 6 7" xfId="1685" xr:uid="{0D83EE88-A058-4760-B41B-75878F153929}"/>
    <cellStyle name="Normal 32 6 8" xfId="5082" xr:uid="{0CD1EDE4-9EAE-41FE-8B0C-CCA74A96880D}"/>
    <cellStyle name="Normal 32 6 9" xfId="5104" xr:uid="{8281F983-5952-4C84-AFA8-ED4C331969A8}"/>
    <cellStyle name="Normal 32 7" xfId="25099" xr:uid="{1A584446-BB47-4287-80EB-A7F5AC5B2FDE}"/>
    <cellStyle name="Normal 32 7 2" xfId="6312" xr:uid="{01A6FB68-4D7C-4D12-A2ED-50B1CB5CC710}"/>
    <cellStyle name="Normal 32 7 3" xfId="1249" xr:uid="{62C2EFC6-9DE5-4808-B4C2-8B9416758213}"/>
    <cellStyle name="Normal 32 7 4" xfId="6318" xr:uid="{2FD6561D-D6E2-4E47-9748-17F2D810E773}"/>
    <cellStyle name="Normal 32 7 5" xfId="5506" xr:uid="{8F1EE33B-0191-408F-812D-1A258562E86F}"/>
    <cellStyle name="Normal 32 7 6" xfId="5526" xr:uid="{F7C3B947-ED32-4188-B54B-9B0433D88F8A}"/>
    <cellStyle name="Normal 32 7 7" xfId="5705" xr:uid="{B6928656-3686-4A74-A587-7D0A87E28691}"/>
    <cellStyle name="Normal 32 7 8" xfId="25771" xr:uid="{2ECDFE94-E4D6-41E8-BD9D-C06B9612716B}"/>
    <cellStyle name="Normal 32 7 9" xfId="25774" xr:uid="{A6C517B1-4272-4809-B42D-08CD004BD4EE}"/>
    <cellStyle name="Normal 32 8" xfId="25103" xr:uid="{CF58A1C1-647A-4643-80E1-199013931F98}"/>
    <cellStyle name="Normal 32 9" xfId="25107" xr:uid="{3584B0D8-DBD5-4CE6-BFC4-259CB9A6F79D}"/>
    <cellStyle name="Normal 32_New TB 18-19" xfId="25111" xr:uid="{DD043E4C-765B-47CE-A4D3-22D2104EC2EA}"/>
    <cellStyle name="Normal 33" xfId="16819" xr:uid="{088B5FB5-4F51-4F40-BFD5-9277A95100E4}"/>
    <cellStyle name="Normal 33 10" xfId="8509" xr:uid="{3870702E-BC97-4E29-A34F-D6CE859DCBE7}"/>
    <cellStyle name="Normal 33 11" xfId="25115" xr:uid="{3AAB3381-2F5D-4AD1-AAF0-259D053560B9}"/>
    <cellStyle name="Normal 33 12" xfId="25119" xr:uid="{5BE99236-0375-4AD3-A52F-933239B0F1B8}"/>
    <cellStyle name="Normal 33 13" xfId="25124" xr:uid="{35541B3C-5466-4E76-82F2-84872B96991A}"/>
    <cellStyle name="Normal 33 14" xfId="25130" xr:uid="{2F705C9D-FC46-4F4D-A544-72EED79D4572}"/>
    <cellStyle name="Normal 33 15" xfId="25136" xr:uid="{11E78040-56D8-433B-BA42-1293A8B24C90}"/>
    <cellStyle name="Normal 33 2" xfId="25141" xr:uid="{02F635A5-92B5-4A14-BC16-96267D8815DE}"/>
    <cellStyle name="Normal 33 2 10" xfId="16311" xr:uid="{2EA1B7D7-B3DE-4FB9-9C35-D425C8CDEE0D}"/>
    <cellStyle name="Normal 33 2 11" xfId="11937" xr:uid="{D65E28D1-25AC-4FAE-9E85-0E33B0F9BFF7}"/>
    <cellStyle name="Normal 33 2 12" xfId="11947" xr:uid="{A32045AA-353A-4343-BB54-0E2970D2AE60}"/>
    <cellStyle name="Normal 33 2 13" xfId="3465" xr:uid="{12D93E56-A966-4A7C-B3A9-0A08F7878020}"/>
    <cellStyle name="Normal 33 2 14" xfId="11957" xr:uid="{E9E57522-5578-4489-937A-618E2C9D473D}"/>
    <cellStyle name="Normal 33 2 2" xfId="23425" xr:uid="{B29B1928-0DB7-450B-874B-4883377F3DDA}"/>
    <cellStyle name="Normal 33 2 3" xfId="23428" xr:uid="{1855EB47-1397-443C-BD6A-5E101F7998DA}"/>
    <cellStyle name="Normal 33 2 4" xfId="23432" xr:uid="{2A67DB18-E3A1-4286-B7C8-74DD4DED8EE1}"/>
    <cellStyle name="Normal 33 2 5" xfId="23436" xr:uid="{AC890A54-5259-44C1-AC9F-FF764B5DE92D}"/>
    <cellStyle name="Normal 33 2 6" xfId="23441" xr:uid="{6D78BBB7-00F7-473E-B07E-029D6CB4C9B5}"/>
    <cellStyle name="Normal 33 2 7" xfId="23446" xr:uid="{8EC4A75E-FDB5-4663-B21D-3468918C4849}"/>
    <cellStyle name="Normal 33 2 8" xfId="23451" xr:uid="{1FA014FE-A95A-4C8E-8FF7-3A5122179D9F}"/>
    <cellStyle name="Normal 33 2 9" xfId="25143" xr:uid="{1E8F527B-D9B1-4DF1-BDBF-7AA8AADE0FC2}"/>
    <cellStyle name="Normal 33 2_New TB 18-19" xfId="25146" xr:uid="{6F0418FA-7B88-49A4-BC15-8949878CE142}"/>
    <cellStyle name="Normal 33 3" xfId="25149" xr:uid="{FEA6B0EF-BB8B-418C-ABCB-D65314ACA59B}"/>
    <cellStyle name="Normal 33 3 2" xfId="23458" xr:uid="{28F39F79-24AE-4585-899C-79C1AEF75B07}"/>
    <cellStyle name="Normal 33 3 3" xfId="23460" xr:uid="{C851B268-BF9F-4301-BE78-49CF5317813D}"/>
    <cellStyle name="Normal 33 3 4" xfId="23464" xr:uid="{F2556EE8-B84D-4697-A031-E44B65C350F8}"/>
    <cellStyle name="Normal 33 3 5" xfId="23468" xr:uid="{747656F4-3B16-42EE-A7D0-C21E20FB03DB}"/>
    <cellStyle name="Normal 33 3 6" xfId="23472" xr:uid="{D7EDBA03-EB3D-48DA-B905-A62D40E60208}"/>
    <cellStyle name="Normal 33 3 7" xfId="23476" xr:uid="{CAAC3162-F9E8-45C0-8790-D51E3D4617E0}"/>
    <cellStyle name="Normal 33 3 8" xfId="23480" xr:uid="{B988CACE-A6E6-42CB-AE1D-844E086A8636}"/>
    <cellStyle name="Normal 33 3 9" xfId="25152" xr:uid="{CF401ACA-4F5C-4F4D-989C-F193E91B4343}"/>
    <cellStyle name="Normal 33 4" xfId="25157" xr:uid="{66ED8A31-7085-4F97-B013-3622F1A9BC49}"/>
    <cellStyle name="Normal 33 4 2" xfId="23489" xr:uid="{EEF513C7-9282-4DFF-8A66-FDA8FB4FDD06}"/>
    <cellStyle name="Normal 33 4 3" xfId="23491" xr:uid="{8299F513-A57B-4ACD-974F-330EFFF4456A}"/>
    <cellStyle name="Normal 33 4 4" xfId="23496" xr:uid="{3BCAC20C-FE4D-4AE4-B793-66FA52D14504}"/>
    <cellStyle name="Normal 33 4 5" xfId="23501" xr:uid="{BD901182-B402-4B43-8B69-EF4CF3463717}"/>
    <cellStyle name="Normal 33 4 6" xfId="23506" xr:uid="{009A4CBF-CD8C-40E5-9167-A65E462EA6D1}"/>
    <cellStyle name="Normal 33 4 7" xfId="23511" xr:uid="{5820B5AD-92F7-4EE9-B2E2-2B8D0DDC1F3E}"/>
    <cellStyle name="Normal 33 4 8" xfId="23516" xr:uid="{98D18FB2-D92B-46BD-BE09-863C4FDD8CE1}"/>
    <cellStyle name="Normal 33 4 9" xfId="25162" xr:uid="{6F7402C2-BB82-494B-9841-B1324F170973}"/>
    <cellStyle name="Normal 33 5" xfId="25168" xr:uid="{0A6F349C-167C-4062-869B-5C3651336A5C}"/>
    <cellStyle name="Normal 33 5 2" xfId="23524" xr:uid="{C1532CA5-D57A-499E-96EE-4043EAC68CF7}"/>
    <cellStyle name="Normal 33 5 3" xfId="9266" xr:uid="{1BC18B0C-921E-4DF4-AB7B-658826EB0148}"/>
    <cellStyle name="Normal 33 5 4" xfId="23526" xr:uid="{CBAD8710-4571-4388-A3B1-AF2DF05C7E5D}"/>
    <cellStyle name="Normal 33 5 5" xfId="23530" xr:uid="{4F073A70-40ED-4A89-9B3E-03AF621E7A2C}"/>
    <cellStyle name="Normal 33 5 6" xfId="23534" xr:uid="{C78F0043-252E-4BCB-93E4-0F163111B583}"/>
    <cellStyle name="Normal 33 5 7" xfId="23538" xr:uid="{2293539F-F320-4557-8356-90501F8548B3}"/>
    <cellStyle name="Normal 33 5 8" xfId="23542" xr:uid="{A518D57D-12E2-4D1D-8AA7-707C30FB1578}"/>
    <cellStyle name="Normal 33 5 9" xfId="25173" xr:uid="{985C22B9-EE7B-40AE-A188-D74D0D33DE5D}"/>
    <cellStyle name="Normal 33 6" xfId="25177" xr:uid="{9B563E10-A5E5-483E-8F6A-1F62870F8172}"/>
    <cellStyle name="Normal 33 6 2" xfId="23551" xr:uid="{BF6D299F-E394-4CD2-A165-1DBD3E02E11B}"/>
    <cellStyle name="Normal 33 6 3" xfId="23554" xr:uid="{3B9AD79A-38DD-4A3A-A7A4-C155926AE39A}"/>
    <cellStyle name="Normal 33 6 4" xfId="23560" xr:uid="{9FA41D14-7694-4E9D-B8D7-187BF8367FE6}"/>
    <cellStyle name="Normal 33 6 5" xfId="23566" xr:uid="{80E6FD1F-FC61-4572-AA13-D07E46F3590A}"/>
    <cellStyle name="Normal 33 6 6" xfId="23572" xr:uid="{D01E9165-4236-4288-9D1A-5D86CBC168CC}"/>
    <cellStyle name="Normal 33 6 7" xfId="23578" xr:uid="{B4076A25-6F45-4767-9676-53780280772C}"/>
    <cellStyle name="Normal 33 6 8" xfId="23582" xr:uid="{DF2BEC0E-43F9-4F53-8365-987E744E4D70}"/>
    <cellStyle name="Normal 33 6 9" xfId="25182" xr:uid="{BC6D476D-BA91-41C4-A869-CEE847832721}"/>
    <cellStyle name="Normal 33 7" xfId="25186" xr:uid="{AF533F7E-1862-451A-8CFC-0C55D268F00F}"/>
    <cellStyle name="Normal 33 7 2" xfId="24698" xr:uid="{60A8F4CD-5415-4AE5-B72C-E7E051E50AAD}"/>
    <cellStyle name="Normal 33 7 3" xfId="2523" xr:uid="{990AA9F5-26D0-495A-A03F-34F386AEDE87}"/>
    <cellStyle name="Normal 33 7 4" xfId="25191" xr:uid="{587477B8-66BE-42E9-8CDD-EBCEA6124F38}"/>
    <cellStyle name="Normal 33 7 5" xfId="25193" xr:uid="{8BAD5231-9395-42EF-A3EA-0132B0619EF0}"/>
    <cellStyle name="Normal 33 7 6" xfId="25195" xr:uid="{2948DA3F-ACF6-4274-A8AA-88F495132826}"/>
    <cellStyle name="Normal 33 7 7" xfId="25198" xr:uid="{9628D213-37FC-4D04-B07A-85CF545B2746}"/>
    <cellStyle name="Normal 33 7 8" xfId="25201" xr:uid="{FD52A435-062C-4E68-8449-4CE14BE920D6}"/>
    <cellStyle name="Normal 33 7 9" xfId="25205" xr:uid="{5F63AAED-18B7-4827-84BE-BA567E5F7744}"/>
    <cellStyle name="Normal 33 8" xfId="25209" xr:uid="{D65B8971-70A7-41CF-BC5D-B7F1EA95F97C}"/>
    <cellStyle name="Normal 33 9" xfId="25214" xr:uid="{70DEB6CC-EFCF-4FC4-BD36-D247051339DE}"/>
    <cellStyle name="Normal 33_New TB 18-19" xfId="9604" xr:uid="{5CD4853F-0DF9-475A-94FA-0B287F21F1D6}"/>
    <cellStyle name="Normal 34" xfId="25219" xr:uid="{20D1B372-F8D7-4B61-A7E5-4476420DAF36}"/>
    <cellStyle name="Normal 34 10" xfId="25222" xr:uid="{AD0CC979-E277-4CF0-9DAB-DCA241F361C2}"/>
    <cellStyle name="Normal 34 11" xfId="25225" xr:uid="{822400C0-C1AE-4227-849D-465F5C9ED94A}"/>
    <cellStyle name="Normal 34 12" xfId="25228" xr:uid="{4DF93030-2233-479A-AA31-12A9496C3A70}"/>
    <cellStyle name="Normal 34 13" xfId="25230" xr:uid="{2F61F59B-CF24-410D-945D-B1CF4CDE6EBC}"/>
    <cellStyle name="Normal 34 14" xfId="25232" xr:uid="{D9BAC5D8-30E8-45DF-AC3C-6B987C17452C}"/>
    <cellStyle name="Normal 34 15" xfId="25234" xr:uid="{0FF1D6C2-806B-4399-A1C5-88B0375CD035}"/>
    <cellStyle name="Normal 34 16" xfId="25777" xr:uid="{4536C801-7734-4A27-9BFC-6CAC5E59B6EF}"/>
    <cellStyle name="Normal 34 2" xfId="2356" xr:uid="{95154F93-681B-40C1-B446-78801E7E4A00}"/>
    <cellStyle name="Normal 34 2 10" xfId="18254" xr:uid="{B1229F19-0F54-4C89-A30F-252BF81432A1}"/>
    <cellStyle name="Normal 34 2 11" xfId="18264" xr:uid="{BC9C57D3-239F-41A0-9A47-A040765BF2B2}"/>
    <cellStyle name="Normal 34 2 12" xfId="18271" xr:uid="{A0B23308-A9AC-45A4-A3EC-B92ECD9E26B3}"/>
    <cellStyle name="Normal 34 2 13" xfId="18285" xr:uid="{C40A9E7C-4CE8-42F9-822F-05083ADF73FC}"/>
    <cellStyle name="Normal 34 2 14" xfId="18293" xr:uid="{3140E42F-0EF3-4F31-A07F-2B8C4360D6B8}"/>
    <cellStyle name="Normal 34 2 2" xfId="23593" xr:uid="{965402A1-6CA6-4827-9C9E-C12E9BD7A31E}"/>
    <cellStyle name="Normal 34 2 2 2" xfId="25779" xr:uid="{B1D1A2AD-896A-4806-89CB-F242E5C9C658}"/>
    <cellStyle name="Normal 34 2 2 3" xfId="25782" xr:uid="{34BE7E8F-4A39-4E71-9A93-6C9FC7EE8A21}"/>
    <cellStyle name="Normal 34 2 2 4" xfId="25785" xr:uid="{B1277276-0DDC-4E9E-ABDC-09DDB46822D0}"/>
    <cellStyle name="Normal 34 2 2 5" xfId="25791" xr:uid="{71FE0CFE-C4D3-47BD-B997-D9E150CA6505}"/>
    <cellStyle name="Normal 34 2 2 6" xfId="25796" xr:uid="{08536AF8-41D4-445D-95A0-711FD3A46D1F}"/>
    <cellStyle name="Normal 34 2 2 7" xfId="25801" xr:uid="{58987B30-7C40-4A53-9BA0-A7668B3C0FCD}"/>
    <cellStyle name="Normal 34 2 2 8" xfId="25807" xr:uid="{002BEFE7-2B7D-4DB7-AB6B-D6B2C8F391D0}"/>
    <cellStyle name="Normal 34 2 2 9" xfId="25812" xr:uid="{6EE1D412-1C05-44A0-BD25-98210EE6B204}"/>
    <cellStyle name="Normal 34 2 3" xfId="23596" xr:uid="{7E3C5BFE-7D18-4604-866A-742F3BC6A876}"/>
    <cellStyle name="Normal 34 2 3 2" xfId="25814" xr:uid="{454F14FB-96BD-45E3-BC9F-A73E112619BE}"/>
    <cellStyle name="Normal 34 2 3 3" xfId="25816" xr:uid="{78237D58-60B6-4375-A8DA-01C7ECD2C664}"/>
    <cellStyle name="Normal 34 2 3 4" xfId="25818" xr:uid="{A694F1CD-D23D-4BA7-BB87-D1651CAC89E6}"/>
    <cellStyle name="Normal 34 2 3 5" xfId="25823" xr:uid="{78D2CE60-84D9-46DE-B233-37181CD86FFC}"/>
    <cellStyle name="Normal 34 2 3 6" xfId="25827" xr:uid="{D2B29BB1-EACA-4525-9B80-597C7FA77294}"/>
    <cellStyle name="Normal 34 2 3 7" xfId="2818" xr:uid="{E200D687-6BBF-49A5-A550-361DDDB13371}"/>
    <cellStyle name="Normal 34 2 3 8" xfId="2827" xr:uid="{FDDEC40E-DA39-4023-A025-5521F01EF1DB}"/>
    <cellStyle name="Normal 34 2 3 9" xfId="2837" xr:uid="{5F28889A-03C2-4049-B919-E619A7228A5F}"/>
    <cellStyle name="Normal 34 2 4" xfId="23600" xr:uid="{6C7B91B6-FACC-4F49-B192-E07C8FE95DD0}"/>
    <cellStyle name="Normal 34 2 4 2" xfId="25829" xr:uid="{7E650FDB-5B55-4C91-B136-C9AA8C8DF9F6}"/>
    <cellStyle name="Normal 34 2 4 3" xfId="25831" xr:uid="{596232C6-DBDA-4024-985B-350A7E2DA647}"/>
    <cellStyle name="Normal 34 2 4 4" xfId="25833" xr:uid="{29A48C12-971C-4F61-8D48-C2C3EDDCB556}"/>
    <cellStyle name="Normal 34 2 4 5" xfId="25835" xr:uid="{980886C4-27DB-4829-8749-1CDD484A8DD9}"/>
    <cellStyle name="Normal 34 2 4 6" xfId="25837" xr:uid="{83C6B8E7-7577-4E19-8BB6-21F06CCB7947}"/>
    <cellStyle name="Normal 34 2 4 7" xfId="25839" xr:uid="{B3EFB855-F33D-4F08-B918-6186E0E687A3}"/>
    <cellStyle name="Normal 34 2 4 8" xfId="25842" xr:uid="{103DDC66-356F-4619-B867-2249F2F8A0E6}"/>
    <cellStyle name="Normal 34 2 4 9" xfId="25845" xr:uid="{56FF3F68-B1C8-4CA7-BE02-276D521F8850}"/>
    <cellStyle name="Normal 34 2 5" xfId="23604" xr:uid="{B6A7A973-7898-400B-8E4A-4D73E463C74C}"/>
    <cellStyle name="Normal 34 2 5 2" xfId="25847" xr:uid="{83032DA7-A27E-4497-91D5-C2BE1DF06203}"/>
    <cellStyle name="Normal 34 2 5 3" xfId="25848" xr:uid="{872D175B-3084-49D0-9321-B28C0322C64C}"/>
    <cellStyle name="Normal 34 2 5 4" xfId="25849" xr:uid="{007444FC-47B2-4C5E-A9B4-F15E3B25B251}"/>
    <cellStyle name="Normal 34 2 5 5" xfId="25850" xr:uid="{87C514C0-4430-45A0-B411-C54E4C6FE2C8}"/>
    <cellStyle name="Normal 34 2 5 6" xfId="25852" xr:uid="{356EFED2-BE2D-47FB-AD16-8F8FF844E5C4}"/>
    <cellStyle name="Normal 34 2 5 7" xfId="25854" xr:uid="{4BC3F4EE-6337-4FAF-B96E-83EA89FDA55C}"/>
    <cellStyle name="Normal 34 2 5 8" xfId="25857" xr:uid="{482A703F-B6B0-40B1-94D8-5BA3F203225A}"/>
    <cellStyle name="Normal 34 2 5 9" xfId="25860" xr:uid="{4730AC51-2CC6-4E93-B72F-3C8CFE045A51}"/>
    <cellStyle name="Normal 34 2 6" xfId="23608" xr:uid="{8B0E6CBF-34F6-4DA1-AFAE-B7A40694C1CC}"/>
    <cellStyle name="Normal 34 2 6 2" xfId="25863" xr:uid="{D1FB5AF1-913C-49E0-BC75-C55A36CABB7C}"/>
    <cellStyle name="Normal 34 2 6 3" xfId="25864" xr:uid="{54182974-A729-4E02-8E4D-2A0D01CEDCFD}"/>
    <cellStyle name="Normal 34 2 6 4" xfId="25865" xr:uid="{E531269B-4959-4195-9636-EDDE05040A79}"/>
    <cellStyle name="Normal 34 2 6 5" xfId="25866" xr:uid="{D8305724-9845-4413-A8B9-BD51A3189B69}"/>
    <cellStyle name="Normal 34 2 6 6" xfId="25868" xr:uid="{ECB21774-5A15-4983-A023-BB135624DACB}"/>
    <cellStyle name="Normal 34 2 6 7" xfId="25870" xr:uid="{CBE8D04D-BD5C-4F5E-B9D5-0937C3C3552F}"/>
    <cellStyle name="Normal 34 2 6 8" xfId="25872" xr:uid="{528D55EA-C49B-408D-B914-C177A56934F9}"/>
    <cellStyle name="Normal 34 2 6 9" xfId="25874" xr:uid="{89C3A440-CE26-4DAF-994F-5DA780B02842}"/>
    <cellStyle name="Normal 34 2 7" xfId="23612" xr:uid="{C61DD160-70B7-45DA-B1AD-9AE60FFA967E}"/>
    <cellStyle name="Normal 34 2 8" xfId="23617" xr:uid="{F82045EA-B947-405F-9461-C340E06AFF71}"/>
    <cellStyle name="Normal 34 2 9" xfId="25236" xr:uid="{3A3DD3DE-CE66-4E3F-9C79-DC3335CD5F59}"/>
    <cellStyle name="Normal 34 2_New TB 18-19" xfId="1530" xr:uid="{5A464767-21DB-4779-9D9F-119E4303020B}"/>
    <cellStyle name="Normal 34 3" xfId="1160" xr:uid="{035AD92F-81DF-4332-9CFD-2EE8B5E875A1}"/>
    <cellStyle name="Normal 34 3 10" xfId="18874" xr:uid="{01D75FE6-B3C5-48A8-AFB5-E6414B87F795}"/>
    <cellStyle name="Normal 34 3 11" xfId="18878" xr:uid="{CE61DF46-62D1-4308-A4F8-54607DAED7AE}"/>
    <cellStyle name="Normal 34 3 12" xfId="18883" xr:uid="{D1DC4367-1AA9-42D5-9290-D41BEAE89582}"/>
    <cellStyle name="Normal 34 3 13" xfId="18887" xr:uid="{883500EA-0E3C-499A-ABF8-CB45AD6E8A77}"/>
    <cellStyle name="Normal 34 3 14" xfId="18892" xr:uid="{42F040A9-0932-48FF-9215-D7EB32EC842F}"/>
    <cellStyle name="Normal 34 3 2" xfId="23624" xr:uid="{F8A2629D-93B9-4312-BF85-5445E6379C7D}"/>
    <cellStyle name="Normal 34 3 3" xfId="23626" xr:uid="{7D058559-7C4E-4BDD-A7C1-2F42FD749EFC}"/>
    <cellStyle name="Normal 34 3 4" xfId="23630" xr:uid="{554683D5-0D97-4AFE-8D10-A34674278BC0}"/>
    <cellStyle name="Normal 34 3 5" xfId="23634" xr:uid="{EA58A22B-0CCE-453B-AE88-0F4A2E1A4E8B}"/>
    <cellStyle name="Normal 34 3 6" xfId="23638" xr:uid="{642CF647-9B91-432D-A647-C5DA707DEE4B}"/>
    <cellStyle name="Normal 34 3 7" xfId="23642" xr:uid="{56C92ED6-09AD-4077-ACCB-1B76EA87666C}"/>
    <cellStyle name="Normal 34 3 8" xfId="23647" xr:uid="{028D85BB-AAD6-482F-A26B-3E423DA62A45}"/>
    <cellStyle name="Normal 34 3 9" xfId="25239" xr:uid="{831BDBBC-5CCB-4120-B689-1BD528C64188}"/>
    <cellStyle name="Normal 34 3_New TB 18-19" xfId="697" xr:uid="{5FE56F79-F4E4-4294-9654-7BD69A0C3E78}"/>
    <cellStyle name="Normal 34 4" xfId="2396" xr:uid="{CA25D56D-3EEC-49A6-9577-849139A52BB3}"/>
    <cellStyle name="Normal 34 4 2" xfId="23657" xr:uid="{0DF4AFB0-C26E-4065-8AAB-B2FDB1162A08}"/>
    <cellStyle name="Normal 34 4 3" xfId="23659" xr:uid="{E8416849-E05A-4EDF-B9B8-91766F56DD3B}"/>
    <cellStyle name="Normal 34 4 4" xfId="23663" xr:uid="{956B8656-377C-4737-8738-85BEACC57B50}"/>
    <cellStyle name="Normal 34 4 5" xfId="23667" xr:uid="{08B3080C-CDC0-413F-BF66-A9019BB6B232}"/>
    <cellStyle name="Normal 34 4 6" xfId="23671" xr:uid="{44AFBB24-F0B9-48CE-A589-CD634029483C}"/>
    <cellStyle name="Normal 34 4 7" xfId="23675" xr:uid="{9D85A0EA-0B79-405F-9029-9208611892FF}"/>
    <cellStyle name="Normal 34 4 8" xfId="23680" xr:uid="{4BC44149-47E5-41D8-84DD-DDF1774F61C0}"/>
    <cellStyle name="Normal 34 4 9" xfId="25244" xr:uid="{B4C4AD6C-42CA-4B0B-B61F-8BEDFF2E50A5}"/>
    <cellStyle name="Normal 34 5" xfId="2428" xr:uid="{60F7308C-A443-44BB-8DC5-636E9594E793}"/>
    <cellStyle name="Normal 34 5 2" xfId="23688" xr:uid="{445548BE-1B57-4526-AC39-87B2DE822601}"/>
    <cellStyle name="Normal 34 5 3" xfId="23690" xr:uid="{57554E35-696B-4D5F-B6FE-C573DCF2FF63}"/>
    <cellStyle name="Normal 34 5 4" xfId="23694" xr:uid="{40184D69-6698-412E-B307-03C5717F7218}"/>
    <cellStyle name="Normal 34 5 5" xfId="23698" xr:uid="{815552FD-D73F-4FBF-A053-5291EF8B01EF}"/>
    <cellStyle name="Normal 34 5 6" xfId="23702" xr:uid="{4C536A00-1AFC-42DC-965A-D1E9DD64E583}"/>
    <cellStyle name="Normal 34 5 7" xfId="23706" xr:uid="{FE7EEAED-FCA0-48E2-9336-591969932899}"/>
    <cellStyle name="Normal 34 5 8" xfId="23711" xr:uid="{19A59ADF-6914-49B4-B3EA-9B88109443D5}"/>
    <cellStyle name="Normal 34 5 9" xfId="25248" xr:uid="{EF87F740-EC6B-48A0-A8A4-46A608B442F2}"/>
    <cellStyle name="Normal 34 6" xfId="2456" xr:uid="{CA972851-A8E2-485F-AE15-9B9D690AD1F8}"/>
    <cellStyle name="Normal 34 6 2" xfId="19384" xr:uid="{6E81E871-8692-4387-9132-5F1306F81B04}"/>
    <cellStyle name="Normal 34 6 3" xfId="19388" xr:uid="{73EC6B05-2246-45EA-B745-A1F9427DC030}"/>
    <cellStyle name="Normal 34 6 4" xfId="23717" xr:uid="{8BC550FD-37A1-4F9A-9D5B-89FDA59F5076}"/>
    <cellStyle name="Normal 34 6 5" xfId="23721" xr:uid="{9178135B-00E9-49D2-BD5D-2CD5A0DBFBC7}"/>
    <cellStyle name="Normal 34 6 6" xfId="23725" xr:uid="{E37DA19F-2540-4E27-BB6E-D3887044855A}"/>
    <cellStyle name="Normal 34 6 7" xfId="23729" xr:uid="{A51DFB4E-6141-4A3C-A432-C7C1C1610787}"/>
    <cellStyle name="Normal 34 6 8" xfId="23734" xr:uid="{3A012CDB-2781-4B79-A800-EE07CE7299C4}"/>
    <cellStyle name="Normal 34 6 9" xfId="25252" xr:uid="{892B4AC6-E225-4519-B4EA-468DB20ACF70}"/>
    <cellStyle name="Normal 34 7" xfId="9627" xr:uid="{7A16A221-A4FD-481B-9D2C-A31422F1BC1E}"/>
    <cellStyle name="Normal 34 7 2" xfId="25257" xr:uid="{75F8F086-D2F6-470D-9C3B-F64A9A1F918F}"/>
    <cellStyle name="Normal 34 7 3" xfId="25260" xr:uid="{B7915EC9-F2EB-40A9-A0BC-F984DD5A4C7E}"/>
    <cellStyle name="Normal 34 7 4" xfId="25262" xr:uid="{A8E31A15-6274-45F7-917D-587AD44026CA}"/>
    <cellStyle name="Normal 34 7 5" xfId="25264" xr:uid="{145912E1-CD4F-49EE-87D1-C43CF56122A9}"/>
    <cellStyle name="Normal 34 7 6" xfId="25267" xr:uid="{2E20C2CA-F7B9-4A89-A221-42BF820C672B}"/>
    <cellStyle name="Normal 34 7 7" xfId="25270" xr:uid="{3FD0644E-06A9-4B2C-A29B-52158F4ED6F8}"/>
    <cellStyle name="Normal 34 7 8" xfId="25273" xr:uid="{14AA9E3C-0F8E-4F3A-82C1-730D3C741803}"/>
    <cellStyle name="Normal 34 7 9" xfId="25276" xr:uid="{5EE7DFCF-1DA8-497C-8811-69CACB6B21B8}"/>
    <cellStyle name="Normal 34 8" xfId="9630" xr:uid="{57EAAA9A-08DF-4928-A201-209038583B18}"/>
    <cellStyle name="Normal 34 8 2" xfId="25876" xr:uid="{1C61FFDA-EA0B-4D6F-BFCE-A77249811B8E}"/>
    <cellStyle name="Normal 34 8 3" xfId="25877" xr:uid="{FFE1FA26-1B91-48E2-A9BF-E0A5B9ECE3BF}"/>
    <cellStyle name="Normal 34 8 4" xfId="25878" xr:uid="{DDA115B6-F6DA-498A-882A-93E50B0C2D93}"/>
    <cellStyle name="Normal 34 8 5" xfId="25879" xr:uid="{968A2695-2EB1-4BB2-B97E-EB71E1FB9A16}"/>
    <cellStyle name="Normal 34 8 6" xfId="25881" xr:uid="{1F065693-55CA-47FF-8378-59D5520A4C77}"/>
    <cellStyle name="Normal 34 8 7" xfId="25883" xr:uid="{83D39E68-4F17-4739-9CE1-0246182817CB}"/>
    <cellStyle name="Normal 34 8 8" xfId="25885" xr:uid="{97C6DB40-435D-4395-9BF6-823AD0368265}"/>
    <cellStyle name="Normal 34 8 9" xfId="25887" xr:uid="{6958D8FC-F57C-4F97-9E59-606BA72E9B8C}"/>
    <cellStyle name="Normal 34 9" xfId="9633" xr:uid="{6F3BF08D-53C8-46B8-B072-7AA8A0715A13}"/>
    <cellStyle name="Normal 34_New TB 18-19" xfId="25278" xr:uid="{A60043D0-19D4-4D57-9471-A736D12CACEB}"/>
    <cellStyle name="Normal 35" xfId="25888" xr:uid="{E4558A3B-97FB-415B-907F-B22A61B20A2B}"/>
    <cellStyle name="Normal 35 10" xfId="2348" xr:uid="{C7EFCC39-E8A1-4ED5-A17E-4394FDD104B7}"/>
    <cellStyle name="Normal 35 11" xfId="1166" xr:uid="{C3BD2D9A-4358-4DEB-86B8-17C683530DC9}"/>
    <cellStyle name="Normal 35 12" xfId="2392" xr:uid="{C6DD0928-5AE4-49E1-8C5E-8119FD076DA8}"/>
    <cellStyle name="Normal 35 13" xfId="25890" xr:uid="{983BB902-2512-4BE4-9705-787ACA3EE1DF}"/>
    <cellStyle name="Normal 35 14" xfId="25891" xr:uid="{BF84F280-A00C-4666-BA77-FEEB69F4A26E}"/>
    <cellStyle name="Normal 35 15" xfId="25892" xr:uid="{5A79680B-68D6-4E38-A700-D5E15EACFEFB}"/>
    <cellStyle name="Normal 35 16" xfId="25893" xr:uid="{ADADEBD0-54E0-4256-AF7B-5B11FD822313}"/>
    <cellStyle name="Normal 35 2" xfId="25894" xr:uid="{10B1431D-2CD1-4FEF-9243-EC23E4B020C4}"/>
    <cellStyle name="Normal 35 2 10" xfId="21489" xr:uid="{517CA392-E0B9-41BB-83CE-5789A28E9E07}"/>
    <cellStyle name="Normal 35 2 11" xfId="21510" xr:uid="{B21EE607-52CE-4414-9C89-FEA4B968C7A9}"/>
    <cellStyle name="Normal 35 2 12" xfId="10021" xr:uid="{B2F72588-00B2-46B3-BF4E-5757E077AFB2}"/>
    <cellStyle name="Normal 35 2 13" xfId="10026" xr:uid="{A57425CE-A05A-4AA1-8819-BB683006B745}"/>
    <cellStyle name="Normal 35 2 14" xfId="10031" xr:uid="{3C2844B5-94AD-4FB2-AA3C-B79C74EFBEC3}"/>
    <cellStyle name="Normal 35 2 2" xfId="25895" xr:uid="{FA697FCB-82E3-4E95-A2A9-FA2CCAEA83B4}"/>
    <cellStyle name="Normal 35 2 2 2" xfId="25896" xr:uid="{BD5E5D8F-C0E5-4758-A1BF-89C87493506C}"/>
    <cellStyle name="Normal 35 2 2 3" xfId="25898" xr:uid="{8AACB96E-8A5B-4311-864C-B371B9CCB888}"/>
    <cellStyle name="Normal 35 2 2 4" xfId="25900" xr:uid="{491538AC-7AF9-4C67-986B-9BF304D47128}"/>
    <cellStyle name="Normal 35 2 2 5" xfId="25904" xr:uid="{78C640A8-3929-493B-8B64-99B249D506D0}"/>
    <cellStyle name="Normal 35 2 2 6" xfId="25907" xr:uid="{AF0D4DFD-8046-42F7-8C5D-83243B1AB57B}"/>
    <cellStyle name="Normal 35 2 2 7" xfId="25910" xr:uid="{5F270D97-889D-4CAE-8060-0ABBE2AFA54D}"/>
    <cellStyle name="Normal 35 2 2 8" xfId="25913" xr:uid="{0E74C49B-A7FB-4935-AEEE-E53B20BD2DB6}"/>
    <cellStyle name="Normal 35 2 2 9" xfId="25916" xr:uid="{D32AF5E4-C8B3-416A-918F-E2CBAE44ADA4}"/>
    <cellStyle name="Normal 35 2 3" xfId="25918" xr:uid="{F1076616-C211-48C7-A12B-B240F40D8C98}"/>
    <cellStyle name="Normal 35 2 3 2" xfId="25920" xr:uid="{336CB55E-B410-4F91-9BB1-482EA2E76BFD}"/>
    <cellStyle name="Normal 35 2 3 3" xfId="25921" xr:uid="{38CDBACD-A3FC-4011-B2C1-5C7B20E6B11E}"/>
    <cellStyle name="Normal 35 2 3 4" xfId="25922" xr:uid="{D18FC2A4-23C0-42D4-AEEA-41FA361C4618}"/>
    <cellStyle name="Normal 35 2 3 5" xfId="25925" xr:uid="{9233D121-F96F-4065-8559-D0D134A90CE5}"/>
    <cellStyle name="Normal 35 2 3 6" xfId="25928" xr:uid="{793CF813-F23F-48E3-B3D4-52A882889070}"/>
    <cellStyle name="Normal 35 2 3 7" xfId="25931" xr:uid="{BBC21865-8CB2-49C4-A45A-B04525E19365}"/>
    <cellStyle name="Normal 35 2 3 8" xfId="25934" xr:uid="{83241B5C-39F3-49CF-A36B-1B9D442B6737}"/>
    <cellStyle name="Normal 35 2 3 9" xfId="25937" xr:uid="{742EA78B-397E-4D65-93D2-5513BED1A8D8}"/>
    <cellStyle name="Normal 35 2 4" xfId="25939" xr:uid="{C8EF9994-9C28-4E68-AF60-9739ECFFAB87}"/>
    <cellStyle name="Normal 35 2 4 2" xfId="25941" xr:uid="{69E39467-136F-48DA-B7D4-0BB24AA1D4D4}"/>
    <cellStyle name="Normal 35 2 4 3" xfId="25942" xr:uid="{FB60C224-6BDE-48D8-8336-DB1148E6B1B9}"/>
    <cellStyle name="Normal 35 2 4 4" xfId="25943" xr:uid="{00B1AA92-A5B2-4DFC-A8E0-F5EBD8353751}"/>
    <cellStyle name="Normal 35 2 4 5" xfId="25944" xr:uid="{7B60D3D2-2D65-474E-8A51-3A92F06B7B72}"/>
    <cellStyle name="Normal 35 2 4 6" xfId="25946" xr:uid="{56EB491C-E15C-4730-92A0-D20B491332B1}"/>
    <cellStyle name="Normal 35 2 4 7" xfId="25948" xr:uid="{EA1C7592-1DB8-416C-A8B8-8AE9F3A3FE28}"/>
    <cellStyle name="Normal 35 2 4 8" xfId="25952" xr:uid="{9103F1EA-FE07-44F7-92C3-A6A008E71532}"/>
    <cellStyle name="Normal 35 2 4 9" xfId="25956" xr:uid="{61E56EA8-D579-456D-B25D-2F565C82F29F}"/>
    <cellStyle name="Normal 35 2 5" xfId="25959" xr:uid="{2799C3C0-7332-4539-B847-7EBD0DCBF254}"/>
    <cellStyle name="Normal 35 2 5 2" xfId="25961" xr:uid="{49B0C491-87C1-436A-A047-6DC41551B44B}"/>
    <cellStyle name="Normal 35 2 5 3" xfId="25962" xr:uid="{CAD47004-8611-46CB-B73B-7ED89C9BDB2C}"/>
    <cellStyle name="Normal 35 2 5 4" xfId="25964" xr:uid="{E6C246AD-DBD5-4086-9B55-84089F4C9FEA}"/>
    <cellStyle name="Normal 35 2 5 5" xfId="25967" xr:uid="{B5DF2EBF-5239-4B94-8B09-A3FEE639C280}"/>
    <cellStyle name="Normal 35 2 5 6" xfId="25970" xr:uid="{85A08C54-2721-42DB-9A17-4A47DE4BEF61}"/>
    <cellStyle name="Normal 35 2 5 7" xfId="25972" xr:uid="{5B2BF254-F2B6-4E79-8133-C93A3B9B9FD0}"/>
    <cellStyle name="Normal 35 2 5 8" xfId="25974" xr:uid="{8DCE46B2-2CF1-4AA7-9ECA-4EF376C4EABC}"/>
    <cellStyle name="Normal 35 2 5 9" xfId="25976" xr:uid="{3C32F1E8-D4F8-46C8-82A4-AE9D798947B5}"/>
    <cellStyle name="Normal 35 2 6" xfId="16341" xr:uid="{7B173F8A-0581-49B6-94D1-E647C3571E9D}"/>
    <cellStyle name="Normal 35 2 6 2" xfId="25978" xr:uid="{8CA83BA1-B618-4ECA-A8EA-45391B505441}"/>
    <cellStyle name="Normal 35 2 6 3" xfId="25979" xr:uid="{D963B655-5D54-4F2A-9590-DF1CDF9B5C1D}"/>
    <cellStyle name="Normal 35 2 6 4" xfId="25980" xr:uid="{71B1DAE1-5EA2-40CF-9D5F-7EEBB9BD365D}"/>
    <cellStyle name="Normal 35 2 6 5" xfId="25981" xr:uid="{9AA69203-6044-453D-ACA9-AD410A9A8E11}"/>
    <cellStyle name="Normal 35 2 6 6" xfId="25983" xr:uid="{138A2375-C21A-4E13-AE7A-44310644132A}"/>
    <cellStyle name="Normal 35 2 6 7" xfId="25985" xr:uid="{2E4BE019-1BF8-4BE7-A365-DC72A8226979}"/>
    <cellStyle name="Normal 35 2 6 8" xfId="25987" xr:uid="{4E09FAEA-BD9B-427A-B43C-10ACB75072B8}"/>
    <cellStyle name="Normal 35 2 6 9" xfId="25989" xr:uid="{2117C790-15D1-4E00-A840-C609BF727108}"/>
    <cellStyle name="Normal 35 2 7" xfId="25991" xr:uid="{F3889D1F-81E5-46C9-815A-FCC27B21FD7F}"/>
    <cellStyle name="Normal 35 2 8" xfId="25993" xr:uid="{E967EA90-7401-43D3-B192-464E2EBB9B35}"/>
    <cellStyle name="Normal 35 2 9" xfId="25995" xr:uid="{28E427E1-F51E-434A-837E-DF580C6BA34F}"/>
    <cellStyle name="Normal 35 2_New TB 18-19" xfId="25998" xr:uid="{BF8148BC-BCF1-491B-A2F0-61D4682E4FEB}"/>
    <cellStyle name="Normal 35 3" xfId="26000" xr:uid="{38C1C3AA-804C-45E4-8F9E-217D962AFDBD}"/>
    <cellStyle name="Normal 35 3 10" xfId="21973" xr:uid="{A0159E6D-60D0-47D9-8721-EA6AEC5A4B03}"/>
    <cellStyle name="Normal 35 3 11" xfId="21975" xr:uid="{4AB71C0E-B981-4CB8-A8DD-9DF65D29B7BA}"/>
    <cellStyle name="Normal 35 3 12" xfId="21978" xr:uid="{5A7D4A5F-8A7C-414C-9273-DDD08B9E06D9}"/>
    <cellStyle name="Normal 35 3 13" xfId="21981" xr:uid="{350A77B6-899A-46EB-91EB-68A0C40D9B77}"/>
    <cellStyle name="Normal 35 3 14" xfId="21984" xr:uid="{E3B88000-31FA-43C0-93C2-918BDE0C2B26}"/>
    <cellStyle name="Normal 35 3 2" xfId="26001" xr:uid="{46A995A9-0D04-45A4-B337-3984984D2A61}"/>
    <cellStyle name="Normal 35 3 3" xfId="26002" xr:uid="{AEFEA6B2-BBB9-4258-837B-A25884534FE1}"/>
    <cellStyle name="Normal 35 3 4" xfId="26004" xr:uid="{AAB68F80-CC53-4F37-9801-36AC935A3074}"/>
    <cellStyle name="Normal 35 3 5" xfId="26006" xr:uid="{99B97297-B739-4030-BEFA-B7C360B0B041}"/>
    <cellStyle name="Normal 35 3 6" xfId="26008" xr:uid="{4CB6DC72-1480-4012-B549-5EA5D2C892B4}"/>
    <cellStyle name="Normal 35 3 7" xfId="26010" xr:uid="{DA1323BE-14F5-45A9-9918-5FC552CF9FF7}"/>
    <cellStyle name="Normal 35 3 8" xfId="26012" xr:uid="{DF8FA774-BAE9-4889-A13D-ECBCB09F6015}"/>
    <cellStyle name="Normal 35 3 9" xfId="26015" xr:uid="{344BF919-4653-4356-940F-42226F5699AA}"/>
    <cellStyle name="Normal 35 3_New TB 18-19" xfId="26018" xr:uid="{265C68C9-8A7D-482B-A15F-DA79592C1F28}"/>
    <cellStyle name="Normal 35 4" xfId="26020" xr:uid="{DD3EEE52-F5B1-4B72-9473-A1702F24108E}"/>
    <cellStyle name="Normal 35 4 2" xfId="26022" xr:uid="{AB9C3C86-4FFF-427C-9857-DF16790F2BEA}"/>
    <cellStyle name="Normal 35 4 3" xfId="26023" xr:uid="{6360D699-1017-4587-8175-B119DC9FFC36}"/>
    <cellStyle name="Normal 35 4 4" xfId="26025" xr:uid="{682A20AB-8E6F-482D-970F-8BBD29552FF9}"/>
    <cellStyle name="Normal 35 4 5" xfId="26027" xr:uid="{0E0A325A-0E63-485D-B232-E6FD1ABE03C8}"/>
    <cellStyle name="Normal 35 4 6" xfId="26029" xr:uid="{48C752D7-0761-4F13-B6CA-46FD0C134731}"/>
    <cellStyle name="Normal 35 4 7" xfId="26031" xr:uid="{EB436527-E870-4597-ACA2-048FCCB03945}"/>
    <cellStyle name="Normal 35 4 8" xfId="26034" xr:uid="{1C98BF4E-251E-4F05-B1E8-4D25FDB3EA38}"/>
    <cellStyle name="Normal 35 4 9" xfId="26036" xr:uid="{274C82E9-72EC-4A9B-856F-0C89A4B3BA01}"/>
    <cellStyle name="Normal 35 5" xfId="26038" xr:uid="{88B6068A-BF21-4BCE-9E07-132AEDA46C93}"/>
    <cellStyle name="Normal 35 5 2" xfId="26039" xr:uid="{B2067C85-5E50-48B0-B4CF-5D53A400820F}"/>
    <cellStyle name="Normal 35 5 3" xfId="26040" xr:uid="{F434C1F1-690A-410C-B313-A09306A48D0E}"/>
    <cellStyle name="Normal 35 5 4" xfId="26042" xr:uid="{A7A7A79E-E8B2-4F70-BFA4-D9375A25F91A}"/>
    <cellStyle name="Normal 35 5 5" xfId="26044" xr:uid="{B45A58B3-FC6E-4200-95EC-90BE782DB2E7}"/>
    <cellStyle name="Normal 35 5 6" xfId="26046" xr:uid="{48631E92-2710-49DF-969A-B1B23EA6F5E4}"/>
    <cellStyle name="Normal 35 5 7" xfId="26048" xr:uid="{55992A0C-3E88-484F-AD06-FE031ED47031}"/>
    <cellStyle name="Normal 35 5 8" xfId="26050" xr:uid="{945EB296-7F0D-4E67-A981-F6C4D590AE0D}"/>
    <cellStyle name="Normal 35 5 9" xfId="26052" xr:uid="{F7302ED5-1BB4-4324-A887-28936D1687DD}"/>
    <cellStyle name="Normal 35 6" xfId="9644" xr:uid="{054D9FC0-4B87-43F1-8D5B-00BC17AA599E}"/>
    <cellStyle name="Normal 35 6 2" xfId="26056" xr:uid="{43CF5B1B-838A-433A-AF34-D0F81F4C6E03}"/>
    <cellStyle name="Normal 35 6 3" xfId="26057" xr:uid="{3C214FB4-46A8-4BA1-907D-33127EC2A926}"/>
    <cellStyle name="Normal 35 6 4" xfId="26059" xr:uid="{A4FE57B1-F242-4D32-AB32-2CB940B0C206}"/>
    <cellStyle name="Normal 35 6 5" xfId="26061" xr:uid="{F33DA7EB-4A11-468B-A43A-F2FBBC553F12}"/>
    <cellStyle name="Normal 35 6 6" xfId="26063" xr:uid="{8B60D087-E969-4554-AA67-4C81A5EC600F}"/>
    <cellStyle name="Normal 35 6 7" xfId="26065" xr:uid="{0D871F3D-385D-46F4-AE3C-0C9ED6225A69}"/>
    <cellStyle name="Normal 35 6 8" xfId="26067" xr:uid="{77E1C751-EEDC-464C-9FEF-5F66154B5743}"/>
    <cellStyle name="Normal 35 6 9" xfId="26070" xr:uid="{4A539D2A-C75F-4C0D-A0A4-3AFD73411C6D}"/>
    <cellStyle name="Normal 35 7" xfId="9646" xr:uid="{11B27D5E-71C0-4DA7-B865-D73A14E5F3C2}"/>
    <cellStyle name="Normal 35 7 2" xfId="26072" xr:uid="{57519F88-E839-4479-BDD3-3A379356C7F5}"/>
    <cellStyle name="Normal 35 7 3" xfId="26074" xr:uid="{453A97C0-B32B-4988-832A-FF7D874DE598}"/>
    <cellStyle name="Normal 35 7 4" xfId="26075" xr:uid="{436E70BA-10BE-45FA-944E-328C92853250}"/>
    <cellStyle name="Normal 35 7 5" xfId="26076" xr:uid="{3C1EEA40-4C3B-413E-9919-B9AD61EA9707}"/>
    <cellStyle name="Normal 35 7 6" xfId="26077" xr:uid="{99F6E09F-E085-4CC6-9960-2C1F7F1DE629}"/>
    <cellStyle name="Normal 35 7 7" xfId="26078" xr:uid="{601DC456-3267-411D-AE27-A5DCAD504FF1}"/>
    <cellStyle name="Normal 35 7 8" xfId="26079" xr:uid="{ADEC948C-9925-44A8-A8E5-FF4837F46B7E}"/>
    <cellStyle name="Normal 35 7 9" xfId="26080" xr:uid="{09AB6226-C31F-46EE-A35A-2C861BDBC51D}"/>
    <cellStyle name="Normal 35 8" xfId="9648" xr:uid="{2959627C-3159-4CA8-AB58-8DCFA9F4EA12}"/>
    <cellStyle name="Normal 35 8 2" xfId="26082" xr:uid="{E51469C0-FC02-4207-ABA7-080CF4244115}"/>
    <cellStyle name="Normal 35 8 3" xfId="26083" xr:uid="{2E4A610C-1431-4869-AB59-708FF740246B}"/>
    <cellStyle name="Normal 35 8 4" xfId="26084" xr:uid="{77EAA1B4-6FC1-46E5-897F-232A72F19723}"/>
    <cellStyle name="Normal 35 8 5" xfId="26085" xr:uid="{218325DE-8980-46EC-9670-453B72D7A355}"/>
    <cellStyle name="Normal 35 8 6" xfId="26086" xr:uid="{E27428C0-6591-48DD-A571-70B4B1D4BEC8}"/>
    <cellStyle name="Normal 35 8 7" xfId="26087" xr:uid="{0C664F10-A89F-4B81-ACD8-7C36D69DDCB2}"/>
    <cellStyle name="Normal 35 8 8" xfId="26088" xr:uid="{657C8B7C-1674-42A7-8A76-2A9B3FF387FA}"/>
    <cellStyle name="Normal 35 8 9" xfId="26089" xr:uid="{8C3CDB64-0480-4BEF-B156-0DA8C08A7B63}"/>
    <cellStyle name="Normal 35 9" xfId="9650" xr:uid="{E11C3257-E753-4354-926D-753D5C48E31B}"/>
    <cellStyle name="Normal 35_New TB 18-19" xfId="17779" xr:uid="{371DCB4D-B32C-4C75-8E78-6BB619F1B4CA}"/>
    <cellStyle name="Normal 36" xfId="26090" xr:uid="{DE0B0F04-BE92-46BF-A49C-4317AC0DFEA4}"/>
    <cellStyle name="Normal 36 10" xfId="26092" xr:uid="{4EADEE82-D3F4-4EBA-AA11-3DCF26489DD2}"/>
    <cellStyle name="Normal 36 11" xfId="26093" xr:uid="{4ED3D713-4D00-4C21-815F-F17EFD527955}"/>
    <cellStyle name="Normal 36 12" xfId="26094" xr:uid="{C832BF24-E8E8-4EE6-B712-4F2BF3FBE2EF}"/>
    <cellStyle name="Normal 36 13" xfId="26095" xr:uid="{50FF2E98-9F8E-410D-8EBE-156352D5330E}"/>
    <cellStyle name="Normal 36 14" xfId="5519" xr:uid="{35D71342-78BC-479B-B6D2-CC9B434879FC}"/>
    <cellStyle name="Normal 36 15" xfId="5712" xr:uid="{5C55776F-78DA-417B-876D-CD0378D24ABF}"/>
    <cellStyle name="Normal 36 2" xfId="26096" xr:uid="{B2E8E47F-AE15-4877-8CCC-46CA3B463C52}"/>
    <cellStyle name="Normal 36 2 10" xfId="26097" xr:uid="{ED4F1AAE-8C85-4A9A-B0F7-D9F1EC40BD2A}"/>
    <cellStyle name="Normal 36 2 11" xfId="26099" xr:uid="{090B554C-4ED4-4575-A9F3-CCB1A2E476A6}"/>
    <cellStyle name="Normal 36 2 12" xfId="26101" xr:uid="{18F78B43-900E-4562-9B30-EBCD4C461838}"/>
    <cellStyle name="Normal 36 2 13" xfId="26103" xr:uid="{AC14D711-9AA8-44F8-88C7-3A1ABC276C88}"/>
    <cellStyle name="Normal 36 2 14" xfId="26105" xr:uid="{C5D42CEA-9C10-44FF-AC6A-1758B2C43E6D}"/>
    <cellStyle name="Normal 36 2 2" xfId="24380" xr:uid="{C4E57DC2-8DEC-4433-875F-8A5D183F24EB}"/>
    <cellStyle name="Normal 36 2 2 2" xfId="26107" xr:uid="{3DA3043B-5AA7-44C2-9C4F-7EC3AED92543}"/>
    <cellStyle name="Normal 36 2 2 3" xfId="26109" xr:uid="{23885FD9-AC6A-4BB6-98D2-E1F0CAF4A0E1}"/>
    <cellStyle name="Normal 36 2 2 4" xfId="26111" xr:uid="{0B78D16C-6425-4D66-BD95-519D1BD82531}"/>
    <cellStyle name="Normal 36 2 2 5" xfId="26115" xr:uid="{E3A14CB1-F4AB-4954-AD1F-5B37B29B0B85}"/>
    <cellStyle name="Normal 36 2 2 6" xfId="26118" xr:uid="{83CF4012-4899-4421-B7CF-2181F03FA3FB}"/>
    <cellStyle name="Normal 36 2 2 7" xfId="26121" xr:uid="{3F5E8276-3784-4B57-9F56-520E0A2DCB1B}"/>
    <cellStyle name="Normal 36 2 2 8" xfId="26124" xr:uid="{719A6FFE-E580-4C8A-9309-32DEDE219BEF}"/>
    <cellStyle name="Normal 36 2 2 9" xfId="26127" xr:uid="{66EAAC12-9CB5-48E8-ACC1-36F729DB9398}"/>
    <cellStyle name="Normal 36 2 3" xfId="24381" xr:uid="{D4F211A7-E8F8-4BC1-BB90-6276349F774F}"/>
    <cellStyle name="Normal 36 2 3 2" xfId="26128" xr:uid="{4DDA9653-E4D9-4F62-AC77-B79FF66B395C}"/>
    <cellStyle name="Normal 36 2 3 3" xfId="26129" xr:uid="{8FACB89B-2324-4F19-9946-86A4B9F95B91}"/>
    <cellStyle name="Normal 36 2 3 4" xfId="26130" xr:uid="{FA621BDB-D07D-4AD5-92F7-EBD04211A52F}"/>
    <cellStyle name="Normal 36 2 3 5" xfId="26131" xr:uid="{8054CF87-326F-4BB3-9325-6FC4092614EC}"/>
    <cellStyle name="Normal 36 2 3 6" xfId="26133" xr:uid="{F17BE1D5-1612-414E-BC66-06712EFA526F}"/>
    <cellStyle name="Normal 36 2 3 7" xfId="26134" xr:uid="{E2DF826D-FAE1-4BC3-8932-64DFEBD1A5E3}"/>
    <cellStyle name="Normal 36 2 3 8" xfId="26135" xr:uid="{16D6C57F-9551-49CC-83F5-33EAE7A0B44F}"/>
    <cellStyle name="Normal 36 2 3 9" xfId="26136" xr:uid="{571727FD-74DB-4720-9120-AEEFE5E09CD3}"/>
    <cellStyle name="Normal 36 2 4" xfId="24384" xr:uid="{3E49855C-5086-4023-943F-85C182C0DA57}"/>
    <cellStyle name="Normal 36 2 4 2" xfId="26137" xr:uid="{F7EE90F2-68CF-4023-9437-EF4198897D29}"/>
    <cellStyle name="Normal 36 2 4 3" xfId="26138" xr:uid="{A5D5E617-2B55-4BCE-9AB2-D164D62B2E43}"/>
    <cellStyle name="Normal 36 2 4 4" xfId="26139" xr:uid="{2E34CB63-AF9E-4D59-8AC6-FDA4B464F179}"/>
    <cellStyle name="Normal 36 2 4 5" xfId="26140" xr:uid="{24C5F2CA-8E6B-4F59-8BF1-F1EEAB7E56BC}"/>
    <cellStyle name="Normal 36 2 4 6" xfId="26141" xr:uid="{010FAA3E-F0C9-47DD-B65A-8A441C72A114}"/>
    <cellStyle name="Normal 36 2 4 7" xfId="26142" xr:uid="{8FD54365-92B4-4716-96F3-509C76209B63}"/>
    <cellStyle name="Normal 36 2 4 8" xfId="26143" xr:uid="{7C69C95E-FBA5-4CBF-B66A-9EE67C64CD54}"/>
    <cellStyle name="Normal 36 2 4 9" xfId="26144" xr:uid="{71BEF660-51AE-4E55-9D1C-82515F76D2AE}"/>
    <cellStyle name="Normal 36 2 5" xfId="24387" xr:uid="{464CB1B5-DBAD-4F75-8B75-0CE19DF9BD7B}"/>
    <cellStyle name="Normal 36 2 5 2" xfId="26145" xr:uid="{C682B51E-31C0-4D63-ADEC-CABB6C6F138F}"/>
    <cellStyle name="Normal 36 2 5 3" xfId="26146" xr:uid="{1F3BD600-7245-432D-B77F-00EFFDA0F940}"/>
    <cellStyle name="Normal 36 2 5 4" xfId="26147" xr:uid="{29FFB239-1476-4CCA-8A98-730AAFD404F4}"/>
    <cellStyle name="Normal 36 2 5 5" xfId="26148" xr:uid="{B87A75A3-C2B4-4507-9307-430FFCC2996E}"/>
    <cellStyle name="Normal 36 2 5 6" xfId="26149" xr:uid="{BB373633-E16F-4E4E-9EA2-44EB013D54C0}"/>
    <cellStyle name="Normal 36 2 5 7" xfId="26150" xr:uid="{EFAF8D23-8948-4ED2-A9DD-63D1F3CE7976}"/>
    <cellStyle name="Normal 36 2 5 8" xfId="26151" xr:uid="{32A25931-CE9A-44AF-9B77-A2277C4C534C}"/>
    <cellStyle name="Normal 36 2 5 9" xfId="26152" xr:uid="{FE983FA5-15CD-4932-8C2F-ABF1F132C40E}"/>
    <cellStyle name="Normal 36 2 6" xfId="26153" xr:uid="{B99493AD-32D0-447F-8E7E-792EA145EB5D}"/>
    <cellStyle name="Normal 36 2 6 2" xfId="26155" xr:uid="{0D56317E-99E2-4F1A-A8AD-9DCC09611811}"/>
    <cellStyle name="Normal 36 2 6 3" xfId="26156" xr:uid="{2F0BF98F-75AE-491A-B58F-431B1C6E35FD}"/>
    <cellStyle name="Normal 36 2 6 4" xfId="26157" xr:uid="{9376B972-EDAB-4FDB-B05A-93A1239CAD66}"/>
    <cellStyle name="Normal 36 2 6 5" xfId="26158" xr:uid="{2BE8AA28-10CC-4798-9FDF-536F2B29D22E}"/>
    <cellStyle name="Normal 36 2 6 6" xfId="26159" xr:uid="{604264C2-BCC3-482A-81E8-54E5C6A81A59}"/>
    <cellStyle name="Normal 36 2 6 7" xfId="26160" xr:uid="{0E044168-3195-4AF0-8D91-838DC63204AF}"/>
    <cellStyle name="Normal 36 2 6 8" xfId="26161" xr:uid="{C4779141-4A7B-49C1-9240-75BA8E1FB936}"/>
    <cellStyle name="Normal 36 2 6 9" xfId="26162" xr:uid="{346DC399-85A3-45D0-925F-341D6D9FFF18}"/>
    <cellStyle name="Normal 36 2 7" xfId="26163" xr:uid="{1BA1C4A5-F19F-43D8-B3E1-723855DCDD58}"/>
    <cellStyle name="Normal 36 2 8" xfId="26165" xr:uid="{2ADEDD26-5C30-4B60-8CF4-3072058533D5}"/>
    <cellStyle name="Normal 36 2 9" xfId="26167" xr:uid="{78DD7EAA-1954-4E36-BDE0-FF28C6D1665B}"/>
    <cellStyle name="Normal 36 2_New TB 18-19" xfId="17176" xr:uid="{EF73ACF1-8E7C-4971-ABF0-0EC1B6BD8256}"/>
    <cellStyle name="Normal 36 3" xfId="26169" xr:uid="{B37775F5-1F88-4606-BFFD-3C0311F63395}"/>
    <cellStyle name="Normal 36 4" xfId="26170" xr:uid="{914BCBE4-8D4A-41E4-9262-9095FBA79958}"/>
    <cellStyle name="Normal 36 5" xfId="26172" xr:uid="{2EAC4BD8-3CB3-45E5-AE23-FEC61B720306}"/>
    <cellStyle name="Normal 36 6" xfId="931" xr:uid="{8E2E459C-21FE-41B6-A330-09804DDE7B06}"/>
    <cellStyle name="Normal 36 7" xfId="1321" xr:uid="{F1822B6C-4413-40E2-9BCB-44CFC657C612}"/>
    <cellStyle name="Normal 36 8" xfId="1834" xr:uid="{D07D17E3-034A-45AA-9450-059CC7FF298B}"/>
    <cellStyle name="Normal 36 9" xfId="1848" xr:uid="{92F89778-F0BB-4AE3-A276-0FABEBA2DC88}"/>
    <cellStyle name="Normal 36_New TB 18-19" xfId="4854" xr:uid="{3C910BCE-5A1C-41E6-BC82-EBC748AB8647}"/>
    <cellStyle name="Normal 37" xfId="26173" xr:uid="{0A076D9C-BA27-4B92-A64E-652DD81762BB}"/>
    <cellStyle name="Normal 37 10" xfId="26175" xr:uid="{DF34EA6E-B216-42A7-8D1D-045B1D9FAEF7}"/>
    <cellStyle name="Normal 37 11" xfId="26176" xr:uid="{E7584AD1-48E8-4C45-9C36-6C6D3C0B1D1A}"/>
    <cellStyle name="Normal 37 12" xfId="26177" xr:uid="{C989B470-7006-4159-B824-EB20236C77CA}"/>
    <cellStyle name="Normal 37 13" xfId="26179" xr:uid="{C3C760C7-EFF1-4538-8A2B-B123A266A267}"/>
    <cellStyle name="Normal 37 14" xfId="26181" xr:uid="{39D8288D-33F4-4B2D-9F37-9C61F0C56D79}"/>
    <cellStyle name="Normal 37 15" xfId="26183" xr:uid="{764615A5-0F1D-448F-9434-C9F6A8963F7A}"/>
    <cellStyle name="Normal 37 2" xfId="26185" xr:uid="{87D11853-BFF2-4DB5-94D2-4EAA849FE679}"/>
    <cellStyle name="Normal 37 2 10" xfId="26186" xr:uid="{AE1F1FE2-70C5-42CF-8D6A-46FA5C57BE8E}"/>
    <cellStyle name="Normal 37 2 11" xfId="26188" xr:uid="{EA0EE7F6-9731-4765-BCAB-2EFB2E3EF7A2}"/>
    <cellStyle name="Normal 37 2 12" xfId="26190" xr:uid="{16181997-91AB-44A0-9F2A-8154662EF0F2}"/>
    <cellStyle name="Normal 37 2 13" xfId="26192" xr:uid="{18FF54D6-0645-4C6A-A165-3F319C4C3E41}"/>
    <cellStyle name="Normal 37 2 14" xfId="9016" xr:uid="{CF9CE1AB-F02F-4088-BEAB-5D4AEE41D62A}"/>
    <cellStyle name="Normal 37 2 2" xfId="4936" xr:uid="{60D4BAB9-3275-481C-ADA7-8760432B2CF8}"/>
    <cellStyle name="Normal 37 2 2 2" xfId="26194" xr:uid="{67AF63D5-7B3A-44DB-8316-73B533225167}"/>
    <cellStyle name="Normal 37 2 2 3" xfId="26196" xr:uid="{A6A2189D-6CBF-4DCB-B43C-60023BEDFAB7}"/>
    <cellStyle name="Normal 37 2 2 4" xfId="26198" xr:uid="{38FF4DC2-5445-48AA-B768-C30DDFA6AC76}"/>
    <cellStyle name="Normal 37 2 2 5" xfId="12030" xr:uid="{A2F0D7EA-214E-43AE-AF6A-6388DD299067}"/>
    <cellStyle name="Normal 37 2 2 6" xfId="12035" xr:uid="{F069ABF2-EBA1-4860-A355-775A7FECD3B2}"/>
    <cellStyle name="Normal 37 2 2 7" xfId="12040" xr:uid="{FD75F7B1-116E-4BA4-8DB1-C0C482FFEFB3}"/>
    <cellStyle name="Normal 37 2 2 8" xfId="12044" xr:uid="{D759C223-F362-40DF-86ED-9EF3067BB1EE}"/>
    <cellStyle name="Normal 37 2 2 9" xfId="12046" xr:uid="{43823110-FD70-4B81-9A78-0C7B0709D873}"/>
    <cellStyle name="Normal 37 2 3" xfId="926" xr:uid="{682EF554-F345-4F4C-A29A-E98197988BBA}"/>
    <cellStyle name="Normal 37 2 3 2" xfId="26199" xr:uid="{6E5DFA9D-C51B-4153-B8BD-60F310C83AF6}"/>
    <cellStyle name="Normal 37 2 3 3" xfId="26201" xr:uid="{64C1662A-A158-46C2-A8B8-3586161AD689}"/>
    <cellStyle name="Normal 37 2 3 4" xfId="26202" xr:uid="{A53326C7-2852-4611-B27E-5C6EDE8D45A7}"/>
    <cellStyle name="Normal 37 2 3 5" xfId="12061" xr:uid="{3F4E9E2B-D5D9-412A-8E3E-F0B657AF73DB}"/>
    <cellStyle name="Normal 37 2 3 6" xfId="12068" xr:uid="{C6817A02-F4D2-4486-BD61-F3D1F97DA282}"/>
    <cellStyle name="Normal 37 2 3 7" xfId="12075" xr:uid="{C8AD1161-8C60-4AD9-8388-FC5746A2E304}"/>
    <cellStyle name="Normal 37 2 3 8" xfId="12083" xr:uid="{EE584DC8-DCB2-40CA-A906-EBCB39545DFB}"/>
    <cellStyle name="Normal 37 2 3 9" xfId="12085" xr:uid="{AB9A6D5A-33A7-43D9-B850-FD9236230F0C}"/>
    <cellStyle name="Normal 37 2 4" xfId="1325" xr:uid="{FACE758A-65CC-4E95-9A83-C9E12155D63E}"/>
    <cellStyle name="Normal 37 2 4 2" xfId="26204" xr:uid="{E1DB3334-1450-422F-8E37-23797A850092}"/>
    <cellStyle name="Normal 37 2 4 3" xfId="26207" xr:uid="{8D4FB283-5B39-4C22-91F0-4088C0665C74}"/>
    <cellStyle name="Normal 37 2 4 4" xfId="26208" xr:uid="{1BE0D15A-47BA-4A7E-8118-59C86113EBD5}"/>
    <cellStyle name="Normal 37 2 4 5" xfId="26209" xr:uid="{01A7732E-EB1E-4898-BEC1-7258AC8D0496}"/>
    <cellStyle name="Normal 37 2 4 6" xfId="26210" xr:uid="{53A546C2-5BD0-4F71-99B1-5E11814D898C}"/>
    <cellStyle name="Normal 37 2 4 7" xfId="26211" xr:uid="{565C2F0B-7535-49BC-A2DF-4EEA8AE12B69}"/>
    <cellStyle name="Normal 37 2 4 8" xfId="26212" xr:uid="{824D052A-D884-4BB5-9C13-4ABC57E3FF78}"/>
    <cellStyle name="Normal 37 2 4 9" xfId="26213" xr:uid="{BE299C85-57BA-433A-B24E-E8D3805B0C07}"/>
    <cellStyle name="Normal 37 2 5" xfId="1838" xr:uid="{C53575C7-A420-407A-86FD-C2E4E1EF116D}"/>
    <cellStyle name="Normal 37 2 5 2" xfId="26214" xr:uid="{08E57374-7C00-490B-8399-26EAAB08ACF4}"/>
    <cellStyle name="Normal 37 2 5 3" xfId="26217" xr:uid="{87DFD7AC-5D29-4395-AB21-EE0960EDCBB2}"/>
    <cellStyle name="Normal 37 2 5 4" xfId="26219" xr:uid="{973014A5-FC2E-486D-A87B-D83EECD9FC99}"/>
    <cellStyle name="Normal 37 2 5 5" xfId="26221" xr:uid="{53CC680F-1927-4748-BEBE-EEC25D88DD33}"/>
    <cellStyle name="Normal 37 2 5 6" xfId="26223" xr:uid="{ADFB3417-1F88-420F-8706-58B8CA89C970}"/>
    <cellStyle name="Normal 37 2 5 7" xfId="26224" xr:uid="{DF9513D6-2A36-462A-957B-0968649AEC83}"/>
    <cellStyle name="Normal 37 2 5 8" xfId="26225" xr:uid="{4D3B7619-AC44-410A-8071-DEBBFF35E4F8}"/>
    <cellStyle name="Normal 37 2 5 9" xfId="26226" xr:uid="{140E91A8-5A77-4FC0-967C-56EDE3826E90}"/>
    <cellStyle name="Normal 37 2 6" xfId="26227" xr:uid="{7F28A009-8E36-40B5-AB7A-F5D2A59143AE}"/>
    <cellStyle name="Normal 37 2 6 2" xfId="4103" xr:uid="{5F42F883-0BAE-4473-B044-0ACAABDA1DB6}"/>
    <cellStyle name="Normal 37 2 6 3" xfId="4119" xr:uid="{6260B9B8-F03D-4C08-9856-18E290699AE5}"/>
    <cellStyle name="Normal 37 2 6 4" xfId="2092" xr:uid="{7DBD9D6B-547D-41C1-A6E3-6AA4EC8F0AB4}"/>
    <cellStyle name="Normal 37 2 6 5" xfId="5165" xr:uid="{161F1D20-D4D9-4664-9394-DD7FD51B4B17}"/>
    <cellStyle name="Normal 37 2 6 6" xfId="5170" xr:uid="{67A49407-8A14-430F-8F20-73F555E78571}"/>
    <cellStyle name="Normal 37 2 6 7" xfId="5174" xr:uid="{5A647ED7-3944-4CB7-BFBA-3CA98D960386}"/>
    <cellStyle name="Normal 37 2 6 8" xfId="26229" xr:uid="{CE7F925E-2256-459D-958E-18842B0F6D8C}"/>
    <cellStyle name="Normal 37 2 6 9" xfId="26230" xr:uid="{FDF07AC6-7171-4173-A038-8F78EAC3B720}"/>
    <cellStyle name="Normal 37 2 7" xfId="26231" xr:uid="{C556C357-7259-43B1-B68D-2C32FC7E1136}"/>
    <cellStyle name="Normal 37 2 8" xfId="26233" xr:uid="{1FC879D4-AC28-48A4-8E23-B2C5007E9714}"/>
    <cellStyle name="Normal 37 2 9" xfId="26235" xr:uid="{BE5736E3-171A-4F2F-AAE7-4DBBE09E6ABB}"/>
    <cellStyle name="Normal 37 2_New TB 18-19" xfId="26237" xr:uid="{16B91269-B426-4DDE-ADB3-87099C95B208}"/>
    <cellStyle name="Normal 37 3" xfId="26238" xr:uid="{6D8711CC-EEA8-4E03-8FBB-0578F19073B2}"/>
    <cellStyle name="Normal 37 4" xfId="9484" xr:uid="{FFDE9B43-C350-4D77-95AD-B63F0582B695}"/>
    <cellStyle name="Normal 37 5" xfId="26239" xr:uid="{83277916-92D6-426D-9E00-D91172DE188A}"/>
    <cellStyle name="Normal 37 6" xfId="5004" xr:uid="{1B271987-C885-46D2-AEF1-C82EB948B445}"/>
    <cellStyle name="Normal 37 7" xfId="1353" xr:uid="{B6EA990B-EDC8-40BE-B233-1A9524726E7B}"/>
    <cellStyle name="Normal 37 8" xfId="5036" xr:uid="{2C50E521-3CD3-4931-89DE-5FC9AB2C88FB}"/>
    <cellStyle name="Normal 37 9" xfId="5054" xr:uid="{66232433-6A80-48D7-A294-84EEBF0C5DF2}"/>
    <cellStyle name="Normal 37_New TB 18-19" xfId="26241" xr:uid="{CD425DF2-9DBE-455E-AB2D-52339D85914A}"/>
    <cellStyle name="Normal 38" xfId="26242" xr:uid="{FA97A7DC-1070-4170-9018-05BB97B3909A}"/>
    <cellStyle name="Normal 38 2" xfId="47483" xr:uid="{45CDF425-FC1F-4E1B-A920-26ADF982F96E}"/>
    <cellStyle name="Normal 38 3" xfId="47484" xr:uid="{C2EFF941-9321-44CE-A0B0-E787C49F36CD}"/>
    <cellStyle name="Normal 39" xfId="26244" xr:uid="{0A28804F-8426-4D83-9CD0-1375E2D59EE9}"/>
    <cellStyle name="Normal 39 2" xfId="47485" xr:uid="{239F6C84-167F-4589-AD3A-46204D18CE16}"/>
    <cellStyle name="Normal 39 3" xfId="47486" xr:uid="{DBEB0E2A-EA7C-445B-9BBC-CD80A21A9DF2}"/>
    <cellStyle name="Normal 4" xfId="3" xr:uid="{6016BF0B-0F57-4934-B7BC-8C89BB92D10B}"/>
    <cellStyle name="Normal 4 10" xfId="15621" xr:uid="{1D95655F-1052-4F1F-8B4F-3BA87ACAFB7C}"/>
    <cellStyle name="Normal 4 2" xfId="16875" xr:uid="{92CC1E19-5C27-430D-B7E6-86D96131DCFD}"/>
    <cellStyle name="Normal 4 2 10" xfId="26246" xr:uid="{AC4A94BA-6C34-458E-BAB6-56E4C591B9AC}"/>
    <cellStyle name="Normal 4 2 11" xfId="26247" xr:uid="{F644F6ED-D2AF-475C-ADF1-D0A449A25DF1}"/>
    <cellStyle name="Normal 4 2 12" xfId="26248" xr:uid="{84DFFDA4-EE1D-4A60-AA0F-CBE4C86F5243}"/>
    <cellStyle name="Normal 4 2 13" xfId="26249" xr:uid="{5D2BF622-4213-499A-9A88-18EB2172B26E}"/>
    <cellStyle name="Normal 4 2 14" xfId="26251" xr:uid="{D9443300-CD0C-41D7-B496-5A032D7993EB}"/>
    <cellStyle name="Normal 4 2 15" xfId="26253" xr:uid="{28E9D627-0F83-4FF1-88C2-E213FA430A91}"/>
    <cellStyle name="Normal 4 2 2" xfId="26255" xr:uid="{9D189230-F049-4163-A6F2-323088F041E9}"/>
    <cellStyle name="Normal 4 2 2 10" xfId="18654" xr:uid="{2CF4B5DF-C549-43D3-A0C1-DBAF7753DD39}"/>
    <cellStyle name="Normal 4 2 2 11" xfId="18660" xr:uid="{A9CAA26C-4C4B-430E-BADD-21081004DF03}"/>
    <cellStyle name="Normal 4 2 2 12" xfId="18666" xr:uid="{97C4964C-D1A3-437A-B37B-69CF61F103BB}"/>
    <cellStyle name="Normal 4 2 2 13" xfId="18673" xr:uid="{AA3F8727-DDD5-402C-B444-9E84E88213C9}"/>
    <cellStyle name="Normal 4 2 2 14" xfId="26257" xr:uid="{091F5D9A-2F54-4CCF-89EC-DAEAE7D0A351}"/>
    <cellStyle name="Normal 4 2 2 2" xfId="22977" xr:uid="{3E286BA7-0504-42AF-946C-AF6F503F73F6}"/>
    <cellStyle name="Normal 4 2 2 2 2" xfId="26260" xr:uid="{CC4958E7-2EC4-4BEC-9D6F-4A33A4A92092}"/>
    <cellStyle name="Normal 4 2 2 2 3" xfId="26263" xr:uid="{B3F341EE-FA45-4282-92B6-3B4A07AEC8F2}"/>
    <cellStyle name="Normal 4 2 2 2 4" xfId="26266" xr:uid="{0A37E582-0743-4AF0-8073-458692C5C17E}"/>
    <cellStyle name="Normal 4 2 2 2 5" xfId="26269" xr:uid="{32964708-8557-4D60-A77B-AE66726476B7}"/>
    <cellStyle name="Normal 4 2 2 2 6" xfId="26272" xr:uid="{C4645141-36A6-4CDC-BAC4-C50078CEF593}"/>
    <cellStyle name="Normal 4 2 2 2 7" xfId="26275" xr:uid="{56367708-14B8-4837-BF82-E2630CEEB1EA}"/>
    <cellStyle name="Normal 4 2 2 2 8" xfId="26277" xr:uid="{34344F5B-B7B5-4FFD-A9D9-67B18AEA0BB2}"/>
    <cellStyle name="Normal 4 2 2 2 9" xfId="26279" xr:uid="{F97E846A-273A-46C1-9253-5BB34F968155}"/>
    <cellStyle name="Normal 4 2 2 3" xfId="22980" xr:uid="{CA6A1341-8448-413F-8205-06845749EC1C}"/>
    <cellStyle name="Normal 4 2 2 3 2" xfId="26281" xr:uid="{F22966F6-A54A-40AD-BCDB-008236A6E81E}"/>
    <cellStyle name="Normal 4 2 2 3 3" xfId="26283" xr:uid="{B3E37A42-98C0-42CB-90F1-B3653899AD89}"/>
    <cellStyle name="Normal 4 2 2 3 4" xfId="26286" xr:uid="{EDF129B1-0D66-4A16-BF1C-5A58CDDA7E71}"/>
    <cellStyle name="Normal 4 2 2 3 5" xfId="26289" xr:uid="{E40145B2-5182-42F6-8B64-A12690ED6BD1}"/>
    <cellStyle name="Normal 4 2 2 3 6" xfId="26293" xr:uid="{E5BB21A4-CF4C-44BD-A875-4B435C090B76}"/>
    <cellStyle name="Normal 4 2 2 3 7" xfId="26297" xr:uid="{FE8CEBCA-BF39-4B4D-B518-723C493544DE}"/>
    <cellStyle name="Normal 4 2 2 3 8" xfId="26301" xr:uid="{6AEC7AD9-5FF9-4433-818C-CCF462822B9B}"/>
    <cellStyle name="Normal 4 2 2 3 9" xfId="26305" xr:uid="{34E011C7-065B-4AF7-A753-C34D0C618B08}"/>
    <cellStyle name="Normal 4 2 2 4" xfId="22983" xr:uid="{9005E913-7B39-4C31-8C05-4AA3DAD56473}"/>
    <cellStyle name="Normal 4 2 2 4 2" xfId="26308" xr:uid="{77BC0616-4B83-46D9-9129-7F6C5A3BF9BD}"/>
    <cellStyle name="Normal 4 2 2 4 3" xfId="26309" xr:uid="{27ED4DA9-2D75-444D-B3A3-710B009EB0E3}"/>
    <cellStyle name="Normal 4 2 2 4 4" xfId="26310" xr:uid="{F1AB43A0-B069-47AB-8517-22563E863860}"/>
    <cellStyle name="Normal 4 2 2 4 5" xfId="26311" xr:uid="{D2FE5C73-A57A-4FEE-BBA0-922A3B7CAFAC}"/>
    <cellStyle name="Normal 4 2 2 4 6" xfId="26312" xr:uid="{518C9B87-8493-4EEC-A1E6-B619A946C96F}"/>
    <cellStyle name="Normal 4 2 2 4 7" xfId="26313" xr:uid="{67FED575-EFBE-42D4-BD00-3CE7B8AAE29B}"/>
    <cellStyle name="Normal 4 2 2 4 8" xfId="26314" xr:uid="{87E9D949-86AC-4838-9358-8A6B75ABE023}"/>
    <cellStyle name="Normal 4 2 2 4 9" xfId="26315" xr:uid="{79E40516-8DB2-4F8F-AFE6-2ADD96709879}"/>
    <cellStyle name="Normal 4 2 2 5" xfId="22986" xr:uid="{3AB7A333-AAD9-4177-A860-B3953A2C9D8F}"/>
    <cellStyle name="Normal 4 2 2 5 2" xfId="26318" xr:uid="{585BBFA1-EE10-48F4-B100-B54C0658681F}"/>
    <cellStyle name="Normal 4 2 2 5 3" xfId="26319" xr:uid="{4D517EE4-2844-4F15-A2EF-FEE56501B57D}"/>
    <cellStyle name="Normal 4 2 2 5 4" xfId="26320" xr:uid="{70E6BE33-37D5-4DA4-AD49-8B69E2174087}"/>
    <cellStyle name="Normal 4 2 2 5 5" xfId="26321" xr:uid="{0DF8D445-2F65-463B-A8CA-9AFE12A14D0B}"/>
    <cellStyle name="Normal 4 2 2 5 6" xfId="26322" xr:uid="{14CD18B3-C5CE-4052-9527-5C8B3FE2A96E}"/>
    <cellStyle name="Normal 4 2 2 5 7" xfId="26323" xr:uid="{D5705232-951F-4317-BD68-CA13A4475DEB}"/>
    <cellStyle name="Normal 4 2 2 5 8" xfId="26324" xr:uid="{72C55915-391F-4E0E-9DCC-ABC28C3B9AAB}"/>
    <cellStyle name="Normal 4 2 2 5 9" xfId="26325" xr:uid="{11884EBB-8389-405F-8E6C-968B74193B5D}"/>
    <cellStyle name="Normal 4 2 2 6" xfId="22989" xr:uid="{D50E32A9-3716-443E-BCB7-F5545A9BBA1E}"/>
    <cellStyle name="Normal 4 2 2 6 2" xfId="26330" xr:uid="{A061495A-B4CB-451D-BF49-4CBD1F2347FF}"/>
    <cellStyle name="Normal 4 2 2 6 3" xfId="11877" xr:uid="{0CEA512B-95FB-4569-A83E-83A679DB9D1D}"/>
    <cellStyle name="Normal 4 2 2 6 4" xfId="26332" xr:uid="{55681812-D361-4A9C-8C97-4D1B9A43C88F}"/>
    <cellStyle name="Normal 4 2 2 6 5" xfId="26334" xr:uid="{E9C39C8E-61CB-4EFD-BBAA-99342E9A861E}"/>
    <cellStyle name="Normal 4 2 2 6 6" xfId="26335" xr:uid="{9B49AF48-1BEF-4848-A3DA-51CC4DDC02A7}"/>
    <cellStyle name="Normal 4 2 2 6 7" xfId="26336" xr:uid="{B8147EA0-6B66-4046-A837-2367728703EB}"/>
    <cellStyle name="Normal 4 2 2 6 8" xfId="26337" xr:uid="{8CE77F69-3BE2-449D-93E2-5BD519FE3D4F}"/>
    <cellStyle name="Normal 4 2 2 6 9" xfId="26338" xr:uid="{5CFFDBDA-E6A1-428C-9D5E-57835C1F8194}"/>
    <cellStyle name="Normal 4 2 2 7" xfId="22992" xr:uid="{B51581CB-F535-4E62-BCDB-91B871AD2C8E}"/>
    <cellStyle name="Normal 4 2 2 8" xfId="26342" xr:uid="{317E4B7A-6E05-4C73-9E5A-F9A7F7510334}"/>
    <cellStyle name="Normal 4 2 2 9" xfId="26345" xr:uid="{AF79D643-4191-48F7-9E9D-C54FF3151027}"/>
    <cellStyle name="Normal 4 2 2_New TB 18-19" xfId="26346" xr:uid="{E96A8309-145B-4765-A58F-85DADE9B6C80}"/>
    <cellStyle name="Normal 4 2 3" xfId="26348" xr:uid="{CFB6155D-A461-4120-AF8D-CCBB6B33F092}"/>
    <cellStyle name="Normal 4 2 3 2" xfId="22998" xr:uid="{FE693581-732B-4D90-8BBB-AA12D29494F0}"/>
    <cellStyle name="Normal 4 2 3 3" xfId="23001" xr:uid="{5885556D-D588-4392-A12A-46D2B2043B77}"/>
    <cellStyle name="Normal 4 2 3 4" xfId="23005" xr:uid="{4F8A7D62-7F70-463F-A66D-A542D52B81FC}"/>
    <cellStyle name="Normal 4 2 3 5" xfId="23008" xr:uid="{C5B2BC7E-0986-4408-A4CF-2AED8B61157C}"/>
    <cellStyle name="Normal 4 2 3 6" xfId="23011" xr:uid="{F30265D9-2C85-4AF4-8527-CE9595DC93F0}"/>
    <cellStyle name="Normal 4 2 3 7" xfId="23014" xr:uid="{B7151B02-3012-4FDF-93A5-BDD2AC1115A8}"/>
    <cellStyle name="Normal 4 2 3 8" xfId="26350" xr:uid="{8C8E1167-9CE1-429E-BA95-EF31ADA4E42D}"/>
    <cellStyle name="Normal 4 2 3 9" xfId="26352" xr:uid="{B27F7A75-4B9A-4088-BBA5-9E3ED00E5363}"/>
    <cellStyle name="Normal 4 2 4" xfId="26354" xr:uid="{73FB3033-2623-4460-AF81-E661445BAA0A}"/>
    <cellStyle name="Normal 4 2 4 2" xfId="23020" xr:uid="{1E6F7A31-AD1F-4B1B-9CCA-94C41CFC643E}"/>
    <cellStyle name="Normal 4 2 4 3" xfId="23023" xr:uid="{9E39067E-8E46-4904-9E1D-3A55B9D6B86F}"/>
    <cellStyle name="Normal 4 2 4 4" xfId="23026" xr:uid="{7A8D2E0B-A61F-486E-A06E-94E082AEAB0B}"/>
    <cellStyle name="Normal 4 2 4 5" xfId="23029" xr:uid="{60346D4F-8598-449A-8A7A-B139257E7504}"/>
    <cellStyle name="Normal 4 2 4 6" xfId="23032" xr:uid="{9839A535-0040-46AD-9783-83F5F3194029}"/>
    <cellStyle name="Normal 4 2 4 7" xfId="23035" xr:uid="{9AADC1E3-FDFD-4D91-A596-101D691F36CC}"/>
    <cellStyle name="Normal 4 2 4 8" xfId="26356" xr:uid="{3BCAA310-B7C5-4E74-86F3-BD9500E9C291}"/>
    <cellStyle name="Normal 4 2 4 9" xfId="26358" xr:uid="{3F31045D-1072-419E-8623-AC4674CE490F}"/>
    <cellStyle name="Normal 4 2 5" xfId="26360" xr:uid="{F3DE503A-F3D7-4C83-98EA-4D17A13CCBA1}"/>
    <cellStyle name="Normal 4 2 5 2" xfId="9547" xr:uid="{9288A13A-B650-4F04-84F1-7503BD746496}"/>
    <cellStyle name="Normal 4 2 5 3" xfId="23041" xr:uid="{487CB281-05C1-4A41-8F6C-90DEC3CCB1A8}"/>
    <cellStyle name="Normal 4 2 5 4" xfId="23044" xr:uid="{6F96E027-3D60-4384-BA5A-D675854CA9F9}"/>
    <cellStyle name="Normal 4 2 5 5" xfId="23047" xr:uid="{697D0499-805F-4091-B6FF-5622AB5CA274}"/>
    <cellStyle name="Normal 4 2 5 6" xfId="23050" xr:uid="{6A767B34-EF21-4273-92ED-44DC0234B5EE}"/>
    <cellStyle name="Normal 4 2 5 7" xfId="23053" xr:uid="{D74175DD-A161-4DF3-B69B-140B32C200A6}"/>
    <cellStyle name="Normal 4 2 5 8" xfId="26362" xr:uid="{92DD4623-4B11-4AC8-AD28-8520105BCFDC}"/>
    <cellStyle name="Normal 4 2 5 9" xfId="26364" xr:uid="{AF2ED3C4-15C6-449D-B82E-D6A19D15395A}"/>
    <cellStyle name="Normal 4 2 6" xfId="26366" xr:uid="{1058CA01-D30C-49C4-A345-6E70C87EFB50}"/>
    <cellStyle name="Normal 4 2 6 2" xfId="23059" xr:uid="{CB9DD1EB-20DA-4552-8E4A-9636E7528743}"/>
    <cellStyle name="Normal 4 2 6 3" xfId="23062" xr:uid="{E6707902-1817-4C8A-AB70-9B663BDCD9A2}"/>
    <cellStyle name="Normal 4 2 6 4" xfId="23065" xr:uid="{C2BA69C5-7974-4E2D-AF8D-70CE10C1D863}"/>
    <cellStyle name="Normal 4 2 6 5" xfId="23068" xr:uid="{4C767A9F-F3A0-4FB6-89AA-1D9C6F8509FB}"/>
    <cellStyle name="Normal 4 2 6 6" xfId="23071" xr:uid="{3403E0FE-08BA-4964-95FA-122683EDD021}"/>
    <cellStyle name="Normal 4 2 6 7" xfId="23074" xr:uid="{C9EFED4E-94DA-4F8D-B0DD-43C4E4993EF7}"/>
    <cellStyle name="Normal 4 2 6 8" xfId="26368" xr:uid="{69E9303A-6C69-446B-A118-3972D5FEC7C1}"/>
    <cellStyle name="Normal 4 2 6 9" xfId="26370" xr:uid="{5D5C9FDD-46E6-46B8-B4AE-46280691B087}"/>
    <cellStyle name="Normal 4 2 7" xfId="26372" xr:uid="{CDC85355-AD62-4317-9A15-1976F0A7F780}"/>
    <cellStyle name="Normal 4 2 7 2" xfId="17518" xr:uid="{785EF7BC-AEE2-4DF3-AEB2-EE2593D56ED0}"/>
    <cellStyle name="Normal 4 2 7 3" xfId="18142" xr:uid="{8CCE1BB9-E306-4E8E-82E2-64B6DEB56487}"/>
    <cellStyle name="Normal 4 2 7 4" xfId="18950" xr:uid="{35D28344-248C-448F-8417-5B206648E318}"/>
    <cellStyle name="Normal 4 2 7 5" xfId="19471" xr:uid="{F64629EA-8B52-47B4-860A-FD9C30A4826D}"/>
    <cellStyle name="Normal 4 2 7 6" xfId="20130" xr:uid="{E06A29C2-6C29-4D3B-93A8-8748462F91C6}"/>
    <cellStyle name="Normal 4 2 7 7" xfId="20535" xr:uid="{4623BBC8-EB57-4132-8456-587318167101}"/>
    <cellStyle name="Normal 4 2 7 8" xfId="21396" xr:uid="{B081B841-CCB4-4769-9126-7CF2523BD610}"/>
    <cellStyle name="Normal 4 2 7 9" xfId="22018" xr:uid="{D6B13141-95ED-45BE-B272-B9CB7F569FCA}"/>
    <cellStyle name="Normal 4 2 8" xfId="26373" xr:uid="{17156F74-897C-456B-818F-B0A69A438D89}"/>
    <cellStyle name="Normal 4 2 9" xfId="26374" xr:uid="{51B0EF5F-D577-4189-B3BA-50DF49287ADD}"/>
    <cellStyle name="Normal 4 2_New TB 18-19" xfId="26375" xr:uid="{120601CB-6321-4BF2-ABCF-A5E5DD3D97BF}"/>
    <cellStyle name="Normal 4 3" xfId="16877" xr:uid="{EFABDF92-30D4-4DC7-AF29-AB98889354AC}"/>
    <cellStyle name="Normal 4 3 10" xfId="12816" xr:uid="{6C8F6AC1-B8D3-4576-9502-F6821EC00B60}"/>
    <cellStyle name="Normal 4 3 11" xfId="26378" xr:uid="{582570D4-19B4-4627-8488-95C5FC9DEF69}"/>
    <cellStyle name="Normal 4 3 12" xfId="26380" xr:uid="{6946E03B-8BCD-40D1-A055-58AA92CF3BE3}"/>
    <cellStyle name="Normal 4 3 13" xfId="26382" xr:uid="{80FAA42D-F77D-4C42-94D8-C964C4C2CBE8}"/>
    <cellStyle name="Normal 4 3 14" xfId="26383" xr:uid="{263312AD-FE3F-43A6-AEB4-1528B1F64FCD}"/>
    <cellStyle name="Normal 4 3 2" xfId="26385" xr:uid="{D6B237E6-9CB9-43FA-A052-B06A72C5ACCB}"/>
    <cellStyle name="Normal 4 3 2 2" xfId="23085" xr:uid="{A9A67DEB-CCB3-41EA-85F2-DCA7C792C49A}"/>
    <cellStyle name="Normal 4 3 2 3" xfId="23089" xr:uid="{956BB87A-2508-4C8B-AF5C-0A7838E83DCB}"/>
    <cellStyle name="Normal 4 3 2 4" xfId="23092" xr:uid="{6BE90C48-08B4-4010-B4D5-DBA08BBEDA7E}"/>
    <cellStyle name="Normal 4 3 2 5" xfId="23095" xr:uid="{EDC40A49-DF96-45B4-92F3-A71EE8987B10}"/>
    <cellStyle name="Normal 4 3 2 6" xfId="23098" xr:uid="{F18F3E2A-3879-4A1F-AA73-F45BBE91BDE6}"/>
    <cellStyle name="Normal 4 3 2 7" xfId="23101" xr:uid="{74324587-402B-4629-84FF-5D1EACA7811A}"/>
    <cellStyle name="Normal 4 3 2 8" xfId="127" xr:uid="{201AF82E-579B-471C-B191-CACAA8F7418F}"/>
    <cellStyle name="Normal 4 3 2 9" xfId="26387" xr:uid="{6C35AF19-E222-4137-ACFA-06BF97BDB48E}"/>
    <cellStyle name="Normal 4 3 3" xfId="26389" xr:uid="{83533A1D-F72D-4A25-B9A1-2AB2C594B98B}"/>
    <cellStyle name="Normal 4 3 3 2" xfId="23107" xr:uid="{B7D3D1EC-36AC-479E-98DE-505A42239081}"/>
    <cellStyle name="Normal 4 3 3 3" xfId="23109" xr:uid="{3AF410E2-2C2C-4152-889D-325519DE9BDC}"/>
    <cellStyle name="Normal 4 3 3 4" xfId="23111" xr:uid="{C60E0FAF-7297-43B5-A83B-4F3184858F4B}"/>
    <cellStyle name="Normal 4 3 3 5" xfId="23113" xr:uid="{B76EF26C-D828-4EC0-AD09-BCBC7648E099}"/>
    <cellStyle name="Normal 4 3 3 6" xfId="23115" xr:uid="{331ABB48-88B9-492C-8C9C-9905620710BC}"/>
    <cellStyle name="Normal 4 3 3 7" xfId="23117" xr:uid="{7A975FE4-0EB1-4F6D-97C2-F7F51C0AC3C2}"/>
    <cellStyle name="Normal 4 3 3 8" xfId="26391" xr:uid="{2B3BF85E-663F-4886-B825-D8BC3B91F5C7}"/>
    <cellStyle name="Normal 4 3 3 9" xfId="26392" xr:uid="{7C1B3184-7960-4849-9D30-07C39839407D}"/>
    <cellStyle name="Normal 4 3 4" xfId="26394" xr:uid="{7DAB069D-C633-4042-AB20-F71477BB44DE}"/>
    <cellStyle name="Normal 4 3 4 2" xfId="23119" xr:uid="{D7A71EE9-3270-4B5D-9AA5-6AF8B8DC3E92}"/>
    <cellStyle name="Normal 4 3 4 3" xfId="23121" xr:uid="{1481C609-5448-4EE2-AB35-72F61774A76E}"/>
    <cellStyle name="Normal 4 3 4 4" xfId="23123" xr:uid="{AC0DDA9C-A5ED-400A-8786-DD0B64AFE9A5}"/>
    <cellStyle name="Normal 4 3 4 5" xfId="23125" xr:uid="{C2C6376F-9DCE-4E4F-8737-587E12079C67}"/>
    <cellStyle name="Normal 4 3 4 6" xfId="23127" xr:uid="{ACCA5650-890C-4E43-8EBF-184C0EAA460C}"/>
    <cellStyle name="Normal 4 3 4 7" xfId="23129" xr:uid="{7A22C3C9-4F2E-4F96-92E1-51674E74F2F0}"/>
    <cellStyle name="Normal 4 3 4 8" xfId="26396" xr:uid="{BE97DE88-371D-4223-9D3D-DCCBD40E503E}"/>
    <cellStyle name="Normal 4 3 4 9" xfId="26397" xr:uid="{ACE501CE-2139-49B6-B3A6-E5CD88DC11B6}"/>
    <cellStyle name="Normal 4 3 5" xfId="26399" xr:uid="{35918902-C3A1-4BD8-8B9D-701578F19DC9}"/>
    <cellStyle name="Normal 4 3 5 2" xfId="23131" xr:uid="{E3ED6561-11DA-4111-A82B-B5E1D9B85155}"/>
    <cellStyle name="Normal 4 3 5 3" xfId="23133" xr:uid="{C8A972DC-2E25-4888-9243-870FFD969DCA}"/>
    <cellStyle name="Normal 4 3 5 4" xfId="23135" xr:uid="{7CC08189-EF5F-40A4-BD04-8E8012829310}"/>
    <cellStyle name="Normal 4 3 5 5" xfId="23137" xr:uid="{31DE0D5C-1DC6-4BE0-948B-8BC82B58A015}"/>
    <cellStyle name="Normal 4 3 5 6" xfId="23139" xr:uid="{CCD8F095-B13E-46D1-AC22-093F6F7A420E}"/>
    <cellStyle name="Normal 4 3 5 7" xfId="23141" xr:uid="{F8943C44-1D3A-408C-A703-98B79B22B881}"/>
    <cellStyle name="Normal 4 3 5 8" xfId="26400" xr:uid="{AA1BF517-A29D-443E-89DC-6EB8C946CDC5}"/>
    <cellStyle name="Normal 4 3 5 9" xfId="26401" xr:uid="{A99EA9E4-69F3-4A56-95DF-693E555AD5B1}"/>
    <cellStyle name="Normal 4 3 6" xfId="26403" xr:uid="{90F91315-A756-4126-B88A-08C7933D21C5}"/>
    <cellStyle name="Normal 4 3 6 2" xfId="1914" xr:uid="{1F3A97B2-50BB-41E7-9E2E-38117872DCB5}"/>
    <cellStyle name="Normal 4 3 6 3" xfId="710" xr:uid="{E7AEB175-5255-4A48-B7FB-284C1FB45D69}"/>
    <cellStyle name="Normal 4 3 6 4" xfId="10541" xr:uid="{8DEBA254-ED94-4D70-BFA1-CFC94D2033A2}"/>
    <cellStyle name="Normal 4 3 6 5" xfId="10548" xr:uid="{A3C1CF57-7D56-4FE5-89E7-15E4B06163FD}"/>
    <cellStyle name="Normal 4 3 6 6" xfId="10555" xr:uid="{E8C161DB-D8BF-4BBA-971A-DF5BF26E460A}"/>
    <cellStyle name="Normal 4 3 6 7" xfId="10562" xr:uid="{A702639B-115E-4C99-B450-79D86BA9A673}"/>
    <cellStyle name="Normal 4 3 6 8" xfId="10568" xr:uid="{9C8EC4FD-DF22-44BA-84F3-DB5D076B9916}"/>
    <cellStyle name="Normal 4 3 6 9" xfId="10578" xr:uid="{B989BB87-AB56-4886-9813-3B8219023E5B}"/>
    <cellStyle name="Normal 4 3 7" xfId="26405" xr:uid="{3CB80619-E7E3-4036-B55B-E4DD6C0D11FC}"/>
    <cellStyle name="Normal 4 3 8" xfId="26406" xr:uid="{47F4F234-8A77-4D0D-B5D7-4E5CC359C58E}"/>
    <cellStyle name="Normal 4 3 9" xfId="26407" xr:uid="{32787F8A-383D-4E4B-BF11-CE165E82643E}"/>
    <cellStyle name="Normal 4 3_New TB 18-19" xfId="26409" xr:uid="{245B15F2-E6D8-4E80-9E6C-979DF6B1F7EB}"/>
    <cellStyle name="Normal 4 4" xfId="16879" xr:uid="{CE64B5EF-10D3-45E7-8E01-3300164A9BF6}"/>
    <cellStyle name="Normal 4 4 10" xfId="26411" xr:uid="{5FCC5329-EDE0-453F-9A57-CB371EAAF68D}"/>
    <cellStyle name="Normal 4 4 11" xfId="26413" xr:uid="{45F3008F-D13B-4C1C-8B3F-3479F8AB756E}"/>
    <cellStyle name="Normal 4 4 12" xfId="26415" xr:uid="{4AF7B304-BD4F-4C60-A53C-B6A1FF9D6400}"/>
    <cellStyle name="Normal 4 4 13" xfId="26417" xr:uid="{FCA30052-047E-433E-B6D8-7E74D68D6454}"/>
    <cellStyle name="Normal 4 4 14" xfId="26419" xr:uid="{DCF3D95A-D23B-427F-924D-9C05D5056AA1}"/>
    <cellStyle name="Normal 4 4 2" xfId="26421" xr:uid="{FC98F11E-B126-40CA-BCAB-35CDBF978D78}"/>
    <cellStyle name="Normal 4 4 2 2" xfId="26422" xr:uid="{5C7191C4-6438-41C0-BE51-9401C0FD0AA7}"/>
    <cellStyle name="Normal 4 4 2 3" xfId="26424" xr:uid="{D5FF7A75-598E-4EAF-8B70-35C5833FFBD0}"/>
    <cellStyle name="Normal 4 4 2 4" xfId="26425" xr:uid="{FCFE986F-3FCF-4EA5-B6CA-9BADC32697CA}"/>
    <cellStyle name="Normal 4 4 2 5" xfId="26426" xr:uid="{BDDD5E42-E35D-48F0-AA5B-5DE645F98506}"/>
    <cellStyle name="Normal 4 4 2 6" xfId="26427" xr:uid="{7657FB26-EB82-43E7-8DFC-1DA2E3487144}"/>
    <cellStyle name="Normal 4 4 2 7" xfId="26429" xr:uid="{58CEF0D8-652D-4D38-9B0A-5EBF3AE56A40}"/>
    <cellStyle name="Normal 4 4 2 8" xfId="11638" xr:uid="{6E2E972E-F1F2-4BEC-B3EB-4BC15A45BA5A}"/>
    <cellStyle name="Normal 4 4 2 9" xfId="11644" xr:uid="{D41EE159-ECFB-4115-AF11-524AB9E4E418}"/>
    <cellStyle name="Normal 4 4 3" xfId="26432" xr:uid="{B9D7303C-A291-42F4-AC5D-104DEF4C8C83}"/>
    <cellStyle name="Normal 4 4 3 2" xfId="26433" xr:uid="{B3451005-F6FA-48FB-9BD5-C430305D0F5E}"/>
    <cellStyle name="Normal 4 4 3 3" xfId="8688" xr:uid="{34A0471E-A318-4059-8C59-412B1F0328FA}"/>
    <cellStyle name="Normal 4 4 3 4" xfId="10144" xr:uid="{FCD3F07C-DE45-45C3-8E5B-38C3664DEAF9}"/>
    <cellStyle name="Normal 4 4 3 5" xfId="10146" xr:uid="{7445B1C0-19C6-4692-BB28-DA0054FAC516}"/>
    <cellStyle name="Normal 4 4 3 6" xfId="10151" xr:uid="{95A167FE-8D51-452B-B2A8-A0ACC272774E}"/>
    <cellStyle name="Normal 4 4 3 7" xfId="10154" xr:uid="{96669362-41E3-483B-952C-6C056A6BDB31}"/>
    <cellStyle name="Normal 4 4 3 8" xfId="10157" xr:uid="{97361E8A-1E8F-47E8-849B-BF7239BEB502}"/>
    <cellStyle name="Normal 4 4 3 9" xfId="10163" xr:uid="{EC9BE47E-1396-4156-A760-0123B0A5A257}"/>
    <cellStyle name="Normal 4 4 4" xfId="26435" xr:uid="{F1D0B149-F192-40C5-AED0-7E15F5757DE3}"/>
    <cellStyle name="Normal 4 4 4 2" xfId="26436" xr:uid="{1397EF2E-B243-4A57-A7FB-25D09AD7595F}"/>
    <cellStyle name="Normal 4 4 4 3" xfId="26437" xr:uid="{F5A29551-8B67-4ECA-97EC-BF620FBDF4C0}"/>
    <cellStyle name="Normal 4 4 4 4" xfId="26438" xr:uid="{D60DB598-F408-4DE6-BB5A-1B5E8F56246E}"/>
    <cellStyle name="Normal 4 4 4 5" xfId="26439" xr:uid="{BD68EB84-B7D8-4F50-AA63-5C1A288AE681}"/>
    <cellStyle name="Normal 4 4 4 6" xfId="26440" xr:uid="{C7280E4D-C4A1-4B4A-9518-81E1D1D31772}"/>
    <cellStyle name="Normal 4 4 4 7" xfId="26442" xr:uid="{E3A0DA19-BA0E-4804-A323-8FACDEC236A1}"/>
    <cellStyle name="Normal 4 4 4 8" xfId="26444" xr:uid="{85455872-6D94-44C0-AEFF-EE4F93C07185}"/>
    <cellStyle name="Normal 4 4 4 9" xfId="26446" xr:uid="{01514404-F6CB-4C91-A220-A334CC155D30}"/>
    <cellStyle name="Normal 4 4 5" xfId="26449" xr:uid="{E16336C1-E3C4-41D6-8051-9107DEEF2261}"/>
    <cellStyle name="Normal 4 4 5 2" xfId="26450" xr:uid="{76EAB29B-0E9D-4D5F-90B7-25C0D6C93B23}"/>
    <cellStyle name="Normal 4 4 5 3" xfId="26451" xr:uid="{C0C39A8F-5760-447B-BE0D-F845ED9A33E7}"/>
    <cellStyle name="Normal 4 4 5 4" xfId="26452" xr:uid="{11A79F1C-E277-48BD-829F-B2FCEC1462F3}"/>
    <cellStyle name="Normal 4 4 5 5" xfId="26453" xr:uid="{D1890D18-301E-4C32-8CD2-1FB68B9F425C}"/>
    <cellStyle name="Normal 4 4 5 6" xfId="26454" xr:uid="{EDDD7C8D-5802-4D2C-B359-21C35FF7D557}"/>
    <cellStyle name="Normal 4 4 5 7" xfId="26456" xr:uid="{22E3879D-6C6D-4579-9226-563237C7EBDA}"/>
    <cellStyle name="Normal 4 4 5 8" xfId="26458" xr:uid="{EE674E3A-555E-440E-9BDE-E60D97B2154C}"/>
    <cellStyle name="Normal 4 4 5 9" xfId="26460" xr:uid="{8651BDCE-FF66-4F0D-9163-37A8D84764A5}"/>
    <cellStyle name="Normal 4 4 6" xfId="26463" xr:uid="{FA0D3157-CD05-48A5-9B81-E92080379FD3}"/>
    <cellStyle name="Normal 4 4 6 2" xfId="26464" xr:uid="{2330B7D2-AFE1-438C-A173-3297FDDC21D2}"/>
    <cellStyle name="Normal 4 4 6 3" xfId="26465" xr:uid="{BCC32D2D-9928-4579-B415-E7036DDF7A3F}"/>
    <cellStyle name="Normal 4 4 6 4" xfId="26466" xr:uid="{9E8DBA4B-322D-4460-ADB8-30756964AAA1}"/>
    <cellStyle name="Normal 4 4 6 5" xfId="26467" xr:uid="{89F47B2F-C8B1-4B76-AB51-816004126D42}"/>
    <cellStyle name="Normal 4 4 6 6" xfId="26469" xr:uid="{7B41B762-08F1-4AFD-8429-8FC5EF8129BE}"/>
    <cellStyle name="Normal 4 4 6 7" xfId="26471" xr:uid="{F560561C-26D2-4BAC-96B4-A75657D35DF2}"/>
    <cellStyle name="Normal 4 4 6 8" xfId="26474" xr:uid="{B926134D-C71E-4B96-B707-2E14689C04FC}"/>
    <cellStyle name="Normal 4 4 6 9" xfId="26477" xr:uid="{8925FD88-5E20-4C79-9A55-531D4FF11541}"/>
    <cellStyle name="Normal 4 4 7" xfId="26480" xr:uid="{4EEA5D57-15C4-4F4D-B77C-C4AC014F78F9}"/>
    <cellStyle name="Normal 4 4 8" xfId="26481" xr:uid="{ABF6B7B5-9489-449A-ADF1-A04653CF3294}"/>
    <cellStyle name="Normal 4 4 9" xfId="26482" xr:uid="{94367680-3DF7-4478-90C4-3480CD524DCC}"/>
    <cellStyle name="Normal 4 4_New TB 18-19" xfId="25307" xr:uid="{51FBB375-F94B-424C-BED2-CA24D5792F72}"/>
    <cellStyle name="Normal 4 5" xfId="14059" xr:uid="{B54247F7-9429-4F14-B463-D3B34C3BC7AE}"/>
    <cellStyle name="Normal 4 5 10" xfId="16696" xr:uid="{2DE0EED9-A475-4CB6-9D0F-D345D59B3126}"/>
    <cellStyle name="Normal 4 5 11" xfId="16698" xr:uid="{7097799F-E4D8-44EF-9ABF-F994544D101A}"/>
    <cellStyle name="Normal 4 5 12" xfId="16700" xr:uid="{FE83D290-9D74-416D-A711-62590CD6120C}"/>
    <cellStyle name="Normal 4 5 13" xfId="16702" xr:uid="{80108A97-D9E8-4A6A-98C0-48ADFFE0751E}"/>
    <cellStyle name="Normal 4 5 14" xfId="16704" xr:uid="{DAE8AB06-EA68-4D9E-B32D-FA987F899B6F}"/>
    <cellStyle name="Normal 4 5 2" xfId="14061" xr:uid="{E4BD1592-C783-4C73-8470-B61F599EA63C}"/>
    <cellStyle name="Normal 4 5 2 2" xfId="26483" xr:uid="{1C18E2FC-EA7A-4EE7-AF93-B0F7A5774E59}"/>
    <cellStyle name="Normal 4 5 2 3" xfId="26485" xr:uid="{9CA7FD10-8F83-45F6-8187-C519A5BDE09D}"/>
    <cellStyle name="Normal 4 5 2 4" xfId="26486" xr:uid="{AD6EE6C4-2966-40F7-930E-98277AF1B3A5}"/>
    <cellStyle name="Normal 4 5 2 5" xfId="8759" xr:uid="{6374C4CD-0994-4C06-9F01-9B5FE4A4A071}"/>
    <cellStyle name="Normal 4 5 2 6" xfId="1421" xr:uid="{0201B88D-B895-45D8-AB0A-516B4692D80F}"/>
    <cellStyle name="Normal 4 5 2 7" xfId="3427" xr:uid="{EEE30274-1764-4598-BDB9-0BD6A92041B0}"/>
    <cellStyle name="Normal 4 5 2 8" xfId="8761" xr:uid="{7A2CA40A-647A-4AAF-AEA2-C8EF2BE638A2}"/>
    <cellStyle name="Normal 4 5 2 9" xfId="8769" xr:uid="{063F6F21-747D-4ED4-A267-8CB7FF1B22E9}"/>
    <cellStyle name="Normal 4 5 3" xfId="3903" xr:uid="{47E3EE7F-007F-4C9F-983D-D4D1B8BD52B4}"/>
    <cellStyle name="Normal 4 5 3 2" xfId="26487" xr:uid="{8502E309-85A1-4E4F-AEB3-31E640A71A0E}"/>
    <cellStyle name="Normal 4 5 3 3" xfId="26488" xr:uid="{4792DC33-4E90-4F5D-90DF-334666DF5AAD}"/>
    <cellStyle name="Normal 4 5 3 4" xfId="26489" xr:uid="{7916E7DE-9312-4045-A59C-A59E6EED0DB9}"/>
    <cellStyle name="Normal 4 5 3 5" xfId="26490" xr:uid="{F219E7C1-FE76-4D3A-986C-C5E7D02C68F3}"/>
    <cellStyle name="Normal 4 5 3 6" xfId="26491" xr:uid="{1506F836-CFE5-45A0-A03F-A19B90B2F402}"/>
    <cellStyle name="Normal 4 5 3 7" xfId="26492" xr:uid="{5E028E15-5D4B-4953-8C5F-7D0DBFA56E12}"/>
    <cellStyle name="Normal 4 5 3 8" xfId="26493" xr:uid="{82962843-F7A1-476F-8280-F592AC7E9497}"/>
    <cellStyle name="Normal 4 5 3 9" xfId="26494" xr:uid="{1F7B3EB8-9E33-4A15-A59F-38BF3CFCEFB7}"/>
    <cellStyle name="Normal 4 5 4" xfId="3908" xr:uid="{01AFFC5F-27BB-46A8-9D4F-F3F36EA111D6}"/>
    <cellStyle name="Normal 4 5 4 2" xfId="26495" xr:uid="{62C69C38-F479-451F-A274-E673D1D7CF07}"/>
    <cellStyle name="Normal 4 5 4 3" xfId="26497" xr:uid="{B51D5C17-0C60-4F0C-83A1-17E2F4BEA663}"/>
    <cellStyle name="Normal 4 5 4 4" xfId="26499" xr:uid="{9B55918A-E222-42A0-A615-63E12405CEDB}"/>
    <cellStyle name="Normal 4 5 4 5" xfId="26502" xr:uid="{9F1D81C9-0744-43BB-8BEE-712BC7A2F817}"/>
    <cellStyle name="Normal 4 5 4 6" xfId="26505" xr:uid="{0ED0374C-3D33-4986-AAB4-44263BCF80C3}"/>
    <cellStyle name="Normal 4 5 4 7" xfId="26507" xr:uid="{A05BD5B7-35BC-47D0-ACAB-F48AF66245D9}"/>
    <cellStyle name="Normal 4 5 4 8" xfId="26509" xr:uid="{B7D32E1B-7510-4E3D-AE52-BD2F7E029C0F}"/>
    <cellStyle name="Normal 4 5 4 9" xfId="26511" xr:uid="{E0B313C4-7730-44C6-A8F2-9B2D705DBFAE}"/>
    <cellStyle name="Normal 4 5 5" xfId="3913" xr:uid="{5F342C75-8AF0-48CE-9EA6-8B836F96AD95}"/>
    <cellStyle name="Normal 4 5 5 2" xfId="26512" xr:uid="{E1D52072-5BAB-4C28-A2CC-9C8D3A407338}"/>
    <cellStyle name="Normal 4 5 5 3" xfId="26513" xr:uid="{CE868946-073A-49F4-94C2-16A51F4A1788}"/>
    <cellStyle name="Normal 4 5 5 4" xfId="26514" xr:uid="{93B94CB4-8E4E-41CD-91AB-EE2F76277098}"/>
    <cellStyle name="Normal 4 5 5 5" xfId="22802" xr:uid="{9838A86C-8FF8-42DC-B108-56F736F55164}"/>
    <cellStyle name="Normal 4 5 5 6" xfId="22804" xr:uid="{412ED32A-E5AE-477A-BAD0-EEFAD03F461D}"/>
    <cellStyle name="Normal 4 5 5 7" xfId="22806" xr:uid="{5F33884C-7A36-4844-811A-8DD791B6E872}"/>
    <cellStyle name="Normal 4 5 5 8" xfId="22808" xr:uid="{10A6E950-0E04-4DF9-99F5-C75EBD3B8ED6}"/>
    <cellStyle name="Normal 4 5 5 9" xfId="22810" xr:uid="{75D12FED-126F-4CB0-AFA3-A4B1E369B726}"/>
    <cellStyle name="Normal 4 5 6" xfId="3922" xr:uid="{350543C1-B14D-4DFF-9BD4-1F3E612FC7F1}"/>
    <cellStyle name="Normal 4 5 6 2" xfId="9249" xr:uid="{1717C5A5-331E-4F22-AE60-0DD4FDA76B28}"/>
    <cellStyle name="Normal 4 5 6 3" xfId="11465" xr:uid="{11D1B72C-AC25-479E-A395-628BC949D7D4}"/>
    <cellStyle name="Normal 4 5 6 4" xfId="11467" xr:uid="{E14E6750-AB20-45B4-ACE9-A84CB3C77204}"/>
    <cellStyle name="Normal 4 5 6 5" xfId="26515" xr:uid="{B4742985-C4FB-4AD9-81CD-4B44C3BD0F84}"/>
    <cellStyle name="Normal 4 5 6 6" xfId="26518" xr:uid="{5E440543-AA7E-4429-AB9C-CFE25DF6378C}"/>
    <cellStyle name="Normal 4 5 6 7" xfId="26520" xr:uid="{1E3A3BA4-7D46-4322-824D-402BE94BC24D}"/>
    <cellStyle name="Normal 4 5 6 8" xfId="26522" xr:uid="{74BE05F8-B02C-479F-B730-F46EC3A49F11}"/>
    <cellStyle name="Normal 4 5 6 9" xfId="26525" xr:uid="{5AC35BCC-9019-4286-801B-B7449A4F1E7F}"/>
    <cellStyle name="Normal 4 5 7" xfId="3932" xr:uid="{36537A62-4CF6-487F-825B-9D6831A21983}"/>
    <cellStyle name="Normal 4 5 8" xfId="3941" xr:uid="{FE538783-70B4-42E7-AFF8-E91CF9D30D41}"/>
    <cellStyle name="Normal 4 5 9" xfId="3952" xr:uid="{2C153B9A-897B-4409-8A82-377FF53728A0}"/>
    <cellStyle name="Normal 4 5_New TB 18-19" xfId="11134" xr:uid="{6490BD23-A54A-4A92-8263-A990E36D5B53}"/>
    <cellStyle name="Normal 4 6" xfId="14065" xr:uid="{0024F83A-777E-4D37-8F72-E45ABD8C45F2}"/>
    <cellStyle name="Normal 4 6 10" xfId="26527" xr:uid="{EA7E4A8A-9513-4E72-B38D-8521DF4FFE0F}"/>
    <cellStyle name="Normal 4 6 11" xfId="26528" xr:uid="{DECB9C45-7607-4616-8387-A974D8D34F68}"/>
    <cellStyle name="Normal 4 6 12" xfId="26529" xr:uid="{63D9D7CF-4E2C-4041-B6A6-3A0112ECD8AF}"/>
    <cellStyle name="Normal 4 6 13" xfId="26530" xr:uid="{03551AF5-75C4-4D3E-9A71-12E8CB9EBAC6}"/>
    <cellStyle name="Normal 4 6 14" xfId="26531" xr:uid="{6AEE3E17-BB51-47E1-9BD7-7D1D590CDCD9}"/>
    <cellStyle name="Normal 4 6 2" xfId="14067" xr:uid="{E3DDC1A7-9040-403D-82F3-0B47A4904DF7}"/>
    <cellStyle name="Normal 4 6 2 2" xfId="26532" xr:uid="{F6E620A4-FA1D-4B08-B0EB-87C80D15DF25}"/>
    <cellStyle name="Normal 4 6 2 3" xfId="26534" xr:uid="{18AE4ABD-ABB7-4172-A66A-848DB7BF7320}"/>
    <cellStyle name="Normal 4 6 2 4" xfId="26535" xr:uid="{7003EC61-5973-41CB-8A9D-F5AC0B04C274}"/>
    <cellStyle name="Normal 4 6 2 5" xfId="26536" xr:uid="{05D1360C-0551-42BF-9FE7-9CC7D13E7B54}"/>
    <cellStyle name="Normal 4 6 2 6" xfId="26537" xr:uid="{3166FB39-3497-4F49-86B1-6E76D80CC96D}"/>
    <cellStyle name="Normal 4 6 2 7" xfId="26538" xr:uid="{878941E3-0A65-4EF8-AB24-308022F0123C}"/>
    <cellStyle name="Normal 4 6 2 8" xfId="26539" xr:uid="{3CE6C61C-D832-45DF-91EE-CE6FEB445E18}"/>
    <cellStyle name="Normal 4 6 2 9" xfId="21172" xr:uid="{6A699743-7965-4E65-AA52-68B6111DDEF5}"/>
    <cellStyle name="Normal 4 6 3" xfId="4002" xr:uid="{7CA1AEA8-DB17-4560-BC63-2FB13765F3AF}"/>
    <cellStyle name="Normal 4 6 3 2" xfId="26540" xr:uid="{F9B2C09B-A822-409F-93C2-C733CBDF88BB}"/>
    <cellStyle name="Normal 4 6 3 3" xfId="16561" xr:uid="{C960AA29-D867-433D-819E-325A5585E7D7}"/>
    <cellStyle name="Normal 4 6 3 4" xfId="16572" xr:uid="{3E0E7126-A75E-4040-A845-C5F50474E87C}"/>
    <cellStyle name="Normal 4 6 3 5" xfId="16587" xr:uid="{ABC0B7C7-E66D-4D5C-947E-9574150822AA}"/>
    <cellStyle name="Normal 4 6 3 6" xfId="16589" xr:uid="{7FFBB606-C611-401B-97F4-082AF421C157}"/>
    <cellStyle name="Normal 4 6 3 7" xfId="16591" xr:uid="{424852FE-23C7-4986-87D9-D980AA0F569B}"/>
    <cellStyle name="Normal 4 6 3 8" xfId="614" xr:uid="{2E6975A0-7FBF-4EDC-ABB3-3F7BC21DC062}"/>
    <cellStyle name="Normal 4 6 3 9" xfId="16101" xr:uid="{06BA3B4C-7A9A-4DCF-907E-BB8D20A529E0}"/>
    <cellStyle name="Normal 4 6 4" xfId="4010" xr:uid="{5763862F-8242-4DA2-B233-F4BCA248AF15}"/>
    <cellStyle name="Normal 4 6 4 2" xfId="26541" xr:uid="{55F6751C-3210-48E5-87E8-CFC637F57A42}"/>
    <cellStyle name="Normal 4 6 4 3" xfId="26542" xr:uid="{A05E0DD2-54AE-4743-B03A-87E7060AF2C5}"/>
    <cellStyle name="Normal 4 6 4 4" xfId="26543" xr:uid="{ECF71E05-36F3-4DBE-9979-47063732CDE3}"/>
    <cellStyle name="Normal 4 6 4 5" xfId="26544" xr:uid="{65251038-62B8-466E-9145-A3F7171DECD2}"/>
    <cellStyle name="Normal 4 6 4 6" xfId="26545" xr:uid="{C2535AEB-8C13-4EF6-B615-68584A7E45EF}"/>
    <cellStyle name="Normal 4 6 4 7" xfId="26546" xr:uid="{3608B0DE-9242-44E2-989C-CA9B839B46F6}"/>
    <cellStyle name="Normal 4 6 4 8" xfId="26548" xr:uid="{6AA78EA3-EF53-465C-A06A-3676223A0195}"/>
    <cellStyle name="Normal 4 6 4 9" xfId="26549" xr:uid="{8B9BA1DC-2043-474D-8468-7EA37258CB13}"/>
    <cellStyle name="Normal 4 6 5" xfId="4021" xr:uid="{E8E1DB9C-26EF-4C80-9FA6-99B1302D572E}"/>
    <cellStyle name="Normal 4 6 5 2" xfId="26550" xr:uid="{9436E887-E34F-40F6-A5C9-1489DFA997B4}"/>
    <cellStyle name="Normal 4 6 5 3" xfId="26551" xr:uid="{3E7E17EF-1C7A-4190-854A-A35CE9931E55}"/>
    <cellStyle name="Normal 4 6 5 4" xfId="26552" xr:uid="{4ABC6722-B91E-4AA4-AAE5-3F06F86F12B4}"/>
    <cellStyle name="Normal 4 6 5 5" xfId="26553" xr:uid="{81214B7B-C4AF-44D8-A912-EDEF55D0BC9A}"/>
    <cellStyle name="Normal 4 6 5 6" xfId="26554" xr:uid="{3AD1F779-E7F1-46A1-B822-E6E522AD8F9D}"/>
    <cellStyle name="Normal 4 6 5 7" xfId="26555" xr:uid="{0A6D274C-CA8C-4F7C-BB0E-854F161E80C2}"/>
    <cellStyle name="Normal 4 6 5 8" xfId="26556" xr:uid="{8F9027C7-4E9B-4DEA-BFAC-85CE48C5CB19}"/>
    <cellStyle name="Normal 4 6 5 9" xfId="26557" xr:uid="{A3B0C01F-F1AA-4644-AC96-2E99664E6D65}"/>
    <cellStyle name="Normal 4 6 6" xfId="1006" xr:uid="{F0D4BFCA-D90C-4CA3-AF1A-47BFB251BA8D}"/>
    <cellStyle name="Normal 4 6 6 2" xfId="26559" xr:uid="{0CFE49EA-9736-4DBD-98AE-6563649D7B53}"/>
    <cellStyle name="Normal 4 6 6 3" xfId="26561" xr:uid="{FACF3C4E-5D61-4F3B-A202-7A12B505F13D}"/>
    <cellStyle name="Normal 4 6 6 4" xfId="26564" xr:uid="{789B95B8-6713-4612-B850-61AC305D7352}"/>
    <cellStyle name="Normal 4 6 6 5" xfId="26566" xr:uid="{5E5B6DF7-8AAA-4A64-9704-7C28BAEA6934}"/>
    <cellStyle name="Normal 4 6 6 6" xfId="26569" xr:uid="{AC5AF058-EC00-4050-84C4-8AB0897F1428}"/>
    <cellStyle name="Normal 4 6 6 7" xfId="26572" xr:uid="{C2EB6230-3D6E-481D-A0DC-0DE8937A0714}"/>
    <cellStyle name="Normal 4 6 6 8" xfId="26575" xr:uid="{BDCE7FB1-4F39-4629-B964-DD55CA2C005B}"/>
    <cellStyle name="Normal 4 6 6 9" xfId="26578" xr:uid="{F1D94481-E5B0-464B-96F0-77083286F399}"/>
    <cellStyle name="Normal 4 6 7" xfId="4036" xr:uid="{EBFE1EE0-C21C-4B0B-A7D3-F3E1F2B5EA2A}"/>
    <cellStyle name="Normal 4 6 8" xfId="4052" xr:uid="{099E0B22-F358-475C-82EA-4D2A757FC21D}"/>
    <cellStyle name="Normal 4 6 9" xfId="4073" xr:uid="{F950318C-D305-4536-9508-F6F7B9DE33AD}"/>
    <cellStyle name="Normal 4 6_New TB 18-19" xfId="3051" xr:uid="{9D3A0885-91F6-474A-A7D9-1C2D5EE1C9F7}"/>
    <cellStyle name="Normal 4 7" xfId="14070" xr:uid="{55E47075-B14B-483B-BF22-7F35CFB85EDF}"/>
    <cellStyle name="Normal 4 8" xfId="14075" xr:uid="{A492705A-86F1-48B9-B862-FE6C64C0973D}"/>
    <cellStyle name="Normal 4 9" xfId="14080" xr:uid="{5C2DCAB0-70CE-4AA7-9233-A7ED0F651CE5}"/>
    <cellStyle name="Normal 4_Notes" xfId="26580" xr:uid="{0120F6BB-4A75-42BE-9EE8-F2EF35422352}"/>
    <cellStyle name="Normal 40" xfId="25889" xr:uid="{0646DF16-5BF6-43AB-A361-2AD899221641}"/>
    <cellStyle name="Normal 40 2" xfId="47487" xr:uid="{D2E51B04-0680-49B2-AF8F-666C261FCE2E}"/>
    <cellStyle name="Normal 40 3" xfId="47488" xr:uid="{435A5BDC-E4ED-40DF-869B-8373BC463094}"/>
    <cellStyle name="Normal 41" xfId="26091" xr:uid="{E1E96A36-38F5-43AD-B71E-98F7DA125610}"/>
    <cellStyle name="Normal 41 2" xfId="47489" xr:uid="{619BC938-D3E5-4603-AF43-8D1DF17F7C32}"/>
    <cellStyle name="Normal 41 3" xfId="47490" xr:uid="{D0E3A7A6-3ED1-4212-98E1-B29478CD8FBF}"/>
    <cellStyle name="Normal 42" xfId="26174" xr:uid="{6E70181B-6662-44B8-BE14-F17DAECC2438}"/>
    <cellStyle name="Normal 42 2" xfId="47491" xr:uid="{02E99C0B-6F2B-44D1-A080-DA257DADE365}"/>
    <cellStyle name="Normal 42 3" xfId="47492" xr:uid="{E7921484-6A56-4DD0-AAC4-F7AE37CFC16C}"/>
    <cellStyle name="Normal 43" xfId="26243" xr:uid="{AA346ED1-B7F5-4CB4-A9B1-E26A4286458F}"/>
    <cellStyle name="Normal 43 2" xfId="47493" xr:uid="{CCACA377-C5F8-4F18-896C-FBB54A1A56B8}"/>
    <cellStyle name="Normal 43 3" xfId="47494" xr:uid="{A28C64DA-1F2A-415E-B8A8-C06C209A0A01}"/>
    <cellStyle name="Normal 44" xfId="26245" xr:uid="{80E628D2-9B4C-4407-8451-43D942FFB3A8}"/>
    <cellStyle name="Normal 44 2" xfId="47495" xr:uid="{443C3FC5-7FBA-480D-9395-1D0A4F78B6CD}"/>
    <cellStyle name="Normal 44 3" xfId="47496" xr:uid="{16C311D8-13A8-4DB5-84BD-EF2EE1FBFDD1}"/>
    <cellStyle name="Normal 45" xfId="26581" xr:uid="{B5857E1C-EC40-4A90-A6A7-9DDF7E9CC45F}"/>
    <cellStyle name="Normal 45 2" xfId="47497" xr:uid="{A5C76A3E-4635-4DA2-B0D9-7ABB753C81B9}"/>
    <cellStyle name="Normal 45 3" xfId="47498" xr:uid="{B2139BDA-4D5B-47F8-BBC2-0F21E4FDAC6F}"/>
    <cellStyle name="Normal 46" xfId="26583" xr:uid="{CCE0DA45-F923-4A98-A739-3036806CE418}"/>
    <cellStyle name="Normal 46 2" xfId="47499" xr:uid="{D67A2BC6-888F-4682-8A4E-22FEE0D85B9C}"/>
    <cellStyle name="Normal 46 3" xfId="47500" xr:uid="{4D13B8EC-1AA1-412F-9F54-B0A73D45A582}"/>
    <cellStyle name="Normal 47" xfId="26585" xr:uid="{7A06813B-02A4-4B14-83E4-BEECF5C7531D}"/>
    <cellStyle name="Normal 47 2" xfId="47501" xr:uid="{AC409FC0-7DFE-4079-95FC-892B973ED7E7}"/>
    <cellStyle name="Normal 47 3" xfId="47502" xr:uid="{A35BE586-0B6C-4635-BD1A-497EEF3C1B14}"/>
    <cellStyle name="Normal 48" xfId="26587" xr:uid="{56D5B515-2F05-4746-AF82-E18A03603BD2}"/>
    <cellStyle name="Normal 48 2" xfId="47503" xr:uid="{4B6430EF-751F-478D-B2A6-432F9C7860B3}"/>
    <cellStyle name="Normal 48 3" xfId="47504" xr:uid="{06845BCF-F519-43B9-B3D0-981AA1643F8C}"/>
    <cellStyle name="Normal 49" xfId="26589" xr:uid="{A0ACC035-C26E-4A75-BF1A-257974FD53DA}"/>
    <cellStyle name="Normal 49 2" xfId="47505" xr:uid="{C4E97850-1AE3-463A-894B-A158066529C0}"/>
    <cellStyle name="Normal 49 3" xfId="47506" xr:uid="{85BA2DE9-DFC7-4A62-9F73-8FFD94B0D6E3}"/>
    <cellStyle name="Normal 5" xfId="15624" xr:uid="{AFDF3205-99EE-4260-891B-37DEB9E45360}"/>
    <cellStyle name="Normal 5 2" xfId="15840" xr:uid="{B6FBA99B-87C7-43A3-9149-15E05E2E5EE8}"/>
    <cellStyle name="Normal 5 2 10" xfId="26591" xr:uid="{4ADC932D-C9DD-4CBC-8E00-0809220D43F1}"/>
    <cellStyle name="Normal 5 2 11" xfId="26592" xr:uid="{EB22C638-7DD8-4A7E-AC80-C5FC5FEB6CCB}"/>
    <cellStyle name="Normal 5 2 12" xfId="26593" xr:uid="{A4874786-D4D3-4DE8-BF0D-07844D157244}"/>
    <cellStyle name="Normal 5 2 13" xfId="26594" xr:uid="{EB2AED2B-38D2-4A58-9232-85CD8B22BADF}"/>
    <cellStyle name="Normal 5 2 14" xfId="26595" xr:uid="{7E0D1A22-F37A-448E-A384-4FB1873FA1DD}"/>
    <cellStyle name="Normal 5 2 2" xfId="9994" xr:uid="{EB60C239-B1BB-4EFB-A8AF-11E4708D7345}"/>
    <cellStyle name="Normal 5 2 2 2" xfId="23430" xr:uid="{693A41B2-F02C-40CF-BB3D-5B0883668FCC}"/>
    <cellStyle name="Normal 5 2 2 3" xfId="23434" xr:uid="{E4B33A3E-38F7-4C17-8F46-A2F56C4D30F8}"/>
    <cellStyle name="Normal 5 2 2 4" xfId="23438" xr:uid="{4B412CB5-5737-48A3-9EC4-A98851FDE082}"/>
    <cellStyle name="Normal 5 2 2 5" xfId="23443" xr:uid="{27133731-BEF3-4DDB-A010-795AB3646217}"/>
    <cellStyle name="Normal 5 2 2 6" xfId="23448" xr:uid="{D854730A-71D1-46BB-B6B1-EEE6FDB2143E}"/>
    <cellStyle name="Normal 5 2 2 7" xfId="23453" xr:uid="{2EFA640E-9088-4E5D-885E-96BD223661B3}"/>
    <cellStyle name="Normal 5 2 2 8" xfId="25144" xr:uid="{397E4CB2-2BCF-46CD-A589-5BAD3448987A}"/>
    <cellStyle name="Normal 5 2 2 9" xfId="26596" xr:uid="{3E45D594-86B2-4C7D-A7BA-A5F77C7F0BC2}"/>
    <cellStyle name="Normal 5 2 3" xfId="9997" xr:uid="{A6830FDD-C931-430D-9723-5B2008E98811}"/>
    <cellStyle name="Normal 5 2 3 2" xfId="23462" xr:uid="{EFA23A62-6E07-43D7-ADBC-D50F27F8E7D9}"/>
    <cellStyle name="Normal 5 2 3 3" xfId="23466" xr:uid="{F3E65606-F6F7-43D2-BB9C-26C79E58A4E4}"/>
    <cellStyle name="Normal 5 2 3 4" xfId="23470" xr:uid="{84F9DB7E-59BA-45C5-B640-3989E53E65EA}"/>
    <cellStyle name="Normal 5 2 3 5" xfId="23474" xr:uid="{39BA384B-9ADE-464B-BD01-1048CF870E9B}"/>
    <cellStyle name="Normal 5 2 3 6" xfId="23478" xr:uid="{0D3E0CD6-A23F-4260-A0C8-693F359593B0}"/>
    <cellStyle name="Normal 5 2 3 7" xfId="23483" xr:uid="{9485C4E9-0876-4638-B5A6-DBFB56B24AEE}"/>
    <cellStyle name="Normal 5 2 3 8" xfId="25154" xr:uid="{FC37CFC8-42AB-48CC-A9A2-83B6ED03F014}"/>
    <cellStyle name="Normal 5 2 3 9" xfId="26598" xr:uid="{DC323ED5-0490-42BF-A132-2EB5CE72B759}"/>
    <cellStyle name="Normal 5 2 4" xfId="10000" xr:uid="{4B652E01-C533-47B0-B5EA-A290C0647FF4}"/>
    <cellStyle name="Normal 5 2 4 2" xfId="23494" xr:uid="{8AE5CEA5-145F-4A58-9323-E1715B32F033}"/>
    <cellStyle name="Normal 5 2 4 3" xfId="23499" xr:uid="{C3F4C496-1B9E-4B03-ADAC-CDE5DE66A58A}"/>
    <cellStyle name="Normal 5 2 4 4" xfId="23504" xr:uid="{89CF04B1-125C-4010-9EBB-0840F3E2CBA1}"/>
    <cellStyle name="Normal 5 2 4 5" xfId="23509" xr:uid="{A6AE9F07-E7E3-4D43-A723-C4982ED53FD1}"/>
    <cellStyle name="Normal 5 2 4 6" xfId="23514" xr:uid="{C8B9FC18-BB8E-4BFC-B1C4-D3F882B9BCFA}"/>
    <cellStyle name="Normal 5 2 4 7" xfId="23520" xr:uid="{C85CC2B3-F771-4731-AC92-25C546EC0B78}"/>
    <cellStyle name="Normal 5 2 4 8" xfId="25165" xr:uid="{FDE158FA-4AAA-4FDF-AC3A-BD392C7C021F}"/>
    <cellStyle name="Normal 5 2 4 9" xfId="26600" xr:uid="{4EDD15F6-C1EA-4153-99F0-26EBD09751FE}"/>
    <cellStyle name="Normal 5 2 5" xfId="26602" xr:uid="{F8A97253-C248-4B44-AAC4-EE30F7C0DE19}"/>
    <cellStyle name="Normal 5 2 5 2" xfId="9264" xr:uid="{5A41F824-4C4E-43EE-BF2A-F5425D1BEE08}"/>
    <cellStyle name="Normal 5 2 5 3" xfId="23528" xr:uid="{37980DCA-9A6F-4301-9221-F764ED1B5DBC}"/>
    <cellStyle name="Normal 5 2 5 4" xfId="23532" xr:uid="{5059FD1F-7793-4DD0-85E0-66A1CF15F665}"/>
    <cellStyle name="Normal 5 2 5 5" xfId="23536" xr:uid="{84EB022B-EAA8-435C-8AD1-845505CD3729}"/>
    <cellStyle name="Normal 5 2 5 6" xfId="23540" xr:uid="{79E0ECFE-454E-4C0B-922C-37800EA6EA73}"/>
    <cellStyle name="Normal 5 2 5 7" xfId="23545" xr:uid="{8BAFBB67-2F76-4AD4-8DEC-97E3E66302C8}"/>
    <cellStyle name="Normal 5 2 5 8" xfId="25175" xr:uid="{101B4541-E005-4487-A556-1D3EB870FF53}"/>
    <cellStyle name="Normal 5 2 5 9" xfId="26604" xr:uid="{AEBAEE0E-BCFF-4E6E-BFE4-5587C87A5E7F}"/>
    <cellStyle name="Normal 5 2 6" xfId="26606" xr:uid="{0CCDF47C-CEF9-4791-A484-9616CA28226B}"/>
    <cellStyle name="Normal 5 2 6 2" xfId="23557" xr:uid="{91A836AD-AD4D-43CD-BF7B-5FBE4A78FE55}"/>
    <cellStyle name="Normal 5 2 6 3" xfId="23563" xr:uid="{1449A0FE-CEB6-48C8-9E2F-88C64CD4A15D}"/>
    <cellStyle name="Normal 5 2 6 4" xfId="23569" xr:uid="{EA43253D-9DCE-41E4-99F6-2ED05E4B5F47}"/>
    <cellStyle name="Normal 5 2 6 5" xfId="23575" xr:uid="{BF608E7C-39CD-44EF-A124-10BACF65F686}"/>
    <cellStyle name="Normal 5 2 6 6" xfId="23580" xr:uid="{3F83DA05-7E94-4356-BE7C-71E6EDB52DFC}"/>
    <cellStyle name="Normal 5 2 6 7" xfId="23585" xr:uid="{8736DA12-4019-478E-8169-7B9302736E48}"/>
    <cellStyle name="Normal 5 2 6 8" xfId="25184" xr:uid="{FE1C83A1-04CA-4A8F-89FB-404BE9CF3946}"/>
    <cellStyle name="Normal 5 2 6 9" xfId="26609" xr:uid="{67077A57-6800-49DC-AB58-DE493152B838}"/>
    <cellStyle name="Normal 5 2 7" xfId="26611" xr:uid="{CA5273B9-7FF2-4140-AE91-04035C46E007}"/>
    <cellStyle name="Normal 5 2 8" xfId="26612" xr:uid="{EA9EA473-9802-4163-A87A-6C26D6A988E3}"/>
    <cellStyle name="Normal 5 2 9" xfId="26613" xr:uid="{992F5489-AB62-4B62-8F90-FFDDA06CB874}"/>
    <cellStyle name="Normal 5 2_New TB 18-19" xfId="26615" xr:uid="{61CDF559-84E3-4B09-8DEB-33391791E0AD}"/>
    <cellStyle name="Normal 5 3" xfId="15844" xr:uid="{5E27B0D0-029E-4D45-AE39-F1139867AF91}"/>
    <cellStyle name="Normal 5 3 10" xfId="26617" xr:uid="{BBD843F0-2BFD-4B8A-AA05-7B13BA79C770}"/>
    <cellStyle name="Normal 5 3 11" xfId="26621" xr:uid="{90CF86D0-2E7B-46D5-9982-7EC596726674}"/>
    <cellStyle name="Normal 5 3 12" xfId="26623" xr:uid="{55E05271-74CB-42A2-8649-69EAA6ADD6DB}"/>
    <cellStyle name="Normal 5 3 13" xfId="26625" xr:uid="{A79597AB-E750-4299-A6E6-A938C4594FCD}"/>
    <cellStyle name="Normal 5 3 14" xfId="26627" xr:uid="{5AF05F00-4142-45F1-B054-A9486E05B274}"/>
    <cellStyle name="Normal 5 3 2" xfId="10040" xr:uid="{4DE71646-4A05-407C-9276-A883C65F6520}"/>
    <cellStyle name="Normal 5 3 2 2" xfId="23598" xr:uid="{FF9A1769-3163-4FB2-9E29-94552D072ED7}"/>
    <cellStyle name="Normal 5 3 2 3" xfId="23602" xr:uid="{71A08B5B-F7F7-4C5A-8099-B00C1C998E99}"/>
    <cellStyle name="Normal 5 3 2 4" xfId="23606" xr:uid="{3F40387D-D0DD-4C2D-8737-1E30F09328DF}"/>
    <cellStyle name="Normal 5 3 2 5" xfId="23610" xr:uid="{9B3D649F-3FA5-40AF-BF24-EF85FD1136E8}"/>
    <cellStyle name="Normal 5 3 2 6" xfId="23615" xr:uid="{DDA2732C-073E-4330-9D7C-6C6FFB03861F}"/>
    <cellStyle name="Normal 5 3 2 7" xfId="23619" xr:uid="{C16BDA1F-8AD3-4E52-B306-F339D78CF562}"/>
    <cellStyle name="Normal 5 3 2 8" xfId="25237" xr:uid="{CCCDB7CE-7783-4C1F-8398-94000FD9E253}"/>
    <cellStyle name="Normal 5 3 2 9" xfId="26629" xr:uid="{CBB1534A-094A-4B8B-935F-0A3057331757}"/>
    <cellStyle name="Normal 5 3 3" xfId="10043" xr:uid="{9C72FF82-A29C-4260-A189-FC9AED2DADA7}"/>
    <cellStyle name="Normal 5 3 3 2" xfId="23628" xr:uid="{284C688F-F709-4E8D-A174-4EB9EB893D2D}"/>
    <cellStyle name="Normal 5 3 3 3" xfId="23632" xr:uid="{477308A9-77EC-47E3-A376-7DE654496472}"/>
    <cellStyle name="Normal 5 3 3 4" xfId="23636" xr:uid="{C55C6D27-D519-41AD-989C-898CF5853475}"/>
    <cellStyle name="Normal 5 3 3 5" xfId="23640" xr:uid="{D8A5BB7B-3DDC-4F5D-9FF3-2A6DA1C6C8C2}"/>
    <cellStyle name="Normal 5 3 3 6" xfId="23645" xr:uid="{62827F63-BA4F-4E5A-9E35-5996309AC721}"/>
    <cellStyle name="Normal 5 3 3 7" xfId="23651" xr:uid="{B2781E3D-5FB5-41C3-B6F7-6A9A153E423C}"/>
    <cellStyle name="Normal 5 3 3 8" xfId="25242" xr:uid="{9510153A-E8F8-4537-92B4-102A783BE2CC}"/>
    <cellStyle name="Normal 5 3 3 9" xfId="26632" xr:uid="{0AC0B8DA-23FB-48C2-BB53-558C86ACD64E}"/>
    <cellStyle name="Normal 5 3 4" xfId="10047" xr:uid="{79F59FC2-7947-475A-92D8-9FD35EC0B30B}"/>
    <cellStyle name="Normal 5 3 4 2" xfId="23661" xr:uid="{085DBC61-AD1D-460A-B70A-01162FF82B7F}"/>
    <cellStyle name="Normal 5 3 4 3" xfId="23665" xr:uid="{DEFCACDF-6FB4-4E32-9ACB-9EB5982EE3E6}"/>
    <cellStyle name="Normal 5 3 4 4" xfId="23669" xr:uid="{03556868-EE41-4816-8389-B0A990882B1C}"/>
    <cellStyle name="Normal 5 3 4 5" xfId="23673" xr:uid="{6757259F-C823-487B-B3F2-DA9112DB8C25}"/>
    <cellStyle name="Normal 5 3 4 6" xfId="23678" xr:uid="{FBB92061-E6A1-4242-AE82-03A53D6F3DBE}"/>
    <cellStyle name="Normal 5 3 4 7" xfId="23683" xr:uid="{D2DF7E13-39CC-4332-BC26-C7DB74DE0742}"/>
    <cellStyle name="Normal 5 3 4 8" xfId="25246" xr:uid="{37D09C2D-7A30-4399-BE73-08A2F005E6C0}"/>
    <cellStyle name="Normal 5 3 4 9" xfId="26634" xr:uid="{DDF217CA-3400-473C-B300-D173B81B52AD}"/>
    <cellStyle name="Normal 5 3 5" xfId="26636" xr:uid="{A754418D-29E9-41FA-B6D5-CA36DA5941B2}"/>
    <cellStyle name="Normal 5 3 5 2" xfId="23692" xr:uid="{D0F5C6CF-73C6-4344-91A5-C5B93BB99DA2}"/>
    <cellStyle name="Normal 5 3 5 3" xfId="23696" xr:uid="{889B1618-EC2C-4BC9-AF57-4F341EAD4D5F}"/>
    <cellStyle name="Normal 5 3 5 4" xfId="23700" xr:uid="{0FD2F010-C491-42D4-BDA4-68A4D3464DB1}"/>
    <cellStyle name="Normal 5 3 5 5" xfId="23704" xr:uid="{C1087440-07FD-44A3-9A6E-85634D04154D}"/>
    <cellStyle name="Normal 5 3 5 6" xfId="23709" xr:uid="{CC4582AB-50AF-42AD-9E83-AF8262447CB4}"/>
    <cellStyle name="Normal 5 3 5 7" xfId="23714" xr:uid="{68C29DA4-8971-4FEB-8D00-FD3BDF3F7A68}"/>
    <cellStyle name="Normal 5 3 5 8" xfId="25250" xr:uid="{B7A72184-3D83-4800-91EA-FB11E9B36BE5}"/>
    <cellStyle name="Normal 5 3 5 9" xfId="26638" xr:uid="{4E28A594-6F58-45BB-89EF-D1C9D734E502}"/>
    <cellStyle name="Normal 5 3 6" xfId="26640" xr:uid="{DF862CA9-8C4B-423F-8030-D82E7D0E30D6}"/>
    <cellStyle name="Normal 5 3 6 2" xfId="19390" xr:uid="{95F781A0-6BA4-4C1D-9AEF-8971CD07036B}"/>
    <cellStyle name="Normal 5 3 6 3" xfId="23719" xr:uid="{97F4846C-1026-42FD-BAC0-82C84F1FF5BD}"/>
    <cellStyle name="Normal 5 3 6 4" xfId="23723" xr:uid="{CEA10223-A05B-4433-97EC-437C522E4E61}"/>
    <cellStyle name="Normal 5 3 6 5" xfId="23727" xr:uid="{8E1D32E6-042A-43CD-A301-0D4ADDDF62EB}"/>
    <cellStyle name="Normal 5 3 6 6" xfId="23732" xr:uid="{1376129A-A29D-4474-AEEE-68C709CE0AE1}"/>
    <cellStyle name="Normal 5 3 6 7" xfId="23737" xr:uid="{FB8E868B-C7B4-426F-9393-E26DC71E57E0}"/>
    <cellStyle name="Normal 5 3 6 8" xfId="25254" xr:uid="{F5DF59AB-4645-4DB8-8DE7-62059E27E444}"/>
    <cellStyle name="Normal 5 3 6 9" xfId="26642" xr:uid="{6F8799C2-AB48-4AC4-8EDB-00D366751CAA}"/>
    <cellStyle name="Normal 5 3 7" xfId="26644" xr:uid="{4769C955-861F-494C-99B5-B48365DDD364}"/>
    <cellStyle name="Normal 5 3 8" xfId="26645" xr:uid="{8B8564B4-E8F3-4E03-B24E-42F86DFDC2ED}"/>
    <cellStyle name="Normal 5 3 9" xfId="26646" xr:uid="{61D6B2C8-C013-4045-8C39-527C716EB1B4}"/>
    <cellStyle name="Normal 5 3_New TB 18-19" xfId="26647" xr:uid="{09146D6B-45A4-4FA7-A3A1-B20261B02D25}"/>
    <cellStyle name="Normal 5 4" xfId="15848" xr:uid="{D60A4395-5098-4D50-8463-A6EB38DE0B81}"/>
    <cellStyle name="Normal 5 4 10" xfId="26649" xr:uid="{A80B9717-89D2-43FB-9CCD-7FA4CCCE49D7}"/>
    <cellStyle name="Normal 5 4 11" xfId="26651" xr:uid="{2A890EF2-71F9-412D-9CB3-EEB720E6BA40}"/>
    <cellStyle name="Normal 5 4 12" xfId="26653" xr:uid="{6212E541-92FF-4674-968F-DBA756A5A837}"/>
    <cellStyle name="Normal 5 4 13" xfId="26655" xr:uid="{EAD6B19C-DE5D-4CF4-8624-D3BAF3129597}"/>
    <cellStyle name="Normal 5 4 14" xfId="26657" xr:uid="{4E0F07EC-DF01-401F-B1DC-69998750D016}"/>
    <cellStyle name="Normal 5 4 2" xfId="10073" xr:uid="{F4D5AE41-B66E-4629-BA44-0E8191D0626F}"/>
    <cellStyle name="Normal 5 4 2 2" xfId="25919" xr:uid="{D4EA4746-A238-40D5-94C2-D109D5A1A621}"/>
    <cellStyle name="Normal 5 4 2 3" xfId="25940" xr:uid="{38206E9F-E2BD-4D85-A08F-7582F641D550}"/>
    <cellStyle name="Normal 5 4 2 4" xfId="25960" xr:uid="{056602FF-9154-45E4-BDF8-CA8AA91FA567}"/>
    <cellStyle name="Normal 5 4 2 5" xfId="16340" xr:uid="{830297EF-7264-47AC-8186-97E0C3F1556E}"/>
    <cellStyle name="Normal 5 4 2 6" xfId="25992" xr:uid="{2CE8BA11-E63F-4432-898E-08453D83F1A4}"/>
    <cellStyle name="Normal 5 4 2 7" xfId="25994" xr:uid="{E8208007-55C2-4751-BBC6-11A2E3795FAE}"/>
    <cellStyle name="Normal 5 4 2 8" xfId="25996" xr:uid="{50055518-A656-4992-9510-E171ED4BF2A7}"/>
    <cellStyle name="Normal 5 4 2 9" xfId="26659" xr:uid="{E83AE456-EEA5-4E71-82B1-CC3333257106}"/>
    <cellStyle name="Normal 5 4 3" xfId="10076" xr:uid="{4982F3C8-A547-4F32-B3E6-D55124EC8BBF}"/>
    <cellStyle name="Normal 5 4 3 2" xfId="26003" xr:uid="{83AAB76B-E98F-45ED-B952-04175180A04B}"/>
    <cellStyle name="Normal 5 4 3 3" xfId="26005" xr:uid="{CEB7FE2D-55B1-400A-BBA6-503892435507}"/>
    <cellStyle name="Normal 5 4 3 4" xfId="26007" xr:uid="{770D7DBF-E0AA-411A-B995-6C8860E04531}"/>
    <cellStyle name="Normal 5 4 3 5" xfId="26009" xr:uid="{94DE0B94-DB66-4BE6-A794-CD3344602212}"/>
    <cellStyle name="Normal 5 4 3 6" xfId="26011" xr:uid="{7B8EAE3D-C135-4659-87F0-2BF5C88055B5}"/>
    <cellStyle name="Normal 5 4 3 7" xfId="26014" xr:uid="{6F916DD8-A361-49D1-8E3B-C44C0E10DA11}"/>
    <cellStyle name="Normal 5 4 3 8" xfId="26017" xr:uid="{07E1F39C-264C-4530-AAC3-562257325C84}"/>
    <cellStyle name="Normal 5 4 3 9" xfId="26661" xr:uid="{3DBC1922-0041-4E5E-B30E-2C55AD769D08}"/>
    <cellStyle name="Normal 5 4 4" xfId="10079" xr:uid="{24ABCFF3-8DEA-45D7-AB42-9EC8601C630B}"/>
    <cellStyle name="Normal 5 4 4 2" xfId="26024" xr:uid="{64228E6E-F36B-4C58-9116-12AD8E923068}"/>
    <cellStyle name="Normal 5 4 4 3" xfId="26026" xr:uid="{E9F78430-3EBC-4198-9D44-5A6DBE965786}"/>
    <cellStyle name="Normal 5 4 4 4" xfId="26028" xr:uid="{F5513C6F-7427-43DB-B72A-8B837543C3A8}"/>
    <cellStyle name="Normal 5 4 4 5" xfId="26030" xr:uid="{7199C751-DD86-4708-9EDD-58E805DEDC3F}"/>
    <cellStyle name="Normal 5 4 4 6" xfId="26032" xr:uid="{6781064F-EC1D-43DC-B033-086982E7B9A2}"/>
    <cellStyle name="Normal 5 4 4 7" xfId="26033" xr:uid="{20F46DE6-BA2A-4B54-886A-1FE6F2765980}"/>
    <cellStyle name="Normal 5 4 4 8" xfId="26037" xr:uid="{F514865D-7F72-4F96-A2C2-0CB17E6B894F}"/>
    <cellStyle name="Normal 5 4 4 9" xfId="26662" xr:uid="{D4B634AA-314A-48EF-A1CC-858D143694D3}"/>
    <cellStyle name="Normal 5 4 5" xfId="26664" xr:uid="{11F45CF0-41ED-4232-90BE-B5D5D3D326D1}"/>
    <cellStyle name="Normal 5 4 5 2" xfId="26041" xr:uid="{1CB14748-F2D3-46DB-87AC-9B50BD8D9027}"/>
    <cellStyle name="Normal 5 4 5 3" xfId="26043" xr:uid="{DE14CEEF-2482-46DB-87D7-671D6F3D887A}"/>
    <cellStyle name="Normal 5 4 5 4" xfId="26045" xr:uid="{74ADF4C7-B09D-4CEA-8CDC-4F4F6AFA4608}"/>
    <cellStyle name="Normal 5 4 5 5" xfId="26047" xr:uid="{C79AF3F7-A73C-47CE-A1A8-1A215BEB8044}"/>
    <cellStyle name="Normal 5 4 5 6" xfId="26049" xr:uid="{4802C2BD-E3F9-4303-95B5-A287942C72F0}"/>
    <cellStyle name="Normal 5 4 5 7" xfId="26051" xr:uid="{4AB0BD05-2E34-4A60-81C8-5DB53D317108}"/>
    <cellStyle name="Normal 5 4 5 8" xfId="26054" xr:uid="{75926569-9AD2-49F2-8393-2C9FF60B63E8}"/>
    <cellStyle name="Normal 5 4 5 9" xfId="26665" xr:uid="{8B93E673-DFE0-4A78-B8FA-604A556C87AD}"/>
    <cellStyle name="Normal 5 4 6" xfId="26668" xr:uid="{3C95BBAD-13F3-45C8-A159-966C53BD1E1B}"/>
    <cellStyle name="Normal 5 4 6 2" xfId="26058" xr:uid="{947BE8E8-45B5-48C5-BAD6-72083D12A0E5}"/>
    <cellStyle name="Normal 5 4 6 3" xfId="26060" xr:uid="{58B4F562-2468-481A-A8DA-3D8BEBDB9562}"/>
    <cellStyle name="Normal 5 4 6 4" xfId="26062" xr:uid="{16951253-EFE4-422B-9110-F8DA310FFB3D}"/>
    <cellStyle name="Normal 5 4 6 5" xfId="26064" xr:uid="{3668FE0C-410E-4158-A336-883E1CFA5958}"/>
    <cellStyle name="Normal 5 4 6 6" xfId="26066" xr:uid="{2C5F3A72-AE9D-446F-85ED-8B5895D47CB5}"/>
    <cellStyle name="Normal 5 4 6 7" xfId="26068" xr:uid="{70CFDE37-D0BB-46F0-85FF-A5D4946E8877}"/>
    <cellStyle name="Normal 5 4 6 8" xfId="26069" xr:uid="{2280658A-EBD5-4384-A5E0-2CDA5EC251D0}"/>
    <cellStyle name="Normal 5 4 6 9" xfId="26669" xr:uid="{B5430CFD-605C-47DD-911B-34D6C66A458F}"/>
    <cellStyle name="Normal 5 4 7" xfId="26672" xr:uid="{C031EFC5-C16C-4E08-AE3A-8A737207086E}"/>
    <cellStyle name="Normal 5 4 8" xfId="26673" xr:uid="{891E5A48-1645-440C-857E-91AD173102F9}"/>
    <cellStyle name="Normal 5 4 9" xfId="26674" xr:uid="{FCEDC431-6EB3-46E1-88A3-82AD3BA9F949}"/>
    <cellStyle name="Normal 5 4_New TB 18-19" xfId="13554" xr:uid="{6A0AA1A7-34BE-425E-8B30-D3C7C43A796C}"/>
    <cellStyle name="Normal 5 5" xfId="15953" xr:uid="{20595EC1-1064-4E2F-B334-653A3E36EDDE}"/>
    <cellStyle name="Normal 5 5 10" xfId="26675" xr:uid="{8CDDF371-89AE-46B7-9966-61403EF66A16}"/>
    <cellStyle name="Normal 5 5 11" xfId="26676" xr:uid="{F36A3D62-8B76-4861-BA23-1B2D2A5E21EA}"/>
    <cellStyle name="Normal 5 5 12" xfId="26677" xr:uid="{BA4EB136-5DA7-4386-AEA8-F49B4EE72639}"/>
    <cellStyle name="Normal 5 5 13" xfId="26678" xr:uid="{00734652-ADE6-4102-A22E-FFDFA82C25CC}"/>
    <cellStyle name="Normal 5 5 14" xfId="26679" xr:uid="{8C32123C-4A7D-444A-B6ED-07237288FCEC}"/>
    <cellStyle name="Normal 5 5 2" xfId="10104" xr:uid="{4602353E-50B9-4092-AB6B-CA4526FC015F}"/>
    <cellStyle name="Normal 5 5 2 2" xfId="24383" xr:uid="{90B11A05-CCE4-4E5D-AFC3-93548C4D4EE3}"/>
    <cellStyle name="Normal 5 5 2 3" xfId="24386" xr:uid="{73E4E1E5-5715-430B-9128-3A84DEB84614}"/>
    <cellStyle name="Normal 5 5 2 4" xfId="24389" xr:uid="{2478FE6E-7A55-4296-A7BB-42A21793626D}"/>
    <cellStyle name="Normal 5 5 2 5" xfId="26154" xr:uid="{88028C07-76AB-49A0-BEA0-7A9830DAD0A6}"/>
    <cellStyle name="Normal 5 5 2 6" xfId="26164" xr:uid="{C599CE6E-59E0-40E6-808B-600B06FF59F2}"/>
    <cellStyle name="Normal 5 5 2 7" xfId="26166" xr:uid="{191A5759-AE41-4147-BFD5-C5394DF028FE}"/>
    <cellStyle name="Normal 5 5 2 8" xfId="26168" xr:uid="{82571E4C-AF69-40E1-B37F-1CAABBF53242}"/>
    <cellStyle name="Normal 5 5 2 9" xfId="26681" xr:uid="{743E9929-6DB5-49FA-B378-B5ECFB757623}"/>
    <cellStyle name="Normal 5 5 3" xfId="10108" xr:uid="{A214432A-E6AC-4300-9CFD-2A3701E00C6D}"/>
    <cellStyle name="Normal 5 5 3 2" xfId="24399" xr:uid="{234AAAB4-B1DF-4098-934D-885C39FDF2FF}"/>
    <cellStyle name="Normal 5 5 3 3" xfId="24401" xr:uid="{0AF14A2B-8F5C-40CB-955B-022BD2E77216}"/>
    <cellStyle name="Normal 5 5 3 4" xfId="24403" xr:uid="{A2542380-D096-4E00-9581-B1A4AF970496}"/>
    <cellStyle name="Normal 5 5 3 5" xfId="26682" xr:uid="{6CCE90D2-6841-40E9-99D1-8195A443255A}"/>
    <cellStyle name="Normal 5 5 3 6" xfId="26683" xr:uid="{006695B6-F4B9-4990-94EC-CB058C768B60}"/>
    <cellStyle name="Normal 5 5 3 7" xfId="26685" xr:uid="{BE74D290-DC82-46FE-BCDB-F614775FAB57}"/>
    <cellStyle name="Normal 5 5 3 8" xfId="14949" xr:uid="{96579B62-449D-41C1-89A5-F1EF9D8E782B}"/>
    <cellStyle name="Normal 5 5 3 9" xfId="26687" xr:uid="{202D8F65-48A0-4D75-8BDC-9FA0E1AD7E78}"/>
    <cellStyle name="Normal 5 5 4" xfId="10111" xr:uid="{544B69FF-12CF-41DC-BD56-98F72A5DB7AD}"/>
    <cellStyle name="Normal 5 5 4 2" xfId="20204" xr:uid="{96F1B84D-F9ED-4B0A-BB7F-7A57C895B8A4}"/>
    <cellStyle name="Normal 5 5 4 3" xfId="24405" xr:uid="{BF3F4829-FC43-41FC-9A24-A65C8B315A55}"/>
    <cellStyle name="Normal 5 5 4 4" xfId="24407" xr:uid="{6F2E3474-0C0A-468C-A7D0-EFD58FF43625}"/>
    <cellStyle name="Normal 5 5 4 5" xfId="26688" xr:uid="{B0D9ACDF-F635-4ABD-B36B-B148267126AE}"/>
    <cellStyle name="Normal 5 5 4 6" xfId="26689" xr:uid="{936BBF8C-A54B-4AC6-8C2E-461F8D8E26F1}"/>
    <cellStyle name="Normal 5 5 4 7" xfId="26690" xr:uid="{A445AC3F-CE2C-4A8C-AAB4-41D8D8CD88C7}"/>
    <cellStyle name="Normal 5 5 4 8" xfId="26691" xr:uid="{104E5B3F-6556-42A8-80D3-A90D90F006B6}"/>
    <cellStyle name="Normal 5 5 4 9" xfId="26692" xr:uid="{4B435542-D326-4820-96F1-B6FB8745A4B0}"/>
    <cellStyle name="Normal 5 5 5" xfId="26693" xr:uid="{56444D93-60EF-4A5C-BAF6-BD73E6360225}"/>
    <cellStyle name="Normal 5 5 5 2" xfId="4418" xr:uid="{E0E79395-A7C4-4627-9349-667410A897AE}"/>
    <cellStyle name="Normal 5 5 5 3" xfId="75" xr:uid="{9E871FD0-1DBB-422C-A54A-F04B38B2F129}"/>
    <cellStyle name="Normal 5 5 5 4" xfId="4665" xr:uid="{0CFFEEDA-3979-44D3-B23C-C62C48509E8F}"/>
    <cellStyle name="Normal 5 5 5 5" xfId="26694" xr:uid="{0C8D6AB2-F464-4570-B32A-0EA8AFF0B0B8}"/>
    <cellStyle name="Normal 5 5 5 6" xfId="26696" xr:uid="{7087C274-96FB-4740-8B9C-A58E24B6E691}"/>
    <cellStyle name="Normal 5 5 5 7" xfId="26698" xr:uid="{188AF938-7158-45EA-A45F-4F2F0734CC09}"/>
    <cellStyle name="Normal 5 5 5 8" xfId="26700" xr:uid="{C24D1549-0142-431C-96AC-BC609CB165C0}"/>
    <cellStyle name="Normal 5 5 5 9" xfId="26702" xr:uid="{525661FE-67E0-460D-92F8-B472AA14837B}"/>
    <cellStyle name="Normal 5 5 6" xfId="26703" xr:uid="{8DE2C033-272B-4A61-8AAA-F8AE9BAE45DA}"/>
    <cellStyle name="Normal 5 5 6 2" xfId="15455" xr:uid="{2CE3D9DE-34FB-4E6D-B019-1A9C057C27AC}"/>
    <cellStyle name="Normal 5 5 6 3" xfId="15462" xr:uid="{E4DF681A-CE46-4218-9257-F81A16BC71E6}"/>
    <cellStyle name="Normal 5 5 6 4" xfId="5577" xr:uid="{B1E109BE-D9F8-4E3E-A63D-3E5D968A3BCA}"/>
    <cellStyle name="Normal 5 5 6 5" xfId="26704" xr:uid="{98FAB151-8913-48B2-935D-3EE406814106}"/>
    <cellStyle name="Normal 5 5 6 6" xfId="26705" xr:uid="{7311E486-772E-4A3F-847E-AF005DB97B97}"/>
    <cellStyle name="Normal 5 5 6 7" xfId="26706" xr:uid="{A9EE65C3-E1D3-4653-A1F0-E7E1A01A91BC}"/>
    <cellStyle name="Normal 5 5 6 8" xfId="26707" xr:uid="{406D001A-70D2-45CF-B8D3-6B36128464F2}"/>
    <cellStyle name="Normal 5 5 6 9" xfId="3207" xr:uid="{AE734906-3BFA-48CA-8D74-BE51820FCA94}"/>
    <cellStyle name="Normal 5 5 7" xfId="26708" xr:uid="{2DF11C0D-F6E2-48AE-BE2A-2ACA8693A451}"/>
    <cellStyle name="Normal 5 5 8" xfId="26709" xr:uid="{C1459081-C258-4B88-ADED-5F422F3BDFD6}"/>
    <cellStyle name="Normal 5 5 9" xfId="26710" xr:uid="{3DFCA1E0-93B2-4387-828B-4C24CC4DF14E}"/>
    <cellStyle name="Normal 5 5_New TB 18-19" xfId="26711" xr:uid="{263DE719-4751-47AE-907B-229F0157AD6A}"/>
    <cellStyle name="Normal 5 6" xfId="15956" xr:uid="{17D558DF-7599-4907-A389-6CC410FC89FB}"/>
    <cellStyle name="Normal 5 6 10" xfId="26714" xr:uid="{BE9646E7-BF1A-4CB1-9B44-0A8DA95A2E2E}"/>
    <cellStyle name="Normal 5 6 11" xfId="26716" xr:uid="{4258ABE1-1693-4508-BA3F-01EFE3BBF934}"/>
    <cellStyle name="Normal 5 6 12" xfId="26718" xr:uid="{C64462DB-C597-4678-B766-0281F041E537}"/>
    <cellStyle name="Normal 5 6 13" xfId="26720" xr:uid="{9454EC72-07D9-428E-AA0B-B6856230D974}"/>
    <cellStyle name="Normal 5 6 14" xfId="26722" xr:uid="{8B389A0A-B2EF-4EE9-9C01-5167521EDA32}"/>
    <cellStyle name="Normal 5 6 2" xfId="26725" xr:uid="{EAB791ED-C548-4CF9-ABF7-37E5A4D48BA4}"/>
    <cellStyle name="Normal 5 6 2 2" xfId="924" xr:uid="{A70DBAA4-156A-4372-B14E-B89A573C938B}"/>
    <cellStyle name="Normal 5 6 2 3" xfId="1327" xr:uid="{5EDB8622-C6C4-416C-BFFD-A384278CB3FE}"/>
    <cellStyle name="Normal 5 6 2 4" xfId="1840" xr:uid="{B012B63F-FF56-43BD-B232-3047D43D812B}"/>
    <cellStyle name="Normal 5 6 2 5" xfId="26228" xr:uid="{1B506058-2EC4-4737-BF26-4A7A29144D4D}"/>
    <cellStyle name="Normal 5 6 2 6" xfId="26232" xr:uid="{BB6C0F6C-8121-4601-8BC0-84061FCD5BA4}"/>
    <cellStyle name="Normal 5 6 2 7" xfId="26234" xr:uid="{0FF9E470-B015-4D7A-8A7A-EE97AB2847D9}"/>
    <cellStyle name="Normal 5 6 2 8" xfId="26236" xr:uid="{FDF097C0-A47A-4BA1-8754-F7FE479E0AE9}"/>
    <cellStyle name="Normal 5 6 2 9" xfId="26726" xr:uid="{E429C54F-2DA7-46F6-9F37-8D759A8C5AC6}"/>
    <cellStyle name="Normal 5 6 3" xfId="26729" xr:uid="{1AFF0E51-50CE-4D38-8A1B-28834033B962}"/>
    <cellStyle name="Normal 5 6 3 2" xfId="4996" xr:uid="{15256CC9-81C4-4F5B-9ACC-9AF0A376F172}"/>
    <cellStyle name="Normal 5 6 3 3" xfId="1339" xr:uid="{9B8B6961-B080-4B2A-845D-DC7D4EE9E317}"/>
    <cellStyle name="Normal 5 6 3 4" xfId="5019" xr:uid="{DB4D978F-D6BF-499A-9FFA-44109C904459}"/>
    <cellStyle name="Normal 5 6 3 5" xfId="26730" xr:uid="{60C7017A-C5D8-4319-A321-06DDA8DEA882}"/>
    <cellStyle name="Normal 5 6 3 6" xfId="26732" xr:uid="{38230658-2122-44DB-83D9-277C7E2B1011}"/>
    <cellStyle name="Normal 5 6 3 7" xfId="26735" xr:uid="{23640537-4218-4C7D-8E5F-D44050E3CED0}"/>
    <cellStyle name="Normal 5 6 3 8" xfId="26737" xr:uid="{8F55B0E9-50B7-49BD-9791-54A211B2327C}"/>
    <cellStyle name="Normal 5 6 3 9" xfId="26739" xr:uid="{416BFDE7-CD81-499B-9C13-5586E947D5C0}"/>
    <cellStyle name="Normal 5 6 4" xfId="26740" xr:uid="{238FED02-3922-4138-A617-9787DB274463}"/>
    <cellStyle name="Normal 5 6 4 2" xfId="1667" xr:uid="{558E78BA-4E76-40B4-972C-3ECC882C66CF}"/>
    <cellStyle name="Normal 5 6 4 3" xfId="1702" xr:uid="{46B6A586-2FCF-4B49-87E8-597AA993E9B2}"/>
    <cellStyle name="Normal 5 6 4 4" xfId="5099" xr:uid="{4F61B943-279C-42B8-9F2A-72245B4E7BF2}"/>
    <cellStyle name="Normal 5 6 4 5" xfId="26741" xr:uid="{04755E87-0F81-4ED9-BC32-932176B83E0A}"/>
    <cellStyle name="Normal 5 6 4 6" xfId="26742" xr:uid="{FEFFE42C-071E-4EC1-9853-F7F1087EAC7B}"/>
    <cellStyle name="Normal 5 6 4 7" xfId="26743" xr:uid="{5D296CE7-30EB-43FE-8F4B-37EAC935CA33}"/>
    <cellStyle name="Normal 5 6 4 8" xfId="26744" xr:uid="{C7C9522C-1C06-4C51-A36E-9A287CA3BF64}"/>
    <cellStyle name="Normal 5 6 4 9" xfId="26745" xr:uid="{C438EF57-9A9B-4CF0-8C29-CF3546B959C1}"/>
    <cellStyle name="Normal 5 6 5" xfId="26746" xr:uid="{17F8B91E-1398-4C70-928B-C4A8A9FFF90F}"/>
    <cellStyle name="Normal 5 6 5 2" xfId="26747" xr:uid="{E4195BEF-24F8-4B04-BC45-6FC8A3585717}"/>
    <cellStyle name="Normal 5 6 5 3" xfId="26748" xr:uid="{463684FB-62DA-4445-B055-0BC1E5355E5E}"/>
    <cellStyle name="Normal 5 6 5 4" xfId="26749" xr:uid="{F8A000EA-1B17-4C8F-9BC6-03042FDA7C44}"/>
    <cellStyle name="Normal 5 6 5 5" xfId="26750" xr:uid="{DF771A63-F17A-4152-8237-9AF1295D5E14}"/>
    <cellStyle name="Normal 5 6 5 6" xfId="26751" xr:uid="{C6668F2A-A034-46A0-BE8E-566221820502}"/>
    <cellStyle name="Normal 5 6 5 7" xfId="26752" xr:uid="{9C8DE539-81CA-4F16-B8C7-12C3274BD412}"/>
    <cellStyle name="Normal 5 6 5 8" xfId="26753" xr:uid="{CC28CAE4-BFAF-489C-9C7A-733390BB5107}"/>
    <cellStyle name="Normal 5 6 5 9" xfId="26754" xr:uid="{73DEE91F-C857-41DA-AE9E-ECD0CC950626}"/>
    <cellStyle name="Normal 5 6 6" xfId="26755" xr:uid="{5D6922B1-C3E4-4414-AF26-E34046B9E3FC}"/>
    <cellStyle name="Normal 5 6 6 2" xfId="26757" xr:uid="{5FF50712-FEF3-4F84-8B3F-C7AEBA9E568A}"/>
    <cellStyle name="Normal 5 6 6 3" xfId="26759" xr:uid="{11D92AA0-8529-4078-834B-BEDBAC8DCDB0}"/>
    <cellStyle name="Normal 5 6 6 4" xfId="26761" xr:uid="{75AF7FA2-3968-4FF8-837D-73AB048AAF74}"/>
    <cellStyle name="Normal 5 6 6 5" xfId="26763" xr:uid="{CE0ABEA7-1653-439F-A1FE-BCC23AD639C3}"/>
    <cellStyle name="Normal 5 6 6 6" xfId="26764" xr:uid="{FFFB6F53-9F01-4087-BC86-6BB248609169}"/>
    <cellStyle name="Normal 5 6 6 7" xfId="26765" xr:uid="{3ED49A30-BBE0-4E01-8881-B43D3343849A}"/>
    <cellStyle name="Normal 5 6 6 8" xfId="26766" xr:uid="{9B802FFA-31CD-436E-A0C4-6172752C1DCD}"/>
    <cellStyle name="Normal 5 6 6 9" xfId="26767" xr:uid="{ED91E2A1-7144-4325-913D-166F5D01DB23}"/>
    <cellStyle name="Normal 5 6 7" xfId="26768" xr:uid="{FD97D419-2BCB-4E53-A423-001765C5B3FA}"/>
    <cellStyle name="Normal 5 6 8" xfId="26770" xr:uid="{E367AE64-3065-45DC-8391-3E2A535F7FFE}"/>
    <cellStyle name="Normal 5 6 9" xfId="26773" xr:uid="{748E0B09-9F00-40E7-BE43-729F103388EF}"/>
    <cellStyle name="Normal 5 6_New TB 18-19" xfId="19537" xr:uid="{D6319CAC-50E0-492F-A497-80E0F888CF3F}"/>
    <cellStyle name="Normal 5 7" xfId="15959" xr:uid="{04F029FE-546E-44B4-9F54-C252457DA4B1}"/>
    <cellStyle name="Normal 5 7 10" xfId="26775" xr:uid="{9FAA5746-6D1B-4DE4-9E5C-F8EB4AC3A36D}"/>
    <cellStyle name="Normal 5 7 11" xfId="16151" xr:uid="{31B8700C-7FDC-438E-8AC1-F68A228468EA}"/>
    <cellStyle name="Normal 5 7 12" xfId="16157" xr:uid="{638C60B2-3A9F-4249-8A1D-4D3ACA76B1AA}"/>
    <cellStyle name="Normal 5 7 13" xfId="16163" xr:uid="{D0FF1143-6D8F-4339-AF34-B5234D3EC102}"/>
    <cellStyle name="Normal 5 7 14" xfId="16167" xr:uid="{26FA2623-4664-44CB-87A9-0D90AC26A253}"/>
    <cellStyle name="Normal 5 7 2" xfId="26779" xr:uid="{482CF569-711F-42A7-A3DC-A4DA5E65E563}"/>
    <cellStyle name="Normal 5 7 2 2" xfId="5231" xr:uid="{B35838E8-E602-47F7-ADDB-CE13F13F33CA}"/>
    <cellStyle name="Normal 5 7 2 3" xfId="5236" xr:uid="{40999EFD-4A7B-4492-BBB0-189E67C853E7}"/>
    <cellStyle name="Normal 5 7 2 4" xfId="5241" xr:uid="{0E9A40DA-EFE5-4065-BEDE-3BFDC9C9F72E}"/>
    <cellStyle name="Normal 5 7 2 5" xfId="26780" xr:uid="{349F7286-BB3D-4636-96FE-78B5F26F7459}"/>
    <cellStyle name="Normal 5 7 2 6" xfId="26781" xr:uid="{31640500-2A6A-4E0D-BF6A-0D5221127C5D}"/>
    <cellStyle name="Normal 5 7 2 7" xfId="16173" xr:uid="{DC1B068C-A6F6-4802-87F9-375C7CD6605D}"/>
    <cellStyle name="Normal 5 7 2 8" xfId="16176" xr:uid="{AE5441B8-EC96-41BA-8B39-E15E3687003A}"/>
    <cellStyle name="Normal 5 7 2 9" xfId="16179" xr:uid="{0EEAD321-793E-4940-8A94-F64F9B9467F8}"/>
    <cellStyle name="Normal 5 7 3" xfId="26783" xr:uid="{5807F422-E016-4F71-B9B1-14294D7C08B5}"/>
    <cellStyle name="Normal 5 7 3 2" xfId="5300" xr:uid="{DD2CC868-8BCD-4609-BA75-C15A5DC5EBC6}"/>
    <cellStyle name="Normal 5 7 3 3" xfId="5308" xr:uid="{6B9C9DB7-5B4E-48A6-ACB6-CB4B0C317A53}"/>
    <cellStyle name="Normal 5 7 3 4" xfId="5316" xr:uid="{01E8D99A-3BB4-4044-972D-5DC5166D120F}"/>
    <cellStyle name="Normal 5 7 3 5" xfId="5322" xr:uid="{F474633C-0B7C-4B48-B0BD-927DF238B637}"/>
    <cellStyle name="Normal 5 7 3 6" xfId="6436" xr:uid="{9169675E-A4B1-4EF6-B6A1-520D5A31D2C6}"/>
    <cellStyle name="Normal 5 7 3 7" xfId="6446" xr:uid="{60CA4C6E-E176-4A2D-ACFC-45A6C74C03CF}"/>
    <cellStyle name="Normal 5 7 3 8" xfId="6462" xr:uid="{792AB289-5D65-45AD-A55C-112CAB9A434B}"/>
    <cellStyle name="Normal 5 7 3 9" xfId="6469" xr:uid="{00CD2B67-85C2-49D4-80D3-C95693F64B8D}"/>
    <cellStyle name="Normal 5 7 4" xfId="26784" xr:uid="{620434DD-91C2-44F7-9E44-7B135AE428FC}"/>
    <cellStyle name="Normal 5 7 4 2" xfId="5370" xr:uid="{4FD6D299-65AE-4758-9B70-A48530F03CB0}"/>
    <cellStyle name="Normal 5 7 4 3" xfId="5382" xr:uid="{183926AB-E70B-4B21-B428-DC6DCF8476B7}"/>
    <cellStyle name="Normal 5 7 4 4" xfId="5392" xr:uid="{82DF692A-5090-4E26-93DA-3C1F04E48044}"/>
    <cellStyle name="Normal 5 7 4 5" xfId="26786" xr:uid="{6EFD00A5-7059-4516-91C4-ABB50D2AB712}"/>
    <cellStyle name="Normal 5 7 4 6" xfId="26788" xr:uid="{D2A4ED42-F8FB-4312-911F-4B54F71D1071}"/>
    <cellStyle name="Normal 5 7 4 7" xfId="16205" xr:uid="{20E07F00-F526-474B-9D68-4DFAC9174EDF}"/>
    <cellStyle name="Normal 5 7 4 8" xfId="12521" xr:uid="{C5E7E057-E074-4272-8BDA-C212ECE89587}"/>
    <cellStyle name="Normal 5 7 4 9" xfId="12526" xr:uid="{7BB691A9-463A-4771-9C99-FA7AFE8EF8AB}"/>
    <cellStyle name="Normal 5 7 5" xfId="26789" xr:uid="{34FE870F-E3CC-4F4C-A170-06052626E9B4}"/>
    <cellStyle name="Normal 5 7 5 2" xfId="26790" xr:uid="{D52486C4-9E0D-4BC1-86AD-139B30CD7F6E}"/>
    <cellStyle name="Normal 5 7 5 3" xfId="26791" xr:uid="{366BFA18-2621-4A2E-B326-E40820A40B58}"/>
    <cellStyle name="Normal 5 7 5 4" xfId="26792" xr:uid="{ABC50EEA-218D-4B09-8F69-67D5A1A48ED6}"/>
    <cellStyle name="Normal 5 7 5 5" xfId="26793" xr:uid="{7F3E1A3B-E3D7-48BB-946D-E7C18284877A}"/>
    <cellStyle name="Normal 5 7 5 6" xfId="26794" xr:uid="{97BE36B7-20CE-4673-9309-C4FAA972E3F9}"/>
    <cellStyle name="Normal 5 7 5 7" xfId="2705" xr:uid="{429F95E2-2EBB-433C-A486-1BA3724D62F2}"/>
    <cellStyle name="Normal 5 7 5 8" xfId="16211" xr:uid="{E3053F1A-D742-489F-B65A-4DEA54738CE5}"/>
    <cellStyle name="Normal 5 7 5 9" xfId="16214" xr:uid="{D1D1AAE4-9723-4F0A-ABA4-37960FFCD2FF}"/>
    <cellStyle name="Normal 5 7 6" xfId="26795" xr:uid="{D6240B45-B008-4E1E-8702-BE0711B53AB5}"/>
    <cellStyle name="Normal 5 7 6 2" xfId="26796" xr:uid="{CBC92479-E246-4F70-B024-8CFF0D01E3B4}"/>
    <cellStyle name="Normal 5 7 6 3" xfId="26798" xr:uid="{B3469AB5-6251-4D32-886B-32085498246D}"/>
    <cellStyle name="Normal 5 7 6 4" xfId="26800" xr:uid="{BEF11EDD-1681-45A3-B6E7-0B2B58B2C1E3}"/>
    <cellStyle name="Normal 5 7 6 5" xfId="26801" xr:uid="{F0B06F8E-0360-4077-AD69-9C9176EB5677}"/>
    <cellStyle name="Normal 5 7 6 6" xfId="26803" xr:uid="{FCAC6A77-F373-454E-8798-81A05E8B098E}"/>
    <cellStyle name="Normal 5 7 6 7" xfId="16221" xr:uid="{52915E76-59B4-46C7-8B1B-C71D5CAAE01B}"/>
    <cellStyle name="Normal 5 7 6 8" xfId="16224" xr:uid="{AA875EB2-0EED-44A8-A36B-9C7F0B1E98E8}"/>
    <cellStyle name="Normal 5 7 6 9" xfId="16227" xr:uid="{4199F1A1-15AB-4A81-AD16-0C5287B05FF8}"/>
    <cellStyle name="Normal 5 7 7" xfId="26804" xr:uid="{2EB11632-3DBF-4AC2-9A6A-F4CEFF6C6112}"/>
    <cellStyle name="Normal 5 7 8" xfId="26805" xr:uid="{853330C6-0AF4-45D0-A852-6FE6A24E24DC}"/>
    <cellStyle name="Normal 5 7 9" xfId="26807" xr:uid="{D000A1A0-4388-43D7-8588-C60772C677FA}"/>
    <cellStyle name="Normal 5 7_New TB 18-19" xfId="26808" xr:uid="{3D65909B-6EBA-4B62-B428-6B6D4DCDB5AB}"/>
    <cellStyle name="Normal 5 8" xfId="15962" xr:uid="{42C98259-B0E8-452D-B9CD-7A9EEF115121}"/>
    <cellStyle name="Normal 5 8 10" xfId="26810" xr:uid="{E44BC2E3-4191-45A9-AD91-4B2A450F37AE}"/>
    <cellStyle name="Normal 5 8 11" xfId="26813" xr:uid="{FB992305-4A84-4B38-98A3-D8E4AFEE8864}"/>
    <cellStyle name="Normal 5 8 12" xfId="26816" xr:uid="{45BC60F5-6A7A-4E1B-8109-522E5215BC74}"/>
    <cellStyle name="Normal 5 8 13" xfId="26819" xr:uid="{6BBBE1C4-0EB1-48E1-8ADF-61CE58021F0C}"/>
    <cellStyle name="Normal 5 8 14" xfId="26822" xr:uid="{B75BD03C-E195-47E7-BE71-890D49A4E152}"/>
    <cellStyle name="Normal 5 8 2" xfId="26824" xr:uid="{8B1070A4-173F-4ECE-A593-57223AC8CE6C}"/>
    <cellStyle name="Normal 5 8 2 2" xfId="4198" xr:uid="{05E8F400-2BAB-42BF-8FE3-8864E968142C}"/>
    <cellStyle name="Normal 5 8 2 3" xfId="5448" xr:uid="{F2F35569-CCD6-4111-A593-CE2597A920DF}"/>
    <cellStyle name="Normal 5 8 2 4" xfId="948" xr:uid="{B30EB7EE-2027-42ED-9EB2-4ABAD027E886}"/>
    <cellStyle name="Normal 5 8 2 5" xfId="26825" xr:uid="{F417E70C-938E-4011-B6EB-192F20C2D874}"/>
    <cellStyle name="Normal 5 8 2 6" xfId="26827" xr:uid="{6731D4C4-6168-41B8-B9C1-2B8902D198E0}"/>
    <cellStyle name="Normal 5 8 2 7" xfId="26828" xr:uid="{02D46E55-6A8A-4424-8EC0-9FC461672823}"/>
    <cellStyle name="Normal 5 8 2 8" xfId="26829" xr:uid="{573336C6-D199-4F05-9552-655D78981914}"/>
    <cellStyle name="Normal 5 8 2 9" xfId="26830" xr:uid="{C06EF56A-F7AB-424A-B596-D7FDC45E7E5C}"/>
    <cellStyle name="Normal 5 8 3" xfId="26832" xr:uid="{01618EBC-30E6-41BA-8389-A9E97AEB84D1}"/>
    <cellStyle name="Normal 5 8 3 2" xfId="4328" xr:uid="{2BD3DF48-0898-4BC1-ADFA-01C95426C81A}"/>
    <cellStyle name="Normal 5 8 3 3" xfId="5459" xr:uid="{E655A76A-9981-4BAE-87DD-EF0242C8CE49}"/>
    <cellStyle name="Normal 5 8 3 4" xfId="2601" xr:uid="{C57E01A3-16E0-44E9-8880-52720BCEB1EB}"/>
    <cellStyle name="Normal 5 8 3 5" xfId="26834" xr:uid="{7C02019F-447A-4434-BFFF-C6941E580374}"/>
    <cellStyle name="Normal 5 8 3 6" xfId="26837" xr:uid="{B66C982A-A548-4929-A1BE-E08DA913F8A3}"/>
    <cellStyle name="Normal 5 8 3 7" xfId="26840" xr:uid="{1B5089CF-7FD9-40ED-921C-487A3637704F}"/>
    <cellStyle name="Normal 5 8 3 8" xfId="26843" xr:uid="{D266D7F7-9593-4456-9D74-2BAF29B3BB6B}"/>
    <cellStyle name="Normal 5 8 3 9" xfId="26846" xr:uid="{F7841D32-3ED3-48B7-AC60-E543AEED6241}"/>
    <cellStyle name="Normal 5 8 4" xfId="26850" xr:uid="{A93DA910-48A2-40E3-8B36-03B2B5E8D5BE}"/>
    <cellStyle name="Normal 5 8 4 2" xfId="367" xr:uid="{76FB8659-198A-4D3D-9EFA-F5E9D9D84F2B}"/>
    <cellStyle name="Normal 5 8 4 3" xfId="419" xr:uid="{F8D0FB85-97E1-42D2-BCB0-1D4DD1FFD1C6}"/>
    <cellStyle name="Normal 5 8 4 4" xfId="448" xr:uid="{099BD2D0-1AB3-4F2B-8DAC-B33304DCD636}"/>
    <cellStyle name="Normal 5 8 4 5" xfId="26852" xr:uid="{D77F8064-32C7-4E37-95B8-B64190053E3B}"/>
    <cellStyle name="Normal 5 8 4 6" xfId="26854" xr:uid="{6BEDF03C-2A60-4A8E-A47A-54230619C84C}"/>
    <cellStyle name="Normal 5 8 4 7" xfId="26856" xr:uid="{C6637975-4C1B-420F-9A86-FC0DC8A6BBC6}"/>
    <cellStyle name="Normal 5 8 4 8" xfId="26858" xr:uid="{C3D92756-F06F-4473-890C-A0083CAC4867}"/>
    <cellStyle name="Normal 5 8 4 9" xfId="26860" xr:uid="{74C4AE41-C633-4615-A42C-752D7CC97E9B}"/>
    <cellStyle name="Normal 5 8 5" xfId="26863" xr:uid="{F20AD3C4-1D7B-4081-9298-322EA8887E9B}"/>
    <cellStyle name="Normal 5 8 5 2" xfId="26865" xr:uid="{34C37C1A-DD8B-4BDB-91C1-0F36D159E977}"/>
    <cellStyle name="Normal 5 8 5 3" xfId="26866" xr:uid="{EB8A8795-8894-4528-B8E2-05C329FC4534}"/>
    <cellStyle name="Normal 5 8 5 4" xfId="26867" xr:uid="{4CCDD639-86AE-4F8B-8300-D7DBE3538EB8}"/>
    <cellStyle name="Normal 5 8 5 5" xfId="26868" xr:uid="{3AD2B1EA-BC26-4BF9-9779-602FE95BE119}"/>
    <cellStyle name="Normal 5 8 5 6" xfId="26869" xr:uid="{C56CACEF-1AE0-406B-855A-E26AA5B9C726}"/>
    <cellStyle name="Normal 5 8 5 7" xfId="26870" xr:uid="{A24E071C-F50F-4626-8E93-53FA8155CF25}"/>
    <cellStyle name="Normal 5 8 5 8" xfId="26871" xr:uid="{A1CFA632-A535-4DCB-8DE0-30AC047FA563}"/>
    <cellStyle name="Normal 5 8 5 9" xfId="26872" xr:uid="{F5E36B74-1846-4E92-A6D7-DF0C03A37DB4}"/>
    <cellStyle name="Normal 5 8 6" xfId="26874" xr:uid="{4AA3781B-4E18-4C64-917E-7D2E9D53DDA4}"/>
    <cellStyle name="Normal 5 8 6 2" xfId="19957" xr:uid="{C01EAB39-D1FE-42C8-8BA1-238FED7A7EEF}"/>
    <cellStyle name="Normal 5 8 6 3" xfId="26876" xr:uid="{E205E2CA-D0D8-4D83-AA80-31FAB2ACDBA3}"/>
    <cellStyle name="Normal 5 8 6 4" xfId="26878" xr:uid="{4BBE80C8-7FCC-4101-9DCB-2DCE5D97041D}"/>
    <cellStyle name="Normal 5 8 6 5" xfId="26879" xr:uid="{D8AA19F9-1C65-4052-AA16-D14BF2151C63}"/>
    <cellStyle name="Normal 5 8 6 6" xfId="26880" xr:uid="{9123B388-2B45-49F7-BA12-7702850A3CDB}"/>
    <cellStyle name="Normal 5 8 6 7" xfId="26881" xr:uid="{C4ACB17B-8621-492B-9CE8-1A8C1068AD3B}"/>
    <cellStyle name="Normal 5 8 6 8" xfId="26882" xr:uid="{B43D6499-5CE4-44AD-BC03-D2675CCBFDC0}"/>
    <cellStyle name="Normal 5 8 6 9" xfId="26883" xr:uid="{5F110059-DA10-4908-A820-22DF938B1C51}"/>
    <cellStyle name="Normal 5 8 7" xfId="26885" xr:uid="{7FB6476C-448E-4624-9D89-F72530B6E6A6}"/>
    <cellStyle name="Normal 5 8 8" xfId="26889" xr:uid="{2B27A4EE-D29E-48DC-9AD5-855A6127ADE0}"/>
    <cellStyle name="Normal 5 8 9" xfId="26894" xr:uid="{B0E820C6-299E-4BDF-99AB-4705A6B8E427}"/>
    <cellStyle name="Normal 5 8_New TB 18-19" xfId="26897" xr:uid="{8A7B4E2B-2F37-484B-8D32-89F63CF39092}"/>
    <cellStyle name="Normal 5 9" xfId="15965" xr:uid="{4C9E00D4-57F6-49DB-9159-D73DDD0C1C6F}"/>
    <cellStyle name="Normal 5_Notes" xfId="26899" xr:uid="{157E9B5D-EE46-4F1E-93C9-A5ACFD993A27}"/>
    <cellStyle name="Normal 50" xfId="26582" xr:uid="{2F64F9F3-5C6B-4A47-866D-4827FB36F395}"/>
    <cellStyle name="Normal 50 2" xfId="47507" xr:uid="{FDF01856-8463-400D-AD96-D7818740FCF4}"/>
    <cellStyle name="Normal 50 3" xfId="47508" xr:uid="{DCA2F0E8-DF1E-48F7-81A9-4062D1B4850B}"/>
    <cellStyle name="Normal 51" xfId="26584" xr:uid="{D0BD983B-F5E8-4ADD-B3BB-810A02989FDB}"/>
    <cellStyle name="Normal 51 2" xfId="47509" xr:uid="{27A696FC-8588-4B4E-AC3B-5FA335D87432}"/>
    <cellStyle name="Normal 51 3" xfId="47510" xr:uid="{00D794CC-351E-42E5-B35A-F71D0E7B2ADB}"/>
    <cellStyle name="Normal 52" xfId="26586" xr:uid="{7134F542-B6A7-4A94-9E25-23BE3A970379}"/>
    <cellStyle name="Normal 52 2" xfId="47511" xr:uid="{1EF0F6D0-6070-41CC-9A0F-CE230EEFE2F7}"/>
    <cellStyle name="Normal 52 3" xfId="47512" xr:uid="{4BF544BF-4CFC-4A7E-BBD1-3DF0F855C6E2}"/>
    <cellStyle name="Normal 53" xfId="26588" xr:uid="{06C4C516-29A8-4079-8CCC-21D2F450BF7E}"/>
    <cellStyle name="Normal 53 2" xfId="47513" xr:uid="{5F0B4D08-F60E-466C-BA91-07F3C3ECF6AF}"/>
    <cellStyle name="Normal 53 3" xfId="47514" xr:uid="{55934E39-1118-452C-9B45-EB894976E43E}"/>
    <cellStyle name="Normal 54" xfId="26590" xr:uid="{10D60E0E-E7FC-4502-9E05-7DEE236B4106}"/>
    <cellStyle name="Normal 54 2" xfId="47515" xr:uid="{03CA688B-72E9-47F4-BF0E-789C2E8B1B42}"/>
    <cellStyle name="Normal 54 3" xfId="47516" xr:uid="{EC20B207-7C12-421E-8C83-0FC56F658458}"/>
    <cellStyle name="Normal 55" xfId="26900" xr:uid="{5A9B2093-2C54-4157-B67E-BEE5860F3CE1}"/>
    <cellStyle name="Normal 55 2" xfId="47517" xr:uid="{DDCBAB5D-0884-4540-BCA6-B2E430F57CE9}"/>
    <cellStyle name="Normal 55 3" xfId="47518" xr:uid="{B2F7A02B-8D41-4374-BFA8-9DAF6669C291}"/>
    <cellStyle name="Normal 56" xfId="26902" xr:uid="{42B9725B-4B3D-40B6-8677-DA43B29D38A9}"/>
    <cellStyle name="Normal 56 2" xfId="47519" xr:uid="{49FD610C-E083-456C-A853-E60AE4FB17BD}"/>
    <cellStyle name="Normal 56 3" xfId="47520" xr:uid="{4C1A545B-BA27-47BD-8982-3DA7B9E94CA3}"/>
    <cellStyle name="Normal 57" xfId="26904" xr:uid="{B4D6E5BD-3B37-41E5-BB75-51FE77946C60}"/>
    <cellStyle name="Normal 57 2" xfId="47521" xr:uid="{00299205-A011-420E-B2CB-A79B1FD5C1A4}"/>
    <cellStyle name="Normal 57 3" xfId="47522" xr:uid="{3218A665-384A-4530-9793-5AAF5A31DE0A}"/>
    <cellStyle name="Normal 58" xfId="26906" xr:uid="{E5233421-CB83-4A87-B0BC-09C227EAD9A1}"/>
    <cellStyle name="Normal 58 2" xfId="47523" xr:uid="{2FBDDD9E-12EC-4912-AAC6-8CDF24B7E759}"/>
    <cellStyle name="Normal 58 3" xfId="47524" xr:uid="{BE486043-513C-4E31-BEFD-DB7BE0D1E7F6}"/>
    <cellStyle name="Normal 59" xfId="26908" xr:uid="{58FF4EB9-8190-4239-9F0B-5A6F2529A1E4}"/>
    <cellStyle name="Normal 59 2" xfId="47525" xr:uid="{D4504B10-3A13-402A-8BFD-35AF2A5F85B3}"/>
    <cellStyle name="Normal 59 3" xfId="47526" xr:uid="{19BE50BF-9558-488B-B757-0D5468E139ED}"/>
    <cellStyle name="Normal 6" xfId="15627" xr:uid="{F88A1C5D-CE45-4444-B19D-18F6B36ECBEC}"/>
    <cellStyle name="Normal 6 2" xfId="47527" xr:uid="{D9570972-95FA-4367-99BB-2E284662A1A1}"/>
    <cellStyle name="Normal 6 3" xfId="47528" xr:uid="{3D0832BB-C7CD-4829-8253-F3092AFE6279}"/>
    <cellStyle name="Normal 60" xfId="26901" xr:uid="{D787500A-E5C1-4748-897D-8526FE100AFD}"/>
    <cellStyle name="Normal 60 2" xfId="47529" xr:uid="{4D5F37F5-2595-446F-9B96-45F0A0AFBA9E}"/>
    <cellStyle name="Normal 60 3" xfId="47530" xr:uid="{5A13078C-81B6-4F28-B27C-C96FADF9858A}"/>
    <cellStyle name="Normal 61" xfId="26903" xr:uid="{E626C39E-C6E9-4D0B-BD97-F08B179A2DCC}"/>
    <cellStyle name="Normal 61 2" xfId="47531" xr:uid="{A0BC4447-A5BE-4925-B661-2F8564141F33}"/>
    <cellStyle name="Normal 61 3" xfId="47532" xr:uid="{2F9D12FE-AAF7-4E64-AB39-AEED87EC8E33}"/>
    <cellStyle name="Normal 62" xfId="26905" xr:uid="{BFBBC903-336B-40D2-966E-4811EC46BEF9}"/>
    <cellStyle name="Normal 62 2" xfId="47533" xr:uid="{1FDE1408-01F8-4A6B-B0D0-DEB4B4434A43}"/>
    <cellStyle name="Normal 62 3" xfId="47534" xr:uid="{87C9E382-67B4-4DCB-8034-9AA59E8EF08E}"/>
    <cellStyle name="Normal 63" xfId="26907" xr:uid="{72CFDAD2-0D93-4670-A84E-CFD573F199D8}"/>
    <cellStyle name="Normal 63 10" xfId="26910" xr:uid="{9567BBC9-4CEA-495B-8E7E-E51991C898BD}"/>
    <cellStyle name="Normal 63 11" xfId="26215" xr:uid="{B7238428-6381-46B5-B82E-3ECBEA36EE8D}"/>
    <cellStyle name="Normal 63 12" xfId="26218" xr:uid="{7C31EC2D-409B-4455-9B45-0BB8844BEE20}"/>
    <cellStyle name="Normal 63 13" xfId="26220" xr:uid="{073999F9-FFDE-4005-BE54-F57A3D57283A}"/>
    <cellStyle name="Normal 63 14" xfId="26222" xr:uid="{C976DE68-3BF4-4BEF-9C48-9CD451860F7D}"/>
    <cellStyle name="Normal 63 2" xfId="26913" xr:uid="{9CD639B5-7DCE-47FD-92E8-6425C5F68AED}"/>
    <cellStyle name="Normal 63 2 2" xfId="26917" xr:uid="{D8F1DF11-D955-4262-AC28-C71FA4E430E2}"/>
    <cellStyle name="Normal 63 2 3" xfId="26918" xr:uid="{D8AFAD2B-0733-4187-890F-0EC556F78D82}"/>
    <cellStyle name="Normal 63 2 4" xfId="26920" xr:uid="{34CA6334-4B6A-4DFE-A631-98992DDC9716}"/>
    <cellStyle name="Normal 63 2 5" xfId="26922" xr:uid="{F183522F-7409-48B4-A6DB-B857B7EAEEC9}"/>
    <cellStyle name="Normal 63 2 6" xfId="26924" xr:uid="{382F93F8-0A66-4FAA-A02D-745FF2DA04BE}"/>
    <cellStyle name="Normal 63 2 7" xfId="26926" xr:uid="{F2EDAFE0-240B-474D-AA62-2693DF573CD0}"/>
    <cellStyle name="Normal 63 2 8" xfId="26928" xr:uid="{7E7123F1-B915-48C7-A425-58F763DA2371}"/>
    <cellStyle name="Normal 63 2 9" xfId="26930" xr:uid="{6CEBD65D-1171-479F-860E-195E393D03E0}"/>
    <cellStyle name="Normal 63 3" xfId="26932" xr:uid="{2F283B17-364B-48B5-B2B0-D8BC61A16C10}"/>
    <cellStyle name="Normal 63 3 2" xfId="26933" xr:uid="{C08ED0D6-4B9C-481B-B147-D5C348F17EC2}"/>
    <cellStyle name="Normal 63 3 3" xfId="26934" xr:uid="{C8B19AD4-6F24-4F48-87AF-AE5C1A8503E0}"/>
    <cellStyle name="Normal 63 3 4" xfId="26936" xr:uid="{463E9EF6-7E4F-46D0-A5A9-7D9619CB6500}"/>
    <cellStyle name="Normal 63 3 5" xfId="26938" xr:uid="{E0357FF6-0B6A-4162-BDB0-270F04F31E96}"/>
    <cellStyle name="Normal 63 3 6" xfId="26940" xr:uid="{5F9E367C-7BFC-4103-BC30-E267C0D222D3}"/>
    <cellStyle name="Normal 63 3 7" xfId="26942" xr:uid="{DD8F2E2D-3636-49AA-BF0A-3DB163918C8A}"/>
    <cellStyle name="Normal 63 3 8" xfId="26944" xr:uid="{3EB65017-BBA9-402B-B892-283FEC59BD7D}"/>
    <cellStyle name="Normal 63 3 9" xfId="26946" xr:uid="{133A8440-ADDE-42D3-ABDF-5CD58395ED10}"/>
    <cellStyle name="Normal 63 4" xfId="26948" xr:uid="{35641C74-4178-4576-9E29-795D2F8A4DCF}"/>
    <cellStyle name="Normal 63 4 2" xfId="26949" xr:uid="{055274EB-B845-49B4-B037-D05FAC8F6C49}"/>
    <cellStyle name="Normal 63 4 3" xfId="26950" xr:uid="{AE11B4F5-8DFD-477E-8584-83E0EB1F352D}"/>
    <cellStyle name="Normal 63 4 4" xfId="26952" xr:uid="{3FBF2070-6DAC-4506-BD74-3FBD0C6DFF8E}"/>
    <cellStyle name="Normal 63 4 5" xfId="26954" xr:uid="{A712AB24-FEF0-4806-A5BA-238107ED8DEC}"/>
    <cellStyle name="Normal 63 4 6" xfId="26956" xr:uid="{0AA5A838-316D-4CBA-81D4-F472AAC70185}"/>
    <cellStyle name="Normal 63 4 7" xfId="26958" xr:uid="{8735F5C9-62A9-4285-B82C-66A92F2BDF94}"/>
    <cellStyle name="Normal 63 4 8" xfId="26960" xr:uid="{335494CC-7DC8-411D-AB95-14B109EC113C}"/>
    <cellStyle name="Normal 63 4 9" xfId="26962" xr:uid="{BC688BD3-1866-4C2F-B8A5-3A58C354978A}"/>
    <cellStyle name="Normal 63 5" xfId="26964" xr:uid="{7811DBEF-A567-4911-AEFD-A76ECB054CC5}"/>
    <cellStyle name="Normal 63 5 2" xfId="26966" xr:uid="{749F8DB2-6EB6-49E1-9305-926F03F62BAA}"/>
    <cellStyle name="Normal 63 5 3" xfId="26969" xr:uid="{D0584B43-4E29-4CD8-979C-8F382D942501}"/>
    <cellStyle name="Normal 63 5 4" xfId="26973" xr:uid="{CEF7CE2B-62F4-4BCC-B115-2831BD7D0298}"/>
    <cellStyle name="Normal 63 5 5" xfId="26977" xr:uid="{CC776E95-6461-40D7-8744-98E26F774675}"/>
    <cellStyle name="Normal 63 5 6" xfId="26981" xr:uid="{4ACC3D8B-B555-43D8-9E79-E6170C5CAFAF}"/>
    <cellStyle name="Normal 63 5 7" xfId="26985" xr:uid="{9CC1B207-844C-44F0-BFA4-14147BA51CCB}"/>
    <cellStyle name="Normal 63 5 8" xfId="26988" xr:uid="{2D4D4519-9574-4873-864B-1B2042F6360C}"/>
    <cellStyle name="Normal 63 5 9" xfId="26991" xr:uid="{E21670EE-F628-4EEF-BC15-CE2FD9461445}"/>
    <cellStyle name="Normal 63 6" xfId="26993" xr:uid="{908F8F15-7F86-4A9C-BEC9-DAB2E2D62FF6}"/>
    <cellStyle name="Normal 63 6 2" xfId="2245" xr:uid="{3B3E039B-1A42-430B-AF3D-0907C5D87120}"/>
    <cellStyle name="Normal 63 6 3" xfId="26995" xr:uid="{33070E89-B78A-4967-8226-437C5B9BD594}"/>
    <cellStyle name="Normal 63 6 4" xfId="26999" xr:uid="{36C4FBC2-8EF9-457F-9E24-35575EFE3ECC}"/>
    <cellStyle name="Normal 63 6 5" xfId="27004" xr:uid="{ACC54484-20EA-4FC3-B6D9-EC74619BEF45}"/>
    <cellStyle name="Normal 63 6 6" xfId="27008" xr:uid="{C2C69F6B-5D7D-4E3F-B56A-12445F307C73}"/>
    <cellStyle name="Normal 63 6 7" xfId="27012" xr:uid="{5064CA50-D393-41DA-B457-E8E27B960256}"/>
    <cellStyle name="Normal 63 6 8" xfId="27015" xr:uid="{A4869C42-7A6D-441F-A524-51B9CB9B63E6}"/>
    <cellStyle name="Normal 63 6 9" xfId="27017" xr:uid="{755B0E84-F929-4541-8010-213DFAA0C7D0}"/>
    <cellStyle name="Normal 63 7" xfId="27019" xr:uid="{472D89C2-E4EA-4CA3-B4FB-F76BE10F95A5}"/>
    <cellStyle name="Normal 63 8" xfId="27020" xr:uid="{E11FC578-7025-417C-84A4-33331091E0B8}"/>
    <cellStyle name="Normal 63 9" xfId="27021" xr:uid="{AC65336B-AD41-4C7B-92B5-83403DC290CB}"/>
    <cellStyle name="Normal 63_New TB 18-19" xfId="27023" xr:uid="{AE7FB6DE-F27D-4E1D-BDCB-4CCCFB7FF297}"/>
    <cellStyle name="Normal 64" xfId="26909" xr:uid="{2D5308B3-9638-46BA-A15F-51904E6499CC}"/>
    <cellStyle name="Normal 64 10" xfId="5345" xr:uid="{D17015F9-82EC-40B4-97A5-80ACEA909D42}"/>
    <cellStyle name="Normal 64 11" xfId="583" xr:uid="{6412A0C3-654A-4129-A0EC-E1FE5857D133}"/>
    <cellStyle name="Normal 64 12" xfId="5355" xr:uid="{AF189ABC-9640-45A9-9181-C86A271682D7}"/>
    <cellStyle name="Normal 64 13" xfId="5366" xr:uid="{E8FB83FF-5A0C-45EE-8D4E-28D12CD8AF7B}"/>
    <cellStyle name="Normal 64 14" xfId="5378" xr:uid="{4ECA10FB-4FE3-4CEE-ADFD-F1B20E0E827F}"/>
    <cellStyle name="Normal 64 15" xfId="5388" xr:uid="{D2BB367E-2834-41EA-8600-3884B8F4E339}"/>
    <cellStyle name="Normal 64 2" xfId="27024" xr:uid="{40D17B80-27D2-4A31-892F-191BC9E1BD14}"/>
    <cellStyle name="Normal 64 2 10" xfId="27028" xr:uid="{B4327580-83CC-4C5F-BDA5-5770B8A483B7}"/>
    <cellStyle name="Normal 64 2 11" xfId="27030" xr:uid="{84271344-9DDB-4967-B67F-3F545D0D9529}"/>
    <cellStyle name="Normal 64 2 12" xfId="27032" xr:uid="{08DBC3DA-7B27-4EAB-8B2F-2AAA59130C79}"/>
    <cellStyle name="Normal 64 2 13" xfId="26797" xr:uid="{97E28F10-B97D-4CC7-B97B-B9B7C9AB83D9}"/>
    <cellStyle name="Normal 64 2 14" xfId="26799" xr:uid="{B6A0614A-7949-4507-82BA-371610F38528}"/>
    <cellStyle name="Normal 64 2 2" xfId="27033" xr:uid="{CDC824FD-FEF0-4611-9C94-1AF902B87ACF}"/>
    <cellStyle name="Normal 64 2 2 2" xfId="27034" xr:uid="{6512E8F9-52D1-44BC-BF5D-4418F1A8E9D7}"/>
    <cellStyle name="Normal 64 2 2 3" xfId="27035" xr:uid="{E818AFB4-6E04-40C5-A648-B6E1C1DBF0B6}"/>
    <cellStyle name="Normal 64 2 2 4" xfId="27036" xr:uid="{E6FE66A8-C043-4E91-A120-500DA65D1CDA}"/>
    <cellStyle name="Normal 64 2 2 5" xfId="27037" xr:uid="{71FA4A52-ABA1-4211-8C9E-16BE64049786}"/>
    <cellStyle name="Normal 64 2 2 6" xfId="27038" xr:uid="{EEED76FE-CD10-4903-B7C5-24B7FA972D77}"/>
    <cellStyle name="Normal 64 2 2 7" xfId="27039" xr:uid="{2B4C94CA-09CF-4F5B-8F9B-B9AD916AC081}"/>
    <cellStyle name="Normal 64 2 2 8" xfId="27040" xr:uid="{61999A38-EF71-4F32-84DE-7B54AA893D1E}"/>
    <cellStyle name="Normal 64 2 2 9" xfId="27041" xr:uid="{BD8361AB-1036-4E58-9423-278DD42D7BF3}"/>
    <cellStyle name="Normal 64 2 3" xfId="27042" xr:uid="{5ABDDE8D-C94D-4383-8F42-077EA927B8D7}"/>
    <cellStyle name="Normal 64 2 3 2" xfId="27043" xr:uid="{72FB6E4F-DBF1-47A9-AA70-91F59773AC42}"/>
    <cellStyle name="Normal 64 2 3 3" xfId="27044" xr:uid="{529462C9-CFA6-4827-8EC0-138998B08E68}"/>
    <cellStyle name="Normal 64 2 3 4" xfId="27046" xr:uid="{C5971F80-987F-4D4D-B6F6-C54783CC796D}"/>
    <cellStyle name="Normal 64 2 3 5" xfId="27047" xr:uid="{F1F335A7-85F8-4477-AC75-C04712B18C0C}"/>
    <cellStyle name="Normal 64 2 3 6" xfId="27048" xr:uid="{A80D690E-B279-44ED-A12F-E45C86EDFBE7}"/>
    <cellStyle name="Normal 64 2 3 7" xfId="27049" xr:uid="{1092DE16-8703-4285-BCA5-E556C648C15D}"/>
    <cellStyle name="Normal 64 2 3 8" xfId="27051" xr:uid="{36D9A942-F180-43A6-B14A-70C32DFE2C69}"/>
    <cellStyle name="Normal 64 2 3 9" xfId="27053" xr:uid="{92F2E2D7-514C-4182-A101-E8B184322F26}"/>
    <cellStyle name="Normal 64 2 4" xfId="27056" xr:uid="{9669E742-EA45-47EE-952A-A40C2844C26D}"/>
    <cellStyle name="Normal 64 2 4 2" xfId="27058" xr:uid="{A1DFB14E-C72F-49C7-BBBC-9C8BD90B1C35}"/>
    <cellStyle name="Normal 64 2 4 3" xfId="27060" xr:uid="{68E4E488-A89B-4AF1-BF1B-0B9F89E26F29}"/>
    <cellStyle name="Normal 64 2 4 4" xfId="27062" xr:uid="{2CC0CEFF-38AA-4222-9478-480D1888311D}"/>
    <cellStyle name="Normal 64 2 4 5" xfId="27064" xr:uid="{795CDDC2-206A-4F15-8124-00235614F1C8}"/>
    <cellStyle name="Normal 64 2 4 6" xfId="27066" xr:uid="{CF101486-B0CE-4FA0-8394-C86485356DC5}"/>
    <cellStyle name="Normal 64 2 4 7" xfId="27068" xr:uid="{C6B46901-7CB6-49E2-8B7C-EC71C5FA82CF}"/>
    <cellStyle name="Normal 64 2 4 8" xfId="27070" xr:uid="{3281752F-DBC9-4C47-839D-C251A1F51399}"/>
    <cellStyle name="Normal 64 2 4 9" xfId="27073" xr:uid="{00A7EDDE-87D5-422F-9338-9356305FD67B}"/>
    <cellStyle name="Normal 64 2 5" xfId="27075" xr:uid="{EFF9F41F-011F-4BD7-9D39-3E9EE1CB1654}"/>
    <cellStyle name="Normal 64 2 5 2" xfId="27076" xr:uid="{33BB1EF1-2B8B-4E84-947C-3EA24BD4CE92}"/>
    <cellStyle name="Normal 64 2 5 3" xfId="27078" xr:uid="{F148E1A9-B17F-46A3-81C2-0E21367EB847}"/>
    <cellStyle name="Normal 64 2 5 4" xfId="27079" xr:uid="{C1E68CF4-CAEE-4C8C-883D-5FCF0E08EC97}"/>
    <cellStyle name="Normal 64 2 5 5" xfId="27080" xr:uid="{8C07F323-437C-43BF-A0EE-8B1C1DE2319B}"/>
    <cellStyle name="Normal 64 2 5 6" xfId="27081" xr:uid="{77FA3447-3EC4-408A-88B7-68AEB54B23D6}"/>
    <cellStyle name="Normal 64 2 5 7" xfId="27083" xr:uid="{3D3BC5A8-AF8E-466C-8242-470C3B1F818C}"/>
    <cellStyle name="Normal 64 2 5 8" xfId="27084" xr:uid="{CB535C14-97F9-4930-90DA-2FEE85F6F392}"/>
    <cellStyle name="Normal 64 2 5 9" xfId="27086" xr:uid="{BFC9FC1F-CCE2-44E1-B5D3-B53D4EFF530F}"/>
    <cellStyle name="Normal 64 2 6" xfId="27089" xr:uid="{609C7FFC-F190-42C6-8B89-67C5CC757A0C}"/>
    <cellStyle name="Normal 64 2 6 2" xfId="27090" xr:uid="{20E6A8D8-8524-4385-9F88-61BB7549A9D6}"/>
    <cellStyle name="Normal 64 2 6 3" xfId="27091" xr:uid="{C98BEB10-7814-4122-B861-756E84F68DD6}"/>
    <cellStyle name="Normal 64 2 6 4" xfId="27092" xr:uid="{1B16C9E8-C3E6-4D1D-9CAC-708E860A052C}"/>
    <cellStyle name="Normal 64 2 6 5" xfId="27093" xr:uid="{D1A83FAE-B17A-44A7-BAD3-6C0C319949DD}"/>
    <cellStyle name="Normal 64 2 6 6" xfId="27094" xr:uid="{45D779AA-43C8-4868-8F61-0DF293E6DB4B}"/>
    <cellStyle name="Normal 64 2 6 7" xfId="27095" xr:uid="{81B20A04-6DDE-4D98-A458-6CAF66B81FA3}"/>
    <cellStyle name="Normal 64 2 6 8" xfId="27096" xr:uid="{DF956D24-9F23-4AFD-934B-6B36DC16F93A}"/>
    <cellStyle name="Normal 64 2 6 9" xfId="27099" xr:uid="{2FF12DF0-8BF1-4D8D-AFCD-F79886BD7DE1}"/>
    <cellStyle name="Normal 64 2 7" xfId="27103" xr:uid="{1BCE0431-4CA8-410A-B74E-7A7B1B2F1494}"/>
    <cellStyle name="Normal 64 2 8" xfId="27105" xr:uid="{210F29EB-B0AD-4E69-8A09-23347FFD5B88}"/>
    <cellStyle name="Normal 64 2 9" xfId="24686" xr:uid="{93463089-4674-435E-A2E4-C4FF9752D723}"/>
    <cellStyle name="Normal 64 2_New TB 18-19" xfId="27106" xr:uid="{623FBC14-91A6-44E5-AB22-F17F5E1C2115}"/>
    <cellStyle name="Normal 64 3" xfId="27107" xr:uid="{3852B0D0-4D88-44BE-BBE3-30384BEEA00E}"/>
    <cellStyle name="Normal 64 4" xfId="27108" xr:uid="{6E05FA67-DBEB-49FA-B6FB-271E65A799C8}"/>
    <cellStyle name="Normal 64 5" xfId="27109" xr:uid="{0987EDF4-281E-4AB6-8E9A-78A7C7D44087}"/>
    <cellStyle name="Normal 64 6" xfId="27110" xr:uid="{A0E96981-1C5F-46AF-9A8C-E3245325A78B}"/>
    <cellStyle name="Normal 64 7" xfId="27111" xr:uid="{39286B2E-492E-409C-A7A4-C21173E45D30}"/>
    <cellStyle name="Normal 64 8" xfId="27112" xr:uid="{5112095C-9832-440D-A21D-63A6964B3AC3}"/>
    <cellStyle name="Normal 64 9" xfId="27113" xr:uid="{268E2674-A0C7-4BA5-B84A-856690BC00AF}"/>
    <cellStyle name="Normal 64_New TB 18-19" xfId="27114" xr:uid="{FED52687-B470-4AAB-A398-25C88B469D1A}"/>
    <cellStyle name="Normal 65" xfId="19031" xr:uid="{76CCFC3D-A9D3-4846-8043-6D7DD0AC1E7C}"/>
    <cellStyle name="Normal 65 10" xfId="13314" xr:uid="{B7A6606D-F352-494C-989A-01D83FA481A4}"/>
    <cellStyle name="Normal 65 11" xfId="13327" xr:uid="{CD02138F-1B0A-45FD-9708-F23F834BFDE8}"/>
    <cellStyle name="Normal 65 12" xfId="13338" xr:uid="{C8627C1A-DB10-4464-967F-2F178F17F570}"/>
    <cellStyle name="Normal 65 13" xfId="27115" xr:uid="{E8A15FD0-5CF3-4908-8E72-805B7A98A62A}"/>
    <cellStyle name="Normal 65 14" xfId="27118" xr:uid="{50E3EB9B-BD20-4F2F-96A6-3900B48705A1}"/>
    <cellStyle name="Normal 65 15" xfId="27122" xr:uid="{1F463C41-E4FB-4D90-9E7A-5C2C09FDC1A6}"/>
    <cellStyle name="Normal 65 2" xfId="27124" xr:uid="{EAF9F45C-4864-4B1C-B91E-44C878D19AC6}"/>
    <cellStyle name="Normal 65 2 10" xfId="27129" xr:uid="{1D8C6CDC-03E3-442E-B890-D9A21541C56D}"/>
    <cellStyle name="Normal 65 2 11" xfId="27130" xr:uid="{07689EB5-E4D4-4696-9EDB-25B51F738FBA}"/>
    <cellStyle name="Normal 65 2 12" xfId="27131" xr:uid="{513E0B01-0279-44F5-8607-3285129F4387}"/>
    <cellStyle name="Normal 65 2 13" xfId="27132" xr:uid="{9B976A36-2DE7-4DA5-A0FA-F6CEA3E655C2}"/>
    <cellStyle name="Normal 65 2 14" xfId="27133" xr:uid="{CEB5682E-A559-4371-BFD4-0AFD88471AA7}"/>
    <cellStyle name="Normal 65 2 2" xfId="27134" xr:uid="{2C1F3F27-C3ED-434F-B11A-5F62A7E2478F}"/>
    <cellStyle name="Normal 65 2 2 2" xfId="1799" xr:uid="{3321959B-6549-4A32-8078-DD260532887E}"/>
    <cellStyle name="Normal 65 2 2 3" xfId="2035" xr:uid="{38116A2E-AA0A-40BB-80A1-135AD9BBCD7F}"/>
    <cellStyle name="Normal 65 2 2 4" xfId="2055" xr:uid="{8BE8E979-7423-408A-B481-A0C69F9DF699}"/>
    <cellStyle name="Normal 65 2 2 5" xfId="2081" xr:uid="{5700C993-A229-4840-B438-4A072742D5E1}"/>
    <cellStyle name="Normal 65 2 2 6" xfId="16552" xr:uid="{C3FD967F-7A3E-4F8A-B9E8-493D34AAD107}"/>
    <cellStyle name="Normal 65 2 2 7" xfId="16555" xr:uid="{E5BC7A42-6B83-40F3-A723-A31FEE423F50}"/>
    <cellStyle name="Normal 65 2 2 8" xfId="12961" xr:uid="{E5B15B17-0CD4-4163-BE0A-D3F2C8E74A4D}"/>
    <cellStyle name="Normal 65 2 2 9" xfId="27135" xr:uid="{DF2CA1D7-B936-44CB-ACD9-8EFCAEB2490A}"/>
    <cellStyle name="Normal 65 2 3" xfId="27136" xr:uid="{252D9509-87D9-496E-9E8D-4E3D8E1B2527}"/>
    <cellStyle name="Normal 65 2 3 2" xfId="2153" xr:uid="{EC6D2889-8421-4F56-9A5B-F95C9217CDC4}"/>
    <cellStyle name="Normal 65 2 3 3" xfId="2167" xr:uid="{D2801797-45E4-46BD-B396-C898D00582AA}"/>
    <cellStyle name="Normal 65 2 3 4" xfId="546" xr:uid="{55A089BD-0BB0-4408-B69D-7ECCE632E11B}"/>
    <cellStyle name="Normal 65 2 3 5" xfId="2178" xr:uid="{33C35013-307D-4734-AD45-29B35D92AF1E}"/>
    <cellStyle name="Normal 65 2 3 6" xfId="25006" xr:uid="{E7BFA82C-9B0E-4550-A851-319B826B6EE0}"/>
    <cellStyle name="Normal 65 2 3 7" xfId="25011" xr:uid="{6D90923A-270F-4241-8D01-8C4B7DDB3BBF}"/>
    <cellStyle name="Normal 65 2 3 8" xfId="25016" xr:uid="{BA3018CB-2095-4FBF-BD0C-3A399DF972A5}"/>
    <cellStyle name="Normal 65 2 3 9" xfId="27138" xr:uid="{A4EDCA9A-1110-4B9C-A65B-9385397B8C41}"/>
    <cellStyle name="Normal 65 2 4" xfId="27141" xr:uid="{EA53F90E-7B9B-4C8E-B9F8-ECCA24DEED20}"/>
    <cellStyle name="Normal 65 2 4 2" xfId="25032" xr:uid="{C6031255-5797-471E-B59D-32FB9FA61929}"/>
    <cellStyle name="Normal 65 2 4 3" xfId="25039" xr:uid="{7088F6F8-2C5C-4302-99FE-28C3D4EA9333}"/>
    <cellStyle name="Normal 65 2 4 4" xfId="25046" xr:uid="{FD7180AE-222D-45E8-A94A-BB768BCECB09}"/>
    <cellStyle name="Normal 65 2 4 5" xfId="25054" xr:uid="{6B3810BC-A397-4BB7-80B1-F48AA595A1B7}"/>
    <cellStyle name="Normal 65 2 4 6" xfId="25061" xr:uid="{2BBB01D3-E811-4375-AB25-50E6E1CA3B56}"/>
    <cellStyle name="Normal 65 2 4 7" xfId="25066" xr:uid="{68F40E9C-0529-4272-A717-CBE3870DE539}"/>
    <cellStyle name="Normal 65 2 4 8" xfId="25071" xr:uid="{C87A4BC0-5EA5-417B-A716-86D75F3B79CE}"/>
    <cellStyle name="Normal 65 2 4 9" xfId="16920" xr:uid="{F6D8483C-7762-49E6-8EF3-5FEFF37BCD22}"/>
    <cellStyle name="Normal 65 2 5" xfId="27143" xr:uid="{DDE41097-47D1-4619-82D9-16E26606B156}"/>
    <cellStyle name="Normal 65 2 5 2" xfId="25080" xr:uid="{3823F5C8-43B4-4565-AED4-BD1EA0CFF776}"/>
    <cellStyle name="Normal 65 2 5 3" xfId="25086" xr:uid="{2FB57ECD-E227-46A7-A770-3A32B7D0125F}"/>
    <cellStyle name="Normal 65 2 5 4" xfId="25092" xr:uid="{681001C1-CF08-4D6E-8579-53E71D2D52FE}"/>
    <cellStyle name="Normal 65 2 5 5" xfId="25096" xr:uid="{6FABEBED-6C9B-47C5-94E5-3A2834D9322C}"/>
    <cellStyle name="Normal 65 2 5 6" xfId="25100" xr:uid="{ABC493BF-30E1-4631-A8F0-79164E6FEABF}"/>
    <cellStyle name="Normal 65 2 5 7" xfId="25104" xr:uid="{7AED07B6-9548-454C-B434-88DB163605E7}"/>
    <cellStyle name="Normal 65 2 5 8" xfId="25108" xr:uid="{0AF6F951-A5D4-4A32-834A-C876D58CE616}"/>
    <cellStyle name="Normal 65 2 5 9" xfId="27144" xr:uid="{A285B690-70B5-465E-91D0-B2A6817B5318}"/>
    <cellStyle name="Normal 65 2 6" xfId="27147" xr:uid="{228D3DAC-4933-4649-92A3-D296254D5C30}"/>
    <cellStyle name="Normal 65 2 6 2" xfId="25150" xr:uid="{237AFB28-1E3F-464C-B3F6-14D24E664C2F}"/>
    <cellStyle name="Normal 65 2 6 3" xfId="25158" xr:uid="{43C65041-322E-4A71-9DEF-E6C9A723808E}"/>
    <cellStyle name="Normal 65 2 6 4" xfId="25169" xr:uid="{EADB9A13-EAF2-4A68-8AF6-FB294DB44065}"/>
    <cellStyle name="Normal 65 2 6 5" xfId="25178" xr:uid="{D21B0E31-4FE1-41E3-B4C3-D81107C52D5B}"/>
    <cellStyle name="Normal 65 2 6 6" xfId="25187" xr:uid="{B702677E-E887-4FD9-9319-EAC71D6EB476}"/>
    <cellStyle name="Normal 65 2 6 7" xfId="25210" xr:uid="{698E1C79-703F-4C55-84E7-0D0D43C418C3}"/>
    <cellStyle name="Normal 65 2 6 8" xfId="25215" xr:uid="{ABDAC071-90D3-4DD8-A238-D44933142163}"/>
    <cellStyle name="Normal 65 2 6 9" xfId="27148" xr:uid="{92CA74C4-886C-4629-9ECC-929C1407E6CD}"/>
    <cellStyle name="Normal 65 2 7" xfId="27152" xr:uid="{D4444C16-BB98-4ADF-9E9F-DECF7C4023CE}"/>
    <cellStyle name="Normal 65 2 8" xfId="27154" xr:uid="{07AB7E1C-202A-4B9F-88E6-83A6192D12C0}"/>
    <cellStyle name="Normal 65 2 9" xfId="27156" xr:uid="{51C77633-DD1A-4168-8FD2-09CAC15B68CB}"/>
    <cellStyle name="Normal 65 2_New TB 18-19" xfId="8730" xr:uid="{22A77CE4-BE56-43FC-BE64-B570E9097A3F}"/>
    <cellStyle name="Normal 65 3" xfId="27157" xr:uid="{A73DF47E-B2D1-444C-B8DA-5689699B8B37}"/>
    <cellStyle name="Normal 65 4" xfId="27160" xr:uid="{8955B521-AFD6-4D50-89F7-FF1919E6EBC8}"/>
    <cellStyle name="Normal 65 5" xfId="27163" xr:uid="{5A7CCAA7-1A67-4612-9462-D716E6B09CCB}"/>
    <cellStyle name="Normal 65 6" xfId="27166" xr:uid="{3E320A76-FD52-4600-995C-3D7E92C0C9A9}"/>
    <cellStyle name="Normal 65 7" xfId="27169" xr:uid="{3DA43A6C-2A05-422C-86B9-1F96F6BECD22}"/>
    <cellStyle name="Normal 65 8" xfId="27172" xr:uid="{3F90B1AD-2EBA-40FD-8830-CE0ABDBB35FB}"/>
    <cellStyle name="Normal 65 9" xfId="27175" xr:uid="{B268C5AF-84C4-4233-BDCB-6BBE0442C8A7}"/>
    <cellStyle name="Normal 65_New TB 18-19" xfId="27178" xr:uid="{4033F640-F8D0-45A0-AEC8-0486FA608904}"/>
    <cellStyle name="Normal 66" xfId="19035" xr:uid="{FB5B6F11-C4EB-4EBE-910D-2E5D33FD3818}"/>
    <cellStyle name="Normal 66 10" xfId="27182" xr:uid="{4DB149DB-4E96-49FE-AD17-39AB954F0F69}"/>
    <cellStyle name="Normal 66 11" xfId="27185" xr:uid="{C0E3059D-EFFB-43D5-BF5C-9A281A374AE9}"/>
    <cellStyle name="Normal 66 12" xfId="27187" xr:uid="{B30930A7-67CD-42F5-B1FA-B74BB1E5FA2E}"/>
    <cellStyle name="Normal 66 13" xfId="27189" xr:uid="{BE26DF53-8777-4ACF-8976-F277E0820F5D}"/>
    <cellStyle name="Normal 66 14" xfId="12324" xr:uid="{BB4270C6-8658-4C57-B5D4-BD32BD8F1B6E}"/>
    <cellStyle name="Normal 66 15" xfId="12327" xr:uid="{8145C636-DF61-4C65-9FBB-60387D25ACAE}"/>
    <cellStyle name="Normal 66 2" xfId="27191" xr:uid="{C89109BE-669A-469E-934E-1CA3830E5DCD}"/>
    <cellStyle name="Normal 66 2 10" xfId="27194" xr:uid="{A99227EF-226D-424E-AB3B-542BA21B320F}"/>
    <cellStyle name="Normal 66 2 11" xfId="27195" xr:uid="{B16A1910-EC27-4BFC-A8FF-676E6AF9DC85}"/>
    <cellStyle name="Normal 66 2 12" xfId="2244" xr:uid="{356B473B-E340-4AC1-AFC7-7551C53FA51C}"/>
    <cellStyle name="Normal 66 2 13" xfId="26996" xr:uid="{5B8C67EF-0064-494F-B505-B2CD19646B62}"/>
    <cellStyle name="Normal 66 2 14" xfId="27000" xr:uid="{CF148573-CAE2-4A0E-8BBE-241B523516BD}"/>
    <cellStyle name="Normal 66 2 2" xfId="27196" xr:uid="{25537DE3-4251-47FE-82B9-B2FACD9072E7}"/>
    <cellStyle name="Normal 66 2 2 2" xfId="27197" xr:uid="{1C69FA1A-AA39-4BBC-9B5F-12AE6170DF77}"/>
    <cellStyle name="Normal 66 2 2 3" xfId="27199" xr:uid="{967EE031-AD8E-48A9-BDAD-932C2909BD37}"/>
    <cellStyle name="Normal 66 2 2 4" xfId="8326" xr:uid="{0E70E8DC-5214-4DF3-870D-FC8B511E8FED}"/>
    <cellStyle name="Normal 66 2 2 5" xfId="8329" xr:uid="{49E616B5-90ED-4734-85A0-553919B37218}"/>
    <cellStyle name="Normal 66 2 2 6" xfId="8332" xr:uid="{E4ADE18C-A522-479E-9A59-C76408032424}"/>
    <cellStyle name="Normal 66 2 2 7" xfId="8334" xr:uid="{040853BB-C922-426C-AF14-7064B7AFC60D}"/>
    <cellStyle name="Normal 66 2 2 8" xfId="1093" xr:uid="{507EFA99-0ABA-4786-9DD6-E9FBEDA5DDED}"/>
    <cellStyle name="Normal 66 2 2 9" xfId="8336" xr:uid="{1BAB93DC-6EF4-4358-9882-722A60F818D5}"/>
    <cellStyle name="Normal 66 2 3" xfId="27201" xr:uid="{E911B31C-A3A7-4AD0-B173-6E810E202121}"/>
    <cellStyle name="Normal 66 2 3 2" xfId="27202" xr:uid="{F986D08A-66DB-4AD0-B0C1-3A6EFF32F29C}"/>
    <cellStyle name="Normal 66 2 3 3" xfId="27203" xr:uid="{F8935E11-1A3C-40E6-BA43-80D87DB69F0E}"/>
    <cellStyle name="Normal 66 2 3 4" xfId="8350" xr:uid="{88B8886C-C42B-49C5-9537-A59815AF311D}"/>
    <cellStyle name="Normal 66 2 3 5" xfId="8353" xr:uid="{8BAD3437-38EA-4DF9-A6A3-C916D93B628C}"/>
    <cellStyle name="Normal 66 2 3 6" xfId="8357" xr:uid="{38C38CE4-F494-4C8F-9791-49C1AD9B39E2}"/>
    <cellStyle name="Normal 66 2 3 7" xfId="8361" xr:uid="{F8CD281C-8176-4022-835D-DF5E5C15A1E4}"/>
    <cellStyle name="Normal 66 2 3 8" xfId="8364" xr:uid="{4CE6BD06-3EA9-4837-B764-F815D4656EA0}"/>
    <cellStyle name="Normal 66 2 3 9" xfId="8368" xr:uid="{C56D6501-160A-4FC0-B480-573AC16A7A1B}"/>
    <cellStyle name="Normal 66 2 4" xfId="27204" xr:uid="{6F601896-EE24-4341-A651-CB1CEEAE1AB3}"/>
    <cellStyle name="Normal 66 2 4 2" xfId="27205" xr:uid="{ECCB3FA9-43AD-45FF-94A3-A7EF9B0233F7}"/>
    <cellStyle name="Normal 66 2 4 3" xfId="27206" xr:uid="{7095C859-B109-4103-9AA8-D6EBA5409D76}"/>
    <cellStyle name="Normal 66 2 4 4" xfId="3424" xr:uid="{B7EBF32B-C039-416E-933A-8FAA38007A31}"/>
    <cellStyle name="Normal 66 2 4 5" xfId="3698" xr:uid="{90806E9D-7CDC-4C2E-952E-B311DA5790B4}"/>
    <cellStyle name="Normal 66 2 4 6" xfId="3743" xr:uid="{68A30136-FE47-4478-81ED-58450B2A32D9}"/>
    <cellStyle name="Normal 66 2 4 7" xfId="3752" xr:uid="{E2332FD6-4CBA-46AA-A20F-39BF77BE130D}"/>
    <cellStyle name="Normal 66 2 4 8" xfId="3761" xr:uid="{A27E3661-6670-4B9A-8101-F903DDEEA84F}"/>
    <cellStyle name="Normal 66 2 4 9" xfId="1803" xr:uid="{5E41A7D7-AC92-4401-B01C-721A2DEAF2E6}"/>
    <cellStyle name="Normal 66 2 5" xfId="27207" xr:uid="{859F34CB-8505-4C83-B6C9-68F4B099A042}"/>
    <cellStyle name="Normal 66 2 5 2" xfId="27208" xr:uid="{0055537A-9CD1-4382-9432-505FA5F3DCD4}"/>
    <cellStyle name="Normal 66 2 5 3" xfId="27209" xr:uid="{911C7A1E-F2A4-40F7-B3BF-1797FF40A2AA}"/>
    <cellStyle name="Normal 66 2 5 4" xfId="8382" xr:uid="{FA8BA222-2135-4634-AFB6-635E474D39B7}"/>
    <cellStyle name="Normal 66 2 5 5" xfId="8385" xr:uid="{8AF88D69-687C-4AA9-92C1-64F4AA0D0E9D}"/>
    <cellStyle name="Normal 66 2 5 6" xfId="8388" xr:uid="{DE88E736-8F00-46A6-ACE1-8B10B140B925}"/>
    <cellStyle name="Normal 66 2 5 7" xfId="882" xr:uid="{D7965545-9280-4660-9EEC-58D314155D62}"/>
    <cellStyle name="Normal 66 2 5 8" xfId="8390" xr:uid="{798DA319-2AAC-4067-B924-2F4B9BD28E85}"/>
    <cellStyle name="Normal 66 2 5 9" xfId="4214" xr:uid="{8346570C-EC2A-492E-8FE2-256837028E4D}"/>
    <cellStyle name="Normal 66 2 6" xfId="27210" xr:uid="{2685AADA-9176-4A80-A929-77B94438ADB3}"/>
    <cellStyle name="Normal 66 2 6 2" xfId="27211" xr:uid="{19620CCC-6551-4DA1-AD36-54ABC08CB504}"/>
    <cellStyle name="Normal 66 2 6 3" xfId="27212" xr:uid="{8176494B-0F51-4934-A182-CBB01287496E}"/>
    <cellStyle name="Normal 66 2 6 4" xfId="27213" xr:uid="{8F8663B2-F80D-4BDE-B49D-B5C7FD96BB74}"/>
    <cellStyle name="Normal 66 2 6 5" xfId="27214" xr:uid="{C03FA49E-E7F8-4330-B894-0347F78DA949}"/>
    <cellStyle name="Normal 66 2 6 6" xfId="27215" xr:uid="{6721DAAC-41B5-4AC7-AD1F-186F794CC1F6}"/>
    <cellStyle name="Normal 66 2 6 7" xfId="27216" xr:uid="{0F6FFA19-82F3-4D4F-A13F-043126F14EBF}"/>
    <cellStyle name="Normal 66 2 6 8" xfId="27217" xr:uid="{084F757F-06BB-4700-9630-4F5A75BEC08E}"/>
    <cellStyle name="Normal 66 2 6 9" xfId="27218" xr:uid="{E910FA8C-B3A4-4971-90CE-36DC6994EA2C}"/>
    <cellStyle name="Normal 66 2 7" xfId="27219" xr:uid="{FA040B88-0138-4008-AADE-2869E4157973}"/>
    <cellStyle name="Normal 66 2 8" xfId="27220" xr:uid="{E53F0B6F-7DFF-4D0D-855F-C823A30C369D}"/>
    <cellStyle name="Normal 66 2 9" xfId="27221" xr:uid="{F82C4907-FE2C-42C6-BB16-8CD18D278EE2}"/>
    <cellStyle name="Normal 66 2_New TB 18-19" xfId="8248" xr:uid="{4BB9D31B-AA7B-40BF-BCFC-F7FA80426D6A}"/>
    <cellStyle name="Normal 66 3" xfId="27223" xr:uid="{9CFBD1A8-2C6B-4F8A-BC3B-A3E7BD41640C}"/>
    <cellStyle name="Normal 66 4" xfId="27224" xr:uid="{47379794-7C34-46EA-8FD8-9EF97A8C0821}"/>
    <cellStyle name="Normal 66 5" xfId="27225" xr:uid="{695B2FB1-9BE2-49CC-AFB3-17FD4016D421}"/>
    <cellStyle name="Normal 66 6" xfId="27226" xr:uid="{8C6A397B-9EE3-4DA9-B707-6F83ED5BAB87}"/>
    <cellStyle name="Normal 66 7" xfId="4471" xr:uid="{8C345B9B-E83D-4352-B9C4-E9A3CA7188B7}"/>
    <cellStyle name="Normal 66 8" xfId="27227" xr:uid="{C4AE2876-7E5A-4CE6-A964-AE4D43C0B079}"/>
    <cellStyle name="Normal 66 9" xfId="27228" xr:uid="{02D57F5C-238B-4125-B9FA-5E5E75A8A34B}"/>
    <cellStyle name="Normal 66_New TB 18-19" xfId="27229" xr:uid="{6D73BDA6-3A92-4DDA-BB25-E8FE3990C996}"/>
    <cellStyle name="Normal 67" xfId="19039" xr:uid="{B7EDB563-A88E-4506-9311-14E09EF3C0A5}"/>
    <cellStyle name="Normal 67 10" xfId="27232" xr:uid="{A95CC5E1-8477-4F98-A08F-E82F0CCCBA57}"/>
    <cellStyle name="Normal 67 11" xfId="27233" xr:uid="{90FE49CD-88B7-4C2D-A2EA-021626D8BD2D}"/>
    <cellStyle name="Normal 67 12" xfId="27234" xr:uid="{E0B9BAB3-9271-48A0-BF31-55EB35752424}"/>
    <cellStyle name="Normal 67 13" xfId="27236" xr:uid="{7DED8DB0-F3BA-40CC-BC2C-B8B97DF0431C}"/>
    <cellStyle name="Normal 67 14" xfId="27238" xr:uid="{5D968777-1099-4CAF-B3E4-FEA95A5DD696}"/>
    <cellStyle name="Normal 67 2" xfId="27241" xr:uid="{86D24A8B-C464-4631-B89A-EB2CB3BA6063}"/>
    <cellStyle name="Normal 67 3" xfId="27243" xr:uid="{C01264DB-9C45-4B8B-B3AC-A9607593803A}"/>
    <cellStyle name="Normal 67 4" xfId="27245" xr:uid="{35D4367F-1420-4312-83B5-7FCCD690FEC8}"/>
    <cellStyle name="Normal 67 5" xfId="27246" xr:uid="{1FB2AA9E-74D8-48A6-95D8-99D3AE31235D}"/>
    <cellStyle name="Normal 67 6" xfId="27247" xr:uid="{2DA47325-E17A-4CFB-B6E4-B5179CB6D681}"/>
    <cellStyle name="Normal 67 7" xfId="27248" xr:uid="{73C945FD-0014-401D-9A6E-B1752E3349E0}"/>
    <cellStyle name="Normal 67 8" xfId="27249" xr:uid="{CA0F8232-0D60-4E5D-905B-7F3E47BD0B28}"/>
    <cellStyle name="Normal 67 9" xfId="27251" xr:uid="{A50BBA2E-B759-4B6F-9EA9-03B8E5E89CCE}"/>
    <cellStyle name="Normal 67_New TB 18-19" xfId="27252" xr:uid="{C6DCA6CA-9F32-47CD-BE25-618DE8618DDB}"/>
    <cellStyle name="Normal 68" xfId="19043" xr:uid="{F209EAC9-A4FA-4EEB-8332-88159DEE3BEB}"/>
    <cellStyle name="Normal 68 10" xfId="27255" xr:uid="{A5B12907-FA2B-4594-8505-25A24BDF1FBE}"/>
    <cellStyle name="Normal 68 11" xfId="27256" xr:uid="{20847D4A-8BDE-403B-B800-429CA8142522}"/>
    <cellStyle name="Normal 68 12" xfId="27258" xr:uid="{C5CA807D-71A8-4B1A-ADC1-0B361011B050}"/>
    <cellStyle name="Normal 68 13" xfId="27260" xr:uid="{ECE91F79-2A02-4C54-BF89-868500878036}"/>
    <cellStyle name="Normal 68 14" xfId="27262" xr:uid="{2AED0EF6-5661-4729-BBCE-C12B33D52274}"/>
    <cellStyle name="Normal 68 2" xfId="27265" xr:uid="{B10DB2DC-EF59-45E8-A921-B923A37B74C1}"/>
    <cellStyle name="Normal 68 3" xfId="27266" xr:uid="{4F5453DF-F64A-47EA-A963-71B2E45EC197}"/>
    <cellStyle name="Normal 68 4" xfId="27267" xr:uid="{3450930E-42FC-4C9D-A20C-501E020D631B}"/>
    <cellStyle name="Normal 68 5" xfId="27268" xr:uid="{03C6A8CC-1DBC-4984-84E0-54B0F6DD2D09}"/>
    <cellStyle name="Normal 68 6" xfId="27269" xr:uid="{86A61B8D-9766-4CAB-AC2B-A1BADF4E5D95}"/>
    <cellStyle name="Normal 68 7" xfId="27270" xr:uid="{044457FF-9F85-42DB-BA02-A374A2A71217}"/>
    <cellStyle name="Normal 68 8" xfId="27271" xr:uid="{BCBD5C42-6745-4CDD-B930-BA85A14B5F66}"/>
    <cellStyle name="Normal 68 9" xfId="27272" xr:uid="{4383EE9A-BD58-4A4C-8DA2-1E93234E6A83}"/>
    <cellStyle name="Normal 68_New TB 18-19" xfId="27273" xr:uid="{D75A5500-28D6-4229-ABFB-C0B38F481C45}"/>
    <cellStyle name="Normal 69" xfId="19047" xr:uid="{107C189A-A0A5-4D81-9DCE-0DFB51B1EC06}"/>
    <cellStyle name="Normal 7" xfId="27274" xr:uid="{4097AAEE-DEF9-4259-98CD-4861E9E36A38}"/>
    <cellStyle name="Normal 7 2" xfId="105" xr:uid="{F74A9167-2FC9-4D61-8150-F83ACCBC4914}"/>
    <cellStyle name="Normal 7 2 10" xfId="26727" xr:uid="{23A87E2A-05B4-4541-AF74-408CEF1A6A79}"/>
    <cellStyle name="Normal 7 2 10 2" xfId="584" xr:uid="{F1F0C32C-A781-4DBF-9FA5-8EB9A1F2E1AC}"/>
    <cellStyle name="Normal 7 2 10 3" xfId="5356" xr:uid="{7767573A-FFCB-43A0-9337-5BBC9FD66E31}"/>
    <cellStyle name="Normal 7 2 10 4" xfId="5367" xr:uid="{9A5C270E-E24A-4C54-8876-689F839471EF}"/>
    <cellStyle name="Normal 7 2 10 5" xfId="5379" xr:uid="{B678F757-5360-4DE5-B396-48A25ED2FBAC}"/>
    <cellStyle name="Normal 7 2 10 6" xfId="5389" xr:uid="{DA199BD6-F671-441A-80BC-958C565B5B08}"/>
    <cellStyle name="Normal 7 2 10 7" xfId="5397" xr:uid="{6F7BB8C2-FFF8-448E-BA86-DB6B513D78D2}"/>
    <cellStyle name="Normal 7 2 10 8" xfId="27275" xr:uid="{B8C60E02-197F-4E20-8AB5-23D7DEFF3A08}"/>
    <cellStyle name="Normal 7 2 10 9" xfId="27276" xr:uid="{FD5AC51F-BF43-4DBE-B904-90DB1135295F}"/>
    <cellStyle name="Normal 7 2 11" xfId="27277" xr:uid="{6D5BED7D-603A-4976-AEF5-C3842B7C7D41}"/>
    <cellStyle name="Normal 7 2 11 2" xfId="27278" xr:uid="{5FF0C0FC-8BD4-45CF-AEA0-6716C41911A5}"/>
    <cellStyle name="Normal 7 2 11 3" xfId="27279" xr:uid="{CC7CE8AF-2820-4558-A469-91F2D412DF3E}"/>
    <cellStyle name="Normal 7 2 11 4" xfId="27280" xr:uid="{94209E20-38AA-4516-A34E-53BC667C13DC}"/>
    <cellStyle name="Normal 7 2 11 5" xfId="5861" xr:uid="{A0553AAB-40F9-48EB-8E0E-C38892F3CA57}"/>
    <cellStyle name="Normal 7 2 11 6" xfId="5863" xr:uid="{BF0874B1-D021-4FB8-9017-37A7E0C466B3}"/>
    <cellStyle name="Normal 7 2 11 7" xfId="5865" xr:uid="{21E7545F-8BE7-4AF1-982E-FA108AA31C18}"/>
    <cellStyle name="Normal 7 2 11 8" xfId="2687" xr:uid="{462AE68E-5696-4A6C-9316-6FF2D74E695C}"/>
    <cellStyle name="Normal 7 2 11 9" xfId="2708" xr:uid="{6E67C306-C209-4B5D-A5C4-1CF8497BD6A1}"/>
    <cellStyle name="Normal 7 2 12" xfId="20876" xr:uid="{FA6D9938-05E2-4612-8AF5-18A347768A8E}"/>
    <cellStyle name="Normal 7 2 12 2" xfId="27282" xr:uid="{1432A732-54A1-4015-9340-D6AB63E924F1}"/>
    <cellStyle name="Normal 7 2 12 3" xfId="27283" xr:uid="{2C33C4A7-2FE8-4454-9AA4-46AD4BEC893D}"/>
    <cellStyle name="Normal 7 2 12 4" xfId="27284" xr:uid="{AEDE4084-00DD-439A-847F-4DB697C4D512}"/>
    <cellStyle name="Normal 7 2 12 5" xfId="27286" xr:uid="{1B09F0CF-D143-497D-B1C8-97CA93C040DD}"/>
    <cellStyle name="Normal 7 2 12 6" xfId="27287" xr:uid="{B25CB739-1EC8-4EC9-9C66-84F8C6D5E348}"/>
    <cellStyle name="Normal 7 2 12 7" xfId="27288" xr:uid="{80F8D9D0-82FE-4A9A-A3B4-66112649A3D7}"/>
    <cellStyle name="Normal 7 2 12 8" xfId="27289" xr:uid="{0DE582A9-355C-40A6-89A4-85E71FADCD70}"/>
    <cellStyle name="Normal 7 2 12 9" xfId="27290" xr:uid="{7B78AC53-B4EA-4A6C-B48A-38461AAC2E73}"/>
    <cellStyle name="Normal 7 2 13" xfId="20879" xr:uid="{CD136DC3-DD61-42DC-AFF5-D3ABBBF3EBC7}"/>
    <cellStyle name="Normal 7 2 14" xfId="20882" xr:uid="{9431016D-43EE-4A55-9AF0-FBB2D255DBD3}"/>
    <cellStyle name="Normal 7 2 15" xfId="13719" xr:uid="{E58B8D38-A279-4F89-B6C9-19FB8D3FEEDC}"/>
    <cellStyle name="Normal 7 2 16" xfId="20885" xr:uid="{A0EEF1DC-BAA9-4DAE-B7C6-92E016F4852A}"/>
    <cellStyle name="Normal 7 2 17" xfId="980" xr:uid="{68FD8AE5-4D86-49CD-8E59-228FC4D884A3}"/>
    <cellStyle name="Normal 7 2 18" xfId="20888" xr:uid="{10935A5F-240D-4006-A467-B0035293A028}"/>
    <cellStyle name="Normal 7 2 19" xfId="20891" xr:uid="{7086088D-8211-4A33-86F3-B01913CC3C1B}"/>
    <cellStyle name="Normal 7 2 2" xfId="10810" xr:uid="{4F196815-2EC8-4A7A-A6ED-161D1C14C84A}"/>
    <cellStyle name="Normal 7 2 2 10" xfId="12049" xr:uid="{F52CAFE3-C625-489D-B28F-4F8FF4D95C54}"/>
    <cellStyle name="Normal 7 2 2 11" xfId="12052" xr:uid="{6E8D82B7-09F2-40D2-865A-77B6C30738DE}"/>
    <cellStyle name="Normal 7 2 2 12" xfId="12055" xr:uid="{B13AED26-BDAA-45A3-BE71-246504FB0CE4}"/>
    <cellStyle name="Normal 7 2 2 13" xfId="11079" xr:uid="{1EF58C65-494B-4140-8325-8866CF9BFCA0}"/>
    <cellStyle name="Normal 7 2 2 14" xfId="11082" xr:uid="{504C2FEA-0D41-4302-B0B3-86463EABA95D}"/>
    <cellStyle name="Normal 7 2 2 2" xfId="27292" xr:uid="{58F04D4D-2E7E-48DB-9609-3463A376F55D}"/>
    <cellStyle name="Normal 7 2 2 2 2" xfId="27293" xr:uid="{808796FC-E0C9-49C6-B2FF-F6533708E329}"/>
    <cellStyle name="Normal 7 2 2 2 3" xfId="27294" xr:uid="{4B808190-7661-4BEE-AC8F-B2297336AF2C}"/>
    <cellStyle name="Normal 7 2 2 2 4" xfId="27295" xr:uid="{528E0365-F1BC-475E-B141-AB38CBA02B66}"/>
    <cellStyle name="Normal 7 2 2 2 5" xfId="27296" xr:uid="{C1E41989-D44A-4F65-8552-02564711E0EF}"/>
    <cellStyle name="Normal 7 2 2 2 6" xfId="27297" xr:uid="{77C79013-3508-4A7F-BE1B-A54C364AE538}"/>
    <cellStyle name="Normal 7 2 2 2 7" xfId="27299" xr:uid="{8811FE3F-4608-4657-BD31-FA9EE1A35B2B}"/>
    <cellStyle name="Normal 7 2 2 2 8" xfId="27301" xr:uid="{60BA41BF-21A4-432C-9B8D-F9926465B7CE}"/>
    <cellStyle name="Normal 7 2 2 2 9" xfId="27303" xr:uid="{E755BEDE-DA19-49D2-8449-E838B71934FB}"/>
    <cellStyle name="Normal 7 2 2 3" xfId="27306" xr:uid="{AD6F94BA-F8C2-460B-A0BE-D48BCBF45C48}"/>
    <cellStyle name="Normal 7 2 2 3 2" xfId="27307" xr:uid="{FE7B6D0E-DBCF-4E9A-99AA-80AA5E5B6755}"/>
    <cellStyle name="Normal 7 2 2 3 3" xfId="27308" xr:uid="{7F1A71F8-A3BD-4CDE-9CA7-B8B7E60EAE46}"/>
    <cellStyle name="Normal 7 2 2 3 4" xfId="27309" xr:uid="{B236DA53-BF3E-4723-9008-83021624D667}"/>
    <cellStyle name="Normal 7 2 2 3 5" xfId="27311" xr:uid="{8001AF83-05D9-4375-8DD4-CC18675B42CC}"/>
    <cellStyle name="Normal 7 2 2 3 6" xfId="27312" xr:uid="{B6BA539A-0CD7-40F1-B0D7-958FD98073AC}"/>
    <cellStyle name="Normal 7 2 2 3 7" xfId="27313" xr:uid="{3B22DF29-2BC7-47E6-9268-D0EA5C58EC5A}"/>
    <cellStyle name="Normal 7 2 2 3 8" xfId="27316" xr:uid="{E6219416-9833-4A2B-A9EB-4FBFF872A24D}"/>
    <cellStyle name="Normal 7 2 2 3 9" xfId="27319" xr:uid="{397EFAE0-09A4-4FB8-93F4-4B81D83326A4}"/>
    <cellStyle name="Normal 7 2 2 4" xfId="27322" xr:uid="{DDC41B22-BEA7-44C4-8B5F-65ED99866D06}"/>
    <cellStyle name="Normal 7 2 2 4 2" xfId="27323" xr:uid="{D6437C4D-BF8C-4821-A37A-6A639DBBE21D}"/>
    <cellStyle name="Normal 7 2 2 4 3" xfId="27325" xr:uid="{35D723F6-76E3-4117-860E-740626643C42}"/>
    <cellStyle name="Normal 7 2 2 4 4" xfId="27327" xr:uid="{FF4B02CC-B459-4CC5-8C14-F5665D595FAD}"/>
    <cellStyle name="Normal 7 2 2 4 5" xfId="27328" xr:uid="{481BA72F-79C9-4E90-842D-6C83AF22F48B}"/>
    <cellStyle name="Normal 7 2 2 4 6" xfId="27329" xr:uid="{9DFAC302-1A45-40E6-A6FC-0E794DC96A2E}"/>
    <cellStyle name="Normal 7 2 2 4 7" xfId="27330" xr:uid="{C5F113B8-FA08-4767-A154-5075659A0095}"/>
    <cellStyle name="Normal 7 2 2 4 8" xfId="27332" xr:uid="{450FB6FF-5F00-4F39-AD15-CDEFFF753DC6}"/>
    <cellStyle name="Normal 7 2 2 4 9" xfId="27334" xr:uid="{B3F20931-ABCC-447C-852D-2751B40DFDD2}"/>
    <cellStyle name="Normal 7 2 2 5" xfId="27337" xr:uid="{91662166-B7AA-4193-B91B-CB36A8138AB1}"/>
    <cellStyle name="Normal 7 2 2 5 2" xfId="63" xr:uid="{70223694-82C9-4CA4-90A1-5AAF8660BD69}"/>
    <cellStyle name="Normal 7 2 2 5 3" xfId="27338" xr:uid="{29EE7293-637C-402A-B1EC-985C3FBAD6CB}"/>
    <cellStyle name="Normal 7 2 2 5 4" xfId="27339" xr:uid="{52A418C9-0BC9-4BB3-9AF7-48C076FD737E}"/>
    <cellStyle name="Normal 7 2 2 5 5" xfId="27340" xr:uid="{4E3CC7B0-9962-48D3-B7C3-C9221A51E289}"/>
    <cellStyle name="Normal 7 2 2 5 6" xfId="27341" xr:uid="{4ACC308E-90EE-4207-98B2-0C050FF76642}"/>
    <cellStyle name="Normal 7 2 2 5 7" xfId="27342" xr:uid="{B7E642FD-C303-4F65-839C-B46F3FBAB6FD}"/>
    <cellStyle name="Normal 7 2 2 5 8" xfId="27343" xr:uid="{A55FBCC4-4A66-44BC-A3B1-6B00BD728BD9}"/>
    <cellStyle name="Normal 7 2 2 5 9" xfId="10212" xr:uid="{4E81658A-D722-422B-80CD-1C834F11AC0E}"/>
    <cellStyle name="Normal 7 2 2 6" xfId="27345" xr:uid="{DABDDE09-2354-4F08-99C0-BE3E8F68835D}"/>
    <cellStyle name="Normal 7 2 2 6 2" xfId="27347" xr:uid="{B9DDF9E2-A348-4110-BE02-42FE5E71D53D}"/>
    <cellStyle name="Normal 7 2 2 6 3" xfId="27350" xr:uid="{BD3850C8-6AC0-4DAA-A0F2-AD2110B0C5C2}"/>
    <cellStyle name="Normal 7 2 2 6 4" xfId="27352" xr:uid="{DA7FB654-E137-4327-BA0F-D464C45DC119}"/>
    <cellStyle name="Normal 7 2 2 6 5" xfId="27355" xr:uid="{04BF1803-FD98-44AE-B09A-8C07D4A5F41A}"/>
    <cellStyle name="Normal 7 2 2 6 6" xfId="27357" xr:uid="{5E5A8642-9AA8-4B49-A501-C2F88110F370}"/>
    <cellStyle name="Normal 7 2 2 6 7" xfId="27359" xr:uid="{F6D85F64-2D62-4219-8476-67DE5481A95B}"/>
    <cellStyle name="Normal 7 2 2 6 8" xfId="27362" xr:uid="{054F4A13-3A7A-4F7E-ABEF-5ABC41DAE48B}"/>
    <cellStyle name="Normal 7 2 2 6 9" xfId="10376" xr:uid="{23403ECF-934D-47EB-B52A-223ABEDE7BCD}"/>
    <cellStyle name="Normal 7 2 2 7" xfId="27365" xr:uid="{E47F3CFA-14F0-470F-A193-AB91A09C8742}"/>
    <cellStyle name="Normal 7 2 2 8" xfId="27368" xr:uid="{7A621C50-7FE2-4EA1-B9B4-2C46BEDB3531}"/>
    <cellStyle name="Normal 7 2 2 9" xfId="27370" xr:uid="{01D28437-67F4-4C31-9453-2A0D62E41B74}"/>
    <cellStyle name="Normal 7 2 2_New TB 18-19" xfId="27373" xr:uid="{54970B91-4C70-4878-9B46-8AF9F71FE185}"/>
    <cellStyle name="Normal 7 2 20" xfId="13718" xr:uid="{43E1BD11-4B06-4669-989B-BE4C5688A0E5}"/>
    <cellStyle name="Normal 7 2 3" xfId="10813" xr:uid="{1EBE804C-286D-461B-ACF4-6FC7D5C00650}"/>
    <cellStyle name="Normal 7 2 3 10" xfId="27374" xr:uid="{3B6BDEB7-0870-46B5-8C92-858EA1CB6F4B}"/>
    <cellStyle name="Normal 7 2 3 11" xfId="27375" xr:uid="{2474AFC4-75CE-4BF0-A884-145C1427EF1E}"/>
    <cellStyle name="Normal 7 2 3 12" xfId="27376" xr:uid="{FF1A6349-F41B-4173-A60A-E8B609F3D343}"/>
    <cellStyle name="Normal 7 2 3 13" xfId="9414" xr:uid="{8572A95E-65B0-49B6-BF0A-EF2B9FB02E3E}"/>
    <cellStyle name="Normal 7 2 3 14" xfId="27377" xr:uid="{63DB1282-BB88-4EEB-A2E0-2E42F7B0F014}"/>
    <cellStyle name="Normal 7 2 3 2" xfId="27379" xr:uid="{8C4A222E-ACE6-4B1D-A1BE-F91826C6F07F}"/>
    <cellStyle name="Normal 7 2 3 2 2" xfId="27380" xr:uid="{AC83636D-1834-414A-BC72-9066CD6FA84E}"/>
    <cellStyle name="Normal 7 2 3 2 3" xfId="27381" xr:uid="{73AE5405-CFAB-480D-86C7-AC06235B91B6}"/>
    <cellStyle name="Normal 7 2 3 2 4" xfId="27382" xr:uid="{75503E0F-1433-4B99-A5E1-07C4DDC94B40}"/>
    <cellStyle name="Normal 7 2 3 2 5" xfId="27383" xr:uid="{22914950-C92D-4C98-9639-118E8C91D9CA}"/>
    <cellStyle name="Normal 7 2 3 2 6" xfId="27384" xr:uid="{6EE3A7CE-DF92-4C2D-8EFC-BA4755B2DAF7}"/>
    <cellStyle name="Normal 7 2 3 2 7" xfId="27385" xr:uid="{47D02AD8-D1C5-4557-BE36-7E8A1360D98A}"/>
    <cellStyle name="Normal 7 2 3 2 8" xfId="27386" xr:uid="{CA1CA44E-64DE-4F8E-BCB1-B46C92AEDB8A}"/>
    <cellStyle name="Normal 7 2 3 2 9" xfId="27387" xr:uid="{346DC247-6EF3-48B6-9B98-387743CF087C}"/>
    <cellStyle name="Normal 7 2 3 3" xfId="27389" xr:uid="{DF98A375-DD77-4A2E-8F98-9C4D751E85BE}"/>
    <cellStyle name="Normal 7 2 3 3 2" xfId="27390" xr:uid="{5E956BF6-2E38-4A94-A63F-720A7D55CE87}"/>
    <cellStyle name="Normal 7 2 3 3 3" xfId="27391" xr:uid="{72646258-4B15-4AC3-9639-0D65EDE1A536}"/>
    <cellStyle name="Normal 7 2 3 3 4" xfId="27392" xr:uid="{AD5CC287-7772-4E71-99BB-AAE9E9628CF1}"/>
    <cellStyle name="Normal 7 2 3 3 5" xfId="27393" xr:uid="{455F4AD9-6F19-4E5A-B36A-6EF7991F83DD}"/>
    <cellStyle name="Normal 7 2 3 3 6" xfId="27394" xr:uid="{EF41C46E-70AA-4A3F-BBAE-8A008092AC27}"/>
    <cellStyle name="Normal 7 2 3 3 7" xfId="27395" xr:uid="{088095D9-D43F-4E5A-A9DF-0FAC8C16DB87}"/>
    <cellStyle name="Normal 7 2 3 3 8" xfId="27397" xr:uid="{639C0432-539C-4497-AEBF-9212C8CB8309}"/>
    <cellStyle name="Normal 7 2 3 3 9" xfId="27398" xr:uid="{18641B65-C1CC-4EFB-9800-73309793A1E7}"/>
    <cellStyle name="Normal 7 2 3 4" xfId="27400" xr:uid="{C422847A-65D7-408D-833C-B5A8A0C09343}"/>
    <cellStyle name="Normal 7 2 3 4 2" xfId="1673" xr:uid="{0FC4323B-7ECA-419A-8056-6EB758724C1A}"/>
    <cellStyle name="Normal 7 2 3 4 3" xfId="5089" xr:uid="{A4BAD247-DEB3-4465-8E87-1C5CB87FF450}"/>
    <cellStyle name="Normal 7 2 3 4 4" xfId="5114" xr:uid="{CD626172-DD89-4B69-980C-0E5B8CE27613}"/>
    <cellStyle name="Normal 7 2 3 4 5" xfId="5673" xr:uid="{4E80856F-32A3-4547-BA05-FFD1F3863BEF}"/>
    <cellStyle name="Normal 7 2 3 4 6" xfId="5687" xr:uid="{8C2992AC-E15D-4BE6-8328-B2E7578156FC}"/>
    <cellStyle name="Normal 7 2 3 4 7" xfId="5700" xr:uid="{3BDF85FF-2491-4789-A7D7-F9A32A0DCA26}"/>
    <cellStyle name="Normal 7 2 3 4 8" xfId="9680" xr:uid="{89192FCA-6C01-4925-AB50-6F35580B4DD5}"/>
    <cellStyle name="Normal 7 2 3 4 9" xfId="27401" xr:uid="{96D5A59E-794C-401F-A64D-B617EC346323}"/>
    <cellStyle name="Normal 7 2 3 5" xfId="27403" xr:uid="{5CD51EF5-B1A4-4D93-B205-3BEE24EA5FDA}"/>
    <cellStyle name="Normal 7 2 3 5 2" xfId="5714" xr:uid="{1CA16E7A-37CD-4379-8A5B-C119236514C9}"/>
    <cellStyle name="Normal 7 2 3 5 3" xfId="5729" xr:uid="{1C90DE75-17DE-40E1-A5F9-B8C84908BBA1}"/>
    <cellStyle name="Normal 7 2 3 5 4" xfId="5746" xr:uid="{24A0FFDB-10F7-4DB5-9E48-BC55A5D72988}"/>
    <cellStyle name="Normal 7 2 3 5 5" xfId="5758" xr:uid="{4DE63034-F759-44E7-9CCB-096C74608B20}"/>
    <cellStyle name="Normal 7 2 3 5 6" xfId="5772" xr:uid="{35C6D802-F3FD-44EA-B2A0-93FB193208B9}"/>
    <cellStyle name="Normal 7 2 3 5 7" xfId="5785" xr:uid="{291849D2-3D71-464D-8186-3ED51C073962}"/>
    <cellStyle name="Normal 7 2 3 5 8" xfId="9692" xr:uid="{952411E8-0477-48D1-A364-C32E382E5A19}"/>
    <cellStyle name="Normal 7 2 3 5 9" xfId="10640" xr:uid="{F6F64FC0-CCD8-45B0-8956-B6EFFC7B76EF}"/>
    <cellStyle name="Normal 7 2 3 6" xfId="27406" xr:uid="{727C6B5A-5205-4BAD-A0CA-9FBB4D1E9C93}"/>
    <cellStyle name="Normal 7 2 3 6 2" xfId="219" xr:uid="{FEE58924-DCE1-4EC9-875C-9B076C690F8D}"/>
    <cellStyle name="Normal 7 2 3 6 3" xfId="108" xr:uid="{D3A1EAE3-457D-4247-B95C-CAA6C4A75D0A}"/>
    <cellStyle name="Normal 7 2 3 6 4" xfId="496" xr:uid="{0CC252EE-D471-467D-891F-8D3166DE875E}"/>
    <cellStyle name="Normal 7 2 3 6 5" xfId="539" xr:uid="{E86E6DA7-B4A9-4DF7-A070-74BB688A5A77}"/>
    <cellStyle name="Normal 7 2 3 6 6" xfId="5793" xr:uid="{7686C787-7F3B-45E9-886F-D3F7F30693C6}"/>
    <cellStyle name="Normal 7 2 3 6 7" xfId="5805" xr:uid="{BB451515-3634-4B13-9F33-D6EEEB9BECCB}"/>
    <cellStyle name="Normal 7 2 3 6 8" xfId="9704" xr:uid="{65636072-78E1-4BC5-8E71-BD2783521DFD}"/>
    <cellStyle name="Normal 7 2 3 6 9" xfId="10716" xr:uid="{C1BABED7-B336-4686-B6E2-8099A547F1E1}"/>
    <cellStyle name="Normal 7 2 3 7" xfId="27409" xr:uid="{01B91A4F-C76B-405F-8056-2EE36E7F3294}"/>
    <cellStyle name="Normal 7 2 3 8" xfId="27412" xr:uid="{CD8BB363-0ED1-4ABD-8778-C65E9DF314D0}"/>
    <cellStyle name="Normal 7 2 3 9" xfId="27413" xr:uid="{248FCBC6-C4C2-496D-A123-98BB2DC5414E}"/>
    <cellStyle name="Normal 7 2 3_New TB 18-19" xfId="27414" xr:uid="{7E32A573-75C6-4AEE-9A0F-663E6626238E}"/>
    <cellStyle name="Normal 7 2 4" xfId="10815" xr:uid="{8872F5D7-6F0B-4709-B561-25FFAFFAC323}"/>
    <cellStyle name="Normal 7 2 4 10" xfId="27415" xr:uid="{C10266DD-55B8-4812-9561-0FD105BBFF38}"/>
    <cellStyle name="Normal 7 2 4 11" xfId="27416" xr:uid="{A7808C8E-F7CC-4639-A240-FEB96BA5ED08}"/>
    <cellStyle name="Normal 7 2 4 12" xfId="27417" xr:uid="{ACD6EF15-5663-4F50-8D0D-C7E9F84D5AB4}"/>
    <cellStyle name="Normal 7 2 4 13" xfId="27418" xr:uid="{4D95971F-10E1-4ED6-9635-E8445E2197EE}"/>
    <cellStyle name="Normal 7 2 4 14" xfId="27419" xr:uid="{D454F7F9-0484-43AC-B78C-DB1E92AAA603}"/>
    <cellStyle name="Normal 7 2 4 2" xfId="6160" xr:uid="{B33E7FE1-6291-4FD8-A0B2-303178872E39}"/>
    <cellStyle name="Normal 7 2 4 2 2" xfId="27420" xr:uid="{3F2BEDD1-A5F5-4367-B345-BD7C53F23513}"/>
    <cellStyle name="Normal 7 2 4 2 3" xfId="27421" xr:uid="{CF628AED-5F49-41E8-A0BF-377B6B5E5D3B}"/>
    <cellStyle name="Normal 7 2 4 2 4" xfId="27422" xr:uid="{48A5BC63-B30A-4ECE-971D-6052C060214B}"/>
    <cellStyle name="Normal 7 2 4 2 5" xfId="27423" xr:uid="{C393278D-C0E0-4EAD-86B7-E351A5AB936D}"/>
    <cellStyle name="Normal 7 2 4 2 6" xfId="27424" xr:uid="{3B5685FE-6DEE-42B4-83E4-A415D3D05653}"/>
    <cellStyle name="Normal 7 2 4 2 7" xfId="27425" xr:uid="{8BBA1EAE-AD40-40CF-994C-C1845B18281D}"/>
    <cellStyle name="Normal 7 2 4 2 8" xfId="27426" xr:uid="{45DECB32-703F-4A06-8E1B-AF3A03184651}"/>
    <cellStyle name="Normal 7 2 4 2 9" xfId="27427" xr:uid="{1A60035D-D6C1-4565-8DAB-EE2C7BE8A52F}"/>
    <cellStyle name="Normal 7 2 4 3" xfId="6163" xr:uid="{E6C893E4-D2C6-4ED7-95E9-345F09205193}"/>
    <cellStyle name="Normal 7 2 4 3 2" xfId="27428" xr:uid="{498D8E3D-9AAE-4E49-A641-74D26A04483E}"/>
    <cellStyle name="Normal 7 2 4 3 3" xfId="27429" xr:uid="{C1020425-0B9E-4D7D-A607-5E22C7A95066}"/>
    <cellStyle name="Normal 7 2 4 3 4" xfId="27430" xr:uid="{0980AD13-AF2B-45BC-A3C2-5898A204F8FB}"/>
    <cellStyle name="Normal 7 2 4 3 5" xfId="27431" xr:uid="{10F1B5BC-3B01-4534-A7DA-6384F553E7F7}"/>
    <cellStyle name="Normal 7 2 4 3 6" xfId="27432" xr:uid="{90B06BC3-D258-48C2-B0FC-13D763CCE375}"/>
    <cellStyle name="Normal 7 2 4 3 7" xfId="27433" xr:uid="{DA3B2F12-FD8E-4021-9BF7-D3E92ED750C0}"/>
    <cellStyle name="Normal 7 2 4 3 8" xfId="27434" xr:uid="{DB66BA42-A1F8-4CDB-8C35-07AC39815904}"/>
    <cellStyle name="Normal 7 2 4 3 9" xfId="27435" xr:uid="{20B3019C-E527-4E2D-A3AF-BA7182651576}"/>
    <cellStyle name="Normal 7 2 4 4" xfId="27437" xr:uid="{BDA4BAC3-641B-4C46-BDAF-3E7D3048B231}"/>
    <cellStyle name="Normal 7 2 4 4 2" xfId="12149" xr:uid="{00173A6A-3A50-4372-81D4-DB70244B14E4}"/>
    <cellStyle name="Normal 7 2 4 4 3" xfId="12151" xr:uid="{4F3D40B0-9EF9-4434-8170-E43CF6B7B934}"/>
    <cellStyle name="Normal 7 2 4 4 4" xfId="12153" xr:uid="{9F190AC9-19D9-400A-B159-6F5A4542E971}"/>
    <cellStyle name="Normal 7 2 4 4 5" xfId="871" xr:uid="{62C3C9B2-EE4C-4BD5-AE2D-C332B7112404}"/>
    <cellStyle name="Normal 7 2 4 4 6" xfId="2646" xr:uid="{1C3FFF8D-31F6-4288-BE02-DBA3D04FD841}"/>
    <cellStyle name="Normal 7 2 4 4 7" xfId="2653" xr:uid="{9D53C5E6-AFAC-4A51-A99E-595A1912E371}"/>
    <cellStyle name="Normal 7 2 4 4 8" xfId="2656" xr:uid="{2082851D-E33B-43E1-92DD-8A60EF536E0A}"/>
    <cellStyle name="Normal 7 2 4 4 9" xfId="27438" xr:uid="{ECD3C846-A5CD-4DA3-B67B-3A7CAECC19DF}"/>
    <cellStyle name="Normal 7 2 4 5" xfId="27441" xr:uid="{AF4DFE55-D2A4-4CAA-A5AE-FE1C856236FD}"/>
    <cellStyle name="Normal 7 2 4 5 2" xfId="7221" xr:uid="{D1402F9F-B728-4A22-B67D-8F785E3C656C}"/>
    <cellStyle name="Normal 7 2 4 5 3" xfId="7228" xr:uid="{3B43D145-C4EC-4E59-8D3C-8E6F15F4E085}"/>
    <cellStyle name="Normal 7 2 4 5 4" xfId="7235" xr:uid="{5C513D23-8B88-4195-B9A3-D25BF59FCF05}"/>
    <cellStyle name="Normal 7 2 4 5 5" xfId="2696" xr:uid="{B73D8514-D2DD-4D1A-BADE-575B0E88506C}"/>
    <cellStyle name="Normal 7 2 4 5 6" xfId="2714" xr:uid="{A9457339-EC0F-4EBD-965B-31AE1147217E}"/>
    <cellStyle name="Normal 7 2 4 5 7" xfId="2722" xr:uid="{E21232D0-C240-40B3-9B81-3C5A3AD8EB1C}"/>
    <cellStyle name="Normal 7 2 4 5 8" xfId="177" xr:uid="{2EF73E91-7C11-4E80-B130-62BA34300587}"/>
    <cellStyle name="Normal 7 2 4 5 9" xfId="2735" xr:uid="{2444D145-2F68-4CE5-97F4-6EFCA6056C0B}"/>
    <cellStyle name="Normal 7 2 4 6" xfId="27443" xr:uid="{93DF2472-88F1-4771-89A2-981D4F446E14}"/>
    <cellStyle name="Normal 7 2 4 6 2" xfId="7252" xr:uid="{32836B2D-FE00-42AA-AC1C-62B7F35938F3}"/>
    <cellStyle name="Normal 7 2 4 6 3" xfId="7261" xr:uid="{E8466DDD-18F9-4BA4-9991-ADA26C2583BB}"/>
    <cellStyle name="Normal 7 2 4 6 4" xfId="7270" xr:uid="{BE7EC5EC-A60C-4D28-A891-3F97F2B9F373}"/>
    <cellStyle name="Normal 7 2 4 6 5" xfId="2783" xr:uid="{78687025-607A-49FE-BF6C-BEA3768F38AA}"/>
    <cellStyle name="Normal 7 2 4 6 6" xfId="2799" xr:uid="{8B10A9EA-4D45-4F02-A878-677E004857FE}"/>
    <cellStyle name="Normal 7 2 4 6 7" xfId="2810" xr:uid="{6CDF4408-E4E2-495A-889A-B9144CB11A9F}"/>
    <cellStyle name="Normal 7 2 4 6 8" xfId="2814" xr:uid="{796DBF1E-528A-4DAC-BF68-A5E4D8C361C9}"/>
    <cellStyle name="Normal 7 2 4 6 9" xfId="2825" xr:uid="{F6C51767-9B32-4FE3-8E62-016DB3BEE7BF}"/>
    <cellStyle name="Normal 7 2 4 7" xfId="27445" xr:uid="{E47D48F4-84E0-4DE6-873C-E4DBED2F0CF0}"/>
    <cellStyle name="Normal 7 2 4 8" xfId="27447" xr:uid="{914D0E9D-82E6-4F5E-9AA1-A2E00DA2E229}"/>
    <cellStyle name="Normal 7 2 4 9" xfId="27448" xr:uid="{90493BED-F3D4-4B5F-BB16-78EE599EA07A}"/>
    <cellStyle name="Normal 7 2 4_New TB 18-19" xfId="27449" xr:uid="{196DB243-7BB3-4775-9502-2D2F5EF20428}"/>
    <cellStyle name="Normal 7 2 5" xfId="27450" xr:uid="{A04DB405-85FE-4C3C-856C-5914723C949B}"/>
    <cellStyle name="Normal 7 2 5 10" xfId="27452" xr:uid="{2BBFF3FC-A246-4EE9-A100-9EBC5F8AC3E6}"/>
    <cellStyle name="Normal 7 2 5 11" xfId="11102" xr:uid="{1E057D74-5AAE-41A7-B6BF-C7E5F7FE3B34}"/>
    <cellStyle name="Normal 7 2 5 12" xfId="7728" xr:uid="{B5BB286C-3EBD-40E7-84F5-09E9974F20A6}"/>
    <cellStyle name="Normal 7 2 5 13" xfId="7739" xr:uid="{1D634A83-A500-4F70-B8CA-11CD2D89FC37}"/>
    <cellStyle name="Normal 7 2 5 14" xfId="7752" xr:uid="{F0F9A82A-AC1D-4DD1-ADEB-70A3DBC17107}"/>
    <cellStyle name="Normal 7 2 5 2" xfId="6168" xr:uid="{8DBDBD17-D8F4-46EB-B6D3-1CF832279B32}"/>
    <cellStyle name="Normal 7 2 5 2 2" xfId="27454" xr:uid="{58EB3139-5CB7-41C6-AAFA-E6EE75A97C6F}"/>
    <cellStyle name="Normal 7 2 5 2 3" xfId="27456" xr:uid="{2CCBEB9B-50ED-47F0-90DC-CB909E4AFEFE}"/>
    <cellStyle name="Normal 7 2 5 2 4" xfId="27460" xr:uid="{102A677E-0EDE-48F6-9F79-5AEC3EE943B0}"/>
    <cellStyle name="Normal 7 2 5 2 5" xfId="27461" xr:uid="{47CA7C90-61FD-412A-A5BB-577D467B2DF5}"/>
    <cellStyle name="Normal 7 2 5 2 6" xfId="27462" xr:uid="{6DA1B6AC-52E3-48D6-90A1-AB6E56E4C1D8}"/>
    <cellStyle name="Normal 7 2 5 2 7" xfId="27463" xr:uid="{571672C5-9EE4-48B8-8FE1-B1C2F0743521}"/>
    <cellStyle name="Normal 7 2 5 2 8" xfId="27464" xr:uid="{DB0B72E0-DC6E-45D4-8A1C-55DC999384AB}"/>
    <cellStyle name="Normal 7 2 5 2 9" xfId="27465" xr:uid="{66D40ED2-2D0F-4378-B432-ACAE506C63CA}"/>
    <cellStyle name="Normal 7 2 5 3" xfId="6171" xr:uid="{6DEB3734-205F-43AF-9418-F28392618531}"/>
    <cellStyle name="Normal 7 2 5 3 2" xfId="27466" xr:uid="{4F17D43A-5BFE-4DD3-8EE8-55D814849206}"/>
    <cellStyle name="Normal 7 2 5 3 3" xfId="27468" xr:uid="{0F90EF2F-6319-4359-B728-456DCD5FD5F1}"/>
    <cellStyle name="Normal 7 2 5 3 4" xfId="27469" xr:uid="{16972EBB-C0AB-4600-86A0-FD38E3A0D2DB}"/>
    <cellStyle name="Normal 7 2 5 3 5" xfId="27471" xr:uid="{09B179B4-9FA6-4318-9BDE-AC492CE4B5A2}"/>
    <cellStyle name="Normal 7 2 5 3 6" xfId="27472" xr:uid="{452A1EE7-2583-4645-B010-2C806E6FF6AC}"/>
    <cellStyle name="Normal 7 2 5 3 7" xfId="27473" xr:uid="{5E5C7F47-4066-4068-8462-1C17B7EC4AE6}"/>
    <cellStyle name="Normal 7 2 5 3 8" xfId="27475" xr:uid="{507C4ED7-35ED-4267-A2F3-733B2E302308}"/>
    <cellStyle name="Normal 7 2 5 3 9" xfId="27477" xr:uid="{FD02E396-1B41-45C4-BF96-2D96AE49623B}"/>
    <cellStyle name="Normal 7 2 5 4" xfId="27479" xr:uid="{A89FD270-D9BF-43CB-9501-38836D43EE66}"/>
    <cellStyle name="Normal 7 2 5 4 2" xfId="12196" xr:uid="{61D3EA9C-0DD9-48B3-AD5C-493E418A17C5}"/>
    <cellStyle name="Normal 7 2 5 4 3" xfId="12198" xr:uid="{7710E138-FED2-4A63-B6A9-DAF4B9EA69E1}"/>
    <cellStyle name="Normal 7 2 5 4 4" xfId="12200" xr:uid="{C16DAAB1-6C41-47C4-849D-C0B7CC65347A}"/>
    <cellStyle name="Normal 7 2 5 4 5" xfId="503" xr:uid="{B2DAD078-FDC9-4FA0-A3D1-8E4B3C0152A6}"/>
    <cellStyle name="Normal 7 2 5 4 6" xfId="2100" xr:uid="{02D2D1F7-895E-4998-82B1-82B6F0386B69}"/>
    <cellStyle name="Normal 7 2 5 4 7" xfId="2186" xr:uid="{1DB3E1F5-0D13-4DC8-A6F3-60F9B3A27DAD}"/>
    <cellStyle name="Normal 7 2 5 4 8" xfId="12202" xr:uid="{24C7A5C5-5F78-4553-947C-130477205A83}"/>
    <cellStyle name="Normal 7 2 5 4 9" xfId="27480" xr:uid="{9C9C392B-8C20-4E69-B9B9-22B68730FCE0}"/>
    <cellStyle name="Normal 7 2 5 5" xfId="27482" xr:uid="{EBAA3E46-A13E-419F-83BB-A4814504E1CF}"/>
    <cellStyle name="Normal 7 2 5 5 2" xfId="12205" xr:uid="{ABB59BAB-B2EC-45C3-9353-F31729804D66}"/>
    <cellStyle name="Normal 7 2 5 5 3" xfId="12208" xr:uid="{75FC1304-CB79-41BF-B828-C4C687D1F5D5}"/>
    <cellStyle name="Normal 7 2 5 5 4" xfId="12211" xr:uid="{C0381F3A-15F0-4E97-A0DD-90A1D2A4BEF2}"/>
    <cellStyle name="Normal 7 2 5 5 5" xfId="12217" xr:uid="{0E1C4939-829A-4F00-B552-8C1D32165585}"/>
    <cellStyle name="Normal 7 2 5 5 6" xfId="12223" xr:uid="{9710CEDA-7071-452E-BB9C-0B868874639A}"/>
    <cellStyle name="Normal 7 2 5 5 7" xfId="12230" xr:uid="{95EF99BA-6B99-429F-8BC2-ACAC518EDA92}"/>
    <cellStyle name="Normal 7 2 5 5 8" xfId="12234" xr:uid="{B28C596C-E282-43E1-AD0E-A7BA8AA96DB4}"/>
    <cellStyle name="Normal 7 2 5 5 9" xfId="10979" xr:uid="{9DAA82B2-5CEE-40BE-8E53-B875725C27D0}"/>
    <cellStyle name="Normal 7 2 5 6" xfId="27484" xr:uid="{CD9B32C7-D2F6-486E-84B3-D454B8678DD5}"/>
    <cellStyle name="Normal 7 2 5 6 2" xfId="12238" xr:uid="{EC6F0BB4-4F95-419E-9C69-E72A1C6FC52E}"/>
    <cellStyle name="Normal 7 2 5 6 3" xfId="12241" xr:uid="{369A0500-FA41-4AB2-AA9D-37BA00C51301}"/>
    <cellStyle name="Normal 7 2 5 6 4" xfId="12244" xr:uid="{5B81839F-11F9-4D00-B563-9AF0D01B5CB6}"/>
    <cellStyle name="Normal 7 2 5 6 5" xfId="12247" xr:uid="{2FF688B0-F7E5-43CD-A399-31035C283250}"/>
    <cellStyle name="Normal 7 2 5 6 6" xfId="12250" xr:uid="{253B6709-6DE0-423F-8177-4B1DABA66731}"/>
    <cellStyle name="Normal 7 2 5 6 7" xfId="12255" xr:uid="{F5B7AB2C-49F4-4BE5-A7E9-92C2F190BAB6}"/>
    <cellStyle name="Normal 7 2 5 6 8" xfId="12258" xr:uid="{6E71B345-64FC-40BA-9F1F-E2B00E051612}"/>
    <cellStyle name="Normal 7 2 5 6 9" xfId="10984" xr:uid="{872EF026-5124-4136-8530-80EF1CD1D6A1}"/>
    <cellStyle name="Normal 7 2 5 7" xfId="18302" xr:uid="{744CD590-8839-48A7-9897-AAFCC873CA62}"/>
    <cellStyle name="Normal 7 2 5 8" xfId="27486" xr:uid="{67B39A2D-0678-4162-BC88-2B7A7D5E1A5A}"/>
    <cellStyle name="Normal 7 2 5 9" xfId="27487" xr:uid="{AFAD8B32-14DC-450C-B1CF-A458E7723EF0}"/>
    <cellStyle name="Normal 7 2 5_New TB 18-19" xfId="7531" xr:uid="{4F325A58-289C-49C7-A826-DDDEF0A3BC0E}"/>
    <cellStyle name="Normal 7 2 6" xfId="27489" xr:uid="{975407FC-5D2F-44D6-8C4D-BDF5F3194FD7}"/>
    <cellStyle name="Normal 7 2 6 10" xfId="12379" xr:uid="{7F88B822-EAAB-4EC6-A81D-114494205E09}"/>
    <cellStyle name="Normal 7 2 6 11" xfId="12382" xr:uid="{88A8D62F-135E-4FBF-9627-63608B0B5B1F}"/>
    <cellStyle name="Normal 7 2 6 12" xfId="12388" xr:uid="{97ADE940-E91B-4C5A-A8DA-EB376243F8D6}"/>
    <cellStyle name="Normal 7 2 6 13" xfId="657" xr:uid="{8BEBCA0B-299C-45FA-A113-D2470DC8809F}"/>
    <cellStyle name="Normal 7 2 6 14" xfId="1527" xr:uid="{0F71187A-F45B-413D-9D2C-878E8105F475}"/>
    <cellStyle name="Normal 7 2 6 2" xfId="6179" xr:uid="{53772810-FAF3-4F33-B2C0-EC6CB0E295B5}"/>
    <cellStyle name="Normal 7 2 6 2 2" xfId="27490" xr:uid="{282D2001-295F-4656-83C7-8C5D9999D57C}"/>
    <cellStyle name="Normal 7 2 6 2 3" xfId="27491" xr:uid="{DA599895-38AD-4BAD-85B5-3A46F5B37A0A}"/>
    <cellStyle name="Normal 7 2 6 2 4" xfId="27492" xr:uid="{51C8BA9C-9F9F-4D3D-B6CD-0E756341E68F}"/>
    <cellStyle name="Normal 7 2 6 2 5" xfId="27493" xr:uid="{088EA8ED-4CE0-4D2F-89A7-35B482207579}"/>
    <cellStyle name="Normal 7 2 6 2 6" xfId="27453" xr:uid="{0D901322-E245-49F9-98FD-8A8210BFB835}"/>
    <cellStyle name="Normal 7 2 6 2 7" xfId="11100" xr:uid="{587A361B-0B22-487F-9BBA-F08EAE807674}"/>
    <cellStyle name="Normal 7 2 6 2 8" xfId="7730" xr:uid="{466D092A-8F6B-444A-98EF-5A63F13CAA51}"/>
    <cellStyle name="Normal 7 2 6 2 9" xfId="7741" xr:uid="{C18AF0AE-C655-466A-A136-9265A8F620E1}"/>
    <cellStyle name="Normal 7 2 6 3" xfId="6182" xr:uid="{53621576-203C-46CB-BE8B-1C88387BA22E}"/>
    <cellStyle name="Normal 7 2 6 3 2" xfId="27494" xr:uid="{8B930858-BB2D-48CD-BBE8-385AA1613848}"/>
    <cellStyle name="Normal 7 2 6 3 3" xfId="27495" xr:uid="{01E04343-0F64-4531-89DD-7E3951F6BFDF}"/>
    <cellStyle name="Normal 7 2 6 3 4" xfId="27496" xr:uid="{DE5BCCBB-E0B8-4289-B389-9E720002D372}"/>
    <cellStyle name="Normal 7 2 6 3 5" xfId="27497" xr:uid="{F7823EA4-BCC1-4BF3-AC60-F86A0872430A}"/>
    <cellStyle name="Normal 7 2 6 3 6" xfId="27498" xr:uid="{C2555FFA-2681-46E6-B7F0-D2823FF2A121}"/>
    <cellStyle name="Normal 7 2 6 3 7" xfId="27499" xr:uid="{2744D6B2-C22A-43CD-8EF5-621983C322DA}"/>
    <cellStyle name="Normal 7 2 6 3 8" xfId="27501" xr:uid="{E2473301-EE4D-4709-9FE6-84E746769A06}"/>
    <cellStyle name="Normal 7 2 6 3 9" xfId="27502" xr:uid="{0F9F207F-6E86-4793-A778-6AC747FE1EFC}"/>
    <cellStyle name="Normal 7 2 6 4" xfId="27504" xr:uid="{946F8CCE-B15E-494F-AE0C-8C462DEA2896}"/>
    <cellStyle name="Normal 7 2 6 4 2" xfId="12308" xr:uid="{9A251257-7AB0-4E3C-9C31-97E8FA8EF05E}"/>
    <cellStyle name="Normal 7 2 6 4 3" xfId="12310" xr:uid="{D98D7262-E853-404D-BC76-270B8020EA3A}"/>
    <cellStyle name="Normal 7 2 6 4 4" xfId="12312" xr:uid="{BD620A83-1ACE-4510-A8AA-7CB745FFBAD5}"/>
    <cellStyle name="Normal 7 2 6 4 5" xfId="3100" xr:uid="{CCC9BAD7-8F7B-4C6D-8F29-95A6E8B7A2B6}"/>
    <cellStyle name="Normal 7 2 6 4 6" xfId="3124" xr:uid="{DDA09465-5A05-4A4C-972C-01C3C4394CB3}"/>
    <cellStyle name="Normal 7 2 6 4 7" xfId="3143" xr:uid="{4A12E19B-E884-48DD-AF72-45FE1EE89DD4}"/>
    <cellStyle name="Normal 7 2 6 4 8" xfId="12318" xr:uid="{D12E7FB6-78AA-4D47-9E7F-F19A3BE8BB07}"/>
    <cellStyle name="Normal 7 2 6 4 9" xfId="27505" xr:uid="{89E0AA91-55D3-4E20-88EE-B5A27D5BB688}"/>
    <cellStyle name="Normal 7 2 6 5" xfId="27506" xr:uid="{C97D67D8-9A64-40C2-94AA-449C31123D07}"/>
    <cellStyle name="Normal 7 2 6 5 2" xfId="12325" xr:uid="{3D9E9524-4CE6-416E-84FC-405B2FFE2771}"/>
    <cellStyle name="Normal 7 2 6 5 3" xfId="12330" xr:uid="{AFE1966D-8BA5-44D6-9FB0-AFB432358BAE}"/>
    <cellStyle name="Normal 7 2 6 5 4" xfId="12333" xr:uid="{12CD9257-1C16-433C-B9B9-CD77EEC35195}"/>
    <cellStyle name="Normal 7 2 6 5 5" xfId="12339" xr:uid="{50A7C59F-B164-480F-B577-8C83746E9B9C}"/>
    <cellStyle name="Normal 7 2 6 5 6" xfId="12345" xr:uid="{D8080AC4-C76F-4E0F-95FD-90BED205E181}"/>
    <cellStyle name="Normal 7 2 6 5 7" xfId="12352" xr:uid="{7B4DA9ED-9DCE-4217-9539-2DC5CFC07113}"/>
    <cellStyle name="Normal 7 2 6 5 8" xfId="240" xr:uid="{597737E0-C367-4E97-BF52-D00B1205AB36}"/>
    <cellStyle name="Normal 7 2 6 5 9" xfId="11116" xr:uid="{C63AF8D7-E413-4F4A-8584-1B1B5CA178CA}"/>
    <cellStyle name="Normal 7 2 6 6" xfId="27507" xr:uid="{8A402D06-7FC4-481D-9777-FDED687F8632}"/>
    <cellStyle name="Normal 7 2 6 6 2" xfId="12357" xr:uid="{C0C28FB6-9A06-476B-BA31-F89CA521FBA0}"/>
    <cellStyle name="Normal 7 2 6 6 3" xfId="12359" xr:uid="{F62C7213-20D0-4E54-BA26-28797A435CDB}"/>
    <cellStyle name="Normal 7 2 6 6 4" xfId="12361" xr:uid="{04DF000B-5397-4005-9BFC-056CAA0C6453}"/>
    <cellStyle name="Normal 7 2 6 6 5" xfId="12363" xr:uid="{1EFF6FD2-EEC5-4906-835D-58364C94D431}"/>
    <cellStyle name="Normal 7 2 6 6 6" xfId="12365" xr:uid="{B7147D87-2E7A-4FA1-AE3B-553D68053BBC}"/>
    <cellStyle name="Normal 7 2 6 6 7" xfId="12367" xr:uid="{C41D5D33-C140-4E9F-A86D-8849D2C54D2F}"/>
    <cellStyle name="Normal 7 2 6 6 8" xfId="12370" xr:uid="{C54BDF2E-E555-4D61-BF6C-3AE31D94040A}"/>
    <cellStyle name="Normal 7 2 6 6 9" xfId="11122" xr:uid="{439C326E-59C9-413B-85F6-30CCD4C5C6A6}"/>
    <cellStyle name="Normal 7 2 6 7" xfId="27508" xr:uid="{C7BFADC7-4491-41C2-A483-23C9DA395DAB}"/>
    <cellStyle name="Normal 7 2 6 8" xfId="27510" xr:uid="{0418403A-BC5D-4D81-B845-673B917D2F17}"/>
    <cellStyle name="Normal 7 2 6 9" xfId="27512" xr:uid="{8CA372A0-842A-4D7D-AEC8-48829B365EAA}"/>
    <cellStyle name="Normal 7 2 6_New TB 18-19" xfId="11547" xr:uid="{350A79E7-0973-4C3C-B7AB-D5402FB11FFD}"/>
    <cellStyle name="Normal 7 2 7" xfId="27514" xr:uid="{BD6178E7-62FD-4A65-BD0E-FB229BAE4CB0}"/>
    <cellStyle name="Normal 7 2 8" xfId="27515" xr:uid="{19E545A1-6894-4441-8FA6-F0D2F2F54B10}"/>
    <cellStyle name="Normal 7 2 8 2" xfId="6199" xr:uid="{AF026C8E-F2C9-4CC9-BAC8-C5F5C147407C}"/>
    <cellStyle name="Normal 7 2 8 3" xfId="6206" xr:uid="{BCAA7488-D703-4974-A1E9-EB62B7B3926E}"/>
    <cellStyle name="Normal 7 2 8 4" xfId="27516" xr:uid="{4BCE6C46-D243-48E7-BDF6-05A76A3C7ED7}"/>
    <cellStyle name="Normal 7 2 8 5" xfId="27517" xr:uid="{A57D8635-151A-458F-ACA0-040B23446205}"/>
    <cellStyle name="Normal 7 2 8 6" xfId="27518" xr:uid="{1FEDA360-EC2C-4611-BD36-01404800605F}"/>
    <cellStyle name="Normal 7 2 8 7" xfId="27519" xr:uid="{353AF91A-0AA2-49A4-91B5-2B0A9D8B0B13}"/>
    <cellStyle name="Normal 7 2 8 8" xfId="27520" xr:uid="{A093008C-1E9F-47A8-AEF6-6CFC82B421E7}"/>
    <cellStyle name="Normal 7 2 8 9" xfId="27521" xr:uid="{5E44129D-0EFD-4512-A7F1-EC2D9DA9D7FF}"/>
    <cellStyle name="Normal 7 2 9" xfId="27522" xr:uid="{AA1C2F44-1645-4396-89D4-86B34D388121}"/>
    <cellStyle name="Normal 7 2 9 2" xfId="6218" xr:uid="{51F12002-0DB8-46DC-8B7A-6FA08CF0AE0C}"/>
    <cellStyle name="Normal 7 2 9 3" xfId="6221" xr:uid="{20B965C6-B401-452B-BB9E-B9FC147B10E8}"/>
    <cellStyle name="Normal 7 2 9 4" xfId="27524" xr:uid="{23AFEE3C-DBFF-4E33-8FC7-581350187706}"/>
    <cellStyle name="Normal 7 2 9 5" xfId="27526" xr:uid="{74289124-D2D5-4353-855D-BBF5FDE75E39}"/>
    <cellStyle name="Normal 7 2 9 6" xfId="27528" xr:uid="{68779C77-7F5D-4CF4-85AF-C88091BA60AD}"/>
    <cellStyle name="Normal 7 2 9 7" xfId="27530" xr:uid="{115D5FF0-5C2D-42BB-99B7-67C3E8CD8254}"/>
    <cellStyle name="Normal 7 2 9 8" xfId="27531" xr:uid="{1307FCD5-83BA-4358-9337-5FF3DBC82A51}"/>
    <cellStyle name="Normal 7 2 9 9" xfId="27532" xr:uid="{06AB1473-9116-46D4-8F10-6AD7993F210A}"/>
    <cellStyle name="Normal 7 2_New TB 18-19" xfId="27533" xr:uid="{78F8205B-CE94-4BB4-8114-C250CA164C21}"/>
    <cellStyle name="Normal 7 3" xfId="5189" xr:uid="{8D905CAA-854C-468B-B0A9-BD31E9108398}"/>
    <cellStyle name="Normal 7 3 10" xfId="27535" xr:uid="{5A9951E7-3563-4194-BBD6-B8979CA902B6}"/>
    <cellStyle name="Normal 7 3 10 2" xfId="7255" xr:uid="{28BA6CAA-7FDF-41CB-BD98-4B9B9B052C29}"/>
    <cellStyle name="Normal 7 3 10 3" xfId="7264" xr:uid="{7C027445-7F47-48F2-910F-E50DCB91BCE2}"/>
    <cellStyle name="Normal 7 3 10 4" xfId="7273" xr:uid="{138D8DCF-1704-4CDE-88F3-EBA2E8FDED0C}"/>
    <cellStyle name="Normal 7 3 10 5" xfId="2780" xr:uid="{AC9C04A3-A432-4169-9F82-A7F744E33636}"/>
    <cellStyle name="Normal 7 3 10 6" xfId="2797" xr:uid="{E091C525-3F08-4ED8-958D-6A3B57497CEC}"/>
    <cellStyle name="Normal 7 3 10 7" xfId="2807" xr:uid="{3971499D-E192-4E2C-9BC1-6DDC80BDBBBF}"/>
    <cellStyle name="Normal 7 3 10 8" xfId="27536" xr:uid="{74F574D3-92AA-4F1B-BE9C-472834A154BB}"/>
    <cellStyle name="Normal 7 3 10 9" xfId="27539" xr:uid="{6B9813F7-4430-43D8-B434-12E1B8E429E6}"/>
    <cellStyle name="Normal 7 3 11" xfId="27541" xr:uid="{7E9278DD-C1BE-4591-AA7E-018DB08BC2A1}"/>
    <cellStyle name="Normal 7 3 11 2" xfId="27542" xr:uid="{12F789A8-C831-4076-B586-3A19D012C9CC}"/>
    <cellStyle name="Normal 7 3 11 3" xfId="27544" xr:uid="{E860011E-A38E-4ACB-B5FB-1CF7E0DA42FC}"/>
    <cellStyle name="Normal 7 3 11 4" xfId="27546" xr:uid="{9E1957C8-AC6F-4081-9C49-1B30FE20CC7F}"/>
    <cellStyle name="Normal 7 3 11 5" xfId="27549" xr:uid="{290AD1D5-2569-44D2-8C47-E557E0C73B83}"/>
    <cellStyle name="Normal 7 3 11 6" xfId="27553" xr:uid="{E51F9B85-8312-48A4-8AD9-FE7C057844E9}"/>
    <cellStyle name="Normal 7 3 11 7" xfId="27557" xr:uid="{D58C6E7D-405B-4E5C-B567-3A8DB4EA9912}"/>
    <cellStyle name="Normal 7 3 11 8" xfId="27561" xr:uid="{030EC08A-0A10-4DCF-864E-E1F0E2D6BAC4}"/>
    <cellStyle name="Normal 7 3 11 9" xfId="27565" xr:uid="{4A924327-E1E8-4F8A-B81B-74DFC01544A0}"/>
    <cellStyle name="Normal 7 3 12" xfId="27568" xr:uid="{E63DF313-C220-41E7-B6C8-6FB9B8285F9A}"/>
    <cellStyle name="Normal 7 3 13" xfId="27569" xr:uid="{784C11D8-0BE6-4F5B-93D3-77B04F6988D4}"/>
    <cellStyle name="Normal 7 3 14" xfId="27570" xr:uid="{FDAA714E-79EA-43C3-A343-75DD9990367A}"/>
    <cellStyle name="Normal 7 3 15" xfId="27571" xr:uid="{8C8F4A2C-4D30-40AA-A477-E57F179F12FE}"/>
    <cellStyle name="Normal 7 3 16" xfId="27572" xr:uid="{0615E411-58EB-4A60-9847-5EC6EC9ECBDE}"/>
    <cellStyle name="Normal 7 3 17" xfId="27573" xr:uid="{6584CE9D-7024-4A09-B6E8-33A5A6FA8AE8}"/>
    <cellStyle name="Normal 7 3 18" xfId="27575" xr:uid="{3339FD17-897D-4D3D-AEAB-10D10A49BC7D}"/>
    <cellStyle name="Normal 7 3 19" xfId="27577" xr:uid="{C6FDAFE9-FD32-470D-8973-1EE851D7F28C}"/>
    <cellStyle name="Normal 7 3 2" xfId="10833" xr:uid="{7BFCD09F-63F2-41A1-BF01-EC3E6D494631}"/>
    <cellStyle name="Normal 7 3 2 10" xfId="8683" xr:uid="{096E7997-FE3E-4414-8890-9A485C29E0FD}"/>
    <cellStyle name="Normal 7 3 2 11" xfId="27580" xr:uid="{1DE227CC-9C98-4516-A22F-B10DCFBE3A8D}"/>
    <cellStyle name="Normal 7 3 2 12" xfId="27581" xr:uid="{E9544F46-09B5-4063-8E99-3B2EBF14CCFE}"/>
    <cellStyle name="Normal 7 3 2 13" xfId="27582" xr:uid="{EDF253A3-C75D-4024-971E-422AEEC11CD9}"/>
    <cellStyle name="Normal 7 3 2 14" xfId="27583" xr:uid="{6CC4049E-1BFB-4A4E-93EC-A8E6726A8EBC}"/>
    <cellStyle name="Normal 7 3 2 2" xfId="27584" xr:uid="{B84EEA62-5615-4277-8EA5-6BBCAAD11B7E}"/>
    <cellStyle name="Normal 7 3 2 2 2" xfId="12187" xr:uid="{8E8447F7-B7F7-4CBB-87D3-2D9740C8B848}"/>
    <cellStyle name="Normal 7 3 2 2 3" xfId="9259" xr:uid="{65E22BD3-AC71-4F70-9E9D-7559B32F4F2E}"/>
    <cellStyle name="Normal 7 3 2 2 4" xfId="1467" xr:uid="{7F8AF93B-34B9-40EE-9048-C191BF7D7BB6}"/>
    <cellStyle name="Normal 7 3 2 2 5" xfId="13467" xr:uid="{C92CE67B-BCA5-41C9-997D-6222622F95D4}"/>
    <cellStyle name="Normal 7 3 2 2 6" xfId="13497" xr:uid="{FCF1DF69-BA06-4306-B434-6C73740B3D9A}"/>
    <cellStyle name="Normal 7 3 2 2 7" xfId="11594" xr:uid="{A918E4E2-52BA-412C-8275-06D083084D1B}"/>
    <cellStyle name="Normal 7 3 2 2 8" xfId="27585" xr:uid="{79E582CF-38D6-40E8-B5F8-D9F82D9EE792}"/>
    <cellStyle name="Normal 7 3 2 2 9" xfId="27586" xr:uid="{4C55C16F-CB5B-4E3D-8A88-28632D851212}"/>
    <cellStyle name="Normal 7 3 2 3" xfId="27587" xr:uid="{3A469D51-1788-45BA-8123-7992EE42F258}"/>
    <cellStyle name="Normal 7 3 2 3 2" xfId="12583" xr:uid="{D44D7CDF-2267-4B55-972E-609E807A46D8}"/>
    <cellStyle name="Normal 7 3 2 3 3" xfId="12613" xr:uid="{F16E6268-F130-4CCA-8A06-A9F50D38DCF3}"/>
    <cellStyle name="Normal 7 3 2 3 4" xfId="2511" xr:uid="{19D45E6D-1CED-47CF-8E2B-154AA32F88D3}"/>
    <cellStyle name="Normal 7 3 2 3 5" xfId="12668" xr:uid="{60F04C5D-6935-4C00-96A9-85096FF9C956}"/>
    <cellStyle name="Normal 7 3 2 3 6" xfId="12696" xr:uid="{2A3A5198-22BD-4DC6-B8F1-77B4C504BED7}"/>
    <cellStyle name="Normal 7 3 2 3 7" xfId="12700" xr:uid="{654D978C-FD31-4699-BA69-4EC92128AEA3}"/>
    <cellStyle name="Normal 7 3 2 3 8" xfId="27588" xr:uid="{32385266-59B6-4B68-9D3D-A01EB0F3B6EF}"/>
    <cellStyle name="Normal 7 3 2 3 9" xfId="27589" xr:uid="{A4741DB1-292E-4A9F-99B6-E184051AC5D5}"/>
    <cellStyle name="Normal 7 3 2 4" xfId="27590" xr:uid="{FF86A86F-A277-4391-84BE-51CB08D895FC}"/>
    <cellStyle name="Normal 7 3 2 4 2" xfId="12752" xr:uid="{0386948A-1107-48D4-872C-28E6C284DA7B}"/>
    <cellStyle name="Normal 7 3 2 4 3" xfId="12768" xr:uid="{B0DAC58F-CA5C-4F33-953B-391F3FCC95A4}"/>
    <cellStyle name="Normal 7 3 2 4 4" xfId="12817" xr:uid="{59E85A91-754E-405D-AF1A-B321753FFE79}"/>
    <cellStyle name="Normal 7 3 2 4 5" xfId="9418" xr:uid="{BD2F638B-63F0-4300-905A-BA7457283E4D}"/>
    <cellStyle name="Normal 7 3 2 4 6" xfId="9494" xr:uid="{C78CCFF5-F457-41C8-A8A6-E6341266571D}"/>
    <cellStyle name="Normal 7 3 2 4 7" xfId="5130" xr:uid="{E7A0F4C9-1D37-4E80-B9EE-3BC62099BAD0}"/>
    <cellStyle name="Normal 7 3 2 4 8" xfId="5135" xr:uid="{973432E7-FBAB-456C-93D2-6E7183491D5E}"/>
    <cellStyle name="Normal 7 3 2 4 9" xfId="5142" xr:uid="{58C26DBD-D699-4185-B4E5-B00CE0C1D1B2}"/>
    <cellStyle name="Normal 7 3 2 5" xfId="27591" xr:uid="{1E245B09-68BF-42FB-BB53-63C9F0EF5FEA}"/>
    <cellStyle name="Normal 7 3 2 5 2" xfId="9514" xr:uid="{141A380B-2742-40ED-B9C4-3A4E897E7D15}"/>
    <cellStyle name="Normal 7 3 2 5 3" xfId="12887" xr:uid="{CEEDC00A-E9D4-43BF-BC8F-8A84C7B50A60}"/>
    <cellStyle name="Normal 7 3 2 5 4" xfId="12919" xr:uid="{4B233FF9-92EC-4096-A0B6-9E1FBFD9E81E}"/>
    <cellStyle name="Normal 7 3 2 5 5" xfId="12929" xr:uid="{31713820-F422-4DA4-B0DF-41580700FB21}"/>
    <cellStyle name="Normal 7 3 2 5 6" xfId="12948" xr:uid="{5CAA0CAA-C892-4951-AB75-E637090883F7}"/>
    <cellStyle name="Normal 7 3 2 5 7" xfId="12953" xr:uid="{E3883F4B-E0E3-491F-88C9-7EACC598964F}"/>
    <cellStyle name="Normal 7 3 2 5 8" xfId="27592" xr:uid="{BE700F00-E19D-4FB1-B54E-9E6A42621CF7}"/>
    <cellStyle name="Normal 7 3 2 5 9" xfId="27593" xr:uid="{B1408968-004F-4967-A4D6-527D25D52DB0}"/>
    <cellStyle name="Normal 7 3 2 6" xfId="27594" xr:uid="{34A0A57C-905D-49B8-B4AA-1FFE6C56FBC5}"/>
    <cellStyle name="Normal 7 3 2 6 2" xfId="13026" xr:uid="{2CE4A8E8-F46E-487D-A0A4-FA3FD1E8FCE2}"/>
    <cellStyle name="Normal 7 3 2 6 3" xfId="13092" xr:uid="{8EC8B609-E736-4CE5-8D64-1E7624D5D5C8}"/>
    <cellStyle name="Normal 7 3 2 6 4" xfId="13145" xr:uid="{F2303C76-B719-46F4-8C6B-D18FF4FCB567}"/>
    <cellStyle name="Normal 7 3 2 6 5" xfId="13165" xr:uid="{34C2C53D-6FC3-4F93-B556-E0707C5354E2}"/>
    <cellStyle name="Normal 7 3 2 6 6" xfId="13183" xr:uid="{4138F0BB-5AA7-466E-A4BD-E1159CC41893}"/>
    <cellStyle name="Normal 7 3 2 6 7" xfId="13187" xr:uid="{7A333365-AAAD-4303-B252-0162B7478E3E}"/>
    <cellStyle name="Normal 7 3 2 6 8" xfId="27597" xr:uid="{C0D353D7-E89D-42C5-A7B6-86C1A7DBABCD}"/>
    <cellStyle name="Normal 7 3 2 6 9" xfId="27599" xr:uid="{4B45B1DE-619A-4B49-963D-F30552FEA5F1}"/>
    <cellStyle name="Normal 7 3 2 7" xfId="27600" xr:uid="{FB7ED0CB-0104-4BC2-8EB8-D73CDC5F133C}"/>
    <cellStyle name="Normal 7 3 2 8" xfId="27602" xr:uid="{AB8CA625-B0EC-481B-9515-D1C97C4F06F9}"/>
    <cellStyle name="Normal 7 3 2 9" xfId="27604" xr:uid="{6788F77C-EBC9-4149-8151-8A2FDDC785DC}"/>
    <cellStyle name="Normal 7 3 2_New TB 18-19" xfId="27607" xr:uid="{6B45FC02-48BB-46D1-AEE6-045F38D6AFB5}"/>
    <cellStyle name="Normal 7 3 3" xfId="8772" xr:uid="{7B8984D1-E810-4133-8ACA-F14E402E4105}"/>
    <cellStyle name="Normal 7 3 3 10" xfId="23897" xr:uid="{05134D7F-D1AA-4D4C-940E-468971D24905}"/>
    <cellStyle name="Normal 7 3 3 11" xfId="23900" xr:uid="{C415050A-C726-42A3-A9DA-66B3DD3E345D}"/>
    <cellStyle name="Normal 7 3 3 12" xfId="23904" xr:uid="{3028184A-56C5-4327-9D38-43CC1C808BE2}"/>
    <cellStyle name="Normal 7 3 3 13" xfId="9084" xr:uid="{5BFF849A-7C0F-42F6-80FB-AF8FC18550FD}"/>
    <cellStyle name="Normal 7 3 3 14" xfId="9088" xr:uid="{0C06801F-6860-42A6-8D38-05E2170BF6EF}"/>
    <cellStyle name="Normal 7 3 3 2" xfId="27608" xr:uid="{E8DC8868-D50E-4361-8F75-E9FC69C442A2}"/>
    <cellStyle name="Normal 7 3 3 2 2" xfId="14835" xr:uid="{62EDAFF0-F68D-45F0-92C0-8A8A9CA1CAC4}"/>
    <cellStyle name="Normal 7 3 3 2 3" xfId="14869" xr:uid="{B135FAB6-9839-4FB1-A023-5E381B494252}"/>
    <cellStyle name="Normal 7 3 3 2 4" xfId="14952" xr:uid="{9AA58DC3-8B4D-493D-A95E-8380DF7988E3}"/>
    <cellStyle name="Normal 7 3 3 2 5" xfId="15001" xr:uid="{52BD01BD-46FA-434F-8EA2-A7266CBE10CE}"/>
    <cellStyle name="Normal 7 3 3 2 6" xfId="15004" xr:uid="{FFE8FA3F-44EA-4CBB-94D6-47C4FEB98630}"/>
    <cellStyle name="Normal 7 3 3 2 7" xfId="15006" xr:uid="{F41A49BD-4520-4290-BA48-31C9F759127F}"/>
    <cellStyle name="Normal 7 3 3 2 8" xfId="27609" xr:uid="{34A3ADA9-7317-49AC-BB0F-69F53333F133}"/>
    <cellStyle name="Normal 7 3 3 2 9" xfId="27610" xr:uid="{3B134695-300E-44D5-B09A-A85E3A688FE8}"/>
    <cellStyle name="Normal 7 3 3 3" xfId="27611" xr:uid="{25A25C64-24F3-491D-AB35-7D8DA5E76FB1}"/>
    <cellStyle name="Normal 7 3 3 3 2" xfId="15050" xr:uid="{09F13022-4D67-4B9D-9CEE-E511D5D44E64}"/>
    <cellStyle name="Normal 7 3 3 3 3" xfId="15053" xr:uid="{F437286A-E70E-42D7-8C98-D3394937DCFE}"/>
    <cellStyle name="Normal 7 3 3 3 4" xfId="15055" xr:uid="{21C76A04-AD9E-442C-9DF0-BDC1A1D28C96}"/>
    <cellStyle name="Normal 7 3 3 3 5" xfId="15062" xr:uid="{5C2F6293-A1C8-4FD8-8160-56C3F3800D45}"/>
    <cellStyle name="Normal 7 3 3 3 6" xfId="15064" xr:uid="{C79088C4-FB77-42FE-B0C5-89C4D3CCE382}"/>
    <cellStyle name="Normal 7 3 3 3 7" xfId="15066" xr:uid="{CF090F18-0309-498C-ADD1-A2A9438543BE}"/>
    <cellStyle name="Normal 7 3 3 3 8" xfId="27612" xr:uid="{C4C92710-797A-447A-B2A8-B92A10AF72B4}"/>
    <cellStyle name="Normal 7 3 3 3 9" xfId="27613" xr:uid="{17F6EDE7-3D00-42F0-915E-DD6D1E403996}"/>
    <cellStyle name="Normal 7 3 3 4" xfId="27614" xr:uid="{EBCC24D2-C651-491A-A7C7-D7A0A169A86A}"/>
    <cellStyle name="Normal 7 3 3 4 2" xfId="12562" xr:uid="{582FA839-1A2C-4663-A9E1-7D43C8DB7F99}"/>
    <cellStyle name="Normal 7 3 3 4 3" xfId="12568" xr:uid="{3E2ABC62-944F-4053-A162-575704B9DBE7}"/>
    <cellStyle name="Normal 7 3 3 4 4" xfId="12571" xr:uid="{894914FC-F7FC-42D0-B48D-D3C5EA5B2305}"/>
    <cellStyle name="Normal 7 3 3 4 5" xfId="12575" xr:uid="{9C127C9B-CF4C-4D2A-9391-F26F764A194E}"/>
    <cellStyle name="Normal 7 3 3 4 6" xfId="12580" xr:uid="{4E6CDA9E-BA1E-4ACC-B7D4-5C5E87D032B8}"/>
    <cellStyle name="Normal 7 3 3 4 7" xfId="7115" xr:uid="{30270241-5439-4DA6-8479-7E4A4803C2A9}"/>
    <cellStyle name="Normal 7 3 3 4 8" xfId="7122" xr:uid="{CE07BA49-93CF-4BE6-A01B-DB4867152E2E}"/>
    <cellStyle name="Normal 7 3 3 4 9" xfId="7126" xr:uid="{FD683B2B-41E5-46D5-B8AA-C3EAAC393369}"/>
    <cellStyle name="Normal 7 3 3 5" xfId="27615" xr:uid="{00DA00D0-ED40-499F-B7AF-143E3AC6A4E9}"/>
    <cellStyle name="Normal 7 3 3 5 2" xfId="12588" xr:uid="{A7F61427-291C-4FC9-8CA3-6ECFB94A945E}"/>
    <cellStyle name="Normal 7 3 3 5 3" xfId="12592" xr:uid="{6D867120-7D6A-4978-B1AE-000656A561AC}"/>
    <cellStyle name="Normal 7 3 3 5 4" xfId="12595" xr:uid="{76212D31-6CA1-43AD-A657-026CFDC49AF2}"/>
    <cellStyle name="Normal 7 3 3 5 5" xfId="12598" xr:uid="{EF160F95-81D7-434F-A263-2953CB7F0F9F}"/>
    <cellStyle name="Normal 7 3 3 5 6" xfId="12601" xr:uid="{D810A9FC-78D6-487A-B9AF-EAA03C4F84BD}"/>
    <cellStyle name="Normal 7 3 3 5 7" xfId="12605" xr:uid="{2FC59912-E50F-4DA7-BA0A-5C59ECA03114}"/>
    <cellStyle name="Normal 7 3 3 5 8" xfId="12609" xr:uid="{8D3305D3-D8A9-4B3D-8194-008217E1C137}"/>
    <cellStyle name="Normal 7 3 3 5 9" xfId="27616" xr:uid="{4E7A4124-6EF8-438F-AAD9-763EC0649CA9}"/>
    <cellStyle name="Normal 7 3 3 6" xfId="27617" xr:uid="{8652981A-52DB-4CA8-AC96-4B540BB6F7B6}"/>
    <cellStyle name="Normal 7 3 3 6 2" xfId="12620" xr:uid="{79C1A00F-F684-41B1-BC20-A4575085AA4C}"/>
    <cellStyle name="Normal 7 3 3 6 3" xfId="12624" xr:uid="{5BA61D2D-EB89-404D-9CA7-B2B98D30C8B6}"/>
    <cellStyle name="Normal 7 3 3 6 4" xfId="12626" xr:uid="{6447E2A7-5321-42B2-ADC1-C7380BB3E2B8}"/>
    <cellStyle name="Normal 7 3 3 6 5" xfId="12628" xr:uid="{594CB46A-4805-455D-9C73-C35C0F40AF53}"/>
    <cellStyle name="Normal 7 3 3 6 6" xfId="12630" xr:uid="{418E6FDE-22C1-4340-B6BD-CD198A496461}"/>
    <cellStyle name="Normal 7 3 3 6 7" xfId="12632" xr:uid="{697EA30C-431F-4550-BC57-7DF2D553492C}"/>
    <cellStyle name="Normal 7 3 3 6 8" xfId="12634" xr:uid="{54EA00B8-80ED-43E5-99D8-C7B366144B1A}"/>
    <cellStyle name="Normal 7 3 3 6 9" xfId="27619" xr:uid="{6F459096-60CE-4449-ACF0-E77D545B113A}"/>
    <cellStyle name="Normal 7 3 3 7" xfId="27620" xr:uid="{D5921EA5-232A-4B1E-A7F7-43584C4CD7FA}"/>
    <cellStyle name="Normal 7 3 3 8" xfId="27621" xr:uid="{7025F327-19F7-4377-B1C3-E2302A5B47BA}"/>
    <cellStyle name="Normal 7 3 3 9" xfId="27622" xr:uid="{CF000824-55AB-45B0-B302-FE77D732F5E1}"/>
    <cellStyle name="Normal 7 3 3_New TB 18-19" xfId="12378" xr:uid="{80F3E8D9-79BF-44C5-92CF-53B7F3746258}"/>
    <cellStyle name="Normal 7 3 4" xfId="8791" xr:uid="{7100796E-D4F2-4AF9-8A74-DCA416DD51F5}"/>
    <cellStyle name="Normal 7 3 4 10" xfId="27623" xr:uid="{230C0C7F-1832-491A-8FAC-3612EE5B6F4E}"/>
    <cellStyle name="Normal 7 3 4 11" xfId="27624" xr:uid="{1B17977F-0BAF-453F-A614-A19917973E09}"/>
    <cellStyle name="Normal 7 3 4 12" xfId="27625" xr:uid="{AF437AC3-187C-4D36-9A14-4C18CE569760}"/>
    <cellStyle name="Normal 7 3 4 13" xfId="9185" xr:uid="{969F2A94-59CA-4FD4-8D2D-4BB1E321C148}"/>
    <cellStyle name="Normal 7 3 4 14" xfId="9190" xr:uid="{38E211DF-51D9-4E07-9DFF-5955ACD0FA7A}"/>
    <cellStyle name="Normal 7 3 4 2" xfId="27626" xr:uid="{889BC978-069B-4711-B817-145EFE01F942}"/>
    <cellStyle name="Normal 7 3 4 2 2" xfId="15115" xr:uid="{C864B1BA-E149-41FF-BCA3-A514C8DCFA9A}"/>
    <cellStyle name="Normal 7 3 4 2 3" xfId="15119" xr:uid="{35833234-3825-4574-9A9A-251796E315FE}"/>
    <cellStyle name="Normal 7 3 4 2 4" xfId="15126" xr:uid="{F8DA5B82-9EDC-42ED-9777-6CBC9BFDC5B2}"/>
    <cellStyle name="Normal 7 3 4 2 5" xfId="15136" xr:uid="{E75B4570-550C-4705-A4BE-BDFA85919EFD}"/>
    <cellStyle name="Normal 7 3 4 2 6" xfId="15137" xr:uid="{662326A4-778F-4556-98C2-2DB6806FCE9C}"/>
    <cellStyle name="Normal 7 3 4 2 7" xfId="15139" xr:uid="{DD3E4444-4F55-41B2-B70F-4FACED2873C6}"/>
    <cellStyle name="Normal 7 3 4 2 8" xfId="27627" xr:uid="{6E96CF14-097D-4321-8EDC-70FF9F851583}"/>
    <cellStyle name="Normal 7 3 4 2 9" xfId="27628" xr:uid="{45213791-B345-4C2B-ACE3-BCAE57774ED8}"/>
    <cellStyle name="Normal 7 3 4 3" xfId="27629" xr:uid="{8A0C9C8F-11C0-40E5-9534-4C2AFB581A1D}"/>
    <cellStyle name="Normal 7 3 4 3 2" xfId="10131" xr:uid="{EACA8A41-79CE-4B0A-96FD-E13F985D3606}"/>
    <cellStyle name="Normal 7 3 4 3 3" xfId="13629" xr:uid="{D004B1E9-9358-45D2-8C9B-7AA59AA336BF}"/>
    <cellStyle name="Normal 7 3 4 3 4" xfId="13632" xr:uid="{CF881455-1D9B-48FB-9D4A-F55426892F02}"/>
    <cellStyle name="Normal 7 3 4 3 5" xfId="13635" xr:uid="{05A2F006-1246-4A5B-9F06-FDCCACE9C793}"/>
    <cellStyle name="Normal 7 3 4 3 6" xfId="13638" xr:uid="{F801D2F2-B8CE-4D62-A715-40718569EC64}"/>
    <cellStyle name="Normal 7 3 4 3 7" xfId="13641" xr:uid="{4CF03580-7F56-4868-A873-A3ACD149D72B}"/>
    <cellStyle name="Normal 7 3 4 3 8" xfId="27630" xr:uid="{AD42A033-CFC4-4517-90B0-34588703623C}"/>
    <cellStyle name="Normal 7 3 4 3 9" xfId="27632" xr:uid="{5D2D9D67-67C1-4863-B665-3F512F935EB9}"/>
    <cellStyle name="Normal 7 3 4 4" xfId="27633" xr:uid="{87047934-77CA-4AC9-A076-EECD4BD1CDC8}"/>
    <cellStyle name="Normal 7 3 4 4 2" xfId="12722" xr:uid="{D042FB73-DCC1-4A78-A395-2435CB2A40B0}"/>
    <cellStyle name="Normal 7 3 4 4 3" xfId="12729" xr:uid="{BD58196A-8E2C-4017-935A-D985DB28D5E4}"/>
    <cellStyle name="Normal 7 3 4 4 4" xfId="12734" xr:uid="{04D768A4-312E-4569-AFD5-CC44CBB358A0}"/>
    <cellStyle name="Normal 7 3 4 4 5" xfId="12739" xr:uid="{C85416BB-8662-4901-BA5C-5CF8AB041CC8}"/>
    <cellStyle name="Normal 7 3 4 4 6" xfId="12742" xr:uid="{49F4804E-2D81-4FE5-B0FB-31BF84EA9B44}"/>
    <cellStyle name="Normal 7 3 4 4 7" xfId="12746" xr:uid="{D2657F40-FDB9-4E23-9843-D610A318767E}"/>
    <cellStyle name="Normal 7 3 4 4 8" xfId="12750" xr:uid="{7AD85899-515E-413F-B41B-9861C6D73685}"/>
    <cellStyle name="Normal 7 3 4 4 9" xfId="27634" xr:uid="{7CB7528D-4614-4D73-AC30-614C48E0DD47}"/>
    <cellStyle name="Normal 7 3 4 5" xfId="27635" xr:uid="{187F7E46-7939-4C9A-8943-9DA3C99861E6}"/>
    <cellStyle name="Normal 7 3 4 5 2" xfId="12763" xr:uid="{ACE0C454-85B5-4E15-A3AA-54F6A1346BAB}"/>
    <cellStyle name="Normal 7 3 4 5 3" xfId="2267" xr:uid="{0AC2E00E-DC47-4242-81AF-A1AB82647A5F}"/>
    <cellStyle name="Normal 7 3 4 5 4" xfId="2298" xr:uid="{875373E3-8FA8-49BD-A3BF-ED2B65BCF6A2}"/>
    <cellStyle name="Normal 7 3 4 5 5" xfId="2313" xr:uid="{20726E28-7858-4163-A556-D5AE5C5641F3}"/>
    <cellStyle name="Normal 7 3 4 5 6" xfId="2351" xr:uid="{B980EDDD-0FB5-4DEB-9F3F-3D9FAE644270}"/>
    <cellStyle name="Normal 7 3 4 5 7" xfId="1164" xr:uid="{C7FF1011-60FE-4DC4-A0F5-5CC6F58792E7}"/>
    <cellStyle name="Normal 7 3 4 5 8" xfId="2394" xr:uid="{71A7E2B6-C077-4C38-B299-90B93CB6A664}"/>
    <cellStyle name="Normal 7 3 4 5 9" xfId="27636" xr:uid="{E368E63B-90C8-4082-AF38-7A1A450F8EF3}"/>
    <cellStyle name="Normal 7 3 4 6" xfId="27637" xr:uid="{3B342FB0-35D6-4E56-A936-9A6B52785D8B}"/>
    <cellStyle name="Normal 7 3 4 6 2" xfId="12780" xr:uid="{AFA700A4-00ED-4759-B484-FD99AE070B15}"/>
    <cellStyle name="Normal 7 3 4 6 3" xfId="12788" xr:uid="{75980B5A-82A0-4F40-953A-3A5A489CE507}"/>
    <cellStyle name="Normal 7 3 4 6 4" xfId="12794" xr:uid="{59EA48BB-57EE-45B1-BD14-25AF9947346A}"/>
    <cellStyle name="Normal 7 3 4 6 5" xfId="12800" xr:uid="{B482D090-1704-4CFE-A78C-D2957F16427C}"/>
    <cellStyle name="Normal 7 3 4 6 6" xfId="12804" xr:uid="{0F1498D0-0F84-430B-BE8D-A83465DB7D01}"/>
    <cellStyle name="Normal 7 3 4 6 7" xfId="12809" xr:uid="{3181F0AE-6733-4E66-90DB-79DBDD6F6E63}"/>
    <cellStyle name="Normal 7 3 4 6 8" xfId="12814" xr:uid="{E12E52BB-FB99-4359-9EBF-F98586874224}"/>
    <cellStyle name="Normal 7 3 4 6 9" xfId="26379" xr:uid="{29661813-1343-45DC-9CCD-A063942D6D5B}"/>
    <cellStyle name="Normal 7 3 4 7" xfId="8800" xr:uid="{0E563846-621C-4797-91D7-DF0599EF1D4B}"/>
    <cellStyle name="Normal 7 3 4 8" xfId="27638" xr:uid="{5FEE7766-D68D-4ECE-A6AD-8183CC6A4553}"/>
    <cellStyle name="Normal 7 3 4 9" xfId="27639" xr:uid="{F7685C7A-0936-4C13-B9B3-151B395D9401}"/>
    <cellStyle name="Normal 7 3 4_New TB 18-19" xfId="16145" xr:uid="{E4D00A3A-7341-40E8-8BF9-E812F17B3AAD}"/>
    <cellStyle name="Normal 7 3 5" xfId="27640" xr:uid="{590EE5C9-9681-41D8-B51E-82DD8EA3B004}"/>
    <cellStyle name="Normal 7 3 5 10" xfId="27642" xr:uid="{C8CF69F1-F76D-4326-88D0-584615B2B13D}"/>
    <cellStyle name="Normal 7 3 5 11" xfId="11262" xr:uid="{697DB198-886F-4127-B6DE-4634C55C1694}"/>
    <cellStyle name="Normal 7 3 5 12" xfId="8652" xr:uid="{11BA94A8-AD00-4F6A-BA3A-D337DBCA0767}"/>
    <cellStyle name="Normal 7 3 5 13" xfId="8659" xr:uid="{CFD6F63D-AC99-4DA9-93C8-859A2A795A76}"/>
    <cellStyle name="Normal 7 3 5 14" xfId="8663" xr:uid="{B3E76834-A2DF-40FA-944D-6CE3247DC181}"/>
    <cellStyle name="Normal 7 3 5 2" xfId="27646" xr:uid="{ABAB69D2-F383-4784-81B9-12057BD8B800}"/>
    <cellStyle name="Normal 7 3 5 2 2" xfId="11620" xr:uid="{8099B135-4FB9-4DC4-876D-1EAC3BD33C92}"/>
    <cellStyle name="Normal 7 3 5 2 3" xfId="11628" xr:uid="{D552F644-B0E3-4F56-9E9F-4F8F549169C2}"/>
    <cellStyle name="Normal 7 3 5 2 4" xfId="15420" xr:uid="{6A95A590-580C-4C03-AB6D-64764922E859}"/>
    <cellStyle name="Normal 7 3 5 2 5" xfId="15426" xr:uid="{A47E1714-7942-46EB-92B8-2355975633EE}"/>
    <cellStyle name="Normal 7 3 5 2 6" xfId="15432" xr:uid="{B7A1294C-06E1-47D3-8916-162077880577}"/>
    <cellStyle name="Normal 7 3 5 2 7" xfId="15440" xr:uid="{E650F54E-9359-4976-9005-C73388970F3C}"/>
    <cellStyle name="Normal 7 3 5 2 8" xfId="27647" xr:uid="{72A4674D-1BCF-4902-B4C0-EC7F61B347FE}"/>
    <cellStyle name="Normal 7 3 5 2 9" xfId="27648" xr:uid="{AC9D293A-FEFC-4CE8-9064-946E105A62E0}"/>
    <cellStyle name="Normal 7 3 5 3" xfId="2968" xr:uid="{BE34646F-8FA0-459B-B427-24931D9B149D}"/>
    <cellStyle name="Normal 7 3 5 3 2" xfId="6429" xr:uid="{8DF03BC2-C15D-4D51-AB39-539BE1630023}"/>
    <cellStyle name="Normal 7 3 5 3 3" xfId="1887" xr:uid="{05182C10-DCB6-49E9-85F3-EEADC7FB0CBD}"/>
    <cellStyle name="Normal 7 3 5 3 4" xfId="6905" xr:uid="{98DFBBE7-B535-49CD-BBB8-A8007A0F7CC6}"/>
    <cellStyle name="Normal 7 3 5 3 5" xfId="6919" xr:uid="{5B9D4115-1328-4A94-9003-ACAB23A12943}"/>
    <cellStyle name="Normal 7 3 5 3 6" xfId="6933" xr:uid="{943DDA3C-827F-4D1A-AD3B-2C7F059A82D2}"/>
    <cellStyle name="Normal 7 3 5 3 7" xfId="6946" xr:uid="{67BD4F73-3477-4E7B-9929-04441D693CFC}"/>
    <cellStyle name="Normal 7 3 5 3 8" xfId="6953" xr:uid="{A9183264-3A89-40A6-9B9C-C5F5BC5DC4DD}"/>
    <cellStyle name="Normal 7 3 5 3 9" xfId="6967" xr:uid="{F76DFB7F-60F2-404D-A86C-3D70DAC4C757}"/>
    <cellStyle name="Normal 7 3 5 4" xfId="7392" xr:uid="{A695E39D-BE6D-4CCE-8CD2-15F6B257D94A}"/>
    <cellStyle name="Normal 7 3 5 4 2" xfId="7412" xr:uid="{B88F4C8B-1989-4AD8-8E26-A79E957BBC30}"/>
    <cellStyle name="Normal 7 3 5 4 3" xfId="7441" xr:uid="{606DC6B5-E6A8-4ABC-9DF8-748165A05F40}"/>
    <cellStyle name="Normal 7 3 5 4 4" xfId="7455" xr:uid="{D102BB2B-DE8D-4DEB-B945-54B66D746CF2}"/>
    <cellStyle name="Normal 7 3 5 4 5" xfId="7468" xr:uid="{E9D31386-3FF7-45F4-9B5C-672F198E31B4}"/>
    <cellStyle name="Normal 7 3 5 4 6" xfId="634" xr:uid="{8CCCEF52-F30E-42C4-B6D9-6E44CEB2700D}"/>
    <cellStyle name="Normal 7 3 5 4 7" xfId="12509" xr:uid="{4CE1D1AB-4D7E-48C3-88D6-27D000181B24}"/>
    <cellStyle name="Normal 7 3 5 4 8" xfId="12885" xr:uid="{2D8834DF-C0F6-4B10-A41F-49E57C66AAAF}"/>
    <cellStyle name="Normal 7 3 5 4 9" xfId="27649" xr:uid="{C804DB15-396B-4A20-A939-76AF72E0FF1F}"/>
    <cellStyle name="Normal 7 3 5 5" xfId="7568" xr:uid="{418E87E3-B5A7-4448-B914-5ADEF4D9D581}"/>
    <cellStyle name="Normal 7 3 5 5 2" xfId="7583" xr:uid="{AC860BE8-A7FF-48CB-B940-B5BD86AA69EA}"/>
    <cellStyle name="Normal 7 3 5 5 3" xfId="3800" xr:uid="{CA5DB100-D218-485E-B345-F9043129735B}"/>
    <cellStyle name="Normal 7 3 5 5 4" xfId="3819" xr:uid="{6657C66A-2DF2-48DC-AF11-7966736F11EA}"/>
    <cellStyle name="Normal 7 3 5 5 5" xfId="3854" xr:uid="{81BF3623-D248-4988-98EE-AF36E98610E1}"/>
    <cellStyle name="Normal 7 3 5 5 6" xfId="3891" xr:uid="{FAC8708C-084E-4AE8-8610-EDE1E46540BF}"/>
    <cellStyle name="Normal 7 3 5 5 7" xfId="3992" xr:uid="{B058288D-00DE-4F8D-AF41-C1A58B44DD40}"/>
    <cellStyle name="Normal 7 3 5 5 8" xfId="4113" xr:uid="{C7828D10-021C-4E68-808C-9AB7916A3882}"/>
    <cellStyle name="Normal 7 3 5 5 9" xfId="4126" xr:uid="{41232FC1-AFCB-48E1-944F-C7A95BDB9C49}"/>
    <cellStyle name="Normal 7 3 5 6" xfId="7651" xr:uid="{643D087D-1048-4E8F-895A-2F5D43E40C77}"/>
    <cellStyle name="Normal 7 3 5 6 2" xfId="7656" xr:uid="{6E147FD9-D60D-4644-974C-00B8D3526BA7}"/>
    <cellStyle name="Normal 7 3 5 6 3" xfId="7664" xr:uid="{B7CDDE81-0A21-4953-A596-534951306D1F}"/>
    <cellStyle name="Normal 7 3 5 6 4" xfId="12901" xr:uid="{8C091952-36C7-4CE9-BFDA-D8BD5CA2A873}"/>
    <cellStyle name="Normal 7 3 5 6 5" xfId="12908" xr:uid="{A699E30A-6045-47FC-A0BD-E685A557775C}"/>
    <cellStyle name="Normal 7 3 5 6 6" xfId="9597" xr:uid="{793E8D86-7226-4D31-8DDA-ECEDC709535C}"/>
    <cellStyle name="Normal 7 3 5 6 7" xfId="12911" xr:uid="{1F1F3C0F-8B43-45CA-92C7-1E5C9AA70ED4}"/>
    <cellStyle name="Normal 7 3 5 6 8" xfId="12917" xr:uid="{428A5649-C6D1-4205-8540-7E54DDF6E887}"/>
    <cellStyle name="Normal 7 3 5 6 9" xfId="27650" xr:uid="{3E8D9C22-27BA-45C8-81FB-78A9AA66FCFD}"/>
    <cellStyle name="Normal 7 3 5 7" xfId="7675" xr:uid="{521536C0-BF64-4594-8833-1131C596721A}"/>
    <cellStyle name="Normal 7 3 5 8" xfId="8640" xr:uid="{EA7AE470-58DE-4ED3-9CA2-3A2F61902A2D}"/>
    <cellStyle name="Normal 7 3 5 9" xfId="8812" xr:uid="{1BB57C01-5AB8-425C-9AA3-56A42FF0F2AF}"/>
    <cellStyle name="Normal 7 3 5_New TB 18-19" xfId="27651" xr:uid="{7EB99549-7ED2-4145-A866-C65C4A0A2E35}"/>
    <cellStyle name="Normal 7 3 6" xfId="27652" xr:uid="{CD78D16D-5348-4A67-B5F7-40AD6F95975B}"/>
    <cellStyle name="Normal 7 3 6 10" xfId="27655" xr:uid="{AF37B064-934D-4AA5-BFD2-8A05979148BB}"/>
    <cellStyle name="Normal 7 3 6 11" xfId="27658" xr:uid="{AC09B778-D534-4AC9-B06F-99167DB89C6B}"/>
    <cellStyle name="Normal 7 3 6 12" xfId="27661" xr:uid="{53F4B9B7-2DBF-472A-B8CA-C771158361EA}"/>
    <cellStyle name="Normal 7 3 6 13" xfId="27664" xr:uid="{110D2DCA-6CF8-4B85-BA5D-BE3FEB45CC02}"/>
    <cellStyle name="Normal 7 3 6 14" xfId="27667" xr:uid="{59C74C23-F88F-44D3-A0B6-9BC4C385F1A8}"/>
    <cellStyle name="Normal 7 3 6 2" xfId="27669" xr:uid="{BB8C2AB9-20DA-44AE-9968-8DA8EB8A49B3}"/>
    <cellStyle name="Normal 7 3 6 2 2" xfId="1091" xr:uid="{324B6EED-180E-4CAC-9B95-8D069C4CA88C}"/>
    <cellStyle name="Normal 7 3 6 2 3" xfId="15908" xr:uid="{1D8B0783-D9A2-4EFD-84DF-DF9BC3B74AA6}"/>
    <cellStyle name="Normal 7 3 6 2 4" xfId="15911" xr:uid="{B9AC58C1-9C78-4FD0-871D-528713464172}"/>
    <cellStyle name="Normal 7 3 6 2 5" xfId="15916" xr:uid="{BCBA0B1B-C73D-4D13-9FDC-768E17667A8E}"/>
    <cellStyle name="Normal 7 3 6 2 6" xfId="15919" xr:uid="{5CCE5E7B-12E0-40E3-B71C-42F0113D33AA}"/>
    <cellStyle name="Normal 7 3 6 2 7" xfId="15922" xr:uid="{8DD6B3A9-19B4-4C91-BB3E-44CBE1BDD3F1}"/>
    <cellStyle name="Normal 7 3 6 2 8" xfId="27670" xr:uid="{BC2E8068-BE16-4F32-A8F7-E240A8E20298}"/>
    <cellStyle name="Normal 7 3 6 2 9" xfId="27672" xr:uid="{446A81BD-D602-4354-B2C7-E1715FD81A33}"/>
    <cellStyle name="Normal 7 3 6 3" xfId="27673" xr:uid="{757C1BDA-0FDB-44EC-A92F-4CEB731D2BDC}"/>
    <cellStyle name="Normal 7 3 6 3 2" xfId="1102" xr:uid="{0AECCA43-6CFF-47C9-8937-43CB18A72066}"/>
    <cellStyle name="Normal 7 3 6 3 3" xfId="13694" xr:uid="{99428C16-FE80-4A55-8A8B-5FE421CF9FDB}"/>
    <cellStyle name="Normal 7 3 6 3 4" xfId="13700" xr:uid="{0FD03932-6668-4520-A6BA-0FD61845CAE3}"/>
    <cellStyle name="Normal 7 3 6 3 5" xfId="13705" xr:uid="{6FE394CF-BDCB-4CD9-B9E9-450AC1865ED6}"/>
    <cellStyle name="Normal 7 3 6 3 6" xfId="13709" xr:uid="{DE3383FD-6D6D-47FD-9F65-75F744F011E8}"/>
    <cellStyle name="Normal 7 3 6 3 7" xfId="13713" xr:uid="{941E45F7-89B6-43EF-8E3C-96420738526E}"/>
    <cellStyle name="Normal 7 3 6 3 8" xfId="27674" xr:uid="{E3739449-2B46-44E6-8AC9-CB31EEB4BFEA}"/>
    <cellStyle name="Normal 7 3 6 3 9" xfId="27675" xr:uid="{1530DDB2-6B17-46C5-94BF-D21B086E2DC0}"/>
    <cellStyle name="Normal 7 3 6 4" xfId="27676" xr:uid="{06F568C0-75B9-4E94-BB81-39A6F261244A}"/>
    <cellStyle name="Normal 7 3 6 4 2" xfId="12980" xr:uid="{96D5E39B-DA4B-4AD8-92AA-87F133632F5C}"/>
    <cellStyle name="Normal 7 3 6 4 3" xfId="12992" xr:uid="{F6D31700-4404-4D09-A9FF-D2E24460E05B}"/>
    <cellStyle name="Normal 7 3 6 4 4" xfId="13000" xr:uid="{FBB6A683-A2B3-477D-AF1C-9F139261F156}"/>
    <cellStyle name="Normal 7 3 6 4 5" xfId="13007" xr:uid="{51DA216D-AE01-4014-84FA-FE0559A064D6}"/>
    <cellStyle name="Normal 7 3 6 4 6" xfId="13011" xr:uid="{3DC6A414-39A3-4F02-A3D4-D2CE3FFEEB7E}"/>
    <cellStyle name="Normal 7 3 6 4 7" xfId="13017" xr:uid="{C7B9FB73-4DEE-40EA-96B9-8153AA2F8347}"/>
    <cellStyle name="Normal 7 3 6 4 8" xfId="13024" xr:uid="{BAD8C9DA-6CB5-46F0-B578-29688C13379C}"/>
    <cellStyle name="Normal 7 3 6 4 9" xfId="27678" xr:uid="{56D05C6D-E510-43ED-8D6E-5802410EBCAC}"/>
    <cellStyle name="Normal 7 3 6 5" xfId="27679" xr:uid="{4A34C9DC-1133-4DAA-A4CD-448A11894D99}"/>
    <cellStyle name="Normal 7 3 6 5 2" xfId="13043" xr:uid="{0416D4C8-D243-4911-9BA6-B3986EED0CFE}"/>
    <cellStyle name="Normal 7 3 6 5 3" xfId="13056" xr:uid="{D730AF23-DFC4-473C-932B-19BC1D7E9128}"/>
    <cellStyle name="Normal 7 3 6 5 4" xfId="13067" xr:uid="{D7EF3A39-9BA7-48F5-9FE6-B6D0B9D80163}"/>
    <cellStyle name="Normal 7 3 6 5 5" xfId="13075" xr:uid="{447647D8-C33B-4CDB-B4D0-F5F20C37ECDE}"/>
    <cellStyle name="Normal 7 3 6 5 6" xfId="13079" xr:uid="{51BA4FAB-326F-479E-878D-BDFCD921298F}"/>
    <cellStyle name="Normal 7 3 6 5 7" xfId="13085" xr:uid="{882F7C7F-9C5A-4AED-8AFF-E152A7EC33F1}"/>
    <cellStyle name="Normal 7 3 6 5 8" xfId="13090" xr:uid="{21E3A8BE-8C0F-484B-9CFF-6BBAAD456283}"/>
    <cellStyle name="Normal 7 3 6 5 9" xfId="27680" xr:uid="{8DABA39B-098F-42ED-B593-18501955A583}"/>
    <cellStyle name="Normal 7 3 6 6" xfId="27682" xr:uid="{E18C83A5-D84A-47A8-9E90-F9F7490C681D}"/>
    <cellStyle name="Normal 7 3 6 6 2" xfId="13106" xr:uid="{444A38E7-DA34-40B0-A319-A756240A161E}"/>
    <cellStyle name="Normal 7 3 6 6 3" xfId="13116" xr:uid="{630E594B-AFFB-431C-8CCE-96FD1F28AC15}"/>
    <cellStyle name="Normal 7 3 6 6 4" xfId="13123" xr:uid="{36A00321-2CA7-4714-9367-3C375EA2B5A5}"/>
    <cellStyle name="Normal 7 3 6 6 5" xfId="13129" xr:uid="{3025D54C-A267-4BB5-867B-68DA52713EF4}"/>
    <cellStyle name="Normal 7 3 6 6 6" xfId="13133" xr:uid="{B99740E1-64D6-4E37-BAF8-83B87272BAF5}"/>
    <cellStyle name="Normal 7 3 6 6 7" xfId="13138" xr:uid="{3D106FC6-2A0A-4FA7-A353-E8F5C507002C}"/>
    <cellStyle name="Normal 7 3 6 6 8" xfId="13143" xr:uid="{A73CB5D1-DB5A-48A7-9FE4-AC0E28BDC0E9}"/>
    <cellStyle name="Normal 7 3 6 6 9" xfId="27683" xr:uid="{5E4800BA-B65B-4DAC-9C59-022A3C0F1C5C}"/>
    <cellStyle name="Normal 7 3 6 7" xfId="27684" xr:uid="{97AFC54E-5ACC-4E30-834E-8D9271906787}"/>
    <cellStyle name="Normal 7 3 6 8" xfId="27686" xr:uid="{FB4D28F1-2FEE-45D1-B3FB-B5D95EC3108F}"/>
    <cellStyle name="Normal 7 3 6 9" xfId="27688" xr:uid="{E138465D-7B78-47FE-974C-9D008B45614C}"/>
    <cellStyle name="Normal 7 3 6_New TB 18-19" xfId="27082" xr:uid="{793F4295-00F7-4A69-8B36-C07744A0FDB0}"/>
    <cellStyle name="Normal 7 3 7" xfId="27690" xr:uid="{EFB27196-F45E-48F8-85DF-2346E11915AA}"/>
    <cellStyle name="Normal 7 3 7 2" xfId="27691" xr:uid="{EDEDB5F4-E09A-4900-9741-34D5A0E74645}"/>
    <cellStyle name="Normal 7 3 7 3" xfId="27694" xr:uid="{B40760FF-C494-44D7-9ED7-4C5F59827A23}"/>
    <cellStyle name="Normal 7 3 7 4" xfId="27696" xr:uid="{70DD4333-70EA-4737-943C-9C3E78BC8244}"/>
    <cellStyle name="Normal 7 3 7 5" xfId="27698" xr:uid="{EEDA6F65-02EF-4456-8B61-A2CCB753E85F}"/>
    <cellStyle name="Normal 7 3 7 6" xfId="27700" xr:uid="{562AFEA8-6127-42D0-9FC7-4E2FA0C8E642}"/>
    <cellStyle name="Normal 7 3 7 7" xfId="27701" xr:uid="{758DFAA8-FD95-4779-8EDB-8839CBDEF292}"/>
    <cellStyle name="Normal 7 3 7 8" xfId="27702" xr:uid="{C0D131AC-7D78-43F8-9885-8B71972C26B2}"/>
    <cellStyle name="Normal 7 3 7 9" xfId="27703" xr:uid="{68A6CE02-8B28-4EF5-BE5B-1CB2F72DB618}"/>
    <cellStyle name="Normal 7 3 8" xfId="27704" xr:uid="{DAE251FA-A507-451D-A1E3-4EE9B06DBC4B}"/>
    <cellStyle name="Normal 7 3 8 2" xfId="27705" xr:uid="{E233728F-63CE-4B54-8172-2BB14F31FC07}"/>
    <cellStyle name="Normal 7 3 8 3" xfId="27706" xr:uid="{1B3ACD80-588A-4A64-8BF4-2E78D68B7BCD}"/>
    <cellStyle name="Normal 7 3 8 4" xfId="27707" xr:uid="{5EE2A648-89E7-4CDA-B129-C3298B934625}"/>
    <cellStyle name="Normal 7 3 8 5" xfId="27708" xr:uid="{C8726979-F0FF-4BB6-86F8-75F7829FBBBF}"/>
    <cellStyle name="Normal 7 3 8 6" xfId="27709" xr:uid="{1982BC07-C0B8-4BCD-8475-388844C8942E}"/>
    <cellStyle name="Normal 7 3 8 7" xfId="27710" xr:uid="{D3A7675D-B25B-41D5-8C7D-81D5B9137C6C}"/>
    <cellStyle name="Normal 7 3 8 8" xfId="27711" xr:uid="{4E9988B8-9CDB-49E8-A684-D395171731E0}"/>
    <cellStyle name="Normal 7 3 8 9" xfId="27712" xr:uid="{9B44A449-C865-4510-A6C3-744E17C49F2A}"/>
    <cellStyle name="Normal 7 3 9" xfId="27713" xr:uid="{10AA31B6-A1C8-4D29-B5A3-91CD76AB5830}"/>
    <cellStyle name="Normal 7 3 9 2" xfId="27714" xr:uid="{2587AD2F-D962-4CD4-AA41-9E1EDB5E294D}"/>
    <cellStyle name="Normal 7 3 9 3" xfId="27715" xr:uid="{0DD7E950-1F92-4292-9132-7E7BED9489B8}"/>
    <cellStyle name="Normal 7 3 9 4" xfId="27717" xr:uid="{9F491435-ED48-448C-8778-9ED0DFCDABF6}"/>
    <cellStyle name="Normal 7 3 9 5" xfId="27719" xr:uid="{B092A2C5-D49F-4CAB-8818-4820201E585D}"/>
    <cellStyle name="Normal 7 3 9 6" xfId="27721" xr:uid="{6AC9C883-6FB9-4D8C-93C6-169488A01EC2}"/>
    <cellStyle name="Normal 7 3 9 7" xfId="27723" xr:uid="{6B3B3B64-185C-41BD-9359-03E1BE4C1452}"/>
    <cellStyle name="Normal 7 3 9 8" xfId="27724" xr:uid="{5FCF0E23-4A34-4D6E-89B2-618447866642}"/>
    <cellStyle name="Normal 7 3 9 9" xfId="27725" xr:uid="{59F4A1DF-21F5-4433-889E-9FC113E3CC1E}"/>
    <cellStyle name="Normal 7 3_New TB 18-19" xfId="27726" xr:uid="{BAB69F90-DBFA-45CD-851E-9EB43985B607}"/>
    <cellStyle name="Normal 7_Current Liabilities" xfId="27727" xr:uid="{52DF7080-FE0F-443C-8233-DB281E60E1A7}"/>
    <cellStyle name="Normal 70" xfId="19032" xr:uid="{C52AC5AF-CBCC-4148-9772-6D15E28E2560}"/>
    <cellStyle name="Normal 70 10" xfId="13313" xr:uid="{D455F855-93E8-4F95-BCBB-F4D805217109}"/>
    <cellStyle name="Normal 70 11" xfId="13326" xr:uid="{0B72A5B2-FE79-4EB3-BE07-AC0F12217909}"/>
    <cellStyle name="Normal 70 12" xfId="13337" xr:uid="{3749B06A-F003-4455-8B47-2BF6EF6DE829}"/>
    <cellStyle name="Normal 70 13" xfId="27116" xr:uid="{EF29ECBA-87B0-4E42-90C4-AC5DEA6D461F}"/>
    <cellStyle name="Normal 70 14" xfId="27119" xr:uid="{EA87B7AE-935A-440F-995A-7B60565838FF}"/>
    <cellStyle name="Normal 70 2" xfId="27125" xr:uid="{666EEF7F-8409-4819-8E62-0FF1D74A99AA}"/>
    <cellStyle name="Normal 70 3" xfId="27158" xr:uid="{6B6BC7B6-6767-4A83-BB15-50FED2B6586F}"/>
    <cellStyle name="Normal 70 4" xfId="27161" xr:uid="{E3DEEB56-7425-4927-A5E5-1CFF623A8191}"/>
    <cellStyle name="Normal 70 5" xfId="27164" xr:uid="{0407E9AC-5DD8-4CF2-BE9F-A853DD8EEB0C}"/>
    <cellStyle name="Normal 70 6" xfId="27167" xr:uid="{2F1C42B9-AF76-4965-9092-F291C0585D3B}"/>
    <cellStyle name="Normal 70 7" xfId="27170" xr:uid="{E4011D78-6C74-4176-A0E8-18484AA765AF}"/>
    <cellStyle name="Normal 70 8" xfId="27173" xr:uid="{8074BAC3-3A54-4145-815D-A332E302CAAD}"/>
    <cellStyle name="Normal 70 9" xfId="27176" xr:uid="{7DA2AF24-0784-44C3-8F1A-57AEAF4D64F2}"/>
    <cellStyle name="Normal 70_New TB 18-19" xfId="27179" xr:uid="{9E212E6B-B1EB-4530-989F-D0CA1C122825}"/>
    <cellStyle name="Normal 71" xfId="19036" xr:uid="{658ACFD7-C2BF-4C50-A3E4-D10A3D9B2E75}"/>
    <cellStyle name="Normal 72" xfId="19040" xr:uid="{59C9795B-2566-4A96-ABAF-4E6DFBAB59D5}"/>
    <cellStyle name="Normal 73" xfId="19044" xr:uid="{8C3CD5E3-F271-40E1-83C7-9A1C1A96D1BC}"/>
    <cellStyle name="Normal 74" xfId="19048" xr:uid="{FFC7A94A-8668-4EDC-883D-80D2FA9C23D6}"/>
    <cellStyle name="Normal 74 10" xfId="5470" xr:uid="{7B1545B8-F310-4F41-BF6E-B17ECBCC3291}"/>
    <cellStyle name="Normal 74 11" xfId="1478" xr:uid="{829DB6EE-ACB9-403C-90C0-2C81925F4DD2}"/>
    <cellStyle name="Normal 74 12" xfId="327" xr:uid="{35F6B045-91B1-4E25-B835-1F48AAD2406E}"/>
    <cellStyle name="Normal 74 13" xfId="364" xr:uid="{03698969-DBC1-466A-9BD3-10A89747314A}"/>
    <cellStyle name="Normal 74 14" xfId="415" xr:uid="{7F49C0F2-49BD-4917-B843-0DC025C247B9}"/>
    <cellStyle name="Normal 74 2" xfId="20192" xr:uid="{08AFE16C-2142-4A46-A950-B88DEF4C6786}"/>
    <cellStyle name="Normal 74 3" xfId="20194" xr:uid="{862093A1-B494-42C3-9AA7-2EA49A31F69D}"/>
    <cellStyle name="Normal 74 4" xfId="20199" xr:uid="{73A3BB26-B573-4304-B743-552957DD52D5}"/>
    <cellStyle name="Normal 74 5" xfId="20205" xr:uid="{64968236-3996-45D9-8C42-48A022C3F4E4}"/>
    <cellStyle name="Normal 74 6" xfId="27731" xr:uid="{8A5C3B63-4181-4BEB-85C6-088EACCEC151}"/>
    <cellStyle name="Normal 74 7" xfId="27734" xr:uid="{126E96D2-E116-4FB8-B8AF-C8817206761A}"/>
    <cellStyle name="Normal 74 8" xfId="27736" xr:uid="{33D990D1-B69B-4130-B281-313F0FCD0431}"/>
    <cellStyle name="Normal 74 9" xfId="27738" xr:uid="{24E231E7-1BB6-415B-803D-5D6BF6784C05}"/>
    <cellStyle name="Normal 74_New TB 18-19" xfId="27671" xr:uid="{11F0EE90-658A-4B0B-A7C7-348490C17379}"/>
    <cellStyle name="Normal 75" xfId="19051" xr:uid="{B27471C7-FE77-4F18-8D88-290D0089C6AF}"/>
    <cellStyle name="Normal 75 10" xfId="13946" xr:uid="{681E51E9-3A70-4D2E-9A33-D63742B6DFE4}"/>
    <cellStyle name="Normal 75 11" xfId="13954" xr:uid="{4A435614-F72F-43AC-902F-EE418B9F77DC}"/>
    <cellStyle name="Normal 75 12" xfId="9777" xr:uid="{26FDC35E-55A3-4DE1-AB59-EAD671B7CC88}"/>
    <cellStyle name="Normal 75 13" xfId="27740" xr:uid="{47136BA2-FBFE-4D39-8A83-5BE2A1111409}"/>
    <cellStyle name="Normal 75 14" xfId="27743" xr:uid="{1C195730-C499-4E3D-B20C-5DAC1A741B25}"/>
    <cellStyle name="Normal 75 2" xfId="4381" xr:uid="{4F72257B-2010-46F0-AA06-BC0D55CC5FD2}"/>
    <cellStyle name="Normal 75 3" xfId="669" xr:uid="{50E7643B-8DC4-478B-981A-B4391B87EFC3}"/>
    <cellStyle name="Normal 75 4" xfId="4396" xr:uid="{FF94C1F2-F8BE-4FCC-8414-42992C8A28DC}"/>
    <cellStyle name="Normal 75 5" xfId="4414" xr:uid="{5B53C083-7DBA-4ADD-B430-ABD1D48D18AF}"/>
    <cellStyle name="Normal 75 6" xfId="27747" xr:uid="{7C928F1C-BD75-4CAA-B847-31ED7DA6F900}"/>
    <cellStyle name="Normal 75 7" xfId="27750" xr:uid="{086A24C3-274B-45A3-A89F-3776F6174E86}"/>
    <cellStyle name="Normal 75 8" xfId="27753" xr:uid="{FF77C6AE-3994-4E45-85A6-2AC991A1B247}"/>
    <cellStyle name="Normal 75 9" xfId="27756" xr:uid="{6B1ED561-DB27-4AE1-95DD-520823DF02AA}"/>
    <cellStyle name="Normal 75_New TB 18-19" xfId="27758" xr:uid="{0CD7265E-9ECA-4DCE-87F2-79D7E278DC8E}"/>
    <cellStyle name="Normal 76" xfId="19055" xr:uid="{9AE8C46C-37F6-4855-9D94-B73FDD2E2601}"/>
    <cellStyle name="Normal 76 10" xfId="27760" xr:uid="{A8B8ECC4-37DE-42CA-8CD3-BE3412BC862F}"/>
    <cellStyle name="Normal 76 11" xfId="27764" xr:uid="{C49FD92A-DB21-42F3-8990-741AD8A6D6FC}"/>
    <cellStyle name="Normal 76 12" xfId="27768" xr:uid="{AC27648E-4846-46D0-B8CA-F927DAF4B07C}"/>
    <cellStyle name="Normal 76 13" xfId="27771" xr:uid="{EA564E13-FADD-40F5-AD6F-4F8F62C37C50}"/>
    <cellStyle name="Normal 76 14" xfId="5898" xr:uid="{BB920986-0877-40EA-A059-FE8237695013}"/>
    <cellStyle name="Normal 76 2" xfId="15437" xr:uid="{48E4565A-53E9-4681-8728-63909802E508}"/>
    <cellStyle name="Normal 76 3" xfId="15445" xr:uid="{8081CC4B-E646-4D24-99C3-772D7EF4F251}"/>
    <cellStyle name="Normal 76 4" xfId="15451" xr:uid="{D328B437-E236-4284-AEAC-2A3D84538C61}"/>
    <cellStyle name="Normal 76 5" xfId="15458" xr:uid="{105D62CC-C1F1-4BED-BE23-F625D855FB99}"/>
    <cellStyle name="Normal 76 6" xfId="27775" xr:uid="{6C0A816C-5035-4F07-881D-09E3367993F7}"/>
    <cellStyle name="Normal 76 7" xfId="27778" xr:uid="{7A23A4EA-87ED-4B0E-AD19-1C8622D4DC6F}"/>
    <cellStyle name="Normal 76 8" xfId="27781" xr:uid="{7F6D56EB-0106-43F5-8190-47E5D9572846}"/>
    <cellStyle name="Normal 76 9" xfId="27784" xr:uid="{5E7D008A-0EE6-42F0-90FA-D689DD8E9807}"/>
    <cellStyle name="Normal 76_New TB 18-19" xfId="27786" xr:uid="{ABA944ED-9934-4066-B5DF-F7037CFBC742}"/>
    <cellStyle name="Normal 77" xfId="19059" xr:uid="{83AB7C34-4ABA-4589-864E-7AAEA22F42F7}"/>
    <cellStyle name="Normal 77 10" xfId="27789" xr:uid="{4B2078E1-086B-4B6D-9C50-0F9828A4D5E5}"/>
    <cellStyle name="Normal 77 11" xfId="27791" xr:uid="{39F50CF1-937C-4CAC-96EF-8E088193DE3E}"/>
    <cellStyle name="Normal 77 12" xfId="27794" xr:uid="{A716DCA1-6E03-42E8-A5E7-DB0236601C36}"/>
    <cellStyle name="Normal 77 13" xfId="27797" xr:uid="{688CEDD1-465B-441E-B7AF-A2D88D7A6E26}"/>
    <cellStyle name="Normal 77 14" xfId="27800" xr:uid="{46E68DC4-38F7-4061-9659-7B54BB618BA4}"/>
    <cellStyle name="Normal 77 2" xfId="6927" xr:uid="{D61598EE-693A-451A-9C20-6C5EF14A6ADC}"/>
    <cellStyle name="Normal 77 3" xfId="6940" xr:uid="{598177C3-F94B-4FC9-AB16-D87EC9253C36}"/>
    <cellStyle name="Normal 77 4" xfId="6960" xr:uid="{B47D19D1-8867-4A84-B914-A3F4B499DE42}"/>
    <cellStyle name="Normal 77 5" xfId="6973" xr:uid="{B815831A-5E10-493D-A4B2-427D34E13497}"/>
    <cellStyle name="Normal 77 6" xfId="27803" xr:uid="{8B27B15D-5F50-4E96-966F-9CA56B7AF20E}"/>
    <cellStyle name="Normal 77 7" xfId="27805" xr:uid="{A4370DA3-3B75-4D64-B5A3-F1CF27B71922}"/>
    <cellStyle name="Normal 77 8" xfId="27807" xr:uid="{981EFAFE-B06A-4E9E-8DE3-0506645C89CF}"/>
    <cellStyle name="Normal 77 9" xfId="27809" xr:uid="{2E099812-2353-40FD-BFF4-1A575EA5A7D6}"/>
    <cellStyle name="Normal 77_New TB 18-19" xfId="16345" xr:uid="{A536F395-69E4-4133-AEF7-77FCF16D9342}"/>
    <cellStyle name="Normal 78" xfId="27811" xr:uid="{5183E063-E46B-4F82-9CD2-A126C2E0A0DC}"/>
    <cellStyle name="Normal 78 10" xfId="27813" xr:uid="{D1A34E91-BB78-430B-BD0B-F1F7A14BD20C}"/>
    <cellStyle name="Normal 78 11" xfId="27815" xr:uid="{9240C49C-EB1D-482E-AE9D-FF12A89355D5}"/>
    <cellStyle name="Normal 78 12" xfId="27818" xr:uid="{22F00C44-DA34-4FD8-B708-5127D3EC82AB}"/>
    <cellStyle name="Normal 78 13" xfId="27820" xr:uid="{AA88552B-3239-43DA-99D6-F482C425DF78}"/>
    <cellStyle name="Normal 78 14" xfId="27822" xr:uid="{AFA12F1D-4B77-40D4-A824-9235983D9924}"/>
    <cellStyle name="Normal 78 2" xfId="641" xr:uid="{10A9375F-EB27-4904-BF11-B0AD78D16BB7}"/>
    <cellStyle name="Normal 78 2 2" xfId="5841" xr:uid="{086EAECC-77D3-465C-8850-FEDD03A27479}"/>
    <cellStyle name="Normal 78 2 3" xfId="5846" xr:uid="{73F6C2BA-1046-49CD-980D-61BEDB5E4BC2}"/>
    <cellStyle name="Normal 78 2 4" xfId="5829" xr:uid="{525ABD4F-6D05-4A2B-BBC9-8E165FAE6D3C}"/>
    <cellStyle name="Normal 78 2 5" xfId="5851" xr:uid="{55DF42E6-15DC-4223-91E0-BD32673E4415}"/>
    <cellStyle name="Normal 78 2 6" xfId="770" xr:uid="{8AFAA6B8-CAE0-4BA3-981A-A5A9D890970A}"/>
    <cellStyle name="Normal 78 2 7" xfId="23970" xr:uid="{D87F06C1-5CDE-417F-9F08-CAC2E0CFD508}"/>
    <cellStyle name="Normal 78 2 8" xfId="23975" xr:uid="{3C2A7077-0971-4FA9-90AF-EFFB872B429E}"/>
    <cellStyle name="Normal 78 2 9" xfId="27825" xr:uid="{850C03E4-CC65-4180-A057-9B109C81FF3A}"/>
    <cellStyle name="Normal 78 3" xfId="12515" xr:uid="{DE0AA6FE-0AB4-42C1-9B5B-25025C1041F2}"/>
    <cellStyle name="Normal 78 3 2" xfId="7761" xr:uid="{DDB90467-A887-4F04-8FBE-179A6F3FCDAA}"/>
    <cellStyle name="Normal 78 3 3" xfId="7768" xr:uid="{D6588469-8E98-4D19-9237-4C85AEA57F87}"/>
    <cellStyle name="Normal 78 3 4" xfId="7946" xr:uid="{186B1F88-04E9-497D-A397-106BD95D78B5}"/>
    <cellStyle name="Normal 78 3 5" xfId="7953" xr:uid="{BB43B0F1-6208-4C54-B52A-198F89357939}"/>
    <cellStyle name="Normal 78 3 6" xfId="7959" xr:uid="{9DC1E950-C797-4C45-A017-5FF7D1B326D9}"/>
    <cellStyle name="Normal 78 3 7" xfId="7963" xr:uid="{47B2598F-1344-4241-B4F2-BFE2AD656329}"/>
    <cellStyle name="Normal 78 3 8" xfId="2122" xr:uid="{6D198281-5B51-4C3E-BA90-9AAD028031E8}"/>
    <cellStyle name="Normal 78 3 9" xfId="27828" xr:uid="{5118FCD8-A790-45D9-A74E-A445D9471221}"/>
    <cellStyle name="Normal 78 4" xfId="12880" xr:uid="{10F5A1DD-8127-4E97-AD11-BC8A33E9B2EF}"/>
    <cellStyle name="Normal 78 4 2" xfId="23982" xr:uid="{1FE3708B-7839-4902-9740-74642106515F}"/>
    <cellStyle name="Normal 78 4 3" xfId="7977" xr:uid="{32D3BB21-E502-4F75-89C9-E8AE20F8DA4E}"/>
    <cellStyle name="Normal 78 4 4" xfId="817" xr:uid="{5182FF83-E10E-4A46-876A-F3A549A0B690}"/>
    <cellStyle name="Normal 78 4 5" xfId="795" xr:uid="{DBD4E1BF-F326-4D9E-A135-257062A9B068}"/>
    <cellStyle name="Normal 78 4 6" xfId="7986" xr:uid="{CA49C5E1-B311-44FC-AC39-6106D80A9621}"/>
    <cellStyle name="Normal 78 4 7" xfId="7994" xr:uid="{721C4FF8-0B94-47CA-84EC-C61C7FDDD8B5}"/>
    <cellStyle name="Normal 78 4 8" xfId="8001" xr:uid="{2908CAD2-314D-4D8B-AD83-137C142194FC}"/>
    <cellStyle name="Normal 78 4 9" xfId="27830" xr:uid="{ABD53921-F913-4014-B5F3-40AAB4B409A7}"/>
    <cellStyle name="Normal 78 5" xfId="15472" xr:uid="{0939F7FF-061A-479B-B457-99503759B6D6}"/>
    <cellStyle name="Normal 78 5 2" xfId="23988" xr:uid="{EF921DBE-4725-4763-A041-784E896FFEE8}"/>
    <cellStyle name="Normal 78 5 3" xfId="8013" xr:uid="{3FC0D50B-ECDF-49C2-983E-C9E16BCD0DDC}"/>
    <cellStyle name="Normal 78 5 4" xfId="2482" xr:uid="{0035DD67-AABF-4216-BB5F-BB19D511FAAD}"/>
    <cellStyle name="Normal 78 5 5" xfId="2945" xr:uid="{FF172115-D49F-495D-B1AC-630394A58CDC}"/>
    <cellStyle name="Normal 78 5 6" xfId="8021" xr:uid="{53C3756C-48A9-4209-B994-A7B9B0FD0F9C}"/>
    <cellStyle name="Normal 78 5 7" xfId="8026" xr:uid="{2A19ED99-2C18-4C31-976E-69BEB53329BE}"/>
    <cellStyle name="Normal 78 5 8" xfId="8031" xr:uid="{136D6A93-7648-4D52-85F7-6149BCE9A7F3}"/>
    <cellStyle name="Normal 78 5 9" xfId="27832" xr:uid="{EB67AA95-8F2F-4BCA-A743-EE903E3E84FE}"/>
    <cellStyle name="Normal 78 6" xfId="27834" xr:uid="{207E50BA-DE3D-4930-9C8C-F6EAE8F5DAA3}"/>
    <cellStyle name="Normal 78 6 2" xfId="23995" xr:uid="{FBC04BA4-A656-4D80-A56B-1453831338D2}"/>
    <cellStyle name="Normal 78 6 3" xfId="8043" xr:uid="{8CA95676-BBF3-4F54-9475-49A2BC00F2DE}"/>
    <cellStyle name="Normal 78 6 4" xfId="132" xr:uid="{16FC0A6A-CB9D-487A-8FB1-A77A7E8F03B5}"/>
    <cellStyle name="Normal 78 6 5" xfId="8053" xr:uid="{025FBA5F-37CB-4062-A5CB-414030E5BFB9}"/>
    <cellStyle name="Normal 78 6 6" xfId="8062" xr:uid="{009CEC99-87AA-4BCC-9F69-2220F1CE6560}"/>
    <cellStyle name="Normal 78 6 7" xfId="8070" xr:uid="{80BB99A0-F0E5-4F73-A5FE-0BCC30BFF0E4}"/>
    <cellStyle name="Normal 78 6 8" xfId="8076" xr:uid="{5C693331-9CED-41C0-97B9-5DB61A1D25B9}"/>
    <cellStyle name="Normal 78 6 9" xfId="27836" xr:uid="{4D984050-A718-4D5F-B6D5-1EF567D29C68}"/>
    <cellStyle name="Normal 78 7" xfId="27838" xr:uid="{C4815FB0-DFC3-4635-A729-85FC0443AFA6}"/>
    <cellStyle name="Normal 78 8" xfId="27840" xr:uid="{5D927CC2-236C-4F44-99FC-0EFDB390D7C6}"/>
    <cellStyle name="Normal 78 9" xfId="27842" xr:uid="{4A429625-7E73-4DBD-BCC2-529317DE2E18}"/>
    <cellStyle name="Normal 78_New TB 18-19" xfId="16580" xr:uid="{C96A7FEE-0BFE-4500-AE7E-32ED4C64A5C7}"/>
    <cellStyle name="Normal 79" xfId="27844" xr:uid="{D90443C7-7402-4FED-9B2F-A3622EF2EBDF}"/>
    <cellStyle name="Normal 8" xfId="27846" xr:uid="{784E254F-C7B6-48EC-A1EE-BD65C2A3545C}"/>
    <cellStyle name="Normal 8 10" xfId="11904" xr:uid="{7E90F5F2-513B-4194-9436-9A02021A6EF6}"/>
    <cellStyle name="Normal 8 10 2" xfId="27847" xr:uid="{7515F251-2AB1-477B-9C31-C2146B2FA5B8}"/>
    <cellStyle name="Normal 8 10 3" xfId="27850" xr:uid="{C9AE5CCB-FEDB-4700-9AB7-56832F137441}"/>
    <cellStyle name="Normal 8 10 4" xfId="27852" xr:uid="{27FF0BFB-02DC-457C-83D3-F54A417273F2}"/>
    <cellStyle name="Normal 8 10 5" xfId="27854" xr:uid="{D14D9751-D01D-4122-AC9E-F7C6ACEA8A12}"/>
    <cellStyle name="Normal 8 10 6" xfId="27856" xr:uid="{40E510C6-83E5-4BE8-901A-E15A3B13BE53}"/>
    <cellStyle name="Normal 8 10 7" xfId="27858" xr:uid="{5C8E8358-6D1F-44BA-82C3-7D0186FABF1B}"/>
    <cellStyle name="Normal 8 10 8" xfId="9790" xr:uid="{474E68CF-210E-4081-800F-D8AA51C01BC6}"/>
    <cellStyle name="Normal 8 10 9" xfId="9799" xr:uid="{F00DBECC-FA74-45FA-8C7C-1CCA1B2FF1FD}"/>
    <cellStyle name="Normal 8 11" xfId="11910" xr:uid="{B7D56222-E531-40E7-938D-84C591ED0AE1}"/>
    <cellStyle name="Normal 8 11 2" xfId="27860" xr:uid="{AD1D3280-CB35-4934-9C7E-D0CFFC4E97BD}"/>
    <cellStyle name="Normal 8 11 3" xfId="27863" xr:uid="{E8FEF496-EC9D-4863-9079-6235C84CEE7C}"/>
    <cellStyle name="Normal 8 11 4" xfId="27865" xr:uid="{74BE4F37-4C47-4277-9404-D4AB437C15C3}"/>
    <cellStyle name="Normal 8 11 5" xfId="27867" xr:uid="{D6168B54-E55C-4E20-BCEB-2F9903284DD9}"/>
    <cellStyle name="Normal 8 11 6" xfId="27869" xr:uid="{0D843767-EF55-4D22-98C9-2BEC91707D72}"/>
    <cellStyle name="Normal 8 11 7" xfId="27871" xr:uid="{EB3BE64A-F5B1-40CA-9717-F648112E791C}"/>
    <cellStyle name="Normal 8 11 8" xfId="27873" xr:uid="{20B9D41F-7BF6-441A-A385-D16604940819}"/>
    <cellStyle name="Normal 8 11 9" xfId="27875" xr:uid="{7E3891D9-EECF-42A6-8F0C-4C6330B62E6B}"/>
    <cellStyle name="Normal 8 12" xfId="11918" xr:uid="{71A8202A-B736-4CD4-9824-33A553F3919C}"/>
    <cellStyle name="Normal 8 12 2" xfId="27877" xr:uid="{3B620CCC-56EE-4A9D-9CB9-FDCD266FEB68}"/>
    <cellStyle name="Normal 8 12 3" xfId="27880" xr:uid="{A368B8F5-9E40-4379-A887-1597CABF1581}"/>
    <cellStyle name="Normal 8 12 4" xfId="27882" xr:uid="{75354F7C-E321-4AFC-9D71-AE9CDB66B334}"/>
    <cellStyle name="Normal 8 12 5" xfId="27885" xr:uid="{42FDA0CC-480C-4CC6-9A2C-C74D5B528BF3}"/>
    <cellStyle name="Normal 8 12 6" xfId="27887" xr:uid="{82EE5791-C9C5-469A-82B2-EF22C744F9A3}"/>
    <cellStyle name="Normal 8 12 7" xfId="27889" xr:uid="{4640375D-8202-4F50-9EF1-32FC3CE9B3B4}"/>
    <cellStyle name="Normal 8 12 8" xfId="27891" xr:uid="{7DAC394C-E377-456A-A463-B2947DC67D65}"/>
    <cellStyle name="Normal 8 12 9" xfId="27893" xr:uid="{A70DA862-C4F4-41F6-9D8F-E033726AD5E0}"/>
    <cellStyle name="Normal 8 13" xfId="11926" xr:uid="{955BF18D-B43E-43B5-ABD2-9148A1FB61BA}"/>
    <cellStyle name="Normal 8 13 2" xfId="27895" xr:uid="{163E4CBA-99BF-4DC2-BC91-BAFC597B2E31}"/>
    <cellStyle name="Normal 8 13 3" xfId="27898" xr:uid="{8BA9B191-54AA-4DE1-BBAE-A605C3E054B9}"/>
    <cellStyle name="Normal 8 13 4" xfId="27900" xr:uid="{CB01FD8F-9DFC-4B52-A899-D40BDCFC9DA0}"/>
    <cellStyle name="Normal 8 13 5" xfId="27902" xr:uid="{D7B0F9E7-6EE4-4BD2-A529-A31256945EC9}"/>
    <cellStyle name="Normal 8 13 6" xfId="27905" xr:uid="{7CB77436-46A0-4D8B-ABCB-83BA6E4D5106}"/>
    <cellStyle name="Normal 8 13 7" xfId="27907" xr:uid="{4B61BB28-DB37-414F-9F15-02DCAC3F4CC9}"/>
    <cellStyle name="Normal 8 13 8" xfId="27909" xr:uid="{E72B0E97-3C5E-42F2-8E7F-3204BB6FE19C}"/>
    <cellStyle name="Normal 8 13 9" xfId="26712" xr:uid="{E31412B7-2F0D-4830-B9AE-E013547EFD46}"/>
    <cellStyle name="Normal 8 14" xfId="10780" xr:uid="{7F39EF2A-64B0-4159-8404-88D61CB6D812}"/>
    <cellStyle name="Normal 8 15" xfId="27913" xr:uid="{E56E697C-BEA9-454F-88E3-F129663A3701}"/>
    <cellStyle name="Normal 8 16" xfId="27919" xr:uid="{230AB778-C655-4E5F-8836-C39B9A4F4526}"/>
    <cellStyle name="Normal 8 17" xfId="27924" xr:uid="{2BA4BE76-D98C-4BBF-95AE-883E1E1CE11F}"/>
    <cellStyle name="Normal 8 18" xfId="27927" xr:uid="{BBF1EEF1-2850-471A-8C02-77F9F9C902C9}"/>
    <cellStyle name="Normal 8 19" xfId="27930" xr:uid="{39091C10-7774-40C2-ACA0-1B6193016195}"/>
    <cellStyle name="Normal 8 2" xfId="5243" xr:uid="{3CE44EE0-0B39-42A3-AE81-59781FD9364E}"/>
    <cellStyle name="Normal 8 2 10" xfId="27933" xr:uid="{3C1B6FFA-CCB7-46EE-ABB4-CFD6180E09DA}"/>
    <cellStyle name="Normal 8 2 11" xfId="27934" xr:uid="{DBF9DB55-B585-4D11-A623-544BCB182891}"/>
    <cellStyle name="Normal 8 2 12" xfId="27935" xr:uid="{E10ABE8B-449A-40C5-8FF6-40BC05B1CA69}"/>
    <cellStyle name="Normal 8 2 13" xfId="27937" xr:uid="{D79B184F-1ED2-43AC-8468-956E94CBB246}"/>
    <cellStyle name="Normal 8 2 14" xfId="27940" xr:uid="{1494E9FC-4763-48B6-A060-51183504F75B}"/>
    <cellStyle name="Normal 8 2 2" xfId="9218" xr:uid="{6433F294-CEE9-4380-9FFE-4878B43A34DC}"/>
    <cellStyle name="Normal 8 2 2 2" xfId="27942" xr:uid="{6228479D-1B63-43C4-BF2B-57CCE0E7CE81}"/>
    <cellStyle name="Normal 8 2 2 3" xfId="27943" xr:uid="{3F2DE5D3-4703-43CD-A46B-8D5555F1FEA8}"/>
    <cellStyle name="Normal 8 2 2 4" xfId="27944" xr:uid="{C47A7877-5D09-406E-A657-8B76DD6432AB}"/>
    <cellStyle name="Normal 8 2 2 5" xfId="27945" xr:uid="{3BA77478-E950-46F8-90CD-35181690BC5A}"/>
    <cellStyle name="Normal 8 2 2 6" xfId="27946" xr:uid="{7D1696CE-8D5D-41BC-B7B9-0624D1D6DB1E}"/>
    <cellStyle name="Normal 8 2 2 7" xfId="27947" xr:uid="{439A539C-E461-48E4-BF57-15C70ECC20BC}"/>
    <cellStyle name="Normal 8 2 2 8" xfId="27949" xr:uid="{E4E5DC40-9723-4E32-85C8-8F5E2FEAF3C6}"/>
    <cellStyle name="Normal 8 2 2 9" xfId="27951" xr:uid="{57F58090-2E0D-4F88-A54F-00C3DCCA871A}"/>
    <cellStyle name="Normal 8 2 3" xfId="8878" xr:uid="{89DFB814-14B0-4D3E-8FB3-41B8B47009B1}"/>
    <cellStyle name="Normal 8 2 3 2" xfId="27953" xr:uid="{BF85A640-F07F-4B11-BF18-792BCCF64040}"/>
    <cellStyle name="Normal 8 2 3 3" xfId="27954" xr:uid="{824F38B7-370A-4E1A-93F0-809A373B92FA}"/>
    <cellStyle name="Normal 8 2 3 4" xfId="27955" xr:uid="{7B0B1C5C-B90F-41FB-93BB-09FA68F46643}"/>
    <cellStyle name="Normal 8 2 3 5" xfId="27957" xr:uid="{BA4FFE9E-7B88-4235-93B7-3E6FBE4727D6}"/>
    <cellStyle name="Normal 8 2 3 6" xfId="27959" xr:uid="{564E0638-2D17-45CF-A023-47796A1F8159}"/>
    <cellStyle name="Normal 8 2 3 7" xfId="27961" xr:uid="{5AE06375-4062-42F0-A46E-D56D041835D0}"/>
    <cellStyle name="Normal 8 2 3 8" xfId="27964" xr:uid="{106E6245-EBF9-4B7E-8565-3F44650A4C07}"/>
    <cellStyle name="Normal 8 2 3 9" xfId="27965" xr:uid="{0D56A99B-4FA7-45B2-AAD6-262717517DCD}"/>
    <cellStyle name="Normal 8 2 4" xfId="8883" xr:uid="{C25F52A1-65E4-44CE-8EF3-5BD797DD8ABB}"/>
    <cellStyle name="Normal 8 2 4 2" xfId="3089" xr:uid="{07E3588A-F0BE-4484-ADAB-17731AEF70EB}"/>
    <cellStyle name="Normal 8 2 4 3" xfId="3112" xr:uid="{AE6E3643-D0DC-4EC4-9657-9B12BD2550F4}"/>
    <cellStyle name="Normal 8 2 4 4" xfId="4484" xr:uid="{0546099F-6D5A-46BA-8137-AE0084EF4D1D}"/>
    <cellStyle name="Normal 8 2 4 5" xfId="3415" xr:uid="{110B8C94-0053-474C-8147-4434642E25B9}"/>
    <cellStyle name="Normal 8 2 4 6" xfId="27966" xr:uid="{385ED4E5-A9FA-41E3-88AA-C2A28B65065A}"/>
    <cellStyle name="Normal 8 2 4 7" xfId="27967" xr:uid="{3B8AF8DE-77A3-4401-BCCC-C8A440967A89}"/>
    <cellStyle name="Normal 8 2 4 8" xfId="27968" xr:uid="{4E0070F5-7FCC-4872-8986-522BFB3D26A3}"/>
    <cellStyle name="Normal 8 2 4 9" xfId="27969" xr:uid="{52456142-C1E5-43F9-98CD-367CF9C39E60}"/>
    <cellStyle name="Normal 8 2 5" xfId="27970" xr:uid="{90C86CC7-2544-4BD6-8791-EF8F666CE9EC}"/>
    <cellStyle name="Normal 8 2 5 2" xfId="27971" xr:uid="{FBA66491-AF7B-4352-9B0F-52143836AD71}"/>
    <cellStyle name="Normal 8 2 5 3" xfId="27972" xr:uid="{AF41FA22-0CD9-44A0-ABFF-C392B92CFDE5}"/>
    <cellStyle name="Normal 8 2 5 4" xfId="27973" xr:uid="{0FA076CE-4ED5-4279-93A2-A59733BD7C8A}"/>
    <cellStyle name="Normal 8 2 5 5" xfId="27974" xr:uid="{A612F3F9-7719-4897-BB17-FAFED3FF29E0}"/>
    <cellStyle name="Normal 8 2 5 6" xfId="27975" xr:uid="{C4F6786F-5327-4CA1-807A-D38320136737}"/>
    <cellStyle name="Normal 8 2 5 7" xfId="27976" xr:uid="{52E1BABC-DE2B-46D0-BA52-A72456776A33}"/>
    <cellStyle name="Normal 8 2 5 8" xfId="27977" xr:uid="{236C1F7A-B3E3-4ED2-98C9-9FBBA48D7741}"/>
    <cellStyle name="Normal 8 2 5 9" xfId="27978" xr:uid="{585E150E-EC1E-4FE1-B3C1-BD6A0E312B87}"/>
    <cellStyle name="Normal 8 2 6" xfId="27979" xr:uid="{C8B02857-45CF-41CA-AD06-9982F8632EAD}"/>
    <cellStyle name="Normal 8 2 6 2" xfId="3971" xr:uid="{63125800-A0DD-423F-9DDA-80F50679440C}"/>
    <cellStyle name="Normal 8 2 6 3" xfId="3984" xr:uid="{1C887598-FEE9-42C6-BD09-095BC025C2FC}"/>
    <cellStyle name="Normal 8 2 6 4" xfId="4591" xr:uid="{16D1A62E-F2E2-4266-A39E-F7E99B3C8731}"/>
    <cellStyle name="Normal 8 2 6 5" xfId="4599" xr:uid="{7D500ACD-CC7A-4057-89C2-1049EBF7A1E5}"/>
    <cellStyle name="Normal 8 2 6 6" xfId="4605" xr:uid="{EF5C008F-3258-4628-99F1-4FEBB93EE2A0}"/>
    <cellStyle name="Normal 8 2 6 7" xfId="4615" xr:uid="{3DE6261D-963D-487B-9145-AB5774FDBC9B}"/>
    <cellStyle name="Normal 8 2 6 8" xfId="4630" xr:uid="{9391FBEA-22D1-4EF0-ADD3-0D8CDE36626C}"/>
    <cellStyle name="Normal 8 2 6 9" xfId="27980" xr:uid="{E6BA2CD7-8239-4B02-8026-A7E6D21176E4}"/>
    <cellStyle name="Normal 8 2 7" xfId="27982" xr:uid="{FE624684-D66C-420C-99E8-68B0DDD534A5}"/>
    <cellStyle name="Normal 8 2 8" xfId="27983" xr:uid="{7448081C-1E0F-409D-BDE3-E8315CFA67A9}"/>
    <cellStyle name="Normal 8 2 9" xfId="27984" xr:uid="{0E2820B7-DB62-4E04-A8BC-842728A2D67C}"/>
    <cellStyle name="Normal 8 2_New TB 18-19" xfId="14648" xr:uid="{980920BC-0BE9-411A-8F84-4ADCC8AF3A35}"/>
    <cellStyle name="Normal 8 20" xfId="27914" xr:uid="{5C1D2D00-A687-4697-8E20-51E9C203B5FB}"/>
    <cellStyle name="Normal 8 21" xfId="27920" xr:uid="{0EA4921D-9A6E-4B67-86CF-4D2EB75D52E1}"/>
    <cellStyle name="Normal 8 3" xfId="5256" xr:uid="{D915E5F4-4C46-4446-81B9-3E4AC7FB600E}"/>
    <cellStyle name="Normal 8 3 10" xfId="27985" xr:uid="{AAE63836-F3E4-43C3-BB49-CD30764B8E94}"/>
    <cellStyle name="Normal 8 3 11" xfId="27986" xr:uid="{575E5989-44D4-4C16-BE47-AD7EBC0EEE0F}"/>
    <cellStyle name="Normal 8 3 12" xfId="27987" xr:uid="{B23FF2BC-2F7D-4650-8E9F-AABEC908BE31}"/>
    <cellStyle name="Normal 8 3 13" xfId="27989" xr:uid="{5F993CCE-E4E5-4DCF-8AE1-B042EF574038}"/>
    <cellStyle name="Normal 8 3 14" xfId="27994" xr:uid="{D0D1257B-F65E-4FA1-AC64-9A6D8C5F640C}"/>
    <cellStyle name="Normal 8 3 2" xfId="9236" xr:uid="{1EF7C481-3B54-405F-8E69-57920FEC5DA4}"/>
    <cellStyle name="Normal 8 3 2 2" xfId="27997" xr:uid="{8EA8A04E-6855-4D80-83B0-0B5EC92AF622}"/>
    <cellStyle name="Normal 8 3 2 3" xfId="27998" xr:uid="{446F29DD-BD0A-4147-95C3-F7A2947491E7}"/>
    <cellStyle name="Normal 8 3 2 4" xfId="28000" xr:uid="{1A336D00-FEA6-4BC8-87F6-B760B9F1A787}"/>
    <cellStyle name="Normal 8 3 2 5" xfId="28002" xr:uid="{8B743B1F-0950-4A4B-9ABF-737AF9AD6874}"/>
    <cellStyle name="Normal 8 3 2 6" xfId="28004" xr:uid="{6B557396-B863-45E7-B3A7-0A1A8B00364F}"/>
    <cellStyle name="Normal 8 3 2 7" xfId="28006" xr:uid="{6BCC960D-ACA1-4A3E-AC96-2274A934D0CE}"/>
    <cellStyle name="Normal 8 3 2 8" xfId="28008" xr:uid="{4F0BAB2C-EACF-406A-A12C-FDA46E53AD29}"/>
    <cellStyle name="Normal 8 3 2 9" xfId="301" xr:uid="{AEB7A164-D7B6-43A3-97B3-2772CC36DDDB}"/>
    <cellStyle name="Normal 8 3 3" xfId="9239" xr:uid="{4E699AA7-6AD0-43FC-9169-53071B8791D5}"/>
    <cellStyle name="Normal 8 3 3 2" xfId="28010" xr:uid="{7557CAE5-513D-410E-A389-F20F6D180E97}"/>
    <cellStyle name="Normal 8 3 3 3" xfId="28011" xr:uid="{789A8EC8-6C79-4500-A651-DE14B4AC1DEC}"/>
    <cellStyle name="Normal 8 3 3 4" xfId="28013" xr:uid="{910C1B65-939D-439D-8163-35AB976F255A}"/>
    <cellStyle name="Normal 8 3 3 5" xfId="28016" xr:uid="{A2CB1A9A-59B7-434A-B11C-0C719614A613}"/>
    <cellStyle name="Normal 8 3 3 6" xfId="28019" xr:uid="{B91A7B39-EBF4-4947-93EB-0E8320ECA54A}"/>
    <cellStyle name="Normal 8 3 3 7" xfId="28022" xr:uid="{590EE59C-54E0-4058-B320-DC801B4533FA}"/>
    <cellStyle name="Normal 8 3 3 8" xfId="28025" xr:uid="{61D09B36-3485-435D-8893-EE09299655BC}"/>
    <cellStyle name="Normal 8 3 3 9" xfId="28027" xr:uid="{5DCA34B7-B363-4C21-B075-86CCC6A98305}"/>
    <cellStyle name="Normal 8 3 4" xfId="760" xr:uid="{2A0EA1CE-67D9-4A11-80D8-3749CD4AC6E8}"/>
    <cellStyle name="Normal 8 3 4 2" xfId="28029" xr:uid="{A314B87D-55C6-4DDB-BF41-E5292444860C}"/>
    <cellStyle name="Normal 8 3 4 3" xfId="28031" xr:uid="{05729F65-9159-4940-B38D-74E65A2A4E58}"/>
    <cellStyle name="Normal 8 3 4 4" xfId="28034" xr:uid="{7248C506-0973-4225-9BD6-AC41F78AC4DF}"/>
    <cellStyle name="Normal 8 3 4 5" xfId="28037" xr:uid="{26E3C330-7097-47AF-8051-CE3C4969D046}"/>
    <cellStyle name="Normal 8 3 4 6" xfId="28040" xr:uid="{230C0CE4-A432-490E-BF88-155E986D53A0}"/>
    <cellStyle name="Normal 8 3 4 7" xfId="28043" xr:uid="{481E02F2-5350-4031-9E25-35A6BCB031C6}"/>
    <cellStyle name="Normal 8 3 4 8" xfId="28046" xr:uid="{FD34E990-C99F-49C4-943C-ED49A5E084CF}"/>
    <cellStyle name="Normal 8 3 4 9" xfId="28049" xr:uid="{072FE47E-3E83-4329-9E04-4186D3072B9E}"/>
    <cellStyle name="Normal 8 3 5" xfId="28051" xr:uid="{08BB3676-D930-47F3-ACB5-5F78F4966B9B}"/>
    <cellStyle name="Normal 8 3 5 2" xfId="28053" xr:uid="{0843A205-DCC4-4A32-B632-59E8D3F9A457}"/>
    <cellStyle name="Normal 8 3 5 3" xfId="28056" xr:uid="{11FD7837-2745-4788-BC00-542306EDE25A}"/>
    <cellStyle name="Normal 8 3 5 4" xfId="28060" xr:uid="{364CCC2E-1C8F-4340-9886-2D0010A366F9}"/>
    <cellStyle name="Normal 8 3 5 5" xfId="28065" xr:uid="{6F10835B-AF2F-4645-A57E-31F0EE8B8DCA}"/>
    <cellStyle name="Normal 8 3 5 6" xfId="28068" xr:uid="{F62558C9-E1F5-4ED6-ABA8-B36F39F3156B}"/>
    <cellStyle name="Normal 8 3 5 7" xfId="28071" xr:uid="{60712EBE-1E1E-4FAC-BA30-4695A24C22EA}"/>
    <cellStyle name="Normal 8 3 5 8" xfId="28074" xr:uid="{15186E15-BF0D-4B4A-BFE7-5E282F723A12}"/>
    <cellStyle name="Normal 8 3 5 9" xfId="28076" xr:uid="{E7E6B6F6-865E-43F4-9957-AED7104BF603}"/>
    <cellStyle name="Normal 8 3 6" xfId="28078" xr:uid="{CB9E3130-3F46-4328-8DCE-CE66142C23EA}"/>
    <cellStyle name="Normal 8 3 6 2" xfId="28079" xr:uid="{B43F203A-CC3E-433E-AE15-E577B37DBBF4}"/>
    <cellStyle name="Normal 8 3 6 3" xfId="28080" xr:uid="{8C8429A3-37F6-46F1-99A4-5AB698F32301}"/>
    <cellStyle name="Normal 8 3 6 4" xfId="28082" xr:uid="{4418AF96-E33A-4CD7-81E2-EB3A145EEB4E}"/>
    <cellStyle name="Normal 8 3 6 5" xfId="28084" xr:uid="{0D09C422-07B9-4728-B238-A2FE7533E05E}"/>
    <cellStyle name="Normal 8 3 6 6" xfId="28086" xr:uid="{C3D8312A-6A3B-4FEE-AD2D-1FCE6694BDE8}"/>
    <cellStyle name="Normal 8 3 6 7" xfId="28090" xr:uid="{1D1EFB33-C532-448B-9010-4AB86C9CDF46}"/>
    <cellStyle name="Normal 8 3 6 8" xfId="28094" xr:uid="{902B98E9-E233-402D-8E47-AD418B0A113E}"/>
    <cellStyle name="Normal 8 3 6 9" xfId="28099" xr:uid="{EC42BE70-7803-43C5-9026-8EA4ED9B4310}"/>
    <cellStyle name="Normal 8 3 7" xfId="28101" xr:uid="{882A3A42-49D1-4373-B0CB-3FE13A7FC1F4}"/>
    <cellStyle name="Normal 8 3 8" xfId="28102" xr:uid="{5934447C-A83C-49AA-A3AC-CCF9FEE906CC}"/>
    <cellStyle name="Normal 8 3 9" xfId="28103" xr:uid="{2689E8FE-F609-4196-8E79-ED75A4CDEC40}"/>
    <cellStyle name="Normal 8 3_New TB 18-19" xfId="28104" xr:uid="{202C41E7-CC14-4304-9E8C-4A2F0CD5BB0C}"/>
    <cellStyle name="Normal 8 4" xfId="16972" xr:uid="{CE29BD4C-11EE-4637-83C5-724769265E68}"/>
    <cellStyle name="Normal 8 4 10" xfId="28106" xr:uid="{A7AFB95D-A2EE-4F92-B525-076A74C24BF7}"/>
    <cellStyle name="Normal 8 4 11" xfId="1570" xr:uid="{7DC886B3-1973-409E-9F95-48AA3EC08D05}"/>
    <cellStyle name="Normal 8 4 12" xfId="1572" xr:uid="{96B5BE10-0D64-4EDC-BA66-E7633B6A703C}"/>
    <cellStyle name="Normal 8 4 13" xfId="28107" xr:uid="{C6993F76-02CF-4FF8-8C1F-D49712CF11E1}"/>
    <cellStyle name="Normal 8 4 14" xfId="28108" xr:uid="{894CAF55-2C4A-4A26-851B-DA79DFE19FB2}"/>
    <cellStyle name="Normal 8 4 2" xfId="10599" xr:uid="{695CE728-78E6-428C-AA23-3ED96D0479CF}"/>
    <cellStyle name="Normal 8 4 2 2" xfId="28109" xr:uid="{D94452FF-A602-4A1B-AE05-92E7C32C020A}"/>
    <cellStyle name="Normal 8 4 2 3" xfId="28110" xr:uid="{9DA44D51-0D3E-47AA-B531-C36124829A53}"/>
    <cellStyle name="Normal 8 4 2 4" xfId="28112" xr:uid="{AD59EEF6-B826-4375-840F-36FF77D8DE17}"/>
    <cellStyle name="Normal 8 4 2 5" xfId="28114" xr:uid="{53C1113F-E6C5-4526-9AE0-A6D2C4FD6C2F}"/>
    <cellStyle name="Normal 8 4 2 6" xfId="28116" xr:uid="{99BD669E-ED11-4F5B-A18C-9E46BB17D74D}"/>
    <cellStyle name="Normal 8 4 2 7" xfId="28118" xr:uid="{406953C8-A790-4BF8-9681-2037D8189EDC}"/>
    <cellStyle name="Normal 8 4 2 8" xfId="28120" xr:uid="{60FF166E-41F3-44BF-A4D8-4532224E5B9C}"/>
    <cellStyle name="Normal 8 4 2 9" xfId="28122" xr:uid="{AE30DA61-B377-4CAC-BF0C-B2A0E6A25B12}"/>
    <cellStyle name="Normal 8 4 3" xfId="10605" xr:uid="{DFB6AD4F-6C7D-4EBB-B393-EE8BAD270351}"/>
    <cellStyle name="Normal 8 4 3 2" xfId="28124" xr:uid="{89DF8319-29B3-481E-A633-A160C4450AAA}"/>
    <cellStyle name="Normal 8 4 3 3" xfId="28125" xr:uid="{A5F3787D-C430-437E-B57E-05ADD63FEAA5}"/>
    <cellStyle name="Normal 8 4 3 4" xfId="28127" xr:uid="{D8BA4FFC-C65A-410A-897E-157BA59A44D4}"/>
    <cellStyle name="Normal 8 4 3 5" xfId="28130" xr:uid="{51FD4138-3C9E-4E26-B569-D3200D054719}"/>
    <cellStyle name="Normal 8 4 3 6" xfId="28133" xr:uid="{676BA6B8-8324-4DAC-B8B9-310BAD10CD98}"/>
    <cellStyle name="Normal 8 4 3 7" xfId="28136" xr:uid="{045EF7B1-E388-4378-8B4C-B274132C6679}"/>
    <cellStyle name="Normal 8 4 3 8" xfId="28139" xr:uid="{3E980CC4-C919-4426-926C-37F95E26C55C}"/>
    <cellStyle name="Normal 8 4 3 9" xfId="28141" xr:uid="{906F012E-711A-43E1-B838-CE85552E59C9}"/>
    <cellStyle name="Normal 8 4 4" xfId="10610" xr:uid="{EE523DE1-B552-4EDD-92A9-DBD64651797C}"/>
    <cellStyle name="Normal 8 4 4 2" xfId="28143" xr:uid="{1DE11E0B-4FA4-4CD2-8361-E31595CBF14A}"/>
    <cellStyle name="Normal 8 4 4 3" xfId="28145" xr:uid="{08670F80-E8FE-4F8B-B54B-5AE019A2DE20}"/>
    <cellStyle name="Normal 8 4 4 4" xfId="28147" xr:uid="{18F6F72D-7DF9-43A2-9834-858875BE1F29}"/>
    <cellStyle name="Normal 8 4 4 5" xfId="28150" xr:uid="{5D9A2716-BDD5-45D1-A6D2-884D0CC31311}"/>
    <cellStyle name="Normal 8 4 4 6" xfId="28152" xr:uid="{6D84770C-F1CD-4E34-B278-B1F1954E0C16}"/>
    <cellStyle name="Normal 8 4 4 7" xfId="28154" xr:uid="{BC45E6D5-5879-49D2-AFBF-5D2E41548421}"/>
    <cellStyle name="Normal 8 4 4 8" xfId="28156" xr:uid="{430898C3-4086-429A-92E0-4AC9327956B1}"/>
    <cellStyle name="Normal 8 4 4 9" xfId="28158" xr:uid="{E100523C-3F86-4A0E-9A8F-9A1954AE728A}"/>
    <cellStyle name="Normal 8 4 5" xfId="28160" xr:uid="{7CEF5FC1-34BD-4366-AE9B-BA01A90CC724}"/>
    <cellStyle name="Normal 8 4 5 2" xfId="28162" xr:uid="{C8981582-8A81-48D2-A44B-E0826659B10D}"/>
    <cellStyle name="Normal 8 4 5 3" xfId="28165" xr:uid="{4698F744-21DE-4128-B096-DAF5E6F7A1E2}"/>
    <cellStyle name="Normal 8 4 5 4" xfId="28169" xr:uid="{E23C0B63-7536-4191-96DA-0835072EAF9D}"/>
    <cellStyle name="Normal 8 4 5 5" xfId="28174" xr:uid="{46D7A9A6-C9F8-4A58-ADC4-F49752EC83FC}"/>
    <cellStyle name="Normal 8 4 5 6" xfId="28177" xr:uid="{AD49126C-423F-4286-8B30-907DB4CBF34F}"/>
    <cellStyle name="Normal 8 4 5 7" xfId="28180" xr:uid="{DEE383B3-A224-4A4F-A410-8C400C510DB3}"/>
    <cellStyle name="Normal 8 4 5 8" xfId="28183" xr:uid="{132B9B53-251B-43C2-B501-428D09D150F6}"/>
    <cellStyle name="Normal 8 4 5 9" xfId="28185" xr:uid="{A95E25F1-6714-43FD-9E50-22E3550726BB}"/>
    <cellStyle name="Normal 8 4 6" xfId="28187" xr:uid="{C4596027-DE61-4213-B236-E89680E260E1}"/>
    <cellStyle name="Normal 8 4 6 2" xfId="28188" xr:uid="{163860F7-B3F9-4854-B4D8-BBF4BF3CA8B3}"/>
    <cellStyle name="Normal 8 4 6 3" xfId="28189" xr:uid="{DEAEAB60-E86C-4583-A954-9F35B14BEEB0}"/>
    <cellStyle name="Normal 8 4 6 4" xfId="28191" xr:uid="{597B0F66-73C8-4ABC-8283-419C2E45E3DC}"/>
    <cellStyle name="Normal 8 4 6 5" xfId="28193" xr:uid="{6756B0D3-1FDA-4B55-B6AF-2018027A5BBB}"/>
    <cellStyle name="Normal 8 4 6 6" xfId="28195" xr:uid="{1AFA5B52-2335-4329-875C-1600C6602389}"/>
    <cellStyle name="Normal 8 4 6 7" xfId="28199" xr:uid="{26224067-CCAE-498C-BC4D-CA29E292B79D}"/>
    <cellStyle name="Normal 8 4 6 8" xfId="28203" xr:uid="{264B944D-3D80-40F7-8CF1-C194C9460474}"/>
    <cellStyle name="Normal 8 4 6 9" xfId="28207" xr:uid="{EB625EC5-1042-41B5-97AD-732EDD7FD09A}"/>
    <cellStyle name="Normal 8 4 7" xfId="28209" xr:uid="{F00CB13F-5CEE-4343-BB33-E0C758F1B361}"/>
    <cellStyle name="Normal 8 4 8" xfId="28210" xr:uid="{F6EBA860-DACD-4FC4-927F-BFF72BB7B092}"/>
    <cellStyle name="Normal 8 4 9" xfId="28211" xr:uid="{2EE1F7A3-AF58-4703-A193-D2DF382D97F7}"/>
    <cellStyle name="Normal 8 4_New TB 18-19" xfId="28212" xr:uid="{976ED74E-FE90-4735-9D81-324CBF25E5FE}"/>
    <cellStyle name="Normal 8 5" xfId="28213" xr:uid="{152C387C-AE5B-46E8-9F7B-3E23E8BB1847}"/>
    <cellStyle name="Normal 8 5 10" xfId="28215" xr:uid="{19307AC2-DB0B-473D-A243-4C331D7E79A9}"/>
    <cellStyle name="Normal 8 5 11" xfId="28216" xr:uid="{358E8165-27F5-4C29-B9C0-334EBB96B07E}"/>
    <cellStyle name="Normal 8 5 12" xfId="28217" xr:uid="{DA5B3107-CCF0-44A6-AB38-B12E7BE96A22}"/>
    <cellStyle name="Normal 8 5 13" xfId="28218" xr:uid="{163BF91C-249A-4CFA-8A61-33091DDCAEFF}"/>
    <cellStyle name="Normal 8 5 14" xfId="28219" xr:uid="{26FEB750-3D59-4687-A341-FC1E58BA2DE6}"/>
    <cellStyle name="Normal 8 5 2" xfId="10931" xr:uid="{4B2E9E5A-5982-4EE8-AF33-0488DA7B735D}"/>
    <cellStyle name="Normal 8 5 2 2" xfId="28221" xr:uid="{D982B972-426C-4158-8891-6DA44167BE6A}"/>
    <cellStyle name="Normal 8 5 2 3" xfId="28223" xr:uid="{05098123-E25A-486C-BC6F-7C2CA4C2E503}"/>
    <cellStyle name="Normal 8 5 2 4" xfId="28225" xr:uid="{B4289787-F7D0-4E4D-9E0E-E54C099E1501}"/>
    <cellStyle name="Normal 8 5 2 5" xfId="28227" xr:uid="{BC5290BE-35D6-4176-BB2A-9F2D3EBAFA24}"/>
    <cellStyle name="Normal 8 5 2 6" xfId="28229" xr:uid="{60736819-1684-46C6-995D-F425BC6AF43C}"/>
    <cellStyle name="Normal 8 5 2 7" xfId="28231" xr:uid="{03FF78B7-877F-4303-85AA-42B69856297C}"/>
    <cellStyle name="Normal 8 5 2 8" xfId="28233" xr:uid="{24DC0450-A70E-4167-B475-20D6F9E5F0F6}"/>
    <cellStyle name="Normal 8 5 2 9" xfId="28235" xr:uid="{262114C1-D4A4-4B2B-B5F3-965D98588387}"/>
    <cellStyle name="Normal 8 5 3" xfId="10934" xr:uid="{0D9192A7-BBDB-4CBE-806A-7A47866095C7}"/>
    <cellStyle name="Normal 8 5 3 2" xfId="28237" xr:uid="{C26AD482-6424-4E8A-817A-75B16577801F}"/>
    <cellStyle name="Normal 8 5 3 3" xfId="28238" xr:uid="{0E68B090-68A9-4813-A695-B2A71C570C38}"/>
    <cellStyle name="Normal 8 5 3 4" xfId="28240" xr:uid="{542B8454-9663-493B-8F10-8A70080DE375}"/>
    <cellStyle name="Normal 8 5 3 5" xfId="28242" xr:uid="{DC4FE18F-FE36-491D-9AA2-9C2B65209631}"/>
    <cellStyle name="Normal 8 5 3 6" xfId="28244" xr:uid="{54E8AA94-16A9-4CD7-9030-0C02ABF2249A}"/>
    <cellStyle name="Normal 8 5 3 7" xfId="28246" xr:uid="{4C59D2FA-8AED-4326-ADBA-11677E866E40}"/>
    <cellStyle name="Normal 8 5 3 8" xfId="28248" xr:uid="{67C01212-FC8D-4682-B8BB-126C76E661E5}"/>
    <cellStyle name="Normal 8 5 3 9" xfId="28250" xr:uid="{15886E8B-44B7-48A0-ABB7-4301334F94EC}"/>
    <cellStyle name="Normal 8 5 4" xfId="10936" xr:uid="{95F6DAEE-5804-41EB-A648-93FA91D0FA31}"/>
    <cellStyle name="Normal 8 5 4 2" xfId="28253" xr:uid="{C2E550B2-22D8-4D13-BB82-D6DF7B781715}"/>
    <cellStyle name="Normal 8 5 4 3" xfId="28254" xr:uid="{7886BDD0-E052-4BD3-A6BC-505BFACF7795}"/>
    <cellStyle name="Normal 8 5 4 4" xfId="28256" xr:uid="{DEF32C3E-C4E8-4F30-8B61-D7A775C79F24}"/>
    <cellStyle name="Normal 8 5 4 5" xfId="28258" xr:uid="{ADAC3B44-8AC1-4B57-8F3D-7A4DE45EA993}"/>
    <cellStyle name="Normal 8 5 4 6" xfId="28260" xr:uid="{F3DD4355-CEC1-45E7-AC0A-16BA29A3BC39}"/>
    <cellStyle name="Normal 8 5 4 7" xfId="28262" xr:uid="{3245FF37-3C81-4EC8-A1CB-196815A575DF}"/>
    <cellStyle name="Normal 8 5 4 8" xfId="22022" xr:uid="{D5BC605B-9B41-4F49-8623-541481FA148B}"/>
    <cellStyle name="Normal 8 5 4 9" xfId="22025" xr:uid="{84C53F0D-01FE-4B8D-B607-6FE80E52E020}"/>
    <cellStyle name="Normal 8 5 5" xfId="28264" xr:uid="{2F2BEF97-9011-4907-A6BE-E27628A78570}"/>
    <cellStyle name="Normal 8 5 5 2" xfId="28266" xr:uid="{EBF7438F-10A5-4765-A06D-67F5E53F2688}"/>
    <cellStyle name="Normal 8 5 5 3" xfId="28269" xr:uid="{A65A0F26-7CCC-4077-BC71-974166A24710}"/>
    <cellStyle name="Normal 8 5 5 4" xfId="28273" xr:uid="{CBC9A10D-0085-441A-90A3-A501940531C4}"/>
    <cellStyle name="Normal 8 5 5 5" xfId="28278" xr:uid="{B7A444CD-6647-4FDE-87E0-C5D8903F1FE8}"/>
    <cellStyle name="Normal 8 5 5 6" xfId="28281" xr:uid="{80117469-B22C-44B5-AA5D-A2F93F9D1AED}"/>
    <cellStyle name="Normal 8 5 5 7" xfId="28284" xr:uid="{5E829D05-9020-4781-8776-9B498B208C7D}"/>
    <cellStyle name="Normal 8 5 5 8" xfId="22036" xr:uid="{1C5B2184-857B-4D0F-98C2-FB6E12A8B6B7}"/>
    <cellStyle name="Normal 8 5 5 9" xfId="22039" xr:uid="{410DA118-3DC4-4683-AE11-9A28D47541D4}"/>
    <cellStyle name="Normal 8 5 6" xfId="28286" xr:uid="{5DCCC4BF-C5DC-4C1D-8166-B818E8F5BEC0}"/>
    <cellStyle name="Normal 8 5 6 2" xfId="28287" xr:uid="{265EF27C-2E84-45F3-B842-4D120C38320B}"/>
    <cellStyle name="Normal 8 5 6 3" xfId="28288" xr:uid="{771E2128-7C3E-4E9D-9152-F0C2DE9950E4}"/>
    <cellStyle name="Normal 8 5 6 4" xfId="28290" xr:uid="{183FB769-86B7-4E66-82F5-4219B302D4F6}"/>
    <cellStyle name="Normal 8 5 6 5" xfId="28292" xr:uid="{0F0D34E0-13EE-4AE8-9C84-4DE127694D34}"/>
    <cellStyle name="Normal 8 5 6 6" xfId="28294" xr:uid="{D33A3D54-22C7-4476-B48A-B41915A958F7}"/>
    <cellStyle name="Normal 8 5 6 7" xfId="28298" xr:uid="{94A2ACCF-F95B-4779-87D8-54FAF5AD913E}"/>
    <cellStyle name="Normal 8 5 6 8" xfId="28302" xr:uid="{72199CBB-49DA-48F4-BBA8-114BE7C72234}"/>
    <cellStyle name="Normal 8 5 6 9" xfId="28306" xr:uid="{2FB0053F-02E3-49CC-A262-44AEB86697E6}"/>
    <cellStyle name="Normal 8 5 7" xfId="28308" xr:uid="{4B2F99A0-990C-41A8-A396-E4146B290F00}"/>
    <cellStyle name="Normal 8 5 8" xfId="28309" xr:uid="{0EF98729-21A6-4538-BAF9-1D6BA0F61742}"/>
    <cellStyle name="Normal 8 5 9" xfId="28310" xr:uid="{A17C02D0-BD0B-437B-9589-0ACB611A63A7}"/>
    <cellStyle name="Normal 8 5_New TB 18-19" xfId="28312" xr:uid="{F584035D-2FB7-4A9D-B342-505EC3D5A3A7}"/>
    <cellStyle name="Normal 8 6" xfId="28314" xr:uid="{63771E3C-B719-4B40-A662-A166A337E719}"/>
    <cellStyle name="Normal 8 6 10" xfId="28317" xr:uid="{33AA4E3B-73A5-40A8-A221-882CD8D14D62}"/>
    <cellStyle name="Normal 8 6 11" xfId="28319" xr:uid="{F9E43C4E-757C-4669-9DB6-8D314A338C3F}"/>
    <cellStyle name="Normal 8 6 12" xfId="28321" xr:uid="{3BCAE4EF-6C88-423E-A424-A5DD424FAED0}"/>
    <cellStyle name="Normal 8 6 13" xfId="28322" xr:uid="{BBC0D906-166E-42EA-86E0-71FDD0E66A65}"/>
    <cellStyle name="Normal 8 6 14" xfId="28323" xr:uid="{CACAED90-ABE6-4FC9-9858-8E22566F8663}"/>
    <cellStyle name="Normal 8 6 2" xfId="8669" xr:uid="{F67A4FEE-F976-42DB-8D3A-F23FA0DC25D5}"/>
    <cellStyle name="Normal 8 6 2 2" xfId="28324" xr:uid="{5FF8D895-93A7-476E-B5F4-EDB0CEB3130C}"/>
    <cellStyle name="Normal 8 6 2 3" xfId="28326" xr:uid="{41E4205E-86B9-4832-8067-1B5CB61D9106}"/>
    <cellStyle name="Normal 8 6 2 4" xfId="28327" xr:uid="{54C1FE99-8A44-496A-BA00-FA2FAAF1D53B}"/>
    <cellStyle name="Normal 8 6 2 5" xfId="28328" xr:uid="{96C04BE2-EA99-471E-B5EB-4C49E3B7F8BC}"/>
    <cellStyle name="Normal 8 6 2 6" xfId="28329" xr:uid="{07917F36-5270-42CB-975E-27D0BE6269C4}"/>
    <cellStyle name="Normal 8 6 2 7" xfId="28330" xr:uid="{F03E1E2D-E472-4956-8879-0F390D842BF2}"/>
    <cellStyle name="Normal 8 6 2 8" xfId="28331" xr:uid="{3B14C983-00F7-4702-9B61-702DC334757C}"/>
    <cellStyle name="Normal 8 6 2 9" xfId="28332" xr:uid="{FB7C306B-8E4F-4795-B72B-9DBE9EA6C5B2}"/>
    <cellStyle name="Normal 8 6 3" xfId="28333" xr:uid="{3496C63D-DA47-41BA-B448-DBC0BDA61179}"/>
    <cellStyle name="Normal 8 6 3 2" xfId="28334" xr:uid="{31BDC8AE-690E-44C1-B145-494443D723D0}"/>
    <cellStyle name="Normal 8 6 3 3" xfId="28336" xr:uid="{800EC214-B7DA-4663-A0EB-95A5BF26123F}"/>
    <cellStyle name="Normal 8 6 3 4" xfId="28337" xr:uid="{CE1A16BE-AA63-4A41-BAE7-5C7684241063}"/>
    <cellStyle name="Normal 8 6 3 5" xfId="28338" xr:uid="{408124D5-E606-4710-ACC7-A3498DF47FCA}"/>
    <cellStyle name="Normal 8 6 3 6" xfId="28340" xr:uid="{8273FDDA-5A03-4816-A3AF-706E5A74A813}"/>
    <cellStyle name="Normal 8 6 3 7" xfId="28342" xr:uid="{478A6F9C-3302-49CE-912E-F7C456AB5BCA}"/>
    <cellStyle name="Normal 8 6 3 8" xfId="1450" xr:uid="{B251B377-027B-40E1-982B-751E931531FC}"/>
    <cellStyle name="Normal 8 6 3 9" xfId="3489" xr:uid="{DE183F0A-C176-41BF-B90B-DBEC24804529}"/>
    <cellStyle name="Normal 8 6 4" xfId="28343" xr:uid="{E1417527-E884-40B2-AAD6-EA753AB9F148}"/>
    <cellStyle name="Normal 8 6 4 2" xfId="28344" xr:uid="{9C7C6736-DD9B-47F4-B118-CF056494F190}"/>
    <cellStyle name="Normal 8 6 4 3" xfId="28347" xr:uid="{761972F5-2ECF-45AC-B386-5AA257F4F22C}"/>
    <cellStyle name="Normal 8 6 4 4" xfId="28349" xr:uid="{FD8AA20B-7796-459C-9C35-33470B95BD2C}"/>
    <cellStyle name="Normal 8 6 4 5" xfId="28350" xr:uid="{213F20B5-0B14-4FAE-AD16-E6A1D087E854}"/>
    <cellStyle name="Normal 8 6 4 6" xfId="28352" xr:uid="{88546E14-340D-4958-B953-2522086F36C9}"/>
    <cellStyle name="Normal 8 6 4 7" xfId="28354" xr:uid="{2E95F72E-FCE7-4331-9FAF-748D0818FC18}"/>
    <cellStyle name="Normal 8 6 4 8" xfId="2551" xr:uid="{15FACEC3-042B-4955-BC0D-8E5D109516A7}"/>
    <cellStyle name="Normal 8 6 4 9" xfId="2574" xr:uid="{58B00DB3-5952-4107-8DB8-3AFAB8FE9C15}"/>
    <cellStyle name="Normal 8 6 5" xfId="28355" xr:uid="{8FBD4245-C220-4412-9D1D-09B9E5D49D35}"/>
    <cellStyle name="Normal 8 6 5 2" xfId="28357" xr:uid="{7DA17DA6-3D09-4D1D-B5A7-B500EA020632}"/>
    <cellStyle name="Normal 8 6 5 3" xfId="28361" xr:uid="{463661F3-445F-463C-BBE2-E22371974737}"/>
    <cellStyle name="Normal 8 6 5 4" xfId="28364" xr:uid="{3DCA881A-F040-4D04-97F4-DFD5E6C6DA60}"/>
    <cellStyle name="Normal 8 6 5 5" xfId="28368" xr:uid="{E8D8CBC0-D219-4B2A-B1E3-A1C6C6A586B3}"/>
    <cellStyle name="Normal 8 6 5 6" xfId="28370" xr:uid="{BBC19240-B8B5-4D9C-9B9F-EE7E4089A536}"/>
    <cellStyle name="Normal 8 6 5 7" xfId="28372" xr:uid="{65AD0219-FCD4-4BB6-9ECD-38A1A2900087}"/>
    <cellStyle name="Normal 8 6 5 8" xfId="3550" xr:uid="{F9F8E541-1FA4-4201-B5F4-B4C09B8FDF97}"/>
    <cellStyle name="Normal 8 6 5 9" xfId="3567" xr:uid="{85A7BA5C-65ED-4B28-8EC9-5609612D821C}"/>
    <cellStyle name="Normal 8 6 6" xfId="28373" xr:uid="{4C09B6FB-C838-462D-AC6E-1E78BDB22A55}"/>
    <cellStyle name="Normal 8 6 6 2" xfId="28375" xr:uid="{340ECAF4-9D91-4E3B-83DA-28F8E4A45E1D}"/>
    <cellStyle name="Normal 8 6 6 3" xfId="28377" xr:uid="{F2173C49-185E-4656-B1CC-1D2094FF19FD}"/>
    <cellStyle name="Normal 8 6 6 4" xfId="28380" xr:uid="{168A0F0F-05F1-4DC3-9FF7-66EE75438835}"/>
    <cellStyle name="Normal 8 6 6 5" xfId="28382" xr:uid="{CF35CA9B-F477-43D2-BB5A-946892E63710}"/>
    <cellStyle name="Normal 8 6 6 6" xfId="28384" xr:uid="{A200F625-BF9D-4215-927C-BD553D4589C8}"/>
    <cellStyle name="Normal 8 6 6 7" xfId="28385" xr:uid="{A3BAA131-9ED3-4335-B2D8-33FD7B442EA4}"/>
    <cellStyle name="Normal 8 6 6 8" xfId="3442" xr:uid="{ECC24C9B-A500-4D87-8AE3-4B82D18AD190}"/>
    <cellStyle name="Normal 8 6 6 9" xfId="3651" xr:uid="{CB3F079B-2A79-4CBD-9B52-072C03CF83BC}"/>
    <cellStyle name="Normal 8 6 7" xfId="28386" xr:uid="{3248E4C4-FADC-419D-A26D-A2458EEB85F4}"/>
    <cellStyle name="Normal 8 6 8" xfId="28387" xr:uid="{FC20920E-A37F-4E2A-B12A-1E19F20A6626}"/>
    <cellStyle name="Normal 8 6 9" xfId="28389" xr:uid="{A63121BB-7443-4A4D-A718-7DDB6C6CBAC3}"/>
    <cellStyle name="Normal 8 6_New TB 18-19" xfId="28390" xr:uid="{17424670-E1B6-4859-A329-362EE8A05C15}"/>
    <cellStyle name="Normal 8 7" xfId="28391" xr:uid="{FFB56313-D988-44F1-9823-D93A1FAC5F29}"/>
    <cellStyle name="Normal 8 8" xfId="28394" xr:uid="{12BC6997-78D0-49E9-8919-184B4BAFBF9D}"/>
    <cellStyle name="Normal 8 9" xfId="28397" xr:uid="{C1D40259-10A2-4778-A276-BE33DFAE3BA4}"/>
    <cellStyle name="Normal 8 9 2" xfId="28400" xr:uid="{2AC264FA-2F11-4629-81A5-A535BE1FCF71}"/>
    <cellStyle name="Normal 8 9 3" xfId="28402" xr:uid="{A3AB8E38-3156-4D32-A4AD-576D5109AA00}"/>
    <cellStyle name="Normal 8 9 4" xfId="28405" xr:uid="{5A368448-DA67-40B2-A8C9-E72E25C1E31E}"/>
    <cellStyle name="Normal 8 9 5" xfId="28406" xr:uid="{262A173C-477F-49D7-A766-E0643AB89557}"/>
    <cellStyle name="Normal 8 9 6" xfId="28407" xr:uid="{CA0F13D9-8FAD-48FA-84BA-7CD57CB40B79}"/>
    <cellStyle name="Normal 8 9 7" xfId="28408" xr:uid="{55080F58-0E42-417E-B926-0F60788F37FB}"/>
    <cellStyle name="Normal 8 9 8" xfId="28409" xr:uid="{1A6A3A6C-A556-4F43-AB0C-99CC2EE776BF}"/>
    <cellStyle name="Normal 8 9 9" xfId="4786" xr:uid="{F17EE499-58AF-4904-B7E2-5008E59025D0}"/>
    <cellStyle name="Normal 8_New TB 18-19" xfId="14902" xr:uid="{461FBFE2-C833-45F8-BB9F-615242AABA6B}"/>
    <cellStyle name="Normal 80" xfId="19052" xr:uid="{CD9D2F38-FE8D-4392-A5B4-C77AC63A4D1E}"/>
    <cellStyle name="Normal 81" xfId="19056" xr:uid="{51048E83-3B9A-4A31-8C8F-7786B2760FB4}"/>
    <cellStyle name="Normal 81 10" xfId="27761" xr:uid="{9DCB40F8-1BB3-4C1A-A362-E94AE38E2A8E}"/>
    <cellStyle name="Normal 81 11" xfId="27765" xr:uid="{A6FC4357-6969-42AA-8D3D-6B0673753152}"/>
    <cellStyle name="Normal 81 12" xfId="27769" xr:uid="{B4277A76-0A1D-4B38-B816-137A2C2B79B2}"/>
    <cellStyle name="Normal 81 13" xfId="27772" xr:uid="{FEC90065-0A61-4941-A7EC-B49BAA50D1D7}"/>
    <cellStyle name="Normal 81 14" xfId="5899" xr:uid="{9B1276C3-B45B-45B7-97BF-1D38057F31EE}"/>
    <cellStyle name="Normal 81 2" xfId="15436" xr:uid="{009A5DC7-276C-4553-A90D-A76CB26DAEA8}"/>
    <cellStyle name="Normal 81 2 2" xfId="23859" xr:uid="{0439037C-FD06-48FB-8915-755D22D14382}"/>
    <cellStyle name="Normal 81 2 3" xfId="23862" xr:uid="{739BFD53-E1CF-4E1F-98DE-AE924187AFD0}"/>
    <cellStyle name="Normal 81 2 4" xfId="23865" xr:uid="{5E213E8F-1836-43EB-A352-AE3A5B6AC1DC}"/>
    <cellStyle name="Normal 81 2 5" xfId="23867" xr:uid="{5569D6D9-C9B7-4D2A-B1AE-B169167D9DDB}"/>
    <cellStyle name="Normal 81 2 6" xfId="23869" xr:uid="{5138BD55-3B8C-46A9-920F-C13FF2D9FFA4}"/>
    <cellStyle name="Normal 81 2 7" xfId="23870" xr:uid="{FC56B3C4-116C-446D-8CB0-1C68E665A0F3}"/>
    <cellStyle name="Normal 81 2 8" xfId="23874" xr:uid="{23C905F6-4B91-43F1-8CF6-302D1A59A280}"/>
    <cellStyle name="Normal 81 2 9" xfId="28410" xr:uid="{2D80B9A1-FFDA-41CB-A0AA-C55CB17997FF}"/>
    <cellStyle name="Normal 81 3" xfId="15444" xr:uid="{00B1E156-FF4A-482C-9D07-5B80CDF3600B}"/>
    <cellStyle name="Normal 81 3 2" xfId="23881" xr:uid="{6E268C3C-3C37-4FBD-803A-4048F2F3301C}"/>
    <cellStyle name="Normal 81 3 3" xfId="23884" xr:uid="{7799FE88-BF6B-44BB-9888-FEAECD263B49}"/>
    <cellStyle name="Normal 81 3 4" xfId="23887" xr:uid="{E49B6F16-B0E6-4BE4-B09E-1EC7DB496FB6}"/>
    <cellStyle name="Normal 81 3 5" xfId="23889" xr:uid="{E612DB49-1E86-4F41-A5ED-7B95BC2E2D24}"/>
    <cellStyle name="Normal 81 3 6" xfId="23891" xr:uid="{1FE9EFD7-D377-4B60-B49C-4E2FB3CC736A}"/>
    <cellStyle name="Normal 81 3 7" xfId="23893" xr:uid="{6471971F-DDAD-4BC8-966F-E37D8593AD5D}"/>
    <cellStyle name="Normal 81 3 8" xfId="23895" xr:uid="{1BD54BCB-82BA-4AB7-9B53-FC41F2AB666A}"/>
    <cellStyle name="Normal 81 3 9" xfId="28413" xr:uid="{07319A9B-74F1-4AFE-B546-1649D682075B}"/>
    <cellStyle name="Normal 81 4" xfId="15450" xr:uid="{FFF19F3E-4D26-44B2-80A2-3F43B55FC269}"/>
    <cellStyle name="Normal 81 4 2" xfId="23901" xr:uid="{2E89DDA5-AB01-4021-A7A1-D245AFCB5BDB}"/>
    <cellStyle name="Normal 81 4 3" xfId="23905" xr:uid="{17DC72E7-54ED-4AAB-A3F5-28241FE9DC45}"/>
    <cellStyle name="Normal 81 4 4" xfId="9082" xr:uid="{E54FAF72-3A9D-49C8-8ED4-18975108F9CE}"/>
    <cellStyle name="Normal 81 4 5" xfId="9086" xr:uid="{34E3754C-CA33-4DC9-AD35-D3734C56F145}"/>
    <cellStyle name="Normal 81 4 6" xfId="9090" xr:uid="{3C01E02F-8BFA-4D4F-B36E-81B8E69300CE}"/>
    <cellStyle name="Normal 81 4 7" xfId="9093" xr:uid="{B910FE2B-63C3-4AA5-9561-4C14ABD87C95}"/>
    <cellStyle name="Normal 81 4 8" xfId="9096" xr:uid="{D9F0629C-0455-43F9-B2DB-0262D6DD646C}"/>
    <cellStyle name="Normal 81 4 9" xfId="16563" xr:uid="{852E799E-2D0C-4A83-952E-3C5D85123F65}"/>
    <cellStyle name="Normal 81 5" xfId="15457" xr:uid="{36E81BDA-D37B-42E6-8C3C-8DA8AC846864}"/>
    <cellStyle name="Normal 81 5 2" xfId="23910" xr:uid="{ED50F42C-27CF-4915-B959-4B945B81FFA8}"/>
    <cellStyle name="Normal 81 5 3" xfId="23913" xr:uid="{1B0C89D5-E5E1-4A40-B9E4-A8B3AEA306DC}"/>
    <cellStyle name="Normal 81 5 4" xfId="9099" xr:uid="{2D7F8103-5147-4912-B158-0626F06AEA97}"/>
    <cellStyle name="Normal 81 5 5" xfId="9102" xr:uid="{2EC208C1-0280-4E49-AC65-06A0DEC3DD1C}"/>
    <cellStyle name="Normal 81 5 6" xfId="9105" xr:uid="{8AFBDFF7-0EB4-4113-85BD-C6DDEC894FE6}"/>
    <cellStyle name="Normal 81 5 7" xfId="9108" xr:uid="{FC8C7DFF-D8B7-449D-A6D1-D0F6B854E98C}"/>
    <cellStyle name="Normal 81 5 8" xfId="9111" xr:uid="{61717FB6-E5C4-4714-85C4-6976B9ECD3B0}"/>
    <cellStyle name="Normal 81 5 9" xfId="16574" xr:uid="{7A2DECE3-937D-480E-B292-C23713C53007}"/>
    <cellStyle name="Normal 81 6" xfId="27776" xr:uid="{67BBFF58-C60F-40E8-A178-53FF45C410FD}"/>
    <cellStyle name="Normal 81 6 2" xfId="13530" xr:uid="{A3E8C865-FC3E-46E4-96AD-1B3EAEC59F84}"/>
    <cellStyle name="Normal 81 6 3" xfId="13534" xr:uid="{39B33BB1-6722-4075-B975-50D500438C48}"/>
    <cellStyle name="Normal 81 6 4" xfId="9118" xr:uid="{B1A779DB-2257-4E80-854C-1A9D71BDFF47}"/>
    <cellStyle name="Normal 81 6 5" xfId="9123" xr:uid="{DBC4D133-13A1-490E-A569-83FCB6F20F87}"/>
    <cellStyle name="Normal 81 6 6" xfId="9128" xr:uid="{D648BCB3-A7A2-4188-9BD1-B261F8E25DCE}"/>
    <cellStyle name="Normal 81 6 7" xfId="9133" xr:uid="{C3FD6A40-BB23-42C7-94A3-9E2E33016CF6}"/>
    <cellStyle name="Normal 81 6 8" xfId="9137" xr:uid="{B8A72E5D-1EE9-41B1-BCA6-AF2DF75CE0EF}"/>
    <cellStyle name="Normal 81 6 9" xfId="28414" xr:uid="{01192996-4153-46F5-84BF-5AD80F9557AB}"/>
    <cellStyle name="Normal 81 7" xfId="27779" xr:uid="{E321909C-6654-4347-B5EB-F599F4BE516C}"/>
    <cellStyle name="Normal 81 8" xfId="27782" xr:uid="{4EE383A3-5344-41BA-B3C9-130883E4E85B}"/>
    <cellStyle name="Normal 81 9" xfId="27785" xr:uid="{DAC81DA0-7AC4-41AA-9D42-7F2C8EB89BC2}"/>
    <cellStyle name="Normal 81_New TB 18-19" xfId="27787" xr:uid="{EDDD1E47-54C4-43F5-BDBC-4F7AC0985136}"/>
    <cellStyle name="Normal 82" xfId="19060" xr:uid="{EA470A78-1C00-449F-A70C-3445144164FE}"/>
    <cellStyle name="Normal 82 10" xfId="27790" xr:uid="{D35A25E2-FBCB-4F00-9321-B0FE0C31DC31}"/>
    <cellStyle name="Normal 82 11" xfId="27792" xr:uid="{40086220-3E96-4F14-B79A-128E28F3A1DC}"/>
    <cellStyle name="Normal 82 12" xfId="27795" xr:uid="{B5C369BF-F1BB-4EA5-8FB4-3C770BEF6902}"/>
    <cellStyle name="Normal 82 13" xfId="27798" xr:uid="{5A7E89FD-01C0-4A28-963D-D0AEA34EFA82}"/>
    <cellStyle name="Normal 82 14" xfId="27801" xr:uid="{8FDF83F7-AFCB-4F9A-84EE-8ACB64F02284}"/>
    <cellStyle name="Normal 82 2" xfId="6928" xr:uid="{4F8DBE2A-8B17-4CFD-A64D-16175D5726D0}"/>
    <cellStyle name="Normal 82 2 2" xfId="23926" xr:uid="{045104A0-633B-4FD9-97F4-6C468B8A9B11}"/>
    <cellStyle name="Normal 82 2 3" xfId="23930" xr:uid="{15DA749A-FE64-4232-8E91-2BBF190E9AE1}"/>
    <cellStyle name="Normal 82 2 4" xfId="23934" xr:uid="{BDBD5913-7FF4-48AF-9D9F-EAC4768450E0}"/>
    <cellStyle name="Normal 82 2 5" xfId="23937" xr:uid="{26316D8C-486F-47C0-9BD0-F3695BB9DC32}"/>
    <cellStyle name="Normal 82 2 6" xfId="23939" xr:uid="{ABC58F57-E302-4ED1-89D9-97AD053C83E1}"/>
    <cellStyle name="Normal 82 2 7" xfId="23940" xr:uid="{0B7E61E2-E998-4FB6-8E1E-3AC46BF5A3F7}"/>
    <cellStyle name="Normal 82 2 8" xfId="23943" xr:uid="{86D2051A-1983-4765-9BBD-F0ABDBDFB4E6}"/>
    <cellStyle name="Normal 82 2 9" xfId="28415" xr:uid="{398E10B9-22F5-4AA2-9008-DEA06D400C18}"/>
    <cellStyle name="Normal 82 3" xfId="6941" xr:uid="{BDAABC99-0161-4291-A0FA-9280B5EC48AE}"/>
    <cellStyle name="Normal 82 3 2" xfId="23949" xr:uid="{09DF9F8F-AA3B-4CEC-A5A4-47168ED1FA72}"/>
    <cellStyle name="Normal 82 3 3" xfId="7781" xr:uid="{46A42CA7-7F4E-4B6E-81D7-059F9135B5F6}"/>
    <cellStyle name="Normal 82 3 4" xfId="7786" xr:uid="{B05AAFDC-7728-44F6-8177-8B0ACF832EF4}"/>
    <cellStyle name="Normal 82 3 5" xfId="7790" xr:uid="{30BE1143-DB6A-4DAD-B755-908B95B5EF78}"/>
    <cellStyle name="Normal 82 3 6" xfId="7794" xr:uid="{C90FE6D2-6E6A-4432-9B06-2F421005BFA8}"/>
    <cellStyle name="Normal 82 3 7" xfId="7797" xr:uid="{1C5CBC93-9CA6-4564-AD2F-ECE8000F29C7}"/>
    <cellStyle name="Normal 82 3 8" xfId="7800" xr:uid="{510F1D63-2956-4420-A796-21323A9950CB}"/>
    <cellStyle name="Normal 82 3 9" xfId="28417" xr:uid="{25470BE7-485F-4D3F-9D69-AE8D32B87CEE}"/>
    <cellStyle name="Normal 82 4" xfId="6961" xr:uid="{7BC34DC8-768B-474B-B48F-39C039814D76}"/>
    <cellStyle name="Normal 82 4 2" xfId="23954" xr:uid="{29FF9FB3-A196-47BA-923A-AF67933F03DE}"/>
    <cellStyle name="Normal 82 4 3" xfId="7809" xr:uid="{E09839E9-CF40-4FE2-90C9-6C87E94CF4F0}"/>
    <cellStyle name="Normal 82 4 4" xfId="7814" xr:uid="{B12602AA-3024-40F3-95F2-937D10E7541D}"/>
    <cellStyle name="Normal 82 4 5" xfId="7818" xr:uid="{D640CF2B-414C-4D0A-9925-3260500FD019}"/>
    <cellStyle name="Normal 82 4 6" xfId="7822" xr:uid="{709B02E8-CE85-47B1-B884-86651064AF10}"/>
    <cellStyle name="Normal 82 4 7" xfId="7825" xr:uid="{053EFF24-23F1-4DA6-B4D5-DCBB8050F7B5}"/>
    <cellStyle name="Normal 82 4 8" xfId="7828" xr:uid="{12443423-6398-4980-B7F0-92993510DF0C}"/>
    <cellStyle name="Normal 82 4 9" xfId="28419" xr:uid="{89625AF3-D12B-464A-81DE-66647E17CB90}"/>
    <cellStyle name="Normal 82 5" xfId="6974" xr:uid="{98962E8B-41E1-49B3-A617-DAE67D7EF8A6}"/>
    <cellStyle name="Normal 82 5 2" xfId="23959" xr:uid="{4FF9973C-983E-47D2-8FBA-29F67A3D7440}"/>
    <cellStyle name="Normal 82 5 3" xfId="7840" xr:uid="{7DA6A4AD-0350-429F-9288-1CD92F96DE3D}"/>
    <cellStyle name="Normal 82 5 4" xfId="7845" xr:uid="{A3F5A746-914B-4E39-9857-18772515D977}"/>
    <cellStyle name="Normal 82 5 5" xfId="7849" xr:uid="{77BEA054-1AFB-4D4E-8E0C-CEBD897BD52A}"/>
    <cellStyle name="Normal 82 5 6" xfId="7854" xr:uid="{978B0BB3-08D1-4B80-A530-B648CF249AC4}"/>
    <cellStyle name="Normal 82 5 7" xfId="7857" xr:uid="{B9CFC5E0-3993-42EE-81FC-B682823BA888}"/>
    <cellStyle name="Normal 82 5 8" xfId="7860" xr:uid="{1FFA96F4-D3D2-4DEE-9B9B-C9B830DCBBC9}"/>
    <cellStyle name="Normal 82 5 9" xfId="28420" xr:uid="{2383EF96-70F3-42FC-8EAE-D2E42A46228B}"/>
    <cellStyle name="Normal 82 6" xfId="27804" xr:uid="{3EF9C7D3-4C95-4141-B9CD-0BD3F9855F7A}"/>
    <cellStyle name="Normal 82 6 2" xfId="23964" xr:uid="{2FF9DB93-64B0-43B9-8718-45D001917657}"/>
    <cellStyle name="Normal 82 6 3" xfId="7871" xr:uid="{8E40E65C-C964-4D20-B90C-01BE334F30BD}"/>
    <cellStyle name="Normal 82 6 4" xfId="7877" xr:uid="{4425A618-0DB4-44C1-BD67-C253FC3925C8}"/>
    <cellStyle name="Normal 82 6 5" xfId="7882" xr:uid="{EC0C48A6-25E5-4412-B144-46EEF56A17BD}"/>
    <cellStyle name="Normal 82 6 6" xfId="7888" xr:uid="{D687D8CA-3625-42DB-A6EC-AF36D1F2F3E0}"/>
    <cellStyle name="Normal 82 6 7" xfId="7893" xr:uid="{E5C2026C-E18F-4F22-98DA-50C8F27F959C}"/>
    <cellStyle name="Normal 82 6 8" xfId="7897" xr:uid="{A4E3C860-D9BA-47AE-827F-67C2BAECA9F2}"/>
    <cellStyle name="Normal 82 6 9" xfId="28422" xr:uid="{F9B83113-3724-40E6-90AB-B2C576211E49}"/>
    <cellStyle name="Normal 82 7" xfId="27806" xr:uid="{01D50C54-3E5B-42A9-8C58-882043E3E579}"/>
    <cellStyle name="Normal 82 8" xfId="27808" xr:uid="{71C34BA3-FB60-4A10-B0D0-0C4306FEFD18}"/>
    <cellStyle name="Normal 82 9" xfId="27810" xr:uid="{C784A90E-A805-4129-BA89-9C3EBC987CD7}"/>
    <cellStyle name="Normal 82_New TB 18-19" xfId="16344" xr:uid="{1B9AA3E7-E5DC-45CA-A6CF-8819B9AFC720}"/>
    <cellStyle name="Normal 83" xfId="27812" xr:uid="{538E59F6-2684-4AEB-8C86-F18E630E3936}"/>
    <cellStyle name="Normal 83 10" xfId="27814" xr:uid="{59591DF1-BE1B-4FEB-88AF-8636617AC0C8}"/>
    <cellStyle name="Normal 83 11" xfId="27816" xr:uid="{A5649148-CF25-4716-A366-EF2EBBA69FB7}"/>
    <cellStyle name="Normal 83 12" xfId="27819" xr:uid="{F6D7BCDB-D507-468F-98B9-95B3F964139A}"/>
    <cellStyle name="Normal 83 13" xfId="27821" xr:uid="{23963347-9681-4D98-AF97-A012C1B20874}"/>
    <cellStyle name="Normal 83 14" xfId="27823" xr:uid="{B0F85518-171E-4D9A-9789-54626DC87BD0}"/>
    <cellStyle name="Normal 83 2" xfId="640" xr:uid="{7693F55E-E60D-4525-8876-D52894FF1A68}"/>
    <cellStyle name="Normal 83 2 2" xfId="5842" xr:uid="{B2CD547A-98C3-4A52-AA99-1BEA87BCB71E}"/>
    <cellStyle name="Normal 83 2 3" xfId="5847" xr:uid="{DC74FB21-4239-4024-A6BC-4A80D4F8E320}"/>
    <cellStyle name="Normal 83 2 4" xfId="5830" xr:uid="{B65716F3-8E2B-462C-8BCF-C245E146A84D}"/>
    <cellStyle name="Normal 83 2 5" xfId="5852" xr:uid="{FDE25140-DDC4-405E-827E-91CB2242E77D}"/>
    <cellStyle name="Normal 83 2 6" xfId="769" xr:uid="{9990B5E4-8935-49E0-A8D2-D4A4607362B2}"/>
    <cellStyle name="Normal 83 2 7" xfId="23971" xr:uid="{C4C9217A-6236-4293-B826-F28CD26616C6}"/>
    <cellStyle name="Normal 83 2 8" xfId="23976" xr:uid="{226F51F9-ABF0-4FDB-B579-1771CD38C487}"/>
    <cellStyle name="Normal 83 2 9" xfId="27826" xr:uid="{96BE73E6-7542-4224-84C8-3397DA0C115D}"/>
    <cellStyle name="Normal 83 3" xfId="12514" xr:uid="{D88269C0-ACD1-4CB1-8244-3D89D2D0ED16}"/>
    <cellStyle name="Normal 83 3 2" xfId="7762" xr:uid="{16D669EB-FD05-4CBC-AB10-E7642744A2C5}"/>
    <cellStyle name="Normal 83 3 3" xfId="7769" xr:uid="{473872B7-713D-460A-B7E2-551B5EA0239B}"/>
    <cellStyle name="Normal 83 3 4" xfId="7947" xr:uid="{E7259E1E-4EC6-474B-8F1F-4BD385D4AF01}"/>
    <cellStyle name="Normal 83 3 5" xfId="7954" xr:uid="{AA538C0A-34B4-463E-BF05-B5CA61222663}"/>
    <cellStyle name="Normal 83 3 6" xfId="7960" xr:uid="{BC8B0762-AEA9-40CE-BF28-0D590DBE1190}"/>
    <cellStyle name="Normal 83 3 7" xfId="7964" xr:uid="{162F4F4F-E33E-4E59-AE8E-3DE35D9AD517}"/>
    <cellStyle name="Normal 83 3 8" xfId="2121" xr:uid="{68D7E1DE-A85B-435A-8264-9BA7324FC1CF}"/>
    <cellStyle name="Normal 83 3 9" xfId="27829" xr:uid="{14C912B8-24A9-4464-BA63-EB62F74BC085}"/>
    <cellStyle name="Normal 83 4" xfId="12879" xr:uid="{9B9B0A31-6632-4029-9DA6-0C1411897C9C}"/>
    <cellStyle name="Normal 83 4 2" xfId="23983" xr:uid="{9373EC45-5A4D-4F7F-A4C0-69343C441C39}"/>
    <cellStyle name="Normal 83 4 3" xfId="7978" xr:uid="{2AB6B42D-B7CB-4DE5-A87B-9B7CB353AFAC}"/>
    <cellStyle name="Normal 83 4 4" xfId="816" xr:uid="{38E4A385-610C-4ECF-8B49-D86225040DC1}"/>
    <cellStyle name="Normal 83 4 5" xfId="794" xr:uid="{4B83C1D0-D119-4069-B701-C9229B8BDB98}"/>
    <cellStyle name="Normal 83 4 6" xfId="7987" xr:uid="{821BC8FB-D476-476F-81AE-B06717B72BB4}"/>
    <cellStyle name="Normal 83 4 7" xfId="7995" xr:uid="{D54DAAE1-9F5E-41DF-BAC6-82B628CFD0E6}"/>
    <cellStyle name="Normal 83 4 8" xfId="8002" xr:uid="{EF7663F1-4F61-4219-B580-AFA258D2DBFF}"/>
    <cellStyle name="Normal 83 4 9" xfId="27831" xr:uid="{9EBF8E8F-4551-4C20-A314-72B0C3098AC6}"/>
    <cellStyle name="Normal 83 5" xfId="15471" xr:uid="{162222CA-E47D-4F0C-812D-52D3810E67CD}"/>
    <cellStyle name="Normal 83 5 2" xfId="23989" xr:uid="{0E54B1C4-9B1E-4B15-8702-5C5CBE0E8CF8}"/>
    <cellStyle name="Normal 83 5 3" xfId="8014" xr:uid="{267FA6D2-8AD4-489D-8848-59E0C5747314}"/>
    <cellStyle name="Normal 83 5 4" xfId="2481" xr:uid="{935790BC-F3C2-4D01-960E-E02ACC9B4D8E}"/>
    <cellStyle name="Normal 83 5 5" xfId="2944" xr:uid="{E9328113-5C45-428E-9CED-17389E7E0ADC}"/>
    <cellStyle name="Normal 83 5 6" xfId="8022" xr:uid="{1EA1CD5C-AB76-4775-AFC8-D7D47F1BECB7}"/>
    <cellStyle name="Normal 83 5 7" xfId="8027" xr:uid="{4B5D0CD6-59F5-4A08-B1C7-581D5F302339}"/>
    <cellStyle name="Normal 83 5 8" xfId="8032" xr:uid="{71E85B5D-0610-4EEA-83EA-8497B8A0E89A}"/>
    <cellStyle name="Normal 83 5 9" xfId="27833" xr:uid="{95658F48-67FB-4268-A592-C8934A2F5542}"/>
    <cellStyle name="Normal 83 6" xfId="27835" xr:uid="{AE1EE077-8921-4292-A168-0E18F5F93156}"/>
    <cellStyle name="Normal 83 6 2" xfId="23996" xr:uid="{3571CAA2-C526-4598-885C-ADAD7BB5E7A7}"/>
    <cellStyle name="Normal 83 6 3" xfId="8044" xr:uid="{95A9636A-4615-4652-AE15-F3800B8E60B8}"/>
    <cellStyle name="Normal 83 6 4" xfId="133" xr:uid="{7BEFA15C-027F-44AF-85F8-0AEBF03EEC47}"/>
    <cellStyle name="Normal 83 6 5" xfId="8054" xr:uid="{275DDDF1-46DF-495F-AB2F-4E3A310E4145}"/>
    <cellStyle name="Normal 83 6 6" xfId="8063" xr:uid="{04C6CD50-A06F-46BA-8108-60EA5BC3CF92}"/>
    <cellStyle name="Normal 83 6 7" xfId="8071" xr:uid="{28FCB6EA-DA4D-4BFE-BD59-81EFCC3D5E58}"/>
    <cellStyle name="Normal 83 6 8" xfId="8077" xr:uid="{8723189D-7006-4074-BE39-75366C2EE020}"/>
    <cellStyle name="Normal 83 6 9" xfId="27837" xr:uid="{8345BE21-A481-4E0B-9C21-031ED0366701}"/>
    <cellStyle name="Normal 83 7" xfId="27839" xr:uid="{AA3DAF08-2E91-4997-B692-FD492FBF2856}"/>
    <cellStyle name="Normal 83 8" xfId="27841" xr:uid="{03D1335A-A6F4-41B6-9D88-AFA654165335}"/>
    <cellStyle name="Normal 83 9" xfId="27843" xr:uid="{A37ABA23-1E67-4809-A1D3-35B925CD714F}"/>
    <cellStyle name="Normal 83_New TB 18-19" xfId="16581" xr:uid="{4C3A7E03-E7D3-40F6-8472-7F82922F89FF}"/>
    <cellStyle name="Normal 84" xfId="27845" xr:uid="{E94F913A-685A-40C4-9972-471F4D510D08}"/>
    <cellStyle name="Normal 84 10" xfId="4540" xr:uid="{3D9AE615-4413-454B-9D50-EAD2B0A698F4}"/>
    <cellStyle name="Normal 84 11" xfId="4582" xr:uid="{1E1768F7-81FD-413C-B53E-3E6C633C9AA7}"/>
    <cellStyle name="Normal 84 12" xfId="4663" xr:uid="{2895AD2E-E1EC-4166-A093-44E54F4AD51F}"/>
    <cellStyle name="Normal 84 13" xfId="3446" xr:uid="{6B4FBF23-CAC0-4EDB-9D59-B9B1C530C094}"/>
    <cellStyle name="Normal 84 14" xfId="3656" xr:uid="{8941B049-B988-4BBC-B42C-922589EAF6D2}"/>
    <cellStyle name="Normal 84 2" xfId="28423" xr:uid="{4F7C7FCA-5096-4D74-ADEB-F3BA7EC0735F}"/>
    <cellStyle name="Normal 84 2 2" xfId="24011" xr:uid="{0D76170D-A440-48E5-B3A3-9FE7AA75BCB4}"/>
    <cellStyle name="Normal 84 2 3" xfId="24012" xr:uid="{1322B38F-653B-4D1C-A94D-8FAB88AD7454}"/>
    <cellStyle name="Normal 84 2 4" xfId="24017" xr:uid="{F9607B44-076B-438F-A1C9-5A5928E70FDE}"/>
    <cellStyle name="Normal 84 2 5" xfId="24019" xr:uid="{91ECD31D-B8D5-4096-B01C-DB27296D0B93}"/>
    <cellStyle name="Normal 84 2 6" xfId="24021" xr:uid="{5A8D4DE1-841C-404E-9A98-626C50439DD6}"/>
    <cellStyle name="Normal 84 2 7" xfId="24023" xr:uid="{F42CE56A-2910-4D9D-A3D6-9021A069B998}"/>
    <cellStyle name="Normal 84 2 8" xfId="3958" xr:uid="{E06CBD5D-847B-4FF7-A180-A60656B888F3}"/>
    <cellStyle name="Normal 84 2 9" xfId="28424" xr:uid="{7B82CF3F-4E02-4DBB-AD40-B4611205D6D3}"/>
    <cellStyle name="Normal 84 3" xfId="28426" xr:uid="{3FC33A5F-8369-4D2A-B091-842F10300199}"/>
    <cellStyle name="Normal 84 3 2" xfId="24029" xr:uid="{D2C8C8C8-F73C-4846-B5CB-ECE9AF92A64E}"/>
    <cellStyle name="Normal 84 3 3" xfId="4017" xr:uid="{4963778A-C88C-46CD-9DA1-53BBD26B5389}"/>
    <cellStyle name="Normal 84 3 4" xfId="4028" xr:uid="{CAD81D2A-85D7-4E5E-8FEB-3B2288E1FDB5}"/>
    <cellStyle name="Normal 84 3 5" xfId="1003" xr:uid="{493AB74E-623D-472F-89A8-3FC428E1361A}"/>
    <cellStyle name="Normal 84 3 6" xfId="4043" xr:uid="{A912A92E-6480-42EC-A59E-74F85DA099CC}"/>
    <cellStyle name="Normal 84 3 7" xfId="4058" xr:uid="{A10E4541-B748-4B74-BED2-0E0BCDEA1942}"/>
    <cellStyle name="Normal 84 3 8" xfId="4069" xr:uid="{36BCD767-BE19-4653-8E89-7E6E9C8A9186}"/>
    <cellStyle name="Normal 84 3 9" xfId="28427" xr:uid="{C73A1D83-7EBC-4F43-A1D8-3752B18C221A}"/>
    <cellStyle name="Normal 84 4" xfId="28428" xr:uid="{80E15A0D-7CD8-4199-AEAF-BA13396EB2DA}"/>
    <cellStyle name="Normal 84 4 2" xfId="24034" xr:uid="{1C2E2400-9B40-4EB2-A4E5-95499A0F2495}"/>
    <cellStyle name="Normal 84 4 3" xfId="7594" xr:uid="{F60D80C2-0DA8-420C-A5D9-959E1F47CC30}"/>
    <cellStyle name="Normal 84 4 4" xfId="7602" xr:uid="{583C1F52-E335-46BF-A174-1D5A61719B96}"/>
    <cellStyle name="Normal 84 4 5" xfId="7609" xr:uid="{E7535481-ED1D-4631-B814-23219BD43BDE}"/>
    <cellStyle name="Normal 84 4 6" xfId="7616" xr:uid="{8A7290AF-3A7A-490D-BA76-E8152208209A}"/>
    <cellStyle name="Normal 84 4 7" xfId="7623" xr:uid="{CFF03398-4619-4033-BC1C-8F3E20FF3ED1}"/>
    <cellStyle name="Normal 84 4 8" xfId="7629" xr:uid="{F13CEB92-3A2D-4499-A4F2-A7523E4A416C}"/>
    <cellStyle name="Normal 84 4 9" xfId="28429" xr:uid="{4521AF0D-D226-40C5-9B41-94A2A20A1F5A}"/>
    <cellStyle name="Normal 84 5" xfId="28430" xr:uid="{DE19B575-D0BF-49DC-A8E8-1F34B11880CD}"/>
    <cellStyle name="Normal 84 5 2" xfId="24041" xr:uid="{E54371F0-1DCA-44E9-AC57-241E565A384C}"/>
    <cellStyle name="Normal 84 5 3" xfId="8161" xr:uid="{5A40CBDA-C5B5-43A4-B099-2D1543F2B831}"/>
    <cellStyle name="Normal 84 5 4" xfId="8169" xr:uid="{D488D8E0-63FF-4178-AB93-5361EC1E2C22}"/>
    <cellStyle name="Normal 84 5 5" xfId="8172" xr:uid="{0CD34CFE-46B7-412A-912A-92F812614B71}"/>
    <cellStyle name="Normal 84 5 6" xfId="8180" xr:uid="{947CAD42-D3CE-47AA-9D72-9243D9874EA7}"/>
    <cellStyle name="Normal 84 5 7" xfId="6416" xr:uid="{A2CCD478-5C6B-43AB-AD1C-241A8D90934E}"/>
    <cellStyle name="Normal 84 5 8" xfId="1896" xr:uid="{CCC45ED1-7ED1-4436-B1A1-2CE36F191596}"/>
    <cellStyle name="Normal 84 5 9" xfId="28431" xr:uid="{B6474762-D916-47A6-BB98-BF899E0EA5BD}"/>
    <cellStyle name="Normal 84 6" xfId="28432" xr:uid="{5E5F7C57-6A56-4A57-B966-D83C724C6DBC}"/>
    <cellStyle name="Normal 84 6 2" xfId="22550" xr:uid="{2C8FB927-571A-46CE-B9C5-30D58BAC1E96}"/>
    <cellStyle name="Normal 84 6 3" xfId="8192" xr:uid="{5FDF5C04-CDDD-45BF-8D4B-4E2164ED0A65}"/>
    <cellStyle name="Normal 84 6 4" xfId="8202" xr:uid="{3BE8043D-1E3D-49E8-8405-9FE69D01D9C0}"/>
    <cellStyle name="Normal 84 6 5" xfId="8211" xr:uid="{F1FEBD5F-200A-4F95-8CA9-65D665031A4B}"/>
    <cellStyle name="Normal 84 6 6" xfId="2498" xr:uid="{EBB8505E-4085-437A-B2F6-CBD1A8A0E423}"/>
    <cellStyle name="Normal 84 6 7" xfId="7400" xr:uid="{320840EB-735A-49A6-B225-8A57E3B68746}"/>
    <cellStyle name="Normal 84 6 8" xfId="7429" xr:uid="{2CD21931-9B96-4C85-B7EA-EE2F390DCE08}"/>
    <cellStyle name="Normal 84 6 9" xfId="28433" xr:uid="{3C294CFC-2F45-44D9-8CBB-B3BFA6FA62DF}"/>
    <cellStyle name="Normal 84 7" xfId="28434" xr:uid="{AC2A9716-5673-4929-B90D-80E1B037C482}"/>
    <cellStyle name="Normal 84 8" xfId="28435" xr:uid="{01CDEA3B-DD78-411E-8250-A1C796333177}"/>
    <cellStyle name="Normal 84 9" xfId="28436" xr:uid="{3A6B0D35-D1A4-423A-BB02-30B7286AD8FE}"/>
    <cellStyle name="Normal 84_New TB 18-19" xfId="13625" xr:uid="{A1D20870-0491-4B49-B262-21B9DE42A834}"/>
    <cellStyle name="Normal 85" xfId="28437" xr:uid="{E9384DF9-EC3E-4CCF-8DBB-432D6009D9B7}"/>
    <cellStyle name="Normal 85 10" xfId="25950" xr:uid="{711ECD41-167C-4055-9D8B-6C0A1114DDA7}"/>
    <cellStyle name="Normal 85 11" xfId="25954" xr:uid="{ED0A8AB2-4832-423D-8991-EBF14281014D}"/>
    <cellStyle name="Normal 85 12" xfId="28439" xr:uid="{9B0759CC-E564-453D-B971-39766130E09B}"/>
    <cellStyle name="Normal 85 13" xfId="28442" xr:uid="{63C89E54-48BC-4510-A0F6-6B71C2033CCD}"/>
    <cellStyle name="Normal 85 14" xfId="28445" xr:uid="{EA456414-5DA4-46B5-AEF0-BBF1755DDDEE}"/>
    <cellStyle name="Normal 85 2" xfId="28448" xr:uid="{D509FAD5-A187-4E4B-A743-7C8CAC401A89}"/>
    <cellStyle name="Normal 85 2 2" xfId="26316" xr:uid="{66962E27-8016-4747-A6E7-4DE000193094}"/>
    <cellStyle name="Normal 85 2 3" xfId="28451" xr:uid="{5C206C06-9278-47FD-BF15-29A53F121565}"/>
    <cellStyle name="Normal 85 2 4" xfId="28453" xr:uid="{C624E8EC-6764-48FD-A9EE-7F92F572E334}"/>
    <cellStyle name="Normal 85 2 5" xfId="28455" xr:uid="{037AB0E7-F3E1-4370-A9FA-CDB4AB66BDD8}"/>
    <cellStyle name="Normal 85 2 6" xfId="28457" xr:uid="{F890ECE5-9313-4CDC-B00F-3CFEBA693605}"/>
    <cellStyle name="Normal 85 2 7" xfId="28461" xr:uid="{7AC75295-7DCB-4B64-BD81-5B7B7B0981C5}"/>
    <cellStyle name="Normal 85 2 8" xfId="28465" xr:uid="{7F0BFDAA-8869-4832-8ED0-7584825ADC9A}"/>
    <cellStyle name="Normal 85 2 9" xfId="28469" xr:uid="{155398FC-E388-4E73-9687-EC846A591484}"/>
    <cellStyle name="Normal 85 3" xfId="28472" xr:uid="{E20F82FE-56B5-49FF-9A77-68F8D86A397E}"/>
    <cellStyle name="Normal 85 3 2" xfId="26326" xr:uid="{D07E8F46-ED4E-4A76-A89E-9E3FFEDAB154}"/>
    <cellStyle name="Normal 85 3 3" xfId="28475" xr:uid="{F2E6F7DD-3F37-4D36-B80F-9B45189E6608}"/>
    <cellStyle name="Normal 85 3 4" xfId="28477" xr:uid="{5D564E95-3C66-46BC-829F-F96064B2EC3C}"/>
    <cellStyle name="Normal 85 3 5" xfId="28479" xr:uid="{9F2F98B5-BCF7-4C67-AA0D-8E512E8ED8BA}"/>
    <cellStyle name="Normal 85 3 6" xfId="2638" xr:uid="{9604AC9E-438C-49D5-96A9-248896C221BB}"/>
    <cellStyle name="Normal 85 3 7" xfId="28481" xr:uid="{592CC152-80EE-4FE0-A46B-3DD265741D89}"/>
    <cellStyle name="Normal 85 3 8" xfId="28483" xr:uid="{FB6D1304-CE74-48C3-AE6D-E9E2EE7C6F2C}"/>
    <cellStyle name="Normal 85 3 9" xfId="28485" xr:uid="{21DF3A11-72FA-4D92-8F60-DD6B6B5E99CF}"/>
    <cellStyle name="Normal 85 4" xfId="28487" xr:uid="{4737E2BB-DD61-495D-8BD8-59EC18B1C4EC}"/>
    <cellStyle name="Normal 85 4 2" xfId="26339" xr:uid="{F76F658F-107C-4A16-98C0-14B335BB65A7}"/>
    <cellStyle name="Normal 85 4 3" xfId="28490" xr:uid="{1EF3329A-8112-4A95-9B29-43EF3E43EF67}"/>
    <cellStyle name="Normal 85 4 4" xfId="28492" xr:uid="{BD2F906F-8B51-4935-AD9F-E57422649013}"/>
    <cellStyle name="Normal 85 4 5" xfId="28494" xr:uid="{C8DE7F14-EE1E-4EEE-8F10-5928512D8CCE}"/>
    <cellStyle name="Normal 85 4 6" xfId="28496" xr:uid="{757785A0-6B24-48D1-8FDE-C63185CE6C77}"/>
    <cellStyle name="Normal 85 4 7" xfId="28498" xr:uid="{03D6886D-C5A6-43A5-80FE-7CA61A0BD84C}"/>
    <cellStyle name="Normal 85 4 8" xfId="28500" xr:uid="{1C81AFFB-4A25-4BF0-88C3-01706781CAD4}"/>
    <cellStyle name="Normal 85 4 9" xfId="28502" xr:uid="{3583F1E8-FFD7-42F1-A1E0-2BF90DB4B5C8}"/>
    <cellStyle name="Normal 85 5" xfId="28504" xr:uid="{FEB6B1A4-D782-4A68-82C0-F3E47E83E276}"/>
    <cellStyle name="Normal 85 5 2" xfId="28508" xr:uid="{A52F7415-9F73-4F9A-BD95-4C5A307AAE27}"/>
    <cellStyle name="Normal 85 5 3" xfId="28510" xr:uid="{405E4C29-D9EA-44D0-ADD0-401F22057299}"/>
    <cellStyle name="Normal 85 5 4" xfId="28512" xr:uid="{0EE60710-4BB9-410D-AB2A-CFD7243EC7A8}"/>
    <cellStyle name="Normal 85 5 5" xfId="28515" xr:uid="{FC6EC3E9-D8A9-4216-97E9-5FE075043200}"/>
    <cellStyle name="Normal 85 5 6" xfId="28517" xr:uid="{FFED6B0C-C82C-482D-BE24-1DCCC81B1AE7}"/>
    <cellStyle name="Normal 85 5 7" xfId="28519" xr:uid="{705E7AAD-EC93-4C8F-8474-D5267CC0F099}"/>
    <cellStyle name="Normal 85 5 8" xfId="28521" xr:uid="{40E3F5AE-8160-4E15-A245-FA6EAAEC3DAE}"/>
    <cellStyle name="Normal 85 5 9" xfId="28523" xr:uid="{33B4E8F4-6F45-4E1A-8980-F68415B761B0}"/>
    <cellStyle name="Normal 85 6" xfId="28525" xr:uid="{AD6726D9-6FF2-44F5-B2AE-49EB2C59FE12}"/>
    <cellStyle name="Normal 85 6 2" xfId="28529" xr:uid="{DDD94CB9-9B3D-48EE-8033-1504F40562B5}"/>
    <cellStyle name="Normal 85 6 3" xfId="28531" xr:uid="{DF2CACC9-0787-492D-BE22-D5A7976BFCF8}"/>
    <cellStyle name="Normal 85 6 4" xfId="28533" xr:uid="{7FABDF5D-F1DD-4BA7-BAA9-6DF358F4A306}"/>
    <cellStyle name="Normal 85 6 5" xfId="28535" xr:uid="{A9FFC659-25E6-4538-A550-7EF36177AACB}"/>
    <cellStyle name="Normal 85 6 6" xfId="28537" xr:uid="{EFD3E09A-7160-4995-B39A-A326F9966DC4}"/>
    <cellStyle name="Normal 85 6 7" xfId="28540" xr:uid="{FEF02448-FE94-4D85-A2F8-6291E9F6D27C}"/>
    <cellStyle name="Normal 85 6 8" xfId="28542" xr:uid="{584EB333-5508-438B-8F41-E90F44F372B1}"/>
    <cellStyle name="Normal 85 6 9" xfId="28544" xr:uid="{951412A6-0EB0-414C-86D9-50C2AB678CDF}"/>
    <cellStyle name="Normal 85 7" xfId="28546" xr:uid="{FFB74749-D9D6-4069-A419-59FF88979AEE}"/>
    <cellStyle name="Normal 85 8" xfId="28550" xr:uid="{EEBA8547-1B7F-43DD-BE8F-601D62E8120D}"/>
    <cellStyle name="Normal 85 9" xfId="28554" xr:uid="{16B03FEE-44D7-4401-9655-F7E7CA41F498}"/>
    <cellStyle name="Normal 85_New TB 18-19" xfId="28558" xr:uid="{115CA4BA-832E-4978-ADEA-1B4023DEA778}"/>
    <cellStyle name="Normal 86" xfId="28560" xr:uid="{2FBB1A6F-7696-414A-8FCA-74EE6F1B9B50}"/>
    <cellStyle name="Normal 86 10" xfId="28562" xr:uid="{21C5C11C-D06D-4449-860B-C867558FB1BD}"/>
    <cellStyle name="Normal 86 11" xfId="28566" xr:uid="{D5F9DAE9-D80A-49FB-BEA9-CB50C977674B}"/>
    <cellStyle name="Normal 86 12" xfId="28569" xr:uid="{D6748F48-5E67-406E-9153-18B62D90744E}"/>
    <cellStyle name="Normal 86 13" xfId="28572" xr:uid="{9BEFF1C0-3711-4F44-9078-6900F6EC6065}"/>
    <cellStyle name="Normal 86 14" xfId="28575" xr:uid="{A419841A-3647-42DC-94A6-A5C0B39D1ECB}"/>
    <cellStyle name="Normal 86 2" xfId="28578" xr:uid="{8F64A404-DEDB-4BB9-93EB-52543703179F}"/>
    <cellStyle name="Normal 86 2 2" xfId="24548" xr:uid="{B2DDC703-8AA0-4C5A-8508-06A325297463}"/>
    <cellStyle name="Normal 86 2 3" xfId="24551" xr:uid="{5ABAEB1F-97B7-491E-822C-7B6B239370F2}"/>
    <cellStyle name="Normal 86 2 4" xfId="24554" xr:uid="{9321B9A9-D983-4CEA-88A5-3488170F12EA}"/>
    <cellStyle name="Normal 86 2 5" xfId="24557" xr:uid="{16D3A814-C3AA-4A6B-9F96-F8161805A437}"/>
    <cellStyle name="Normal 86 2 6" xfId="28580" xr:uid="{E8ED6EC6-59CC-4864-98CA-6AF587849AC6}"/>
    <cellStyle name="Normal 86 2 7" xfId="28582" xr:uid="{63D72B3C-B04A-4FFE-8693-B0F1E167C1C7}"/>
    <cellStyle name="Normal 86 2 8" xfId="28584" xr:uid="{4431A028-C3C0-4A49-87B3-3C0EE7F00C90}"/>
    <cellStyle name="Normal 86 2 9" xfId="8616" xr:uid="{71FF7324-E309-4290-805F-275E75B9A360}"/>
    <cellStyle name="Normal 86 3" xfId="28586" xr:uid="{D5F37388-0253-474F-BDC9-4D4D411229F8}"/>
    <cellStyle name="Normal 86 3 2" xfId="1434" xr:uid="{E05C69C6-AF54-4BC3-A714-9FA2905D8980}"/>
    <cellStyle name="Normal 86 3 3" xfId="2491" xr:uid="{DBFA9DC6-397A-4A57-9E7C-BA31F38BB2FC}"/>
    <cellStyle name="Normal 86 3 4" xfId="8444" xr:uid="{CF695331-CEA6-448F-AB9D-55D175CC7655}"/>
    <cellStyle name="Normal 86 3 5" xfId="8450" xr:uid="{FFB9E475-1B24-4A0B-9357-D41841C2F47A}"/>
    <cellStyle name="Normal 86 3 6" xfId="8454" xr:uid="{9F9C69C3-D319-4C89-8E1B-224B928F6AD4}"/>
    <cellStyle name="Normal 86 3 7" xfId="8459" xr:uid="{C2195032-34B0-4004-A638-46622C9CA611}"/>
    <cellStyle name="Normal 86 3 8" xfId="8465" xr:uid="{6D02527F-3410-43E9-AAF1-C3F1984A5BE8}"/>
    <cellStyle name="Normal 86 3 9" xfId="8469" xr:uid="{BC915664-A561-41BA-9902-7CB22B7870BC}"/>
    <cellStyle name="Normal 86 4" xfId="28588" xr:uid="{3A486FD2-2989-4A91-B133-E1DD66E1C152}"/>
    <cellStyle name="Normal 86 4 2" xfId="20614" xr:uid="{9C1FB9D2-A5D8-41BF-BE4D-907D4BD3BB47}"/>
    <cellStyle name="Normal 86 4 3" xfId="8483" xr:uid="{3436AA32-49C9-41E1-8275-6AE3D6CE7148}"/>
    <cellStyle name="Normal 86 4 4" xfId="733" xr:uid="{3D71FE89-7873-445F-8D23-4AC3236A0B63}"/>
    <cellStyle name="Normal 86 4 5" xfId="8490" xr:uid="{6A5FE1CF-59D6-4B37-9CD9-DA0F80C32A7E}"/>
    <cellStyle name="Normal 86 4 6" xfId="28590" xr:uid="{A81128EC-77D3-4234-9767-CF8DD0604F19}"/>
    <cellStyle name="Normal 86 4 7" xfId="28592" xr:uid="{84604B68-7823-4741-88A1-4DAA1FC1BA1E}"/>
    <cellStyle name="Normal 86 4 8" xfId="28594" xr:uid="{DB4772CE-32E1-4A4B-95E6-56213378DC46}"/>
    <cellStyle name="Normal 86 4 9" xfId="8503" xr:uid="{2512EFEE-CAB7-434A-9877-28B90D4ADE5B}"/>
    <cellStyle name="Normal 86 5" xfId="28597" xr:uid="{63B3C0F1-3160-4D06-8229-3BD68915D6B4}"/>
    <cellStyle name="Normal 86 5 2" xfId="28599" xr:uid="{010F8EDA-C024-4B4C-B4D3-84E52D198D24}"/>
    <cellStyle name="Normal 86 5 3" xfId="28601" xr:uid="{EB59AD32-0372-4114-931D-C227F222BBD0}"/>
    <cellStyle name="Normal 86 5 4" xfId="28603" xr:uid="{534DB712-04AB-4492-ACEA-9F971D6163ED}"/>
    <cellStyle name="Normal 86 5 5" xfId="28605" xr:uid="{3A38BA53-BF6A-424C-8F2A-E03003D74B22}"/>
    <cellStyle name="Normal 86 5 6" xfId="28607" xr:uid="{D38F560B-B391-4BC4-994B-D6509699CA3D}"/>
    <cellStyle name="Normal 86 5 7" xfId="28609" xr:uid="{2C0307FA-A55F-4631-958E-9D515C3BEB41}"/>
    <cellStyle name="Normal 86 5 8" xfId="28611" xr:uid="{83C3ABC7-5CF0-4362-9F3A-ECD45C464098}"/>
    <cellStyle name="Normal 86 5 9" xfId="8567" xr:uid="{B02B281C-9807-46D4-B490-7E0D91946702}"/>
    <cellStyle name="Normal 86 6" xfId="28614" xr:uid="{FAD8FA07-6A10-4E60-91D6-50355059DCD7}"/>
    <cellStyle name="Normal 86 6 2" xfId="28616" xr:uid="{22D398CF-FC5E-4E35-AFDD-03940F098763}"/>
    <cellStyle name="Normal 86 6 3" xfId="28618" xr:uid="{8F287547-AF60-4E6E-B87E-0652CD63F596}"/>
    <cellStyle name="Normal 86 6 4" xfId="28620" xr:uid="{13032734-7602-4332-997A-3FE7EF340179}"/>
    <cellStyle name="Normal 86 6 5" xfId="28622" xr:uid="{5DC2A6E6-56FF-40C3-AE8D-5F3F367A4124}"/>
    <cellStyle name="Normal 86 6 6" xfId="28624" xr:uid="{34910D5F-D926-4835-A5A8-8491B011EEFE}"/>
    <cellStyle name="Normal 86 6 7" xfId="28626" xr:uid="{D90332D4-ED75-48AC-813A-C9DDA0A5C4B2}"/>
    <cellStyle name="Normal 86 6 8" xfId="28628" xr:uid="{9793E233-0706-49C4-B3D5-98DCE9830F39}"/>
    <cellStyle name="Normal 86 6 9" xfId="8594" xr:uid="{A5D9ADF6-2FDA-40C7-8960-0C2D9AE6996B}"/>
    <cellStyle name="Normal 86 7" xfId="28631" xr:uid="{23B875D5-E913-4C81-8520-4A3082CD263D}"/>
    <cellStyle name="Normal 86 8" xfId="28634" xr:uid="{9476D9F9-81D5-4CDD-B5A9-DBC21E587DCE}"/>
    <cellStyle name="Normal 86 9" xfId="28636" xr:uid="{42699619-0968-41F2-B62A-7F98173522F9}"/>
    <cellStyle name="Normal 86_New TB 18-19" xfId="17831" xr:uid="{6B6FD46E-7673-43ED-AADC-F04CFB73A97E}"/>
    <cellStyle name="Normal 87" xfId="28638" xr:uid="{D0791CD4-AC3F-43B0-BC12-C12519B7D0BE}"/>
    <cellStyle name="Normal 87 10" xfId="28640" xr:uid="{A8E238CA-8360-43AC-A2E3-D610D6DF4CD0}"/>
    <cellStyle name="Normal 87 11" xfId="28642" xr:uid="{7E2D6E61-53E2-4A7D-ADCC-D351D3B0D444}"/>
    <cellStyle name="Normal 87 12" xfId="28644" xr:uid="{DE346DF8-B532-4434-A67F-BC32CE2E7445}"/>
    <cellStyle name="Normal 87 13" xfId="28646" xr:uid="{378CFA50-40ED-4DFB-ACF5-D1E331641D8C}"/>
    <cellStyle name="Normal 87 14" xfId="28648" xr:uid="{AB4A51F9-1E55-4394-B0E4-3A33D0CC7EB2}"/>
    <cellStyle name="Normal 87 2" xfId="28650" xr:uid="{C3E256EE-AF17-456E-ADCF-35B6A9B6A9B8}"/>
    <cellStyle name="Normal 87 2 2" xfId="9835" xr:uid="{0A8AE9CC-80F6-4DF3-A1EB-D42A3951BE74}"/>
    <cellStyle name="Normal 87 2 3" xfId="9843" xr:uid="{CEDB95EE-9909-441C-9CD4-C22CD24691B3}"/>
    <cellStyle name="Normal 87 2 4" xfId="10972" xr:uid="{7CBA48C3-3BBB-4068-A0A2-CF994EDDA2C2}"/>
    <cellStyle name="Normal 87 2 5" xfId="24599" xr:uid="{0A69DE0F-7F3E-460A-8045-CD29CCECB9F9}"/>
    <cellStyle name="Normal 87 2 6" xfId="28652" xr:uid="{9E80357B-8B83-43EC-83AB-19B06FF678F6}"/>
    <cellStyle name="Normal 87 2 7" xfId="28654" xr:uid="{56D37A94-58D8-4FF7-A415-0737E2DAF8AA}"/>
    <cellStyle name="Normal 87 2 8" xfId="28656" xr:uid="{4711F9BF-4A11-494B-8BFA-C3293C2A9940}"/>
    <cellStyle name="Normal 87 2 9" xfId="28658" xr:uid="{B3F8ACBB-D44C-46D6-9D74-51EC278FD7B0}"/>
    <cellStyle name="Normal 87 3" xfId="28660" xr:uid="{A7B3C24D-6EA6-4EE5-BCDD-80E0F179FE96}"/>
    <cellStyle name="Normal 87 3 2" xfId="24616" xr:uid="{CDF5C6CB-5C22-4523-9428-CA9A7F8A68AE}"/>
    <cellStyle name="Normal 87 3 3" xfId="24619" xr:uid="{ABC7B1B5-51AD-40D9-8A8B-6AA9F10438ED}"/>
    <cellStyle name="Normal 87 3 4" xfId="24623" xr:uid="{C7254A33-1D24-4CEE-9917-CC57B4DA903E}"/>
    <cellStyle name="Normal 87 3 5" xfId="24626" xr:uid="{6CC9104A-4C48-4C2F-9BC2-43FC30E4ACD1}"/>
    <cellStyle name="Normal 87 3 6" xfId="28662" xr:uid="{4FFF2C8D-484A-481F-B994-2CD1A96F3F8D}"/>
    <cellStyle name="Normal 87 3 7" xfId="28664" xr:uid="{8B5D250A-6D5C-4B8E-9356-376114C34AF7}"/>
    <cellStyle name="Normal 87 3 8" xfId="28666" xr:uid="{ED2BDD15-B33B-44B8-9E95-36C1FC3E0878}"/>
    <cellStyle name="Normal 87 3 9" xfId="26915" xr:uid="{60DC1E8A-0C18-4BBD-B0DA-FFD07AFF947D}"/>
    <cellStyle name="Normal 87 4" xfId="28668" xr:uid="{31C608C1-D9BE-42BB-8F7F-F2A07056023F}"/>
    <cellStyle name="Normal 87 4 2" xfId="1452" xr:uid="{0A980215-8443-4A9D-A1C3-4CC7C445FD9C}"/>
    <cellStyle name="Normal 87 4 3" xfId="20707" xr:uid="{855B2C38-33A3-4AC8-ADC8-53710AFCC6F2}"/>
    <cellStyle name="Normal 87 4 4" xfId="24631" xr:uid="{3534A2A7-C077-4B27-B631-0152217E0D17}"/>
    <cellStyle name="Normal 87 4 5" xfId="24635" xr:uid="{47A0CBBE-BB64-42DE-84AF-EDD234A31F8F}"/>
    <cellStyle name="Normal 87 4 6" xfId="28670" xr:uid="{9F7BFEA4-D924-4B6C-958D-F39925E9CC78}"/>
    <cellStyle name="Normal 87 4 7" xfId="28672" xr:uid="{BA634514-A75E-43B6-9E3D-9AAE7280881F}"/>
    <cellStyle name="Normal 87 4 8" xfId="28674" xr:uid="{E35C80A5-0311-4C4E-B880-7EE11754C383}"/>
    <cellStyle name="Normal 87 4 9" xfId="27026" xr:uid="{270802A1-A7A5-436D-B46F-51B9DE15FFD1}"/>
    <cellStyle name="Normal 87 5" xfId="28676" xr:uid="{FD3EEF2A-8B3A-47C2-AFE1-96BC8DA258F7}"/>
    <cellStyle name="Normal 87 5 2" xfId="28678" xr:uid="{3D8DC354-F5E3-4280-8175-138753472CFB}"/>
    <cellStyle name="Normal 87 5 3" xfId="28680" xr:uid="{B0137FCA-A756-4B5F-A7AB-030F7EEB30FE}"/>
    <cellStyle name="Normal 87 5 4" xfId="28682" xr:uid="{D9F2EE01-2211-4662-8E19-3325E309A1E4}"/>
    <cellStyle name="Normal 87 5 5" xfId="28684" xr:uid="{383AD3E6-BCC5-454D-8A82-C92D3E8FFDF2}"/>
    <cellStyle name="Normal 87 5 6" xfId="28686" xr:uid="{A37AD457-C55F-493C-BA17-E426B6A5D080}"/>
    <cellStyle name="Normal 87 5 7" xfId="28688" xr:uid="{EF2032A3-38C8-4758-87EF-559F1E0EC9F4}"/>
    <cellStyle name="Normal 87 5 8" xfId="28690" xr:uid="{CDF16544-44E5-4646-89FE-1812D15DB679}"/>
    <cellStyle name="Normal 87 5 9" xfId="27126" xr:uid="{2592CF2F-E110-4D11-B399-ED54654683D0}"/>
    <cellStyle name="Normal 87 6" xfId="7151" xr:uid="{B308E505-8645-410C-87CB-54A494D03B96}"/>
    <cellStyle name="Normal 87 6 2" xfId="3546" xr:uid="{6D5BD3D5-F434-4035-92D7-C758A5973AFE}"/>
    <cellStyle name="Normal 87 6 3" xfId="3563" xr:uid="{3E697071-7054-4530-81F5-4428EF738D52}"/>
    <cellStyle name="Normal 87 6 4" xfId="692" xr:uid="{2C5B474B-8006-4942-A73F-BB9C394B28A8}"/>
    <cellStyle name="Normal 87 6 5" xfId="3580" xr:uid="{25984FB4-77A5-44A1-B5E5-10EA9014796E}"/>
    <cellStyle name="Normal 87 6 6" xfId="3598" xr:uid="{FDEF0A5B-5A13-45FD-A991-A7F0E5D87EA5}"/>
    <cellStyle name="Normal 87 6 7" xfId="28693" xr:uid="{1C29386C-DD7D-4E88-8218-C8D1D4832AF1}"/>
    <cellStyle name="Normal 87 6 8" xfId="28695" xr:uid="{D5988D2B-ACF9-4169-B1C5-40B3C272F989}"/>
    <cellStyle name="Normal 87 6 9" xfId="27192" xr:uid="{BFDD67C2-4681-4AD6-8FC5-1A35ADBEE1CA}"/>
    <cellStyle name="Normal 87 7" xfId="7158" xr:uid="{1B2E281C-14E5-4693-BCB4-5F5667D6C638}"/>
    <cellStyle name="Normal 87 8" xfId="7165" xr:uid="{E91932D8-22BE-46BE-88CB-46CBB49FD1E7}"/>
    <cellStyle name="Normal 87 9" xfId="7172" xr:uid="{70E27FB1-D99C-435A-B9F8-6CBB40832F0A}"/>
    <cellStyle name="Normal 87_New TB 18-19" xfId="28697" xr:uid="{6739DFC3-DAB8-421C-8BD7-315BEA327C89}"/>
    <cellStyle name="Normal 88" xfId="28701" xr:uid="{C4C98965-D861-4D9F-82E1-01FD57588C75}"/>
    <cellStyle name="Normal 88 10" xfId="28703" xr:uid="{46DD00FF-F06D-46DB-8639-46C8271C6F12}"/>
    <cellStyle name="Normal 88 11" xfId="28704" xr:uid="{8AB81B0E-D060-4DBA-B853-D820051A03C0}"/>
    <cellStyle name="Normal 88 12" xfId="28705" xr:uid="{666AB335-0534-41AB-8A10-F197E82A58F7}"/>
    <cellStyle name="Normal 88 13" xfId="28706" xr:uid="{0BC4A928-D22B-49C7-824F-EC0BCAC3C38F}"/>
    <cellStyle name="Normal 88 14" xfId="28707" xr:uid="{90360F49-788D-4642-A578-BE902863B43D}"/>
    <cellStyle name="Normal 88 2" xfId="28709" xr:uid="{EDDF439F-F544-4916-98C5-A8F2F34EE47B}"/>
    <cellStyle name="Normal 88 2 2" xfId="24664" xr:uid="{9A332F54-5BE2-4007-9421-2C6FBD4F1495}"/>
    <cellStyle name="Normal 88 2 3" xfId="24666" xr:uid="{D2AE4298-79F3-461F-B69E-3D1DA91962EF}"/>
    <cellStyle name="Normal 88 2 4" xfId="24668" xr:uid="{135B182F-AD84-4BB8-A196-EB69E321206D}"/>
    <cellStyle name="Normal 88 2 5" xfId="24671" xr:uid="{6193EE28-524D-43A4-8DE9-FBFC3408ED74}"/>
    <cellStyle name="Normal 88 2 6" xfId="28711" xr:uid="{E2B1502D-ECBF-44CA-B3E2-444B329994B8}"/>
    <cellStyle name="Normal 88 2 7" xfId="28712" xr:uid="{196940F5-AFF7-4FDB-800D-7B16AA18F9F7}"/>
    <cellStyle name="Normal 88 2 8" xfId="16295" xr:uid="{D1DBD0C4-1D6E-43E5-87D9-36BC138DBDA9}"/>
    <cellStyle name="Normal 88 2 9" xfId="16298" xr:uid="{3C3EE97E-75FC-4CB6-A5FF-EBF6B145926A}"/>
    <cellStyle name="Normal 88 3" xfId="28713" xr:uid="{FF463499-C823-464B-9061-5B6848F4BEBD}"/>
    <cellStyle name="Normal 88 3 2" xfId="2963" xr:uid="{7693DDC3-6AAF-4241-9396-F2F64B124D41}"/>
    <cellStyle name="Normal 88 3 3" xfId="4141" xr:uid="{819A50F4-931E-47D9-AE6E-05764600DF66}"/>
    <cellStyle name="Normal 88 3 4" xfId="24675" xr:uid="{93CDC134-13CF-43E6-A15E-2E6CDAC53D9E}"/>
    <cellStyle name="Normal 88 3 5" xfId="24677" xr:uid="{46E9219A-17BE-4C3F-B997-72ECD6B003A9}"/>
    <cellStyle name="Normal 88 3 6" xfId="28716" xr:uid="{1D5B058A-2B12-409D-A39D-7114A47D5421}"/>
    <cellStyle name="Normal 88 3 7" xfId="28718" xr:uid="{6AA26FA5-666D-4C71-8479-3CBDCE2437E8}"/>
    <cellStyle name="Normal 88 3 8" xfId="4734" xr:uid="{818F135E-9A2F-43E1-8849-3190E5699E21}"/>
    <cellStyle name="Normal 88 3 9" xfId="4762" xr:uid="{FA471E6F-DAEF-4475-B257-B9A09C5DCBC6}"/>
    <cellStyle name="Normal 88 4" xfId="593" xr:uid="{4B74DD82-7A19-47BE-BC11-30EB36BF3AF6}"/>
    <cellStyle name="Normal 88 4 2" xfId="20798" xr:uid="{713B6236-EACC-41E8-AF70-7567C03AFE83}"/>
    <cellStyle name="Normal 88 4 3" xfId="20804" xr:uid="{3B4D59BC-139A-43FA-ACDB-30936E6C79AC}"/>
    <cellStyle name="Normal 88 4 4" xfId="24681" xr:uid="{AB8E7A10-A508-490F-8354-EE6D3377D7C4}"/>
    <cellStyle name="Normal 88 4 5" xfId="24684" xr:uid="{CA9D45F9-FE46-4DC1-A96F-B69715F40C1A}"/>
    <cellStyle name="Normal 88 4 6" xfId="9030" xr:uid="{2460F70B-05F6-4E42-A530-FED6B55EBEC5}"/>
    <cellStyle name="Normal 88 4 7" xfId="9041" xr:uid="{516BF708-7A7F-4E3E-ADC4-5F8CB04BA28C}"/>
    <cellStyle name="Normal 88 4 8" xfId="9043" xr:uid="{94D07CCF-2BE3-4986-98C0-6DE8F32869C5}"/>
    <cellStyle name="Normal 88 4 9" xfId="9048" xr:uid="{EA04A4F6-B7F3-4640-AEEF-EB66EC72C417}"/>
    <cellStyle name="Normal 88 5" xfId="28719" xr:uid="{CFF36B6C-46F5-4C05-87FD-5A91398AA380}"/>
    <cellStyle name="Normal 88 5 2" xfId="28721" xr:uid="{F53C27EB-3D29-4DC3-A3FB-0456CCAD222D}"/>
    <cellStyle name="Normal 88 5 3" xfId="28722" xr:uid="{0654C7DB-1FF0-4D1E-8030-F3B04D19721E}"/>
    <cellStyle name="Normal 88 5 4" xfId="28723" xr:uid="{5BDA2339-9EC2-446A-B55D-95646FBE4660}"/>
    <cellStyle name="Normal 88 5 5" xfId="28724" xr:uid="{BF4CA140-8309-4F4C-9D9D-D05AE7C67947}"/>
    <cellStyle name="Normal 88 5 6" xfId="28727" xr:uid="{AD5E5756-FD14-4AB5-921F-4D8489109CAE}"/>
    <cellStyle name="Normal 88 5 7" xfId="28728" xr:uid="{CC8773D9-3211-4D16-8431-35473BCFEF83}"/>
    <cellStyle name="Normal 88 5 8" xfId="2337" xr:uid="{E1F47FF3-8B74-4E50-A28F-8E57B6EF9B7D}"/>
    <cellStyle name="Normal 88 5 9" xfId="1140" xr:uid="{17AEE389-67E6-4DCC-8A8D-CACC72ABC2C5}"/>
    <cellStyle name="Normal 88 6" xfId="28729" xr:uid="{7E25B988-1523-4EB5-8F42-09AFD8309842}"/>
    <cellStyle name="Normal 88 6 2" xfId="28731" xr:uid="{1E42215B-7D55-4106-B528-AC0BA7FB68EF}"/>
    <cellStyle name="Normal 88 6 3" xfId="28732" xr:uid="{7CDEA886-90E7-41DD-9946-6425D334DC08}"/>
    <cellStyle name="Normal 88 6 4" xfId="28733" xr:uid="{D31D07BE-189A-4AA0-A87C-3B9A7E7560D5}"/>
    <cellStyle name="Normal 88 6 5" xfId="28734" xr:uid="{7C0C7F35-7F2D-49CB-9E55-FF85190E11E9}"/>
    <cellStyle name="Normal 88 6 6" xfId="28735" xr:uid="{C388AA05-651E-4623-88CD-925F8F7D90AC}"/>
    <cellStyle name="Normal 88 6 7" xfId="28736" xr:uid="{7CD4AAB6-B830-404B-8093-3A6A14879918}"/>
    <cellStyle name="Normal 88 6 8" xfId="4789" xr:uid="{47599CFF-6DBC-440D-AD5C-02505C77556F}"/>
    <cellStyle name="Normal 88 6 9" xfId="1180" xr:uid="{E04C2BEB-29CC-4FEF-A0D8-039435E38A2D}"/>
    <cellStyle name="Normal 88 7" xfId="28737" xr:uid="{3949C62B-619E-453F-A945-960B73887088}"/>
    <cellStyle name="Normal 88 8" xfId="28739" xr:uid="{1C3C99E0-6218-43F5-B6C6-64EF955737FF}"/>
    <cellStyle name="Normal 88 9" xfId="28741" xr:uid="{CB78D5CC-7EAF-4C0F-87C6-EAA017E3557F}"/>
    <cellStyle name="Normal 88_New TB 18-19" xfId="27488" xr:uid="{A9937901-3E62-41B8-9BEB-47A942819119}"/>
    <cellStyle name="Normal 89" xfId="28743" xr:uid="{7F0F8B2C-B891-446B-A1CF-52FEE8142E42}"/>
    <cellStyle name="Normal 89 10" xfId="5571" xr:uid="{F5BAEAF7-289D-434A-B5D2-089E7D0DC082}"/>
    <cellStyle name="Normal 89 11" xfId="5574" xr:uid="{3DF4AEDE-936B-4A2F-A733-A824C5EBABBC}"/>
    <cellStyle name="Normal 89 12" xfId="5582" xr:uid="{AB41CFB0-CA30-4D57-8445-D6BD725FEE12}"/>
    <cellStyle name="Normal 89 13" xfId="5595" xr:uid="{A586FB5C-3CE4-4083-AA05-19DF0E8BAC6F}"/>
    <cellStyle name="Normal 89 14" xfId="5610" xr:uid="{12AAE107-6018-4B3C-A672-0C2BBB314967}"/>
    <cellStyle name="Normal 89 2" xfId="28745" xr:uid="{AAC813F9-0082-4929-8337-FB9B4C2B6E32}"/>
    <cellStyle name="Normal 89 2 2" xfId="24718" xr:uid="{4644505D-11DC-4E95-B9C9-94BCE6B033F5}"/>
    <cellStyle name="Normal 89 2 3" xfId="24720" xr:uid="{14403A57-6C97-4210-B731-AAC77B8A2B92}"/>
    <cellStyle name="Normal 89 2 4" xfId="24722" xr:uid="{DD29D510-814C-4CFF-B0C4-982CA29AF34B}"/>
    <cellStyle name="Normal 89 2 5" xfId="24725" xr:uid="{66CFC80D-3457-46D3-A6A0-E440D95FC3AE}"/>
    <cellStyle name="Normal 89 2 6" xfId="28747" xr:uid="{9DC73845-A69F-495C-A4AE-BED08940B756}"/>
    <cellStyle name="Normal 89 2 7" xfId="28749" xr:uid="{061A6020-741A-409A-9CD0-C9D083B015B3}"/>
    <cellStyle name="Normal 89 2 8" xfId="28750" xr:uid="{D4F0ED88-7BFC-4BEB-AB7C-F7924136AA2B}"/>
    <cellStyle name="Normal 89 2 9" xfId="16833" xr:uid="{C0B99217-CCCC-45FB-9AD9-E8DD4ED3A1C8}"/>
    <cellStyle name="Normal 89 3" xfId="28751" xr:uid="{95B31C34-F025-4DB0-99A6-902065914DF7}"/>
    <cellStyle name="Normal 89 3 2" xfId="24732" xr:uid="{0265F4CE-9D10-490F-B52E-67054BE1D1A2}"/>
    <cellStyle name="Normal 89 3 3" xfId="24734" xr:uid="{16699551-CE34-4776-8797-7D29406F1DB6}"/>
    <cellStyle name="Normal 89 3 4" xfId="24736" xr:uid="{48B6E7A1-D3FC-48D4-BEC4-3174A7CC1008}"/>
    <cellStyle name="Normal 89 3 5" xfId="24738" xr:uid="{84B47A4E-107F-405C-85A3-00869A79D0D3}"/>
    <cellStyle name="Normal 89 3 6" xfId="28753" xr:uid="{8EDC29A2-FA70-4D4A-8BAE-76969A214542}"/>
    <cellStyle name="Normal 89 3 7" xfId="28754" xr:uid="{753BA5FC-29EE-451B-8148-41DDA0A09DAF}"/>
    <cellStyle name="Normal 89 3 8" xfId="28755" xr:uid="{E176EC5B-23CF-4098-808A-342B95BDF85F}"/>
    <cellStyle name="Normal 89 3 9" xfId="11726" xr:uid="{21FDB910-CFAA-4DE3-B14B-222BDD26D652}"/>
    <cellStyle name="Normal 89 4" xfId="28756" xr:uid="{8EEEF29A-2E2C-4E3E-B2AF-BD463BAF241D}"/>
    <cellStyle name="Normal 89 4 2" xfId="15078" xr:uid="{A2FF8CEE-EA8F-4D51-82B8-C415F7CDDE71}"/>
    <cellStyle name="Normal 89 4 3" xfId="15085" xr:uid="{3C820B24-C1C7-481A-A5B1-784131925ECA}"/>
    <cellStyle name="Normal 89 4 4" xfId="15090" xr:uid="{F725C66D-2215-4ED9-A72E-D023C98787A5}"/>
    <cellStyle name="Normal 89 4 5" xfId="15096" xr:uid="{45E643DC-76FE-4DD3-8C5E-85EF2C008680}"/>
    <cellStyle name="Normal 89 4 6" xfId="574" xr:uid="{6F053108-66B3-4612-AB2E-92F3E644E8C4}"/>
    <cellStyle name="Normal 89 4 7" xfId="15394" xr:uid="{6EB234CE-801A-48D5-831B-ECEC183DDFFC}"/>
    <cellStyle name="Normal 89 4 8" xfId="11654" xr:uid="{F0C87CAE-ACEF-443D-8ECB-1A6CEC1BC4B8}"/>
    <cellStyle name="Normal 89 4 9" xfId="15397" xr:uid="{1778C035-0144-4467-A350-781BDAF446D8}"/>
    <cellStyle name="Normal 89 5" xfId="28758" xr:uid="{E3527F49-F8A7-4E96-A443-D11FEE99C516}"/>
    <cellStyle name="Normal 89 5 2" xfId="28761" xr:uid="{DFF3AFF7-7287-44F4-8F79-F5DBD9108ED2}"/>
    <cellStyle name="Normal 89 5 3" xfId="28762" xr:uid="{D5426232-1228-482E-A8A6-33B4F860D54E}"/>
    <cellStyle name="Normal 89 5 4" xfId="28763" xr:uid="{7EE21892-1CFF-46D4-A778-491CFA96DE2D}"/>
    <cellStyle name="Normal 89 5 5" xfId="28764" xr:uid="{D9371C7E-28CF-4E6D-A053-890818BD1A0D}"/>
    <cellStyle name="Normal 89 5 6" xfId="28765" xr:uid="{CCB0A431-60F4-47B7-BB60-BDA7B006ABDE}"/>
    <cellStyle name="Normal 89 5 7" xfId="28766" xr:uid="{A351C50D-43A4-428E-B249-1C32ADD7AE7F}"/>
    <cellStyle name="Normal 89 5 8" xfId="28767" xr:uid="{F26B992C-DA69-48CF-9776-C21D07604B9D}"/>
    <cellStyle name="Normal 89 5 9" xfId="3986" xr:uid="{22AD0DA1-4471-4898-9660-BEFFD7D02E65}"/>
    <cellStyle name="Normal 89 6" xfId="28768" xr:uid="{DE603BCE-E35C-41B7-8FC7-45DC551367CF}"/>
    <cellStyle name="Normal 89 6 2" xfId="20960" xr:uid="{13658D70-E90F-4E6D-83F6-C6C7F7AC0233}"/>
    <cellStyle name="Normal 89 6 3" xfId="20968" xr:uid="{547658F4-E337-46F9-BAD6-0AF77D4194A5}"/>
    <cellStyle name="Normal 89 6 4" xfId="28770" xr:uid="{E42A06CD-2868-4093-9E99-143C9A26580F}"/>
    <cellStyle name="Normal 89 6 5" xfId="28771" xr:uid="{A3B5FEE3-D4BE-4411-97CD-C70E6DA20227}"/>
    <cellStyle name="Normal 89 6 6" xfId="28772" xr:uid="{80BAC9D5-2953-48AC-AB72-46EFF1AC4EB8}"/>
    <cellStyle name="Normal 89 6 7" xfId="28773" xr:uid="{6AAADB84-94F2-49E6-A322-8870E9F7D2A7}"/>
    <cellStyle name="Normal 89 6 8" xfId="28774" xr:uid="{0B4BCC59-0132-4806-BDD3-38DB4A421603}"/>
    <cellStyle name="Normal 89 6 9" xfId="4705" xr:uid="{AFDB7191-9828-4774-A3AC-F1F98608FE8D}"/>
    <cellStyle name="Normal 89 7" xfId="28775" xr:uid="{7E51EC11-2394-4C6E-B6BA-C55B1CA9677E}"/>
    <cellStyle name="Normal 89 8" xfId="28777" xr:uid="{4B08AF9C-186A-42AB-A892-6BA97424F00D}"/>
    <cellStyle name="Normal 89 9" xfId="28779" xr:uid="{F64D7C4E-5444-42A2-9726-D1DB109E4DCA}"/>
    <cellStyle name="Normal 89_New TB 18-19" xfId="28782" xr:uid="{5747103D-06A9-4287-9AB3-0F1E99F2ABBB}"/>
    <cellStyle name="Normal 9" xfId="28783" xr:uid="{297D6AFF-9E0F-4D38-8BD3-945A3FD8C493}"/>
    <cellStyle name="Normal 9 10" xfId="21748" xr:uid="{3FF81D90-5D33-40F7-ADD7-71666C339F7A}"/>
    <cellStyle name="Normal 9 11" xfId="21752" xr:uid="{BBA11C0C-F8FF-4D89-8607-2E05E16DE3C6}"/>
    <cellStyle name="Normal 9 11 10" xfId="28784" xr:uid="{522D3983-FFF9-4359-B055-3038821FFACC}"/>
    <cellStyle name="Normal 9 11 11" xfId="28785" xr:uid="{54F7B6BC-3F4A-4F52-AB31-1539BB8794EE}"/>
    <cellStyle name="Normal 9 11 12" xfId="28786" xr:uid="{15DDE27B-AF35-4B93-A774-D885DC9BEA42}"/>
    <cellStyle name="Normal 9 11 13" xfId="28788" xr:uid="{22F5D862-D211-43A6-84FA-199A73CA79CA}"/>
    <cellStyle name="Normal 9 11 14" xfId="28790" xr:uid="{8EE89C23-625F-4035-BE30-E0324DD5BFB4}"/>
    <cellStyle name="Normal 9 11 2" xfId="1392" xr:uid="{330EE87C-5A3B-478A-98E3-66A0D592F930}"/>
    <cellStyle name="Normal 9 11 2 2" xfId="28793" xr:uid="{B195CB0A-0CCC-4FA2-8532-AFEB6F7C5715}"/>
    <cellStyle name="Normal 9 11 2 3" xfId="10433" xr:uid="{2FF61007-ADDC-46FD-9E77-93F7F49203B5}"/>
    <cellStyle name="Normal 9 11 2 4" xfId="10437" xr:uid="{591E82E4-6534-4778-AEAB-530C9C0E5A12}"/>
    <cellStyle name="Normal 9 11 2 5" xfId="10441" xr:uid="{6FF63DB4-8EEC-4DBB-B303-3AF5D489B8CB}"/>
    <cellStyle name="Normal 9 11 2 6" xfId="10445" xr:uid="{7FEB030E-6B53-4D7C-A37E-8CE88D98433C}"/>
    <cellStyle name="Normal 9 11 2 7" xfId="10450" xr:uid="{EB3EF4F2-EEC7-4B59-94D2-6A670DC676C5}"/>
    <cellStyle name="Normal 9 11 2 8" xfId="10456" xr:uid="{14B4AA87-39DD-4D79-A922-89E2C3A0C48B}"/>
    <cellStyle name="Normal 9 11 2 9" xfId="7777" xr:uid="{A51DF424-574A-4049-B894-585D62700226}"/>
    <cellStyle name="Normal 9 11 3" xfId="1708" xr:uid="{76678ADF-3C5A-46E3-BF15-61EB41E0B93E}"/>
    <cellStyle name="Normal 9 11 3 2" xfId="28794" xr:uid="{B2BE8E33-7E8E-47BA-A26C-02324585168D}"/>
    <cellStyle name="Normal 9 11 3 3" xfId="3079" xr:uid="{3FFCAD20-A77E-4845-82E6-AF91589F2CB4}"/>
    <cellStyle name="Normal 9 11 3 4" xfId="10467" xr:uid="{7C3575DF-9D69-47C2-8223-030CE1C2090C}"/>
    <cellStyle name="Normal 9 11 3 5" xfId="10470" xr:uid="{77C294C5-0171-4DDF-9F8F-F1C04C555164}"/>
    <cellStyle name="Normal 9 11 3 6" xfId="10473" xr:uid="{2DCEB427-CDE5-4FB1-A96F-3F6B73718DC0}"/>
    <cellStyle name="Normal 9 11 3 7" xfId="968" xr:uid="{C5858DF5-BEE3-4CC1-A378-A1A18FD33E31}"/>
    <cellStyle name="Normal 9 11 3 8" xfId="10477" xr:uid="{0439B955-683B-4C3F-A9D9-F13881543E41}"/>
    <cellStyle name="Normal 9 11 3 9" xfId="7940" xr:uid="{6F956571-1222-4AB9-B439-EFF24AF454E0}"/>
    <cellStyle name="Normal 9 11 4" xfId="28796" xr:uid="{244EB573-A298-453F-8453-F9AE517389E7}"/>
    <cellStyle name="Normal 9 11 4 2" xfId="28798" xr:uid="{39091FFA-E4E6-4E91-A559-82CFFFD33EC4}"/>
    <cellStyle name="Normal 9 11 4 3" xfId="2537" xr:uid="{5EDB1906-8571-4C3C-A7FE-992C2083BB8F}"/>
    <cellStyle name="Normal 9 11 4 4" xfId="821" xr:uid="{E768C216-61AB-40CB-B11D-D28FE35569EC}"/>
    <cellStyle name="Normal 9 11 4 5" xfId="10485" xr:uid="{D7DBB5F9-3D45-4DC0-8F5B-C44DEB0AF7FE}"/>
    <cellStyle name="Normal 9 11 4 6" xfId="10490" xr:uid="{D5AA1641-52B7-42E5-836A-9C3FB20B9118}"/>
    <cellStyle name="Normal 9 11 4 7" xfId="10496" xr:uid="{CA96E7DD-4721-4AD1-946B-B4EC3D549901}"/>
    <cellStyle name="Normal 9 11 4 8" xfId="10500" xr:uid="{AF3FCD06-F85F-4E88-B0DA-AE735639B582}"/>
    <cellStyle name="Normal 9 11 4 9" xfId="8149" xr:uid="{045DB4A6-67E6-4806-B41F-BE2D8F32537B}"/>
    <cellStyle name="Normal 9 11 5" xfId="28800" xr:uid="{F77E6107-3E7D-41DC-9395-5D04B17ADCEA}"/>
    <cellStyle name="Normal 9 11 5 2" xfId="28803" xr:uid="{5DD60213-9D3F-43E3-8DAB-005F5C3A7416}"/>
    <cellStyle name="Normal 9 11 5 3" xfId="10512" xr:uid="{CE357AEE-5F62-485E-89B9-813173DD3263}"/>
    <cellStyle name="Normal 9 11 5 4" xfId="8919" xr:uid="{1776AF9B-22FC-48BC-95BA-53C15143CEFD}"/>
    <cellStyle name="Normal 9 11 5 5" xfId="8923" xr:uid="{9669BDD4-52C3-4C7E-9B7C-FCE78D4D2968}"/>
    <cellStyle name="Normal 9 11 5 6" xfId="8929" xr:uid="{49702A40-277D-4604-930C-493A9369D982}"/>
    <cellStyle name="Normal 9 11 5 7" xfId="8936" xr:uid="{D3F72D84-7483-4BB4-AAB8-15DA79CBF4CF}"/>
    <cellStyle name="Normal 9 11 5 8" xfId="8941" xr:uid="{1F1C42CB-C25A-4611-B36B-B3F674E8508C}"/>
    <cellStyle name="Normal 9 11 5 9" xfId="8302" xr:uid="{4545F261-3ED0-440C-A87C-60582E5DA774}"/>
    <cellStyle name="Normal 9 11 6" xfId="17207" xr:uid="{3416B8BF-9CE6-478B-8A14-E2502FA97F4C}"/>
    <cellStyle name="Normal 9 11 6 2" xfId="28805" xr:uid="{B0F57EE6-FEF0-45CB-B1ED-DF3E4DB9F629}"/>
    <cellStyle name="Normal 9 11 6 3" xfId="10522" xr:uid="{E3064135-7573-4A41-8A67-F71D8AAE800A}"/>
    <cellStyle name="Normal 9 11 6 4" xfId="8948" xr:uid="{FC2F61CF-C776-49CF-A14C-C5272450F469}"/>
    <cellStyle name="Normal 9 11 6 5" xfId="8954" xr:uid="{8C921467-973D-4941-9732-5E0A3B39EEAC}"/>
    <cellStyle name="Normal 9 11 6 6" xfId="8961" xr:uid="{2820CB1A-56C6-443E-A988-AE4D8010AD1E}"/>
    <cellStyle name="Normal 9 11 6 7" xfId="8970" xr:uid="{37605756-66DE-4776-87E3-A4DD989010C1}"/>
    <cellStyle name="Normal 9 11 6 8" xfId="8976" xr:uid="{E31016B4-2E8B-4A34-BEE1-944F2B0035F0}"/>
    <cellStyle name="Normal 9 11 6 9" xfId="8431" xr:uid="{391D6795-9723-4052-9317-567F70881CCB}"/>
    <cellStyle name="Normal 9 11 7" xfId="17211" xr:uid="{A8CF860B-9450-4086-B2BE-2BDA9C8AB1D5}"/>
    <cellStyle name="Normal 9 11 8" xfId="21389" xr:uid="{09F691FB-51FD-48FF-AB3D-C7445D2955B1}"/>
    <cellStyle name="Normal 9 11 9" xfId="21391" xr:uid="{87496708-3914-48C3-A889-CBB7D5D5CFE1}"/>
    <cellStyle name="Normal 9 11_New TB 18-19" xfId="28806" xr:uid="{0E129E63-3244-444A-BB8F-F5355A82C6F3}"/>
    <cellStyle name="Normal 9 12" xfId="21756" xr:uid="{A672B8BD-36CC-48BA-B501-AC7A7B8154C9}"/>
    <cellStyle name="Normal 9 12 2" xfId="28808" xr:uid="{F0E4FC3F-3758-48B5-AA3F-56F56C0518D9}"/>
    <cellStyle name="Normal 9 12 3" xfId="28810" xr:uid="{1B961333-61C7-40C0-BD10-BD7EFB5C197B}"/>
    <cellStyle name="Normal 9 12 4" xfId="28812" xr:uid="{74060BC7-3896-460B-8109-FA3FF45E37D3}"/>
    <cellStyle name="Normal 9 12 5" xfId="14370" xr:uid="{CC026361-08AA-43EC-89DE-D33EDACEFED5}"/>
    <cellStyle name="Normal 9 12 6" xfId="14374" xr:uid="{41047FA6-EA93-4EEE-B1A3-089837BCFDE8}"/>
    <cellStyle name="Normal 9 12 7" xfId="14379" xr:uid="{1A278CD4-3417-48FF-B4F4-77580E46E345}"/>
    <cellStyle name="Normal 9 12 8" xfId="14383" xr:uid="{2F920C8E-1518-4BD4-B9B9-FED5033E1D57}"/>
    <cellStyle name="Normal 9 12 9" xfId="14386" xr:uid="{EEBDB9B5-9FCA-467E-905E-42D8EE319DBF}"/>
    <cellStyle name="Normal 9 13" xfId="28814" xr:uid="{FDB659EE-3CC2-4069-BFAA-03C2FA5A6FFA}"/>
    <cellStyle name="Normal 9 13 2" xfId="28816" xr:uid="{0AF1A033-67F1-47CE-A767-6AACBA04075A}"/>
    <cellStyle name="Normal 9 13 3" xfId="28817" xr:uid="{7B34E9F8-FC1A-4A4C-9B6E-9F8B6807974F}"/>
    <cellStyle name="Normal 9 13 4" xfId="28818" xr:uid="{1256D34F-8246-4B84-9653-B3DF89632224}"/>
    <cellStyle name="Normal 9 13 5" xfId="14400" xr:uid="{49E5F0A6-78B9-44DC-9C90-F5C2E6D7FD3E}"/>
    <cellStyle name="Normal 9 13 6" xfId="14405" xr:uid="{CBAF17B7-1688-48CC-8703-7A5187D66025}"/>
    <cellStyle name="Normal 9 13 7" xfId="14409" xr:uid="{E088AB25-0875-4210-8792-CE040FDB0F26}"/>
    <cellStyle name="Normal 9 13 8" xfId="14418" xr:uid="{D4EA3970-606A-4220-A3C3-4FE2B99E101C}"/>
    <cellStyle name="Normal 9 13 9" xfId="14426" xr:uid="{77BD52AF-DDC1-4F87-A3EF-E58EC939B50D}"/>
    <cellStyle name="Normal 9 14" xfId="28819" xr:uid="{33389C4C-018A-4667-A9AB-1092B9356575}"/>
    <cellStyle name="Normal 9 14 2" xfId="27300" xr:uid="{40D021B0-ACB0-499A-B5C1-7D7AA6B22DC2}"/>
    <cellStyle name="Normal 9 14 3" xfId="27302" xr:uid="{469FA32F-51F5-42A4-8207-B2B4C06BBFD2}"/>
    <cellStyle name="Normal 9 14 4" xfId="27304" xr:uid="{174026FA-3832-4706-BEA0-2E09FF48F293}"/>
    <cellStyle name="Normal 9 14 5" xfId="14443" xr:uid="{7FDD0C3D-26B7-4332-9FDE-FD9186F848AB}"/>
    <cellStyle name="Normal 9 14 6" xfId="14447" xr:uid="{30A8A4B9-4F3C-49DA-B19F-B3564E1CF19F}"/>
    <cellStyle name="Normal 9 14 7" xfId="14449" xr:uid="{9B3207BC-0BBA-490B-AC1F-5598AD64FB74}"/>
    <cellStyle name="Normal 9 14 8" xfId="14455" xr:uid="{4FE5D86B-8852-43C4-9C68-CEA96645A741}"/>
    <cellStyle name="Normal 9 14 9" xfId="14460" xr:uid="{2B14E155-0F83-4BA0-BD1A-E8928666B721}"/>
    <cellStyle name="Normal 9 15" xfId="28821" xr:uid="{A9F1878B-758B-4781-A286-01EC37696BC4}"/>
    <cellStyle name="Normal 9 15 2" xfId="27314" xr:uid="{CE8C019F-693D-4C78-83B8-2989FCDE8475}"/>
    <cellStyle name="Normal 9 15 3" xfId="27317" xr:uid="{CDC9F8D9-1777-4172-9FBD-5BDF1F894F38}"/>
    <cellStyle name="Normal 9 15 4" xfId="27320" xr:uid="{4A8097B3-57F4-4BEE-B897-ED7B1B5C47D3}"/>
    <cellStyle name="Normal 9 15 5" xfId="14473" xr:uid="{559FE0EA-BD84-4E93-9878-8D93CE33A667}"/>
    <cellStyle name="Normal 9 15 6" xfId="14478" xr:uid="{DF5249A7-5312-4E25-914C-442BAE6CCBC4}"/>
    <cellStyle name="Normal 9 15 7" xfId="14483" xr:uid="{E7094CE8-294D-44E4-B8A3-2E356291E7E2}"/>
    <cellStyle name="Normal 9 15 8" xfId="14486" xr:uid="{44149BC7-9001-4FCD-A2B1-69C6908DBBCB}"/>
    <cellStyle name="Normal 9 15 9" xfId="14490" xr:uid="{87192D1B-24DE-4727-A962-A211DF70986C}"/>
    <cellStyle name="Normal 9 16" xfId="24603" xr:uid="{FB7BD223-BA2E-400B-8664-D617112BA21E}"/>
    <cellStyle name="Normal 9 16 2" xfId="27331" xr:uid="{0ED49F45-E641-4217-AFD6-9E2F7CA41579}"/>
    <cellStyle name="Normal 9 16 3" xfId="27333" xr:uid="{74DE0B80-A193-43BC-8A11-1B885CB9DA02}"/>
    <cellStyle name="Normal 9 16 4" xfId="27335" xr:uid="{E76C9842-E85C-49FC-9C7F-7E5E4CBC4D59}"/>
    <cellStyle name="Normal 9 16 5" xfId="14499" xr:uid="{7DAED15C-9031-4281-85F7-42068AD38C4D}"/>
    <cellStyle name="Normal 9 16 6" xfId="14501" xr:uid="{AE21FCAB-2F76-4381-A30D-1CFC796890B5}"/>
    <cellStyle name="Normal 9 16 7" xfId="14503" xr:uid="{75A16B02-4936-4671-8112-6DB32AD23BBE}"/>
    <cellStyle name="Normal 9 16 8" xfId="14505" xr:uid="{013EF0A0-12DA-473D-AB58-24AF90929221}"/>
    <cellStyle name="Normal 9 16 9" xfId="14507" xr:uid="{7C78B356-E131-4277-B7A6-1560339CE47E}"/>
    <cellStyle name="Normal 9 17" xfId="24607" xr:uid="{18A42F80-375A-4604-9E09-A782BEA7A071}"/>
    <cellStyle name="Normal 9 18" xfId="24610" xr:uid="{1F86438A-1D26-4CA7-92B8-218BA678E530}"/>
    <cellStyle name="Normal 9 19" xfId="24613" xr:uid="{7B7F5846-23E0-4B3B-9405-2858D347B1C1}"/>
    <cellStyle name="Normal 9 2" xfId="5318" xr:uid="{2C15F6A7-D288-4BD5-B026-18FD664FF45A}"/>
    <cellStyle name="Normal 9 2 10" xfId="26833" xr:uid="{9750C092-9149-4D73-AEFE-B40ADEF6E658}"/>
    <cellStyle name="Normal 9 2 10 2" xfId="4329" xr:uid="{130F4897-E5A2-4175-B4E6-0041AC834415}"/>
    <cellStyle name="Normal 9 2 10 3" xfId="5460" xr:uid="{2558BDCA-70A8-4A14-8A52-FB1FCD38AEC0}"/>
    <cellStyle name="Normal 9 2 10 4" xfId="2600" xr:uid="{B284D452-2D77-4D5B-BABB-AE2BCAD339DA}"/>
    <cellStyle name="Normal 9 2 10 5" xfId="26835" xr:uid="{BD9B7104-5BEE-4E34-9966-5578DC1019CF}"/>
    <cellStyle name="Normal 9 2 10 6" xfId="26838" xr:uid="{E2ADFC00-BDCE-41A5-9D48-0F26282060CC}"/>
    <cellStyle name="Normal 9 2 10 7" xfId="26841" xr:uid="{7E6CECF3-963F-41DF-9560-AB09723F2C4C}"/>
    <cellStyle name="Normal 9 2 10 8" xfId="26844" xr:uid="{DC584F69-A933-490B-A680-1CAE67329200}"/>
    <cellStyle name="Normal 9 2 10 9" xfId="26847" xr:uid="{7FBF92BF-B11B-488D-B79F-6DB399069AB6}"/>
    <cellStyle name="Normal 9 2 11" xfId="26848" xr:uid="{ED9E122A-19C6-45A7-88CB-746F635E1EC6}"/>
    <cellStyle name="Normal 9 2 11 2" xfId="368" xr:uid="{B8D656AE-22FD-4CA4-9713-CE26B66807BF}"/>
    <cellStyle name="Normal 9 2 11 3" xfId="420" xr:uid="{7633E49D-5199-4EB7-81D7-2CEE9594EDD6}"/>
    <cellStyle name="Normal 9 2 11 4" xfId="447" xr:uid="{52A85AA4-027D-4F25-82D6-3C6148B58878}"/>
    <cellStyle name="Normal 9 2 11 5" xfId="26853" xr:uid="{EDB8467F-47BE-43E9-BE5E-3BB0E21E0519}"/>
    <cellStyle name="Normal 9 2 11 6" xfId="26855" xr:uid="{075552D7-34FE-4679-B5FD-C2FA48FDA528}"/>
    <cellStyle name="Normal 9 2 11 7" xfId="26857" xr:uid="{65482705-F668-4A4D-A63E-8D8CDFD1BF7D}"/>
    <cellStyle name="Normal 9 2 11 8" xfId="26859" xr:uid="{5E47CD8E-A1B0-49AB-9D12-0B434A265E68}"/>
    <cellStyle name="Normal 9 2 11 9" xfId="26861" xr:uid="{2E0802B2-E629-4207-B41D-3B1BFA1A3659}"/>
    <cellStyle name="Normal 9 2 12" xfId="26864" xr:uid="{77378DC8-57B7-4CF8-9F22-54A5825DECF5}"/>
    <cellStyle name="Normal 9 2 13" xfId="26875" xr:uid="{25DC5B86-02B8-4516-9BC1-6F49B720925A}"/>
    <cellStyle name="Normal 9 2 14" xfId="26887" xr:uid="{5DA26CE2-9B23-4084-BFAD-FAC2BC5ACF61}"/>
    <cellStyle name="Normal 9 2 15" xfId="26891" xr:uid="{B7D73C8B-41EB-4952-8006-7EE401AF8D27}"/>
    <cellStyle name="Normal 9 2 16" xfId="26896" xr:uid="{E4A6F0C6-E703-49DC-AE81-0C27994FDC1D}"/>
    <cellStyle name="Normal 9 2 17" xfId="28825" xr:uid="{EDEFFC13-2E3D-4342-A8B2-39347A46E8D8}"/>
    <cellStyle name="Normal 9 2 18" xfId="28826" xr:uid="{3557F35A-91FB-412E-90A7-67D1E06F6AD6}"/>
    <cellStyle name="Normal 9 2 19" xfId="5869" xr:uid="{CE2A7017-85C3-4D71-A182-418845652AAF}"/>
    <cellStyle name="Normal 9 2 2" xfId="11031" xr:uid="{6E6619BE-A57A-4EC3-8740-2C9ACE0414DC}"/>
    <cellStyle name="Normal 9 2 2 10" xfId="28827" xr:uid="{35F00515-E497-4A74-A60F-323444737B57}"/>
    <cellStyle name="Normal 9 2 2 11" xfId="28829" xr:uid="{744BEB95-6CA1-4FA6-9C45-E6B65042FBA7}"/>
    <cellStyle name="Normal 9 2 2 12" xfId="28832" xr:uid="{3F0E5FE2-67D4-487B-A2A1-5594C666773B}"/>
    <cellStyle name="Normal 9 2 2 13" xfId="28835" xr:uid="{48D07214-09FA-4FE5-BDDE-45FEE2C356D1}"/>
    <cellStyle name="Normal 9 2 2 14" xfId="28838" xr:uid="{437AD02F-DAA8-44AE-8A82-8EB48B4C66B0}"/>
    <cellStyle name="Normal 9 2 2 2" xfId="28841" xr:uid="{3BCE587D-6F4C-474B-A032-B0300A3C0252}"/>
    <cellStyle name="Normal 9 2 2 2 2" xfId="28844" xr:uid="{E164D5D0-D673-4934-BFA7-09FD6FB432BB}"/>
    <cellStyle name="Normal 9 2 2 2 3" xfId="28846" xr:uid="{4CD3E50A-8526-458E-AECD-7B3BB9CB7701}"/>
    <cellStyle name="Normal 9 2 2 2 4" xfId="28848" xr:uid="{97B96A17-88F3-4726-85DB-D9721B2ABC81}"/>
    <cellStyle name="Normal 9 2 2 2 5" xfId="28850" xr:uid="{E5322A83-8013-4C8E-93FE-FDD240B44866}"/>
    <cellStyle name="Normal 9 2 2 2 6" xfId="28853" xr:uid="{602DA8A9-0055-40F5-ACB5-B343D9E53F8D}"/>
    <cellStyle name="Normal 9 2 2 2 7" xfId="28855" xr:uid="{76FDF370-1F41-49B5-8210-6899292B81FB}"/>
    <cellStyle name="Normal 9 2 2 2 8" xfId="28858" xr:uid="{23DF9A8C-3954-4D2A-8139-4A75EC8A2B70}"/>
    <cellStyle name="Normal 9 2 2 2 9" xfId="28861" xr:uid="{5A6FE3B8-4407-46B6-9031-F3995AD7E18D}"/>
    <cellStyle name="Normal 9 2 2 3" xfId="28863" xr:uid="{69961A90-D4AC-4059-B983-1C5F69B5358F}"/>
    <cellStyle name="Normal 9 2 2 3 2" xfId="28865" xr:uid="{ADF6BE7A-26B3-4C21-B771-5A630D39C602}"/>
    <cellStyle name="Normal 9 2 2 3 3" xfId="28866" xr:uid="{001F31C9-CA5E-4D3B-B4EF-4BEF9E4D9A0F}"/>
    <cellStyle name="Normal 9 2 2 3 4" xfId="28867" xr:uid="{A30F8C63-DAEF-4C30-BBF1-5C67863B848C}"/>
    <cellStyle name="Normal 9 2 2 3 5" xfId="28868" xr:uid="{CED15F9D-C164-48A6-B604-E3AC9BC9D8B6}"/>
    <cellStyle name="Normal 9 2 2 3 6" xfId="28870" xr:uid="{EC585401-412F-4398-8EA7-A9DBB5684356}"/>
    <cellStyle name="Normal 9 2 2 3 7" xfId="28872" xr:uid="{49054FC1-F5B2-47E5-BBC6-AF7550AD3BDB}"/>
    <cellStyle name="Normal 9 2 2 3 8" xfId="28875" xr:uid="{58C738A7-F821-414E-BD12-E5047C0AAACB}"/>
    <cellStyle name="Normal 9 2 2 3 9" xfId="28878" xr:uid="{3A2AEF6C-AAB2-45D2-8056-E14C858FE16B}"/>
    <cellStyle name="Normal 9 2 2 4" xfId="28880" xr:uid="{BA576616-5527-4063-BF21-9353623447CD}"/>
    <cellStyle name="Normal 9 2 2 4 2" xfId="28881" xr:uid="{D9C408E2-6CC7-4E5C-8AA8-F6B80E192997}"/>
    <cellStyle name="Normal 9 2 2 4 3" xfId="28882" xr:uid="{68704A23-3C6B-4EDC-9540-A1A5C84D8E30}"/>
    <cellStyle name="Normal 9 2 2 4 4" xfId="28883" xr:uid="{FCF2CA95-AB7C-42E6-A483-53E0AD7B56F4}"/>
    <cellStyle name="Normal 9 2 2 4 5" xfId="28884" xr:uid="{BA265B7D-A5B8-411A-A564-47E44839B13F}"/>
    <cellStyle name="Normal 9 2 2 4 6" xfId="28885" xr:uid="{65643F30-6321-419D-8BDC-080F5F876B0A}"/>
    <cellStyle name="Normal 9 2 2 4 7" xfId="28886" xr:uid="{08DD3C12-5CBB-4982-8F8C-2B13A8E37CA3}"/>
    <cellStyle name="Normal 9 2 2 4 8" xfId="28888" xr:uid="{8B8FEC18-951D-47FE-976E-B2DABE694A6E}"/>
    <cellStyle name="Normal 9 2 2 4 9" xfId="28890" xr:uid="{7FC5A3BE-CCCC-4074-8DFF-CA74119198CA}"/>
    <cellStyle name="Normal 9 2 2 5" xfId="28892" xr:uid="{1FD52B8D-CA10-4CCA-A87A-254F0ACBCFB8}"/>
    <cellStyle name="Normal 9 2 2 5 2" xfId="28893" xr:uid="{924605F8-B468-49F4-BE84-F02620C2D0FA}"/>
    <cellStyle name="Normal 9 2 2 5 3" xfId="28894" xr:uid="{6093E7F3-BB09-484A-97CF-B771E57A5935}"/>
    <cellStyle name="Normal 9 2 2 5 4" xfId="28895" xr:uid="{FD788605-7DD9-4625-AE95-CAD76D4CC1DF}"/>
    <cellStyle name="Normal 9 2 2 5 5" xfId="28896" xr:uid="{FACE262C-CF0B-447B-A13A-C3375C7284AC}"/>
    <cellStyle name="Normal 9 2 2 5 6" xfId="28897" xr:uid="{64225AA4-E522-4B6D-B2A3-F36AC8AD5351}"/>
    <cellStyle name="Normal 9 2 2 5 7" xfId="28898" xr:uid="{49BF9700-266F-432D-8145-3761747A8CF2}"/>
    <cellStyle name="Normal 9 2 2 5 8" xfId="28900" xr:uid="{7D7C995F-5C53-4BD4-8A98-619EB4618B25}"/>
    <cellStyle name="Normal 9 2 2 5 9" xfId="27230" xr:uid="{27A4890C-72DD-4973-8CCD-BF38728190AD}"/>
    <cellStyle name="Normal 9 2 2 6" xfId="28902" xr:uid="{A8FF0814-E886-4D13-97AF-1908A4563DAC}"/>
    <cellStyle name="Normal 9 2 2 6 2" xfId="28904" xr:uid="{9AEC21BD-6E8D-4678-BAE5-BD56B00656BF}"/>
    <cellStyle name="Normal 9 2 2 6 3" xfId="28909" xr:uid="{41E2D064-D37D-4FFA-985E-B96C910FCD54}"/>
    <cellStyle name="Normal 9 2 2 6 4" xfId="28911" xr:uid="{C3815786-D570-42C1-AEFB-8D54EE65C53D}"/>
    <cellStyle name="Normal 9 2 2 6 5" xfId="28913" xr:uid="{DC4732AD-6DF1-4176-A552-71732A11191D}"/>
    <cellStyle name="Normal 9 2 2 6 6" xfId="28915" xr:uid="{9B969322-CBF4-41F9-A1B8-E548535EA192}"/>
    <cellStyle name="Normal 9 2 2 6 7" xfId="28916" xr:uid="{B2ABD590-39B7-49D8-9E0F-91672EBA2F1F}"/>
    <cellStyle name="Normal 9 2 2 6 8" xfId="28919" xr:uid="{0563470D-AEBD-43B4-88CB-F1D761E3443E}"/>
    <cellStyle name="Normal 9 2 2 6 9" xfId="28922" xr:uid="{8E98F12E-AE74-45DE-8552-A96716DCB877}"/>
    <cellStyle name="Normal 9 2 2 7" xfId="28924" xr:uid="{CB60B5F3-CE2C-400F-93F3-622A95409F22}"/>
    <cellStyle name="Normal 9 2 2 8" xfId="28929" xr:uid="{76E6334E-BD87-4335-B7B2-203158D29B97}"/>
    <cellStyle name="Normal 9 2 2 9" xfId="28933" xr:uid="{FD2FE7EF-0AFE-42BF-9A37-6DE275A862A7}"/>
    <cellStyle name="Normal 9 2 2_New TB 18-19" xfId="18410" xr:uid="{DDC9D6D2-D3F5-427F-956A-39A1570D0522}"/>
    <cellStyle name="Normal 9 2 3" xfId="8914" xr:uid="{35F3D507-20BE-4173-AE4D-182502794966}"/>
    <cellStyle name="Normal 9 2 3 10" xfId="839" xr:uid="{019EECA2-1190-4118-B9E8-B06DE0A6A2DF}"/>
    <cellStyle name="Normal 9 2 3 11" xfId="21042" xr:uid="{CE0EE191-E0DA-41D1-87C0-D6A414C90410}"/>
    <cellStyle name="Normal 9 2 3 12" xfId="21048" xr:uid="{EC5E053A-0C35-4BD1-9C68-767B07CBA18B}"/>
    <cellStyle name="Normal 9 2 3 13" xfId="21054" xr:uid="{7C27D398-FA7E-4A7F-BA49-D9500BF3533F}"/>
    <cellStyle name="Normal 9 2 3 14" xfId="21060" xr:uid="{501D0713-FC8F-48C8-9B98-EC53D7E84FBE}"/>
    <cellStyle name="Normal 9 2 3 2" xfId="28935" xr:uid="{EA842AAB-676D-43EB-9CA9-A3B2F97DBB45}"/>
    <cellStyle name="Normal 9 2 3 2 2" xfId="157" xr:uid="{0CCBDDF1-2EAC-4CDF-BCAA-ADB659CFB0F5}"/>
    <cellStyle name="Normal 9 2 3 2 3" xfId="467" xr:uid="{97146073-C18F-4634-89AE-7D9C79BDBB19}"/>
    <cellStyle name="Normal 9 2 3 2 4" xfId="477" xr:uid="{F415FB36-79BC-4EF9-A7E2-3B8B2B34EDE7}"/>
    <cellStyle name="Normal 9 2 3 2 5" xfId="518" xr:uid="{D95C7782-2FA9-4286-B1CB-6D21E65CEC1C}"/>
    <cellStyle name="Normal 9 2 3 2 6" xfId="28939" xr:uid="{1DF11E42-756D-46B7-917C-7C2F77F0EE36}"/>
    <cellStyle name="Normal 9 2 3 2 7" xfId="11749" xr:uid="{625D7C05-CEB4-4396-9C0E-9CE96B46BE90}"/>
    <cellStyle name="Normal 9 2 3 2 8" xfId="11763" xr:uid="{17B41957-68E1-4725-88D1-6ECE658AC378}"/>
    <cellStyle name="Normal 9 2 3 2 9" xfId="2328" xr:uid="{AA90A478-02BA-4796-926A-7A4803E44ABC}"/>
    <cellStyle name="Normal 9 2 3 3" xfId="28940" xr:uid="{D32141C3-A6EA-4257-B292-5732017BB36A}"/>
    <cellStyle name="Normal 9 2 3 3 2" xfId="28942" xr:uid="{7C8598AE-D903-447B-ACCF-0354B42A399C}"/>
    <cellStyle name="Normal 9 2 3 3 3" xfId="28943" xr:uid="{F4D224C9-E3C7-4887-B8CB-82DE186E048B}"/>
    <cellStyle name="Normal 9 2 3 3 4" xfId="28944" xr:uid="{3AF34ACB-6FF2-431F-AA46-0B65D6FDA161}"/>
    <cellStyle name="Normal 9 2 3 3 5" xfId="28945" xr:uid="{578033C6-5580-492C-A399-3A4B07E93E02}"/>
    <cellStyle name="Normal 9 2 3 3 6" xfId="28947" xr:uid="{D82B0ED8-7CE6-473D-8356-61579502ED42}"/>
    <cellStyle name="Normal 9 2 3 3 7" xfId="11781" xr:uid="{48A9DFF2-AA27-4136-8DF0-1332CEE966FC}"/>
    <cellStyle name="Normal 9 2 3 3 8" xfId="11801" xr:uid="{00EE2DE3-EEAB-407C-A0AC-649CDFBFD159}"/>
    <cellStyle name="Normal 9 2 3 3 9" xfId="4779" xr:uid="{C8B2C4F8-BD69-409A-8905-9F99496DAE58}"/>
    <cellStyle name="Normal 9 2 3 4" xfId="28948" xr:uid="{173BA99F-FF55-43E3-AFAD-8358E6F1BFB4}"/>
    <cellStyle name="Normal 9 2 3 4 2" xfId="28949" xr:uid="{862E3690-22DC-47BA-B38E-4B5DEFCCEE90}"/>
    <cellStyle name="Normal 9 2 3 4 3" xfId="28950" xr:uid="{74826691-220D-4A04-9AE1-CC115D8834C4}"/>
    <cellStyle name="Normal 9 2 3 4 4" xfId="28951" xr:uid="{2AAD9BAD-7134-40FF-8F52-17E70D425CCB}"/>
    <cellStyle name="Normal 9 2 3 4 5" xfId="28952" xr:uid="{4E7DA77C-951F-43A7-A75C-DBB1BA056C72}"/>
    <cellStyle name="Normal 9 2 3 4 6" xfId="28953" xr:uid="{65B91F87-471C-4415-94F1-E881C23700B5}"/>
    <cellStyle name="Normal 9 2 3 4 7" xfId="11820" xr:uid="{E748BA8A-3952-4C62-AAA2-FCD2750A6510}"/>
    <cellStyle name="Normal 9 2 3 4 8" xfId="11830" xr:uid="{05B13721-23C6-42DF-B2F3-81114728678F}"/>
    <cellStyle name="Normal 9 2 3 4 9" xfId="4888" xr:uid="{D4BE92F3-7135-4397-901E-89BA4D5E9569}"/>
    <cellStyle name="Normal 9 2 3 5" xfId="28955" xr:uid="{D1308E63-1E7E-417C-B4C9-906A7286E4E0}"/>
    <cellStyle name="Normal 9 2 3 5 2" xfId="28956" xr:uid="{FD95B05C-BB48-42D7-ADF6-25AA05A07E65}"/>
    <cellStyle name="Normal 9 2 3 5 3" xfId="28957" xr:uid="{37F64397-AF63-4559-98A2-50C15A381FDA}"/>
    <cellStyle name="Normal 9 2 3 5 4" xfId="28959" xr:uid="{E8AFBB13-D577-45A0-A286-1CED7CE74BC6}"/>
    <cellStyle name="Normal 9 2 3 5 5" xfId="28961" xr:uid="{A27517A3-728B-4964-8CBA-75814119A678}"/>
    <cellStyle name="Normal 9 2 3 5 6" xfId="28963" xr:uid="{EC9AFFEB-2754-42A8-9413-A98608FD3F1C}"/>
    <cellStyle name="Normal 9 2 3 5 7" xfId="11845" xr:uid="{F56C6067-8E40-4529-844E-11E1A4D5C9FA}"/>
    <cellStyle name="Normal 9 2 3 5 8" xfId="11852" xr:uid="{C4BECBE0-35E5-4AB5-9B7C-167D4769C14C}"/>
    <cellStyle name="Normal 9 2 3 5 9" xfId="4959" xr:uid="{1BC504E8-8C3A-4C8A-8CA4-85A4CE075463}"/>
    <cellStyle name="Normal 9 2 3 6" xfId="28966" xr:uid="{2434A91E-493F-4758-AC50-A30AEFC1479F}"/>
    <cellStyle name="Normal 9 2 3 6 2" xfId="28968" xr:uid="{AEDB5F10-9936-412C-A01E-E6C5B1F4C072}"/>
    <cellStyle name="Normal 9 2 3 6 3" xfId="28970" xr:uid="{6542FC5D-58FB-40E7-9FFB-8FC320BE9AA2}"/>
    <cellStyle name="Normal 9 2 3 6 4" xfId="28971" xr:uid="{CA3E0121-30FA-468C-819C-A6857FE4D8BC}"/>
    <cellStyle name="Normal 9 2 3 6 5" xfId="148" xr:uid="{0B831EF3-1494-4407-AD8A-27E940F9D727}"/>
    <cellStyle name="Normal 9 2 3 6 6" xfId="28972" xr:uid="{F35D7226-F592-4976-A89F-C141B9F9C7E2}"/>
    <cellStyle name="Normal 9 2 3 6 7" xfId="11862" xr:uid="{AE56F153-6AB6-476F-8B67-BBEED8C401CB}"/>
    <cellStyle name="Normal 9 2 3 6 8" xfId="11866" xr:uid="{7DC9F0E4-3FFD-431C-946A-3F7178FF0B7E}"/>
    <cellStyle name="Normal 9 2 3 6 9" xfId="1585" xr:uid="{6C268E66-3B88-4478-AEC6-F23A786FD51F}"/>
    <cellStyle name="Normal 9 2 3 7" xfId="28974" xr:uid="{F7A3A2B5-854A-4EB1-8D17-CFA9972D93A6}"/>
    <cellStyle name="Normal 9 2 3 8" xfId="28977" xr:uid="{02A4CE72-49F8-4E23-84F1-56D1C489B6C8}"/>
    <cellStyle name="Normal 9 2 3 9" xfId="8346" xr:uid="{42D48B16-078B-47D9-8062-719B49D97548}"/>
    <cellStyle name="Normal 9 2 3_New TB 18-19" xfId="21459" xr:uid="{865435D7-8AF2-4BCC-964E-BA68A56233F4}"/>
    <cellStyle name="Normal 9 2 4" xfId="8946" xr:uid="{11708BE9-255B-4F0A-925A-6E1E2FCCC6CC}"/>
    <cellStyle name="Normal 9 2 4 10" xfId="28979" xr:uid="{A5EC98AB-E754-4AD7-B65E-B3F2DF2543C2}"/>
    <cellStyle name="Normal 9 2 4 11" xfId="28980" xr:uid="{48B8F17C-7E07-4741-B1E5-E21C7AD450DE}"/>
    <cellStyle name="Normal 9 2 4 12" xfId="28981" xr:uid="{F862CC18-48CB-4232-8F05-593056137EEC}"/>
    <cellStyle name="Normal 9 2 4 13" xfId="28982" xr:uid="{10651C5E-08CA-4792-BADD-A2EA9E4A7F21}"/>
    <cellStyle name="Normal 9 2 4 14" xfId="28983" xr:uid="{CF4DB1EA-1455-4EEE-B2F4-291A4D13F8B0}"/>
    <cellStyle name="Normal 9 2 4 2" xfId="28985" xr:uid="{4F55E89A-CBA0-4A0A-98F9-01EBC1475AB9}"/>
    <cellStyle name="Normal 9 2 4 2 2" xfId="28988" xr:uid="{E12605FB-C9CB-44EC-858A-E5F67DA185C1}"/>
    <cellStyle name="Normal 9 2 4 2 3" xfId="28991" xr:uid="{61038873-E2D7-483F-A2DB-EE3DE50A1779}"/>
    <cellStyle name="Normal 9 2 4 2 4" xfId="28993" xr:uid="{9783AAF3-7B4B-42D8-8138-8B4B04F06258}"/>
    <cellStyle name="Normal 9 2 4 2 5" xfId="28994" xr:uid="{36F9AE56-78D6-4775-86B9-76E39303C49A}"/>
    <cellStyle name="Normal 9 2 4 2 6" xfId="28996" xr:uid="{31582A6C-2C2B-452F-9457-440FB773D092}"/>
    <cellStyle name="Normal 9 2 4 2 7" xfId="28998" xr:uid="{2895E2FF-1085-4917-8948-438DC66AC9A6}"/>
    <cellStyle name="Normal 9 2 4 2 8" xfId="29000" xr:uid="{2E43C01D-E725-4029-91AC-BA6199FE9796}"/>
    <cellStyle name="Normal 9 2 4 2 9" xfId="29002" xr:uid="{D196EC06-2B6A-4780-A6EE-53C8E750D52A}"/>
    <cellStyle name="Normal 9 2 4 3" xfId="29003" xr:uid="{A7B92FC1-EA76-4C7F-9BB3-03B66F7A5D06}"/>
    <cellStyle name="Normal 9 2 4 3 2" xfId="29005" xr:uid="{571A02BD-3515-4DF1-83FE-BCEC3F3469AF}"/>
    <cellStyle name="Normal 9 2 4 3 3" xfId="29009" xr:uid="{D8A595A6-F5E1-42F5-B094-C8C4C28C5D0A}"/>
    <cellStyle name="Normal 9 2 4 3 4" xfId="29011" xr:uid="{F6ED5FF2-FEB9-4F69-8109-FB685BC61D9B}"/>
    <cellStyle name="Normal 9 2 4 3 5" xfId="29012" xr:uid="{F2CDC036-CACF-4B9C-8778-125CB4C74289}"/>
    <cellStyle name="Normal 9 2 4 3 6" xfId="29014" xr:uid="{77CB297D-D6C1-4290-892D-3CCF84F8E1EB}"/>
    <cellStyle name="Normal 9 2 4 3 7" xfId="29016" xr:uid="{FE6316FF-9090-42AB-A5E3-3BD202069AD5}"/>
    <cellStyle name="Normal 9 2 4 3 8" xfId="29018" xr:uid="{D0A5AE0C-0E6D-41B2-B115-B156FCBA5822}"/>
    <cellStyle name="Normal 9 2 4 3 9" xfId="29020" xr:uid="{95B47907-D6C4-41B8-A59E-E5042ACB3AFE}"/>
    <cellStyle name="Normal 9 2 4 4" xfId="29021" xr:uid="{5B67EBA8-B844-4270-B06E-4CF0F16BF77C}"/>
    <cellStyle name="Normal 9 2 4 4 2" xfId="29023" xr:uid="{7B5B16F7-FB21-4C02-B205-5F5BC7CA52D6}"/>
    <cellStyle name="Normal 9 2 4 4 3" xfId="20768" xr:uid="{FCB7FE51-64AA-4CC2-BAD8-8FEF4D27C516}"/>
    <cellStyle name="Normal 9 2 4 4 4" xfId="29024" xr:uid="{1004EA0F-7186-4233-ABE3-F9ECCB37F1A2}"/>
    <cellStyle name="Normal 9 2 4 4 5" xfId="29025" xr:uid="{FBA3057F-4A18-4BEC-AC59-8BEB8B473814}"/>
    <cellStyle name="Normal 9 2 4 4 6" xfId="29026" xr:uid="{9E67F945-6253-43AD-B88A-318F4258C577}"/>
    <cellStyle name="Normal 9 2 4 4 7" xfId="25020" xr:uid="{D763CF93-D433-4AF3-A5B3-7839BC3FB899}"/>
    <cellStyle name="Normal 9 2 4 4 8" xfId="29027" xr:uid="{090504E4-93A1-46D1-90FC-582534F3325F}"/>
    <cellStyle name="Normal 9 2 4 4 9" xfId="29028" xr:uid="{4E1536B2-4D98-4CE3-B02E-33442B5DC9BC}"/>
    <cellStyle name="Normal 9 2 4 5" xfId="29029" xr:uid="{B69D7BDA-8C79-4193-8BF8-86043A25092A}"/>
    <cellStyle name="Normal 9 2 4 5 2" xfId="29030" xr:uid="{955829C7-404C-4FAD-888F-9348F3531C13}"/>
    <cellStyle name="Normal 9 2 4 5 3" xfId="29031" xr:uid="{F9039DDE-CF55-4D95-8314-F2B2276F34FB}"/>
    <cellStyle name="Normal 9 2 4 5 4" xfId="29033" xr:uid="{CFCCFCFB-AE9E-4371-BFDB-F7258FD1942C}"/>
    <cellStyle name="Normal 9 2 4 5 5" xfId="29035" xr:uid="{1A9CE1D0-CC52-4BA0-9835-F575B4B706AC}"/>
    <cellStyle name="Normal 9 2 4 5 6" xfId="29037" xr:uid="{D7351332-82EF-4FF1-A79B-B34D9792A0F0}"/>
    <cellStyle name="Normal 9 2 4 5 7" xfId="29039" xr:uid="{4ED3FFC2-0FC0-4E78-B4FF-5A1E071F3C56}"/>
    <cellStyle name="Normal 9 2 4 5 8" xfId="29040" xr:uid="{F75D2B72-300D-447B-BAFC-5F22E28245C7}"/>
    <cellStyle name="Normal 9 2 4 5 9" xfId="29041" xr:uid="{1A7D416D-5777-4461-9D74-AAB02CCE3359}"/>
    <cellStyle name="Normal 9 2 4 6" xfId="29042" xr:uid="{0C7C8991-8550-451B-8706-8EFA9490058E}"/>
    <cellStyle name="Normal 9 2 4 6 2" xfId="29044" xr:uid="{CAA02344-9BFD-4FAF-8838-D866B93A1080}"/>
    <cellStyle name="Normal 9 2 4 6 3" xfId="29046" xr:uid="{5C226638-2EAC-411C-B559-0ADD91DF550D}"/>
    <cellStyle name="Normal 9 2 4 6 4" xfId="29047" xr:uid="{B40E0B7B-4852-4F78-8E86-48AD98B2FFDB}"/>
    <cellStyle name="Normal 9 2 4 6 5" xfId="29050" xr:uid="{0BE3738C-79A3-4E42-AA0D-0A0ABFF5D380}"/>
    <cellStyle name="Normal 9 2 4 6 6" xfId="29053" xr:uid="{D57E1551-ABFD-4D8C-A727-249045CE7F78}"/>
    <cellStyle name="Normal 9 2 4 6 7" xfId="29056" xr:uid="{FC6C1A60-2A06-4B79-BB27-BB4DFD1F7787}"/>
    <cellStyle name="Normal 9 2 4 6 8" xfId="29059" xr:uid="{65CF83F8-1247-42A9-BA6D-AA89842AEB2E}"/>
    <cellStyle name="Normal 9 2 4 6 9" xfId="29062" xr:uid="{E5448E70-D304-41BE-9FA6-9388E114BABA}"/>
    <cellStyle name="Normal 9 2 4 7" xfId="29064" xr:uid="{4DF45964-841B-4691-A1B1-7CC9E9C8FCD7}"/>
    <cellStyle name="Normal 9 2 4 8" xfId="29066" xr:uid="{D17AE5A6-6A3A-4574-B6CE-56A68AED8DE2}"/>
    <cellStyle name="Normal 9 2 4 9" xfId="29068" xr:uid="{D8AD3278-B0CD-473D-AD4F-7AC7F706A2A6}"/>
    <cellStyle name="Normal 9 2 4_New TB 18-19" xfId="29071" xr:uid="{93FE2B65-EE36-4813-B81E-5D99B054F818}"/>
    <cellStyle name="Normal 9 2 5" xfId="29072" xr:uid="{F055EB6C-8F23-44E7-8467-2AEF7E3E6A95}"/>
    <cellStyle name="Normal 9 2 5 10" xfId="19727" xr:uid="{AF769B40-DB68-47DE-9384-78839529B769}"/>
    <cellStyle name="Normal 9 2 5 11" xfId="19730" xr:uid="{DE3B46DE-664B-4A64-B965-99B9E952A7D7}"/>
    <cellStyle name="Normal 9 2 5 12" xfId="29073" xr:uid="{70DD6A33-62C0-4478-9A8B-0987D9F08C15}"/>
    <cellStyle name="Normal 9 2 5 13" xfId="29074" xr:uid="{4BDA5361-8031-457C-8B8B-16A2EA5C34B0}"/>
    <cellStyle name="Normal 9 2 5 14" xfId="28905" xr:uid="{6A94CC98-B0DE-4519-B160-01BC59EF0786}"/>
    <cellStyle name="Normal 9 2 5 2" xfId="29075" xr:uid="{08142862-5D47-4D18-88C4-B6DAED656909}"/>
    <cellStyle name="Normal 9 2 5 2 2" xfId="29078" xr:uid="{0AB5E91D-9851-4796-9EB6-539577048792}"/>
    <cellStyle name="Normal 9 2 5 2 3" xfId="17305" xr:uid="{0A536A9B-CE82-4538-B0B7-50800BBDD7C3}"/>
    <cellStyle name="Normal 9 2 5 2 4" xfId="17308" xr:uid="{60B89FF0-FF53-445F-AF49-DF607A2D5A3B}"/>
    <cellStyle name="Normal 9 2 5 2 5" xfId="17311" xr:uid="{CE8C2ACB-FCF0-45AD-9A34-BF794A30C247}"/>
    <cellStyle name="Normal 9 2 5 2 6" xfId="16496" xr:uid="{62957870-AA85-42FB-A283-35FA3A205D73}"/>
    <cellStyle name="Normal 9 2 5 2 7" xfId="8732" xr:uid="{4034E702-94C4-4833-9C5F-AB15DC29A973}"/>
    <cellStyle name="Normal 9 2 5 2 8" xfId="8741" xr:uid="{B7280BED-1067-4DD1-A9A1-BD517C947E1F}"/>
    <cellStyle name="Normal 9 2 5 2 9" xfId="9916" xr:uid="{AD8E6A26-94CF-429A-8280-DAE7456713D3}"/>
    <cellStyle name="Normal 9 2 5 3" xfId="29080" xr:uid="{FD3ACC54-7669-43C5-989D-2DDB4E979ADB}"/>
    <cellStyle name="Normal 9 2 5 3 2" xfId="29082" xr:uid="{D79A2512-56A4-4CCA-B98E-43CE9FD54844}"/>
    <cellStyle name="Normal 9 2 5 3 3" xfId="17317" xr:uid="{8768E9C2-C615-496A-BD85-46D95ECEBDEB}"/>
    <cellStyle name="Normal 9 2 5 3 4" xfId="17320" xr:uid="{85FDC97C-C061-498F-AC73-E23A7E545242}"/>
    <cellStyle name="Normal 9 2 5 3 5" xfId="17322" xr:uid="{CDE9C7DD-5816-43D9-A587-0648C95C66B7}"/>
    <cellStyle name="Normal 9 2 5 3 6" xfId="16500" xr:uid="{F851D464-A157-499B-9321-9E54505A57C3}"/>
    <cellStyle name="Normal 9 2 5 3 7" xfId="165" xr:uid="{26D4F95C-6944-46A7-B1D0-5C1830876F1B}"/>
    <cellStyle name="Normal 9 2 5 3 8" xfId="16505" xr:uid="{E4BFFBDD-210C-4CAB-8225-C21DE5693F72}"/>
    <cellStyle name="Normal 9 2 5 3 9" xfId="16509" xr:uid="{FFADF71F-3E58-43BD-81DA-88B72AFDB19E}"/>
    <cellStyle name="Normal 9 2 5 4" xfId="29085" xr:uid="{A22DD121-D3EF-4E9D-9A11-743FA54C8203}"/>
    <cellStyle name="Normal 9 2 5 4 2" xfId="29087" xr:uid="{8C724CA2-B779-4029-9D12-F189E42C7EB9}"/>
    <cellStyle name="Normal 9 2 5 4 3" xfId="17328" xr:uid="{0D9DFF6F-FA94-403C-AC96-7CB932A1FB3F}"/>
    <cellStyle name="Normal 9 2 5 4 4" xfId="17330" xr:uid="{BA1EA07D-38D4-4F8D-A52C-82E1A457B242}"/>
    <cellStyle name="Normal 9 2 5 4 5" xfId="17332" xr:uid="{7D8935C1-D309-42D6-B4CA-9932C5058E35}"/>
    <cellStyle name="Normal 9 2 5 4 6" xfId="16522" xr:uid="{EA48628F-F9D5-4EF1-B541-85D2037EE876}"/>
    <cellStyle name="Normal 9 2 5 4 7" xfId="16528" xr:uid="{259C18D6-AE7C-4DF3-AD02-EDFF6BB2F543}"/>
    <cellStyle name="Normal 9 2 5 4 8" xfId="16534" xr:uid="{4985EB65-4877-423D-8706-C0BD35C8889B}"/>
    <cellStyle name="Normal 9 2 5 4 9" xfId="16538" xr:uid="{1E6BB193-84AA-4737-8ADB-138BEE4BFA76}"/>
    <cellStyle name="Normal 9 2 5 5" xfId="29088" xr:uid="{AF44FA49-C048-408E-B1F0-20F8979B607D}"/>
    <cellStyle name="Normal 9 2 5 5 2" xfId="29089" xr:uid="{A65C8A00-7FA7-49A6-B1E6-FFBDA46C760D}"/>
    <cellStyle name="Normal 9 2 5 5 3" xfId="17338" xr:uid="{43835321-13C5-4DF6-B11E-58EBE0512940}"/>
    <cellStyle name="Normal 9 2 5 5 4" xfId="17341" xr:uid="{B99E53F2-E874-44DE-AC57-93763D9A2A06}"/>
    <cellStyle name="Normal 9 2 5 5 5" xfId="17344" xr:uid="{33C5601B-1240-46FD-9E6B-A28176465E50}"/>
    <cellStyle name="Normal 9 2 5 5 6" xfId="17347" xr:uid="{DFBEBC51-CD04-4E44-9BE4-3D8F99E371EB}"/>
    <cellStyle name="Normal 9 2 5 5 7" xfId="17350" xr:uid="{9C55EC83-109F-4DA0-9F6B-9A42DF2811FE}"/>
    <cellStyle name="Normal 9 2 5 5 8" xfId="17353" xr:uid="{ED91DD67-B724-43EF-ADF0-8C1860A6E556}"/>
    <cellStyle name="Normal 9 2 5 5 9" xfId="14301" xr:uid="{9F30B976-172B-4DF9-A54B-7858F3077326}"/>
    <cellStyle name="Normal 9 2 5 6" xfId="29090" xr:uid="{3E9ABA39-467F-4114-A890-3B3E52F3019F}"/>
    <cellStyle name="Normal 9 2 5 6 2" xfId="9847" xr:uid="{2D0D1358-72E5-48EB-9CEF-FA4EBB5B4BB7}"/>
    <cellStyle name="Normal 9 2 5 6 3" xfId="29093" xr:uid="{FC99B433-E9C6-4457-AADD-AB7765AD5C06}"/>
    <cellStyle name="Normal 9 2 5 6 4" xfId="29094" xr:uid="{8F4AB993-B4DF-438F-B093-51F3FB4C1AD7}"/>
    <cellStyle name="Normal 9 2 5 6 5" xfId="29096" xr:uid="{B4093C3A-2E23-40B3-808D-2089E625F41A}"/>
    <cellStyle name="Normal 9 2 5 6 6" xfId="29098" xr:uid="{142A98B3-3817-4C55-BAA3-FDC534682763}"/>
    <cellStyle name="Normal 9 2 5 6 7" xfId="29101" xr:uid="{46E207A8-47B7-4733-8396-DBBAE3F6EB85}"/>
    <cellStyle name="Normal 9 2 5 6 8" xfId="29104" xr:uid="{616DEF47-D90F-4ECC-B286-0A6E4DE65866}"/>
    <cellStyle name="Normal 9 2 5 6 9" xfId="29107" xr:uid="{8BB51082-5CFF-43A4-A960-CECC526594FC}"/>
    <cellStyle name="Normal 9 2 5 7" xfId="29110" xr:uid="{899A0783-364F-4CA3-A7C9-8C53DA176A68}"/>
    <cellStyle name="Normal 9 2 5 8" xfId="29113" xr:uid="{7CE6828E-80BA-4E43-B228-9B517DF7C867}"/>
    <cellStyle name="Normal 9 2 5 9" xfId="29116" xr:uid="{2A900B42-8232-43E6-B186-06132ADCDA8F}"/>
    <cellStyle name="Normal 9 2 5_New TB 18-19" xfId="9164" xr:uid="{A22FA09E-AB19-46A6-8281-89D021ED7318}"/>
    <cellStyle name="Normal 9 2 6" xfId="29119" xr:uid="{52D37157-5AB0-466F-B19B-7EABF9B93CC5}"/>
    <cellStyle name="Normal 9 2 6 10" xfId="29120" xr:uid="{B10A59CA-9611-4082-8A15-2D1A31AFB63E}"/>
    <cellStyle name="Normal 9 2 6 11" xfId="29122" xr:uid="{8DE43F6C-2074-43D9-9AD5-0F7709CB4A05}"/>
    <cellStyle name="Normal 9 2 6 12" xfId="29124" xr:uid="{C44D5E0B-D57C-4D7B-94B5-2B4E2D3B780A}"/>
    <cellStyle name="Normal 9 2 6 13" xfId="29126" xr:uid="{64844DC1-C94A-4B02-A02C-1E3E0E502B55}"/>
    <cellStyle name="Normal 9 2 6 14" xfId="29128" xr:uid="{CD182031-4906-4621-B823-8FC23FD9F59B}"/>
    <cellStyle name="Normal 9 2 6 2" xfId="25803" xr:uid="{602C10AA-E1E0-44DC-AE3E-28D41F3B55B6}"/>
    <cellStyle name="Normal 9 2 6 2 2" xfId="29130" xr:uid="{8664B51C-2B90-48E6-9363-344F8010207E}"/>
    <cellStyle name="Normal 9 2 6 2 3" xfId="9199" xr:uid="{F9B885B4-95D1-4794-B068-C96EEC778EA1}"/>
    <cellStyle name="Normal 9 2 6 2 4" xfId="684" xr:uid="{6238439F-DEDF-497C-9F68-278AC6267157}"/>
    <cellStyle name="Normal 9 2 6 2 5" xfId="2115" xr:uid="{FDDF2783-8CB3-4EF3-87DD-80D4BBA0590E}"/>
    <cellStyle name="Normal 9 2 6 2 6" xfId="2193" xr:uid="{6306EDFF-F9BE-49AC-945C-1677E00E1BE5}"/>
    <cellStyle name="Normal 9 2 6 2 7" xfId="2203" xr:uid="{51F95F00-130C-49B2-BA75-EC06AFDEE019}"/>
    <cellStyle name="Normal 9 2 6 2 8" xfId="2216" xr:uid="{D7EBFD30-C301-410C-BABE-AA2EDDF9632B}"/>
    <cellStyle name="Normal 9 2 6 2 9" xfId="2232" xr:uid="{B137B55D-A9FE-477F-B897-F6CDF3EF5479}"/>
    <cellStyle name="Normal 9 2 6 3" xfId="25809" xr:uid="{3449BD25-617D-4A8A-8F73-D38480CE8C58}"/>
    <cellStyle name="Normal 9 2 6 3 2" xfId="29132" xr:uid="{9E7FEED4-1254-4B2A-A314-07C66B647465}"/>
    <cellStyle name="Normal 9 2 6 3 3" xfId="8889" xr:uid="{B311AF68-63AF-459D-98DC-D697DDC4AA47}"/>
    <cellStyle name="Normal 9 2 6 3 4" xfId="16794" xr:uid="{E1CA4706-C933-4400-9DA8-66DC912DCAD5}"/>
    <cellStyle name="Normal 9 2 6 3 5" xfId="17383" xr:uid="{A8C7DE0F-84FA-4EF5-9601-8DABDC970F34}"/>
    <cellStyle name="Normal 9 2 6 3 6" xfId="17385" xr:uid="{73521716-5B36-4FD0-926B-B2855B5BD149}"/>
    <cellStyle name="Normal 9 2 6 3 7" xfId="17387" xr:uid="{1D9671AC-7D3E-4137-B34A-40DA349A3E72}"/>
    <cellStyle name="Normal 9 2 6 3 8" xfId="14643" xr:uid="{ED911193-C22C-4A65-956A-26159C455867}"/>
    <cellStyle name="Normal 9 2 6 3 9" xfId="14647" xr:uid="{134F4561-F6E8-4066-BB86-4324EF85EBE9}"/>
    <cellStyle name="Normal 9 2 6 4" xfId="29133" xr:uid="{E9C8FCFE-793F-4055-8C40-5E4F0AFE4BF5}"/>
    <cellStyle name="Normal 9 2 6 4 2" xfId="29138" xr:uid="{EF16F722-0866-4375-BBCF-6C0C6AEF2163}"/>
    <cellStyle name="Normal 9 2 6 4 3" xfId="9242" xr:uid="{81818362-FB38-4C39-957F-6190B12099F1}"/>
    <cellStyle name="Normal 9 2 6 4 4" xfId="17393" xr:uid="{D1F2CE40-CC4E-49F1-ABA8-D6DF35A60CE4}"/>
    <cellStyle name="Normal 9 2 6 4 5" xfId="17396" xr:uid="{DB39E1B5-F428-4872-936B-C7B48ED15F3A}"/>
    <cellStyle name="Normal 9 2 6 4 6" xfId="17398" xr:uid="{7AB9953D-5D5D-44A9-932D-15D449519F45}"/>
    <cellStyle name="Normal 9 2 6 4 7" xfId="11699" xr:uid="{B23E9CC5-EFE3-4272-9E36-C0EA2F964AA6}"/>
    <cellStyle name="Normal 9 2 6 4 8" xfId="14670" xr:uid="{062B3D65-EE74-4D07-8C54-D63A99852678}"/>
    <cellStyle name="Normal 9 2 6 4 9" xfId="14673" xr:uid="{2D250874-F994-43CC-9443-6760D1CFEF95}"/>
    <cellStyle name="Normal 9 2 6 5" xfId="29139" xr:uid="{A9D1AD73-0613-4690-8B81-3140C731170A}"/>
    <cellStyle name="Normal 9 2 6 5 2" xfId="29142" xr:uid="{F4E93F11-15A7-434D-A017-CCC1261DA4B1}"/>
    <cellStyle name="Normal 9 2 6 5 3" xfId="10618" xr:uid="{A8754BE3-13D6-44C9-9F54-0AC531874167}"/>
    <cellStyle name="Normal 9 2 6 5 4" xfId="10622" xr:uid="{7886348E-882C-416E-B861-248E958E0367}"/>
    <cellStyle name="Normal 9 2 6 5 5" xfId="17405" xr:uid="{F86EFBFA-0E83-4EAC-8A16-339AAE609A80}"/>
    <cellStyle name="Normal 9 2 6 5 6" xfId="17408" xr:uid="{C1A476DB-97CD-41C2-85E2-F1B27D442CA6}"/>
    <cellStyle name="Normal 9 2 6 5 7" xfId="17411" xr:uid="{A1619D50-80EF-49CD-87D7-C59ED4F5CA75}"/>
    <cellStyle name="Normal 9 2 6 5 8" xfId="14705" xr:uid="{BEF18C3D-208E-4200-94E0-24E607F42B2B}"/>
    <cellStyle name="Normal 9 2 6 5 9" xfId="14709" xr:uid="{9FF9A286-A396-487E-8078-A9778B39BBC2}"/>
    <cellStyle name="Normal 9 2 6 6" xfId="29143" xr:uid="{97832BAB-EBE5-4A7A-9222-90F4AFCA0C56}"/>
    <cellStyle name="Normal 9 2 6 6 2" xfId="29146" xr:uid="{81C72E31-8D57-4828-9D60-FED08FC6D4D0}"/>
    <cellStyle name="Normal 9 2 6 6 3" xfId="29147" xr:uid="{D3EB6046-DF13-4E9B-BB74-63F202B7EDCB}"/>
    <cellStyle name="Normal 9 2 6 6 4" xfId="29148" xr:uid="{81690214-C5F5-4592-B601-37B108C04A2D}"/>
    <cellStyle name="Normal 9 2 6 6 5" xfId="29150" xr:uid="{300A47E9-2AA6-4C32-9DA3-3B8E8EED3972}"/>
    <cellStyle name="Normal 9 2 6 6 6" xfId="29152" xr:uid="{ED297E37-2DEB-4351-BBFC-D92597DABFFA}"/>
    <cellStyle name="Normal 9 2 6 6 7" xfId="29154" xr:uid="{6686F744-C67C-48BD-8500-E7F8F255D2E4}"/>
    <cellStyle name="Normal 9 2 6 6 8" xfId="29157" xr:uid="{9BC349FC-BB05-4182-A64C-2895685655A5}"/>
    <cellStyle name="Normal 9 2 6 6 9" xfId="29160" xr:uid="{13AA244B-A4C1-42C8-AFD2-4B8C30E9CAFF}"/>
    <cellStyle name="Normal 9 2 6 7" xfId="29163" xr:uid="{19EE58FF-D876-4215-9DE6-4973EAFD1E97}"/>
    <cellStyle name="Normal 9 2 6 8" xfId="29164" xr:uid="{F48E4ED2-1E1A-4520-8ADF-C2BAB4F84CA9}"/>
    <cellStyle name="Normal 9 2 6 9" xfId="29165" xr:uid="{7345C86A-5B2B-4A09-B2A3-F85A9744B6C0}"/>
    <cellStyle name="Normal 9 2 6_New TB 18-19" xfId="29166" xr:uid="{23EE0AA2-21D6-4694-A937-72C78634C443}"/>
    <cellStyle name="Normal 9 2 7" xfId="29167" xr:uid="{5A9BA1D2-0871-40F0-9D52-D8C8F98CA476}"/>
    <cellStyle name="Normal 9 2 7 2" xfId="2831" xr:uid="{406E3F8D-E67C-46B2-A102-4B93C6329625}"/>
    <cellStyle name="Normal 9 2 7 3" xfId="2840" xr:uid="{6EDD83B0-5CEE-4FF9-BCE0-8A8FA4B3A01D}"/>
    <cellStyle name="Normal 9 2 7 4" xfId="29168" xr:uid="{E0DFE225-CFD9-4210-85FF-2D540B8ABD3A}"/>
    <cellStyle name="Normal 9 2 7 5" xfId="29171" xr:uid="{97222AC0-E6EB-4432-B02F-E6CA117550E8}"/>
    <cellStyle name="Normal 9 2 7 6" xfId="29174" xr:uid="{7493E517-0942-4F74-919D-DF1C185FB218}"/>
    <cellStyle name="Normal 9 2 7 7" xfId="630" xr:uid="{CFC514B9-1FEE-49F7-89F5-95B55468187C}"/>
    <cellStyle name="Normal 9 2 7 8" xfId="29176" xr:uid="{7552AECE-A3CE-47B3-A795-FB7216F4292D}"/>
    <cellStyle name="Normal 9 2 7 9" xfId="8530" xr:uid="{588F378D-A720-4CF7-8802-6A7BBBDAD0EA}"/>
    <cellStyle name="Normal 9 2 8" xfId="29178" xr:uid="{F83152A6-A9A3-439C-8F6C-9EA5B6FA89AE}"/>
    <cellStyle name="Normal 9 2 8 2" xfId="25841" xr:uid="{AE4ED900-6135-424F-95D6-5955B35538EF}"/>
    <cellStyle name="Normal 9 2 8 3" xfId="25844" xr:uid="{4E565D6F-800C-428E-A783-06C69C7702D2}"/>
    <cellStyle name="Normal 9 2 8 4" xfId="29179" xr:uid="{026E73EE-9FDE-4025-BE5D-24C5C2C96410}"/>
    <cellStyle name="Normal 9 2 8 5" xfId="29181" xr:uid="{09497352-F018-4687-B380-85CE38A9FE1B}"/>
    <cellStyle name="Normal 9 2 8 6" xfId="29183" xr:uid="{B71BDDA3-FD91-423E-9671-806911C6CDA2}"/>
    <cellStyle name="Normal 9 2 8 7" xfId="29185" xr:uid="{9A9EF604-DD42-4FC1-8052-01F4E856E862}"/>
    <cellStyle name="Normal 9 2 8 8" xfId="29186" xr:uid="{0364AEE1-A695-41BB-BA70-D569C99B0CCA}"/>
    <cellStyle name="Normal 9 2 8 9" xfId="24477" xr:uid="{0A45A5B4-9384-496A-90E4-81C359656CB1}"/>
    <cellStyle name="Normal 9 2 9" xfId="29187" xr:uid="{4483978E-ABD1-43C1-AAC2-A66D03313F1B}"/>
    <cellStyle name="Normal 9 2 9 2" xfId="25856" xr:uid="{D49A1806-8039-4968-A5CE-325F06D87B33}"/>
    <cellStyle name="Normal 9 2 9 3" xfId="25859" xr:uid="{EA7D4915-4FBB-4AA8-8E6C-0C823E341FA8}"/>
    <cellStyle name="Normal 9 2 9 4" xfId="29188" xr:uid="{C07F8067-62BB-4609-8965-7F766D5EC8E8}"/>
    <cellStyle name="Normal 9 2 9 5" xfId="29190" xr:uid="{455228C7-A707-4535-B575-E665EAB434E1}"/>
    <cellStyle name="Normal 9 2 9 6" xfId="29192" xr:uid="{6A40E44B-EB95-40F3-B626-FA513BA02F06}"/>
    <cellStyle name="Normal 9 2 9 7" xfId="29194" xr:uid="{5E4E0060-4087-4FAD-B3B6-9B32D70870EB}"/>
    <cellStyle name="Normal 9 2 9 8" xfId="29195" xr:uid="{B4C5942B-7FDC-4CAB-A533-9137AE1E3943}"/>
    <cellStyle name="Normal 9 2 9 9" xfId="29196" xr:uid="{06C73257-BD98-4738-94AB-497A46C687F5}"/>
    <cellStyle name="Normal 9 2_New TB 18-19" xfId="168" xr:uid="{4102A88C-91EE-43E6-9BF9-B86C96FCCA6D}"/>
    <cellStyle name="Normal 9 20" xfId="28822" xr:uid="{3C1587E4-2B28-4A40-9B30-1A79FEC16CBE}"/>
    <cellStyle name="Normal 9 21" xfId="24604" xr:uid="{491A4764-0F17-45CF-9636-809EB6E5F06E}"/>
    <cellStyle name="Normal 9 22" xfId="24608" xr:uid="{CEAC526F-A8AC-46D9-A040-395F589B1352}"/>
    <cellStyle name="Normal 9 23" xfId="24611" xr:uid="{22F6CCB7-0685-44BE-A317-EE9B6E53FAD6}"/>
    <cellStyle name="Normal 9 24" xfId="24614" xr:uid="{0B0AA9E2-1204-4536-A93B-0ECA2A5BDD99}"/>
    <cellStyle name="Normal 9 3" xfId="5325" xr:uid="{102B7B55-6D16-403F-890C-341E98B99C5C}"/>
    <cellStyle name="Normal 9 3 10" xfId="29197" xr:uid="{14785AC1-04D6-4B21-B485-0284E83E48EA}"/>
    <cellStyle name="Normal 9 3 10 2" xfId="29198" xr:uid="{724395DA-83B1-42FB-87C9-999797BA6084}"/>
    <cellStyle name="Normal 9 3 10 3" xfId="29199" xr:uid="{0615433C-7197-41D6-A970-A0EA3FE3033A}"/>
    <cellStyle name="Normal 9 3 10 4" xfId="29200" xr:uid="{781AC4C9-AF57-4857-BC75-FA08E89F9790}"/>
    <cellStyle name="Normal 9 3 10 5" xfId="29201" xr:uid="{741EEA4B-ED25-4C1F-970A-71D59B6F2900}"/>
    <cellStyle name="Normal 9 3 10 6" xfId="29202" xr:uid="{4B74AFEE-6E5B-481E-AD52-34414DE28BEF}"/>
    <cellStyle name="Normal 9 3 10 7" xfId="29203" xr:uid="{5EBD61D8-AADE-4463-ACDA-45D426E211EC}"/>
    <cellStyle name="Normal 9 3 10 8" xfId="18003" xr:uid="{6A4EC31A-8A68-4DEE-AE4C-5E00C393295D}"/>
    <cellStyle name="Normal 9 3 10 9" xfId="18007" xr:uid="{47DF98FA-BB0E-412E-89F9-509ADC899A06}"/>
    <cellStyle name="Normal 9 3 11" xfId="29204" xr:uid="{59B1F574-40F9-411A-BC14-1990E948C28B}"/>
    <cellStyle name="Normal 9 3 11 2" xfId="29206" xr:uid="{C7F2D42C-12BA-4D56-8CBC-FB1556524E01}"/>
    <cellStyle name="Normal 9 3 11 3" xfId="29208" xr:uid="{FD1CB830-DF37-4961-AB2A-0043F1B3B059}"/>
    <cellStyle name="Normal 9 3 11 4" xfId="29209" xr:uid="{E94F5A4F-E121-4B5A-981F-7F747A394CCA}"/>
    <cellStyle name="Normal 9 3 11 5" xfId="29210" xr:uid="{D3962AD5-2056-47A8-BB91-7EA96C86FF5F}"/>
    <cellStyle name="Normal 9 3 11 6" xfId="29211" xr:uid="{9B6345FB-14C6-4AD3-8CA7-7D7326937C31}"/>
    <cellStyle name="Normal 9 3 11 7" xfId="29212" xr:uid="{AB516E1E-6523-474C-B6A8-5443B26AF911}"/>
    <cellStyle name="Normal 9 3 11 8" xfId="29213" xr:uid="{440E93E9-7485-4B04-A49A-D0D6DEAF7D1D}"/>
    <cellStyle name="Normal 9 3 11 9" xfId="29214" xr:uid="{D41BF314-FF55-403F-97D1-BB74DBDD4C1B}"/>
    <cellStyle name="Normal 9 3 12" xfId="29216" xr:uid="{45E64121-D2A1-4401-8D4D-3BBCD7DDC34A}"/>
    <cellStyle name="Normal 9 3 13" xfId="29217" xr:uid="{61D34B0E-5991-492E-A438-6BE5E396CA71}"/>
    <cellStyle name="Normal 9 3 14" xfId="29218" xr:uid="{9FAA377D-A862-4CCF-8DE9-9118D02C589B}"/>
    <cellStyle name="Normal 9 3 15" xfId="29219" xr:uid="{B6EC5890-2084-4314-8125-9CC1180E172C}"/>
    <cellStyle name="Normal 9 3 16" xfId="4281" xr:uid="{3F506D48-F37A-429A-B948-31FDEA9B27EF}"/>
    <cellStyle name="Normal 9 3 17" xfId="4285" xr:uid="{25D791C3-2878-4563-AAE6-2D7A998D7F65}"/>
    <cellStyle name="Normal 9 3 18" xfId="4288" xr:uid="{5B024590-D44C-4D3D-B636-7DB33677BB60}"/>
    <cellStyle name="Normal 9 3 19" xfId="4295" xr:uid="{DCF382AC-3B24-40D0-B47B-EE4F1BE54204}"/>
    <cellStyle name="Normal 9 3 2" xfId="11048" xr:uid="{C4EC4B9B-CE95-432A-9BD9-6516876072D0}"/>
    <cellStyle name="Normal 9 3 2 10" xfId="29220" xr:uid="{0FF1BB73-E3F8-4D7A-AAF8-A17E10E88AD5}"/>
    <cellStyle name="Normal 9 3 2 11" xfId="29221" xr:uid="{C60DFEB1-F59C-4868-94B0-55BECD786ECB}"/>
    <cellStyle name="Normal 9 3 2 12" xfId="29222" xr:uid="{C0FC7D68-8355-440B-9055-9826C99CF3DF}"/>
    <cellStyle name="Normal 9 3 2 13" xfId="29223" xr:uid="{5B9730F1-6FA6-49C9-8195-9453B6023B53}"/>
    <cellStyle name="Normal 9 3 2 14" xfId="29224" xr:uid="{B6D1B0AB-5D22-411D-9CF9-96C61692E1AA}"/>
    <cellStyle name="Normal 9 3 2 2" xfId="29226" xr:uid="{75A78FA5-70B7-4225-BFF5-A3E3E5EA0C1A}"/>
    <cellStyle name="Normal 9 3 2 2 2" xfId="5190" xr:uid="{5172E804-1666-42AE-B59D-81138D3A96A9}"/>
    <cellStyle name="Normal 9 3 2 2 3" xfId="16969" xr:uid="{83787967-1AE8-4E7D-8856-44EB96DE7453}"/>
    <cellStyle name="Normal 9 3 2 2 4" xfId="29227" xr:uid="{F3BD40CD-5E98-4568-810A-719178A1DDD2}"/>
    <cellStyle name="Normal 9 3 2 2 5" xfId="29228" xr:uid="{AD3E4CDD-BD24-4882-95D6-F5C4A6088E19}"/>
    <cellStyle name="Normal 9 3 2 2 6" xfId="29229" xr:uid="{FE840EA5-1AD7-4042-A32B-CBCCEAC15924}"/>
    <cellStyle name="Normal 9 3 2 2 7" xfId="29230" xr:uid="{E6F0EE5F-2B05-46B5-9EDA-E2760AB92D9B}"/>
    <cellStyle name="Normal 9 3 2 2 8" xfId="29232" xr:uid="{0FD03137-8D69-49C4-8350-543A379C6DFE}"/>
    <cellStyle name="Normal 9 3 2 2 9" xfId="29235" xr:uid="{1662A9FE-90CC-46D4-9ECF-758017C2ABEB}"/>
    <cellStyle name="Normal 9 3 2 3" xfId="29239" xr:uid="{E5C43E9A-1580-479A-891B-44003C76530A}"/>
    <cellStyle name="Normal 9 3 2 3 2" xfId="5257" xr:uid="{A1194198-403D-4C29-800C-4BBAE1231C5D}"/>
    <cellStyle name="Normal 9 3 2 3 3" xfId="16973" xr:uid="{70BEA1CE-1DCF-48C3-BA53-0B85AC9C4E2C}"/>
    <cellStyle name="Normal 9 3 2 3 4" xfId="28214" xr:uid="{D2B51726-DE93-4DC1-87F8-4AD3793316BE}"/>
    <cellStyle name="Normal 9 3 2 3 5" xfId="28315" xr:uid="{0FEF6485-9119-457C-B984-73F9C216F8BE}"/>
    <cellStyle name="Normal 9 3 2 3 6" xfId="28393" xr:uid="{38ACCAC3-ABEC-4160-9B16-BD88D4720645}"/>
    <cellStyle name="Normal 9 3 2 3 7" xfId="28396" xr:uid="{94C7C1FD-2DDF-47D0-B42D-38C0EA9D2A62}"/>
    <cellStyle name="Normal 9 3 2 3 8" xfId="28399" xr:uid="{AB4CE756-4FAF-44E0-A9F8-FF7F77863AB4}"/>
    <cellStyle name="Normal 9 3 2 3 9" xfId="29241" xr:uid="{0D35FA15-AF5B-48F4-9D82-4206B0E3D1CE}"/>
    <cellStyle name="Normal 9 3 2 4" xfId="29243" xr:uid="{C6907C82-4D59-4958-B698-6F5E2AD564E2}"/>
    <cellStyle name="Normal 9 3 2 4 2" xfId="5327" xr:uid="{3D1BAD57-7CE6-4960-87AE-FCD27D1AE35D}"/>
    <cellStyle name="Normal 9 3 2 4 3" xfId="6438" xr:uid="{52C59F42-07FA-46A9-B10A-74EDB05CBFEB}"/>
    <cellStyle name="Normal 9 3 2 4 4" xfId="29244" xr:uid="{5F24AB1D-250E-41B1-A38B-96C38641A093}"/>
    <cellStyle name="Normal 9 3 2 4 5" xfId="29246" xr:uid="{9DB0E1A0-FD6B-4DC9-A06D-8B79F74D6668}"/>
    <cellStyle name="Normal 9 3 2 4 6" xfId="29249" xr:uid="{D8F0EC04-7624-4A56-AB9B-FABD5192727E}"/>
    <cellStyle name="Normal 9 3 2 4 7" xfId="29252" xr:uid="{6B35CE52-4661-4D8F-B416-AE6B4BCC7BEE}"/>
    <cellStyle name="Normal 9 3 2 4 8" xfId="29255" xr:uid="{F1676DA9-A6EA-4122-AACE-75F177E5831F}"/>
    <cellStyle name="Normal 9 3 2 4 9" xfId="29258" xr:uid="{8971677C-AC06-4966-966B-4983CA775CAA}"/>
    <cellStyle name="Normal 9 3 2 5" xfId="29260" xr:uid="{71C5327A-31E6-436C-98C6-1BAB9C9DC371}"/>
    <cellStyle name="Normal 9 3 2 5 2" xfId="5399" xr:uid="{3268CD89-5065-4ED7-B3D3-6CDC789CDA35}"/>
    <cellStyle name="Normal 9 3 2 5 3" xfId="16975" xr:uid="{7301213F-C030-4656-888B-D62330F52FDA}"/>
    <cellStyle name="Normal 9 3 2 5 4" xfId="29261" xr:uid="{D0F1D485-17DA-456E-A407-85CAA54C4A66}"/>
    <cellStyle name="Normal 9 3 2 5 5" xfId="29262" xr:uid="{509BBCFF-9B17-4B8F-BE2B-147E10B55D71}"/>
    <cellStyle name="Normal 9 3 2 5 6" xfId="29263" xr:uid="{057D63CE-2335-41AA-B50D-7995C354D42F}"/>
    <cellStyle name="Normal 9 3 2 5 7" xfId="29264" xr:uid="{EF82691A-D5CA-4F10-96C7-2A04CB83F3FE}"/>
    <cellStyle name="Normal 9 3 2 5 8" xfId="29265" xr:uid="{612EAAB3-F5E6-4B30-B826-59ACD4866AC8}"/>
    <cellStyle name="Normal 9 3 2 5 9" xfId="29266" xr:uid="{53D512CC-CF5C-4BC7-B89E-86FEB08F536E}"/>
    <cellStyle name="Normal 9 3 2 6" xfId="29268" xr:uid="{C32CAFC8-5E08-485F-AC38-2D28983E43EF}"/>
    <cellStyle name="Normal 9 3 2 6 2" xfId="29269" xr:uid="{1841B239-DAA5-4DAE-AFCC-631DD6E9A4F6}"/>
    <cellStyle name="Normal 9 3 2 6 3" xfId="29270" xr:uid="{E6955849-39C4-4FCA-9FA1-36362F2D5B7C}"/>
    <cellStyle name="Normal 9 3 2 6 4" xfId="29271" xr:uid="{128DD376-3A13-45A9-BEB3-55F1157E1CE7}"/>
    <cellStyle name="Normal 9 3 2 6 5" xfId="29272" xr:uid="{97BD8C7B-85F6-41B8-B6F3-7E6C3B4DFE48}"/>
    <cellStyle name="Normal 9 3 2 6 6" xfId="29273" xr:uid="{014D36D1-64ED-4B19-BA3C-196FD5A784A0}"/>
    <cellStyle name="Normal 9 3 2 6 7" xfId="29274" xr:uid="{27C3D07C-B5EA-4578-A047-F39183BB3A4C}"/>
    <cellStyle name="Normal 9 3 2 6 8" xfId="29276" xr:uid="{0BA311B0-F9B6-4EC3-BACD-935299F7A479}"/>
    <cellStyle name="Normal 9 3 2 6 9" xfId="29278" xr:uid="{C0D0416C-CCFA-4D3E-B7AE-E9B2C8CEB2BB}"/>
    <cellStyle name="Normal 9 3 2 7" xfId="29280" xr:uid="{2BFF4B0C-4070-4C01-AF0B-DD5BB3F1FB51}"/>
    <cellStyle name="Normal 9 3 2 8" xfId="29284" xr:uid="{6B793ED6-59C6-451E-8C98-42CC9D32650B}"/>
    <cellStyle name="Normal 9 3 2 9" xfId="18686" xr:uid="{CCD6499A-F289-417C-A7A1-F89CAFB05F32}"/>
    <cellStyle name="Normal 9 3 2_New TB 18-19" xfId="29287" xr:uid="{03267358-C17D-4032-B061-74C453E88BAD}"/>
    <cellStyle name="Normal 9 3 3" xfId="11050" xr:uid="{BF137BA1-C404-44C4-83AF-D1F317A4C51A}"/>
    <cellStyle name="Normal 9 3 3 10" xfId="17948" xr:uid="{A4B2A448-5A5A-419A-9271-2DBAADFB1BEF}"/>
    <cellStyle name="Normal 9 3 3 11" xfId="17952" xr:uid="{B83AFD80-1A2D-4831-8E4A-02B4BD19B0CE}"/>
    <cellStyle name="Normal 9 3 3 12" xfId="17953" xr:uid="{6DD0592C-B21B-4707-B390-D3D461536F46}"/>
    <cellStyle name="Normal 9 3 3 13" xfId="17957" xr:uid="{B73A1A41-BE25-4811-9D8B-3539EC63DA82}"/>
    <cellStyle name="Normal 9 3 3 14" xfId="24322" xr:uid="{659AD867-6BAA-4EDD-95FE-A9222746924F}"/>
    <cellStyle name="Normal 9 3 3 2" xfId="29288" xr:uid="{E3DFBF89-E032-442A-9A9D-E088D3C27CFB}"/>
    <cellStyle name="Normal 9 3 3 2 2" xfId="5442" xr:uid="{1C162A1E-D868-4F85-BDF4-F60D92F226C0}"/>
    <cellStyle name="Normal 9 3 3 2 3" xfId="17243" xr:uid="{AE3531FB-41B2-4076-AE90-40C5B09AB531}"/>
    <cellStyle name="Normal 9 3 3 2 4" xfId="29289" xr:uid="{35C4839B-A14F-4556-A7E0-0B9C2950F565}"/>
    <cellStyle name="Normal 9 3 3 2 5" xfId="29290" xr:uid="{5A1BE877-C2E1-406F-B1D7-6408EEB2C8B1}"/>
    <cellStyle name="Normal 9 3 3 2 6" xfId="29291" xr:uid="{4DCDD955-9379-4945-B626-7492239A083F}"/>
    <cellStyle name="Normal 9 3 3 2 7" xfId="22059" xr:uid="{1154FA5D-CE3D-44CC-8416-40D3B9D2E0F1}"/>
    <cellStyle name="Normal 9 3 3 2 8" xfId="15144" xr:uid="{FBCA0700-BE0A-47D8-BA12-55E0C5E89A2A}"/>
    <cellStyle name="Normal 9 3 3 2 9" xfId="21093" xr:uid="{3C3E13E6-62C9-4924-812A-B9365261D4EE}"/>
    <cellStyle name="Normal 9 3 3 3" xfId="29292" xr:uid="{544B9DEF-D993-4299-A6A6-D123CC7B4A60}"/>
    <cellStyle name="Normal 9 3 3 3 2" xfId="5454" xr:uid="{43D211ED-5722-4419-8F15-1AC47C4ECA50}"/>
    <cellStyle name="Normal 9 3 3 3 3" xfId="17245" xr:uid="{3EF16329-A1A7-4AB7-8602-5FD4FE5B206C}"/>
    <cellStyle name="Normal 9 3 3 3 4" xfId="29293" xr:uid="{0D1407DB-80AB-4986-BD88-6C371EDF9947}"/>
    <cellStyle name="Normal 9 3 3 3 5" xfId="29294" xr:uid="{0050FE78-59ED-49CE-AD9F-A4E0296D0231}"/>
    <cellStyle name="Normal 9 3 3 3 6" xfId="29295" xr:uid="{8DDB0DAD-48E9-465D-AC37-F8D5D1E4D4D1}"/>
    <cellStyle name="Normal 9 3 3 3 7" xfId="22734" xr:uid="{BFD8487E-E099-4350-A27E-66E523E379B2}"/>
    <cellStyle name="Normal 9 3 3 3 8" xfId="21126" xr:uid="{74E1E070-6873-4B04-97C8-0693C26DC84B}"/>
    <cellStyle name="Normal 9 3 3 3 9" xfId="21131" xr:uid="{058514B0-8EAB-4E4A-BF27-DB5BAB7FF625}"/>
    <cellStyle name="Normal 9 3 3 4" xfId="29296" xr:uid="{0E7A2B38-ACE1-47D8-854F-A74834A99061}"/>
    <cellStyle name="Normal 9 3 3 4 2" xfId="2668" xr:uid="{12A0B36C-14E0-4891-A192-3E24A1D5498D}"/>
    <cellStyle name="Normal 9 3 3 4 3" xfId="1382" xr:uid="{FD266FC7-0BD2-48AD-AC62-65A41DC7050B}"/>
    <cellStyle name="Normal 9 3 3 4 4" xfId="298" xr:uid="{5A2759B1-8B81-40C0-B6A9-A68DB700C9B2}"/>
    <cellStyle name="Normal 9 3 3 4 5" xfId="29" xr:uid="{3222B039-E450-46C7-BA90-0C3491D46B2C}"/>
    <cellStyle name="Normal 9 3 3 4 6" xfId="2993" xr:uid="{36ED30C7-455C-4ED7-A805-0B79CA30C207}"/>
    <cellStyle name="Normal 9 3 3 4 7" xfId="3009" xr:uid="{6B8C4B72-0DDD-4083-8F60-29D3C71C2A11}"/>
    <cellStyle name="Normal 9 3 3 4 8" xfId="3045" xr:uid="{C9FB70F5-CCE2-4891-A29E-FE661EC32FEB}"/>
    <cellStyle name="Normal 9 3 3 4 9" xfId="17523" xr:uid="{97792440-156C-4586-86C2-C4FFF5B4A55D}"/>
    <cellStyle name="Normal 9 3 3 5" xfId="29298" xr:uid="{F37DAFFF-1D11-426C-8445-9650699FCFED}"/>
    <cellStyle name="Normal 9 3 3 5 2" xfId="470" xr:uid="{F7CA088A-64ED-497B-A2D1-63186A063ECC}"/>
    <cellStyle name="Normal 9 3 3 5 3" xfId="508" xr:uid="{DBBC4546-E677-4FDD-BAFD-779AA4451215}"/>
    <cellStyle name="Normal 9 3 3 5 4" xfId="2112" xr:uid="{25D1796F-15D8-4DC1-80A4-C0299E07AF7B}"/>
    <cellStyle name="Normal 9 3 3 5 5" xfId="2190" xr:uid="{C4AC8A00-2BD5-4314-95F1-644C9EE0A770}"/>
    <cellStyle name="Normal 9 3 3 5 6" xfId="2200" xr:uid="{4CC248C9-B34E-4F04-AE3A-109135D0BB33}"/>
    <cellStyle name="Normal 9 3 3 5 7" xfId="2209" xr:uid="{04A6CD5C-B950-4439-9EE2-B6DFDF58EA80}"/>
    <cellStyle name="Normal 9 3 3 5 8" xfId="2223" xr:uid="{61FC2741-748B-4DD5-B488-E5260F75E212}"/>
    <cellStyle name="Normal 9 3 3 5 9" xfId="23919" xr:uid="{D0BD8C78-5A1A-4C79-9FE1-6F90DD8C31B1}"/>
    <cellStyle name="Normal 9 3 3 6" xfId="29300" xr:uid="{998820F7-C6E0-4E80-B0DB-48F0E7F9E9C1}"/>
    <cellStyle name="Normal 9 3 3 6 2" xfId="3152" xr:uid="{9520B16F-29F5-4BEF-82D2-F480B92B0494}"/>
    <cellStyle name="Normal 9 3 3 6 3" xfId="1388" xr:uid="{3D85D1FA-C60F-45BD-8D00-3452DDF872A3}"/>
    <cellStyle name="Normal 9 3 3 6 4" xfId="3157" xr:uid="{9A22915D-F74B-4B36-B5D8-550A868474FF}"/>
    <cellStyle name="Normal 9 3 3 6 5" xfId="3160" xr:uid="{D4FBFC04-B807-49B8-A816-5972563682B0}"/>
    <cellStyle name="Normal 9 3 3 6 6" xfId="3167" xr:uid="{101B8078-B389-4470-A0C4-549ADCCFF3DC}"/>
    <cellStyle name="Normal 9 3 3 6 7" xfId="3173" xr:uid="{199972F4-7797-4497-A431-35FB362CA699}"/>
    <cellStyle name="Normal 9 3 3 6 8" xfId="3189" xr:uid="{76DC9BEA-3E9B-4A29-BC94-2E3486819E8C}"/>
    <cellStyle name="Normal 9 3 3 6 9" xfId="29302" xr:uid="{FBB3885B-35FB-4052-80D1-63B8618A357F}"/>
    <cellStyle name="Normal 9 3 3 7" xfId="29304" xr:uid="{9EDD129F-62C4-4E41-ABDB-E36575E95E3E}"/>
    <cellStyle name="Normal 9 3 3 8" xfId="29306" xr:uid="{AC018D2E-007A-484F-B52E-4F95CD10A64D}"/>
    <cellStyle name="Normal 9 3 3 9" xfId="29307" xr:uid="{DF96B1AA-7A0A-49E5-82AF-58088FB91F0D}"/>
    <cellStyle name="Normal 9 3 3_New TB 18-19" xfId="29308" xr:uid="{CD278671-CF0B-41CB-B315-6ECE86E954C2}"/>
    <cellStyle name="Normal 9 3 4" xfId="11052" xr:uid="{24CDE676-81E1-4A29-AD65-22B9E9299FFD}"/>
    <cellStyle name="Normal 9 3 4 10" xfId="29309" xr:uid="{1172962E-7221-4BA0-A1CD-FF1D3CAE56CC}"/>
    <cellStyle name="Normal 9 3 4 11" xfId="29310" xr:uid="{1122BE36-7AD1-49C3-91E2-40773B972459}"/>
    <cellStyle name="Normal 9 3 4 12" xfId="29311" xr:uid="{8776305C-F86E-436A-8D01-405F0FE6D2E6}"/>
    <cellStyle name="Normal 9 3 4 13" xfId="29312" xr:uid="{7E186E56-3DA4-4804-BB33-2E79374423D3}"/>
    <cellStyle name="Normal 9 3 4 14" xfId="29313" xr:uid="{B7D9858F-60EB-4F50-A099-86C95DD96CF7}"/>
    <cellStyle name="Normal 9 3 4 2" xfId="29314" xr:uid="{C3067D02-C98B-4C78-A62F-8A5BD4D9FA70}"/>
    <cellStyle name="Normal 9 3 4 2 2" xfId="3028" xr:uid="{38872EB4-7F53-460D-A2FD-A78E6D86DFAE}"/>
    <cellStyle name="Normal 9 3 4 2 3" xfId="2257" xr:uid="{C4A53CFF-2B7F-49BE-B30A-57ACB7FA1271}"/>
    <cellStyle name="Normal 9 3 4 2 4" xfId="3035" xr:uid="{2A3D0DC7-02F6-47B7-A542-22BAA0BE7CBE}"/>
    <cellStyle name="Normal 9 3 4 2 5" xfId="17124" xr:uid="{031EED9C-2A08-45B2-BB1D-7361721FD968}"/>
    <cellStyle name="Normal 9 3 4 2 6" xfId="17126" xr:uid="{79F7CC74-7BC1-45A5-B76C-692F4B5AF5A7}"/>
    <cellStyle name="Normal 9 3 4 2 7" xfId="17128" xr:uid="{EF350996-D4F0-4F44-A093-343D09230995}"/>
    <cellStyle name="Normal 9 3 4 2 8" xfId="17130" xr:uid="{B71B8F13-7311-457B-A3EF-404F61D882FA}"/>
    <cellStyle name="Normal 9 3 4 2 9" xfId="29315" xr:uid="{E6F48B12-6275-476B-8933-987113BA5918}"/>
    <cellStyle name="Normal 9 3 4 3" xfId="29316" xr:uid="{4F50FBE6-942C-43BF-9C5D-CF48C2A57A13}"/>
    <cellStyle name="Normal 9 3 4 3 2" xfId="3060" xr:uid="{45AF00E5-9366-4273-91A3-CBEB3BBE0CEF}"/>
    <cellStyle name="Normal 9 3 4 3 3" xfId="3068" xr:uid="{38FFCFC6-7F3A-4BB3-B2BF-90638542199A}"/>
    <cellStyle name="Normal 9 3 4 3 4" xfId="29317" xr:uid="{1E3FB911-E667-438D-AC83-9BBC7AC35348}"/>
    <cellStyle name="Normal 9 3 4 3 5" xfId="29318" xr:uid="{87445218-AF63-4543-99A0-2A59C5E875CD}"/>
    <cellStyle name="Normal 9 3 4 3 6" xfId="24474" xr:uid="{9DC6C59A-5C52-4F17-B9EE-FD360306B48B}"/>
    <cellStyle name="Normal 9 3 4 3 7" xfId="29319" xr:uid="{B19871CA-ECC7-43EF-9D05-CB5775CE0D04}"/>
    <cellStyle name="Normal 9 3 4 3 8" xfId="29321" xr:uid="{70751A36-E068-4F8F-AA02-1C5206572561}"/>
    <cellStyle name="Normal 9 3 4 3 9" xfId="29323" xr:uid="{15B6E89C-146E-48F2-A8D7-D1D141C58574}"/>
    <cellStyle name="Normal 9 3 4 4" xfId="29325" xr:uid="{08247654-3450-42C5-A8F7-C6731BFB6909}"/>
    <cellStyle name="Normal 9 3 4 4 2" xfId="3586" xr:uid="{12236A3E-EC21-49E3-9F96-0576F829567E}"/>
    <cellStyle name="Normal 9 3 4 4 3" xfId="3600" xr:uid="{5F804E25-AC22-4981-A1ED-7B202678A975}"/>
    <cellStyle name="Normal 9 3 4 4 4" xfId="3613" xr:uid="{21EF78EC-CF81-41C6-8314-4274DE3757F8}"/>
    <cellStyle name="Normal 9 3 4 4 5" xfId="3623" xr:uid="{9BDE2A43-378B-4834-95DE-4EBF8901061E}"/>
    <cellStyle name="Normal 9 3 4 4 6" xfId="3628" xr:uid="{94BF17D3-F0FF-4146-B512-F7E8C6E34556}"/>
    <cellStyle name="Normal 9 3 4 4 7" xfId="3765" xr:uid="{02046C47-3B0E-4814-9516-2EE633DA2E7D}"/>
    <cellStyle name="Normal 9 3 4 4 8" xfId="29326" xr:uid="{D3B1F880-338C-4E28-913E-B7BAC4C1F420}"/>
    <cellStyle name="Normal 9 3 4 4 9" xfId="20540" xr:uid="{432C4615-D3CA-41E5-AE15-526B868B4D2A}"/>
    <cellStyle name="Normal 9 3 4 5" xfId="29327" xr:uid="{4D02084F-DBBA-4FF8-8F8B-D0280B597AAE}"/>
    <cellStyle name="Normal 9 3 4 5 2" xfId="17508" xr:uid="{7194CA70-83E9-4C93-BD38-BCB9AECF3FCB}"/>
    <cellStyle name="Normal 9 3 4 5 3" xfId="17512" xr:uid="{82DC9E12-01E8-4107-9C80-06510769651F}"/>
    <cellStyle name="Normal 9 3 4 5 4" xfId="29328" xr:uid="{C052C578-8C4D-4F20-AB0D-09A439EAF8CB}"/>
    <cellStyle name="Normal 9 3 4 5 5" xfId="29330" xr:uid="{7EED746F-DFB2-419B-9EB4-6561D64C1F70}"/>
    <cellStyle name="Normal 9 3 4 5 6" xfId="29332" xr:uid="{9C7FE4ED-A6C1-41D6-9139-81E11212339E}"/>
    <cellStyle name="Normal 9 3 4 5 7" xfId="27788" xr:uid="{3C32F47E-3F32-42D3-91D7-5872A50C693D}"/>
    <cellStyle name="Normal 9 3 4 5 8" xfId="29334" xr:uid="{D291EB13-FFF5-4FB1-9C4A-E46E30BC94F6}"/>
    <cellStyle name="Normal 9 3 4 5 9" xfId="29335" xr:uid="{9D61D667-F4AE-48AD-BF8C-7AF68B5539F1}"/>
    <cellStyle name="Normal 9 3 4 6" xfId="29336" xr:uid="{8E9D0F06-833D-4B51-8699-E6A67792AF82}"/>
    <cellStyle name="Normal 9 3 4 6 2" xfId="29338" xr:uid="{C6F2EA31-3A84-4C25-AE00-E8C2397AD6A2}"/>
    <cellStyle name="Normal 9 3 4 6 3" xfId="29340" xr:uid="{EE07763E-0B53-4D79-A797-38214FDC05C8}"/>
    <cellStyle name="Normal 9 3 4 6 4" xfId="29342" xr:uid="{8AE59774-8A9A-41B5-82B0-CF16EB4F4131}"/>
    <cellStyle name="Normal 9 3 4 6 5" xfId="29345" xr:uid="{A1BDD310-2F89-436B-9409-E115D7B24D9B}"/>
    <cellStyle name="Normal 9 3 4 6 6" xfId="29348" xr:uid="{603D6901-A6B5-42C7-AAE8-50AAC1207FFC}"/>
    <cellStyle name="Normal 9 3 4 6 7" xfId="29350" xr:uid="{F3D54415-1238-4F09-B1AB-4013C461B9E4}"/>
    <cellStyle name="Normal 9 3 4 6 8" xfId="29352" xr:uid="{ACD06B11-6682-4A80-A4D7-4DB527F93D3A}"/>
    <cellStyle name="Normal 9 3 4 6 9" xfId="29354" xr:uid="{270346B4-2E75-416D-A1D8-5C929E03CC40}"/>
    <cellStyle name="Normal 9 3 4 7" xfId="29356" xr:uid="{A42019E9-59E8-475D-A174-72CE1B859578}"/>
    <cellStyle name="Normal 9 3 4 8" xfId="29357" xr:uid="{C134CFCE-08F6-4B4C-AF1A-6FA99996C43A}"/>
    <cellStyle name="Normal 9 3 4 9" xfId="29358" xr:uid="{2636E4DA-0348-438F-8D26-2110546D8CD1}"/>
    <cellStyle name="Normal 9 3 4_New TB 18-19" xfId="22111" xr:uid="{46404D48-FB55-4CA3-919E-CD09E9D3B905}"/>
    <cellStyle name="Normal 9 3 5" xfId="29359" xr:uid="{B242C34F-A9E1-49FE-9D63-D4882B25BF9B}"/>
    <cellStyle name="Normal 9 3 5 10" xfId="29360" xr:uid="{81ECA1B8-D462-4B0D-8F70-363D8649E74D}"/>
    <cellStyle name="Normal 9 3 5 11" xfId="29362" xr:uid="{A8D2792D-0989-4FE7-878D-70EA1BB4EC43}"/>
    <cellStyle name="Normal 9 3 5 12" xfId="29363" xr:uid="{986F688F-BC28-4FF6-B020-DB610121F0CE}"/>
    <cellStyle name="Normal 9 3 5 13" xfId="29364" xr:uid="{095DDB9A-B615-4537-A340-81A015E38C6E}"/>
    <cellStyle name="Normal 9 3 5 14" xfId="29365" xr:uid="{7947A723-A1B3-49A3-8DBD-48DFF83FAFD0}"/>
    <cellStyle name="Normal 9 3 5 2" xfId="29366" xr:uid="{506656E3-FD4A-49B0-A259-56E3B0434E69}"/>
    <cellStyle name="Normal 9 3 5 2 2" xfId="18092" xr:uid="{1734A41D-FC90-42A7-874F-EB98DD170898}"/>
    <cellStyle name="Normal 9 3 5 2 3" xfId="17594" xr:uid="{A0DFA5C8-ED14-43E3-9C74-1D9BEFAC2DAD}"/>
    <cellStyle name="Normal 9 3 5 2 4" xfId="17599" xr:uid="{90DE9AA4-54C6-4C66-8667-A94369FCAE88}"/>
    <cellStyle name="Normal 9 3 5 2 5" xfId="17603" xr:uid="{ECD04CE1-8273-4979-966F-76C624C3CC30}"/>
    <cellStyle name="Normal 9 3 5 2 6" xfId="17606" xr:uid="{B76CE7B4-8AE1-49B8-A746-A6CDBF721156}"/>
    <cellStyle name="Normal 9 3 5 2 7" xfId="17609" xr:uid="{5260CE54-FBFA-4309-819F-A700743845BF}"/>
    <cellStyle name="Normal 9 3 5 2 8" xfId="17612" xr:uid="{FD08CD08-713B-4486-998D-E518156B1ED3}"/>
    <cellStyle name="Normal 9 3 5 2 9" xfId="17615" xr:uid="{1733187B-3532-4A5A-8B98-A380C5378DA8}"/>
    <cellStyle name="Normal 9 3 5 3" xfId="29368" xr:uid="{7432F8FC-6F0A-4298-9332-4D317B9BDC73}"/>
    <cellStyle name="Normal 9 3 5 3 2" xfId="18109" xr:uid="{56105B47-F14F-4B80-8BC5-0C815412ABF7}"/>
    <cellStyle name="Normal 9 3 5 3 3" xfId="17621" xr:uid="{55F792EC-A44C-45A5-936E-19A2F3C8111A}"/>
    <cellStyle name="Normal 9 3 5 3 4" xfId="2302" xr:uid="{3D6A6899-A06B-406F-8256-CEFFB7131FF4}"/>
    <cellStyle name="Normal 9 3 5 3 5" xfId="17625" xr:uid="{82CDF7CC-C45C-4EA6-9696-B82DA60E8794}"/>
    <cellStyle name="Normal 9 3 5 3 6" xfId="17627" xr:uid="{9A4387E8-A95B-4C4B-B583-78ADEB671C88}"/>
    <cellStyle name="Normal 9 3 5 3 7" xfId="17630" xr:uid="{029E022F-90EF-4D41-831D-8214525BC464}"/>
    <cellStyle name="Normal 9 3 5 3 8" xfId="17632" xr:uid="{EFCB5A46-206F-4BE3-949C-764DAF8A12F1}"/>
    <cellStyle name="Normal 9 3 5 3 9" xfId="17634" xr:uid="{EA72684C-25E3-4311-885F-2C8C8DB3DEC8}"/>
    <cellStyle name="Normal 9 3 5 4" xfId="29370" xr:uid="{613AD686-1568-49FC-A431-7DDBA30A04B1}"/>
    <cellStyle name="Normal 9 3 5 4 2" xfId="18119" xr:uid="{E46E1139-BE58-4A0C-ACE9-67AD6C1CAD51}"/>
    <cellStyle name="Normal 9 3 5 4 3" xfId="17641" xr:uid="{75B2DF4D-D371-4BB3-AD05-AB06E9FA0F03}"/>
    <cellStyle name="Normal 9 3 5 4 4" xfId="17643" xr:uid="{F9AA8CFF-02BA-4707-AF71-7040B87B25AB}"/>
    <cellStyle name="Normal 9 3 5 4 5" xfId="17645" xr:uid="{8FCE8AD7-B03F-4C18-BC86-45E7D6E72904}"/>
    <cellStyle name="Normal 9 3 5 4 6" xfId="17647" xr:uid="{15386DF2-D57A-477E-A514-B6E89DA24095}"/>
    <cellStyle name="Normal 9 3 5 4 7" xfId="17649" xr:uid="{3D60552B-7725-418B-82A0-F4473C84EC41}"/>
    <cellStyle name="Normal 9 3 5 4 8" xfId="17651" xr:uid="{97C338CA-2416-4F0C-8E53-AFF74B1F9057}"/>
    <cellStyle name="Normal 9 3 5 4 9" xfId="17655" xr:uid="{E6FB47FD-F7CA-4371-924A-5B1E904D9521}"/>
    <cellStyle name="Normal 9 3 5 5" xfId="29372" xr:uid="{90853DC4-2BBB-46BF-B11E-73531ECE8A4F}"/>
    <cellStyle name="Normal 9 3 5 5 2" xfId="18137" xr:uid="{6C135CE3-82AE-423A-B839-3E1EF7534DF4}"/>
    <cellStyle name="Normal 9 3 5 5 3" xfId="17665" xr:uid="{3A8CBE93-9807-454C-B91C-DECD7B3649C1}"/>
    <cellStyle name="Normal 9 3 5 5 4" xfId="17668" xr:uid="{B4C16D37-CF0A-4E1A-BE50-BB10E3E4687E}"/>
    <cellStyle name="Normal 9 3 5 5 5" xfId="17671" xr:uid="{E69291C8-8892-40DD-8191-671058AE8A61}"/>
    <cellStyle name="Normal 9 3 5 5 6" xfId="17674" xr:uid="{D4D824A4-3F45-481B-A81A-1D2AD130CC51}"/>
    <cellStyle name="Normal 9 3 5 5 7" xfId="17677" xr:uid="{8E31D505-C612-45CE-BD16-07F7DB65ABF1}"/>
    <cellStyle name="Normal 9 3 5 5 8" xfId="17679" xr:uid="{7832058B-373A-4F94-A0BC-149BA21E29F2}"/>
    <cellStyle name="Normal 9 3 5 5 9" xfId="17681" xr:uid="{EDCE0A3E-18BE-4313-83E5-1598D8CD57DE}"/>
    <cellStyle name="Normal 9 3 5 6" xfId="29373" xr:uid="{49D812BC-3A2E-432B-A97F-CA7577C16788}"/>
    <cellStyle name="Normal 9 3 5 6 2" xfId="29374" xr:uid="{C16A0125-1D99-4006-AB04-5D8B5FA7B6C4}"/>
    <cellStyle name="Normal 9 3 5 6 3" xfId="29375" xr:uid="{66B5B5B2-7559-4A54-ACA0-C897B90623A3}"/>
    <cellStyle name="Normal 9 3 5 6 4" xfId="29376" xr:uid="{5051BC2C-23BB-425E-9454-B3D02C7694FD}"/>
    <cellStyle name="Normal 9 3 5 6 5" xfId="29378" xr:uid="{5ABF6925-8E87-4AA5-BBD0-0D6A25F2B6F1}"/>
    <cellStyle name="Normal 9 3 5 6 6" xfId="29380" xr:uid="{9A58DDBD-9273-4E13-93CD-A5B61307BAD0}"/>
    <cellStyle name="Normal 9 3 5 6 7" xfId="29382" xr:uid="{C701F9BC-32F2-4D0C-8C69-B5C4EEEC44A7}"/>
    <cellStyle name="Normal 9 3 5 6 8" xfId="29384" xr:uid="{A6E84D35-46E0-4187-B9E2-13C84B6EA3C4}"/>
    <cellStyle name="Normal 9 3 5 6 9" xfId="29386" xr:uid="{6EAD5FE8-EE6B-4B41-B99B-0E4752408B81}"/>
    <cellStyle name="Normal 9 3 5 7" xfId="29388" xr:uid="{8F7CEDED-7738-411B-97F6-90B831AD7867}"/>
    <cellStyle name="Normal 9 3 5 8" xfId="29389" xr:uid="{47916FEF-06C5-4759-AB5B-C526BC1AA519}"/>
    <cellStyle name="Normal 9 3 5 9" xfId="29390" xr:uid="{F8F44832-4489-4297-93B3-9D419B9A792F}"/>
    <cellStyle name="Normal 9 3 5_New TB 18-19" xfId="29391" xr:uid="{C5F03DBE-5260-4B99-8D1A-AF65A3B64952}"/>
    <cellStyle name="Normal 9 3 6" xfId="29393" xr:uid="{F852E2A6-9A97-488F-94A1-24538C33B873}"/>
    <cellStyle name="Normal 9 3 6 10" xfId="14207" xr:uid="{6EBF1189-2483-4F9D-B334-0EF87F0ADBAB}"/>
    <cellStyle name="Normal 9 3 6 11" xfId="14209" xr:uid="{C74768E2-D779-4D0A-BEB9-1C6742348082}"/>
    <cellStyle name="Normal 9 3 6 12" xfId="29394" xr:uid="{C33B16D3-B470-41E8-B0FD-31B82A2412B3}"/>
    <cellStyle name="Normal 9 3 6 13" xfId="29395" xr:uid="{406A08E6-F7D0-47BE-A5A1-FEB3ABFDDE8E}"/>
    <cellStyle name="Normal 9 3 6 14" xfId="29396" xr:uid="{27BCE65D-5A9F-4821-AD85-1CBB8621480A}"/>
    <cellStyle name="Normal 9 3 6 2" xfId="29397" xr:uid="{51108864-6FEC-425E-A4B7-7DE3E84FEE0C}"/>
    <cellStyle name="Normal 9 3 6 2 2" xfId="18857" xr:uid="{F259433F-C83B-4370-A3B9-7E00D30F7DF9}"/>
    <cellStyle name="Normal 9 3 6 2 3" xfId="17728" xr:uid="{7B4D5316-3359-40A2-8511-4B99AAFE46B2}"/>
    <cellStyle name="Normal 9 3 6 2 4" xfId="17730" xr:uid="{C69D4010-35DE-45CF-B8B4-8B0EE355A15E}"/>
    <cellStyle name="Normal 9 3 6 2 5" xfId="17732" xr:uid="{117D0FFE-666E-4A09-9D6E-47DB4FCA9E11}"/>
    <cellStyle name="Normal 9 3 6 2 6" xfId="17734" xr:uid="{ADD6B4BE-2C1A-4684-AA51-BB6E5B67611C}"/>
    <cellStyle name="Normal 9 3 6 2 7" xfId="17736" xr:uid="{5EE33BA2-1E35-46DF-939F-F9B39F7D1058}"/>
    <cellStyle name="Normal 9 3 6 2 8" xfId="17738" xr:uid="{6B9F95B3-5AB8-4790-AABA-DA8E263531CA}"/>
    <cellStyle name="Normal 9 3 6 2 9" xfId="17740" xr:uid="{8994B4B2-3DA5-49AB-94D5-5CE53840C89D}"/>
    <cellStyle name="Normal 9 3 6 3" xfId="29400" xr:uid="{E69247C9-A922-4478-8E0A-1E216AC38856}"/>
    <cellStyle name="Normal 9 3 6 3 2" xfId="18889" xr:uid="{840461D2-E025-4242-B344-CC485A3BD540}"/>
    <cellStyle name="Normal 9 3 6 3 3" xfId="17746" xr:uid="{C63DA609-E03D-46B7-964C-2159B4D36870}"/>
    <cellStyle name="Normal 9 3 6 3 4" xfId="17751" xr:uid="{2C95C9AC-1B22-46E6-8191-8239F9575C09}"/>
    <cellStyle name="Normal 9 3 6 3 5" xfId="17754" xr:uid="{935D58A1-FEAA-49D4-8496-3BFDA29D1FEB}"/>
    <cellStyle name="Normal 9 3 6 3 6" xfId="17757" xr:uid="{A4F69852-B8F2-483B-B8F3-80C3A758C06B}"/>
    <cellStyle name="Normal 9 3 6 3 7" xfId="17760" xr:uid="{276C0D5C-7EB9-4624-B249-6AAF30394A35}"/>
    <cellStyle name="Normal 9 3 6 3 8" xfId="17762" xr:uid="{CF500E96-0F03-4B13-995B-42B1727DE881}"/>
    <cellStyle name="Normal 9 3 6 3 9" xfId="17764" xr:uid="{D86FA383-9D88-411E-9A88-C8E63A3F7DFC}"/>
    <cellStyle name="Normal 9 3 6 4" xfId="29403" xr:uid="{7127E952-C9CC-4E89-B749-5A6F2C76EB6D}"/>
    <cellStyle name="Normal 9 3 6 4 2" xfId="18915" xr:uid="{2E4B80EC-57AB-4AD5-AB3B-21CBC4132558}"/>
    <cellStyle name="Normal 9 3 6 4 3" xfId="17770" xr:uid="{5D7FB7C9-B443-4B6C-A836-8B7AC96D5892}"/>
    <cellStyle name="Normal 9 3 6 4 4" xfId="17775" xr:uid="{DB6B0C3B-7278-479E-B2FC-B294AF7D9055}"/>
    <cellStyle name="Normal 9 3 6 4 5" xfId="17778" xr:uid="{A3AB6C02-45A4-4078-B4EE-EBA05E5DB727}"/>
    <cellStyle name="Normal 9 3 6 4 6" xfId="17782" xr:uid="{5432D241-63A2-48E7-8CD1-54745FA23D36}"/>
    <cellStyle name="Normal 9 3 6 4 7" xfId="6988" xr:uid="{F5EEE3D7-C62B-48B4-ADB1-50ACA29D960A}"/>
    <cellStyle name="Normal 9 3 6 4 8" xfId="6998" xr:uid="{13DA5659-F5B7-4511-9EB4-FFC6E2035DDF}"/>
    <cellStyle name="Normal 9 3 6 4 9" xfId="7006" xr:uid="{CA4C4E97-FBCC-41A0-8F3E-540ECF3F5594}"/>
    <cellStyle name="Normal 9 3 6 5" xfId="29407" xr:uid="{D3B387A8-CF61-4A83-A74D-C35D625C6967}"/>
    <cellStyle name="Normal 9 3 6 5 2" xfId="18940" xr:uid="{BC6F43A6-18AB-4A7F-A732-2297BCE8890F}"/>
    <cellStyle name="Normal 9 3 6 5 3" xfId="17792" xr:uid="{081DB7EC-6CA4-4D2F-BD8C-E846B6779652}"/>
    <cellStyle name="Normal 9 3 6 5 4" xfId="17796" xr:uid="{9A6E3B28-B1D2-43B8-AA3F-D6D7A53DDE61}"/>
    <cellStyle name="Normal 9 3 6 5 5" xfId="17800" xr:uid="{25AC09FD-2E84-4983-BD89-BA37D6CDFB33}"/>
    <cellStyle name="Normal 9 3 6 5 6" xfId="17804" xr:uid="{FE3C7B30-BACF-4FBB-978A-40DEE86121C9}"/>
    <cellStyle name="Normal 9 3 6 5 7" xfId="17807" xr:uid="{59FDB557-F89C-4723-9C4E-65429CCA9D41}"/>
    <cellStyle name="Normal 9 3 6 5 8" xfId="17810" xr:uid="{84DCC568-4539-4E41-BE29-76A4017EA3EC}"/>
    <cellStyle name="Normal 9 3 6 5 9" xfId="17812" xr:uid="{895042EE-C569-4E30-ABB7-E2ADAEC36CD8}"/>
    <cellStyle name="Normal 9 3 6 6" xfId="29410" xr:uid="{4766E6F5-CC0F-4E4B-A55E-EF14A9E0802E}"/>
    <cellStyle name="Normal 9 3 6 6 2" xfId="29413" xr:uid="{2E223CFF-464C-4080-9B09-BA5F5D5AE2E4}"/>
    <cellStyle name="Normal 9 3 6 6 3" xfId="29414" xr:uid="{F861F052-A48C-4CE8-A2F9-55BE9BD5D018}"/>
    <cellStyle name="Normal 9 3 6 6 4" xfId="29415" xr:uid="{BE05F6C6-DE82-419C-826A-5C2FC93D5381}"/>
    <cellStyle name="Normal 9 3 6 6 5" xfId="29418" xr:uid="{AFFAF4C8-50BA-4571-A854-65C0811E7A73}"/>
    <cellStyle name="Normal 9 3 6 6 6" xfId="29420" xr:uid="{067BAB23-30BD-4A04-BE45-E21E0448A13A}"/>
    <cellStyle name="Normal 9 3 6 6 7" xfId="29422" xr:uid="{4A12F48C-7AE9-4D4D-B289-A5BBF81A259E}"/>
    <cellStyle name="Normal 9 3 6 6 8" xfId="29424" xr:uid="{596B2B79-1EFA-4475-AEF9-645EFDAC3FE4}"/>
    <cellStyle name="Normal 9 3 6 6 9" xfId="29426" xr:uid="{E8EC9C22-7402-4C86-AA55-AFB2C726BBCE}"/>
    <cellStyle name="Normal 9 3 6 7" xfId="29428" xr:uid="{A5702215-1A76-46BC-A530-AD2B64F994B9}"/>
    <cellStyle name="Normal 9 3 6 8" xfId="29430" xr:uid="{B10603E3-11B3-4F10-BC58-A221616F3B6E}"/>
    <cellStyle name="Normal 9 3 6 9" xfId="29433" xr:uid="{B4355BE8-DBED-4D39-A614-9CFE5B6C3E2C}"/>
    <cellStyle name="Normal 9 3 6_New TB 18-19" xfId="29434" xr:uid="{3B323FC5-DDF7-438A-ABF9-8C4BC8B153BD}"/>
    <cellStyle name="Normal 9 3 7" xfId="29435" xr:uid="{611DA966-C6E4-4505-A7D9-3D2B6292C643}"/>
    <cellStyle name="Normal 9 3 7 2" xfId="29436" xr:uid="{D935EB51-3271-4C3B-9E6E-0CBB518B8969}"/>
    <cellStyle name="Normal 9 3 7 3" xfId="29438" xr:uid="{69A932B7-ADCE-47E5-AF97-DB87F83D8B43}"/>
    <cellStyle name="Normal 9 3 7 4" xfId="29440" xr:uid="{B7A4D7FD-AD69-40CE-AA1E-BC4DCF776FBB}"/>
    <cellStyle name="Normal 9 3 7 5" xfId="29442" xr:uid="{FBEB5076-12FC-435D-9179-C7C8BF6FEE78}"/>
    <cellStyle name="Normal 9 3 7 6" xfId="29444" xr:uid="{8CB8AAA2-5581-45A5-817E-D556BF8E0D9C}"/>
    <cellStyle name="Normal 9 3 7 7" xfId="29445" xr:uid="{37C5AE75-7FE1-4E44-870F-02D13D304811}"/>
    <cellStyle name="Normal 9 3 7 8" xfId="29446" xr:uid="{2DE43981-1CE0-4F78-BF28-78B2C88DDA4B}"/>
    <cellStyle name="Normal 9 3 7 9" xfId="29447" xr:uid="{58853128-F987-4414-B561-B914FA4FF110}"/>
    <cellStyle name="Normal 9 3 8" xfId="29448" xr:uid="{F038727B-F676-41DB-9736-368FF0AFE17B}"/>
    <cellStyle name="Normal 9 3 8 2" xfId="29449" xr:uid="{00CF3EF9-47A9-4C39-A929-A95E9A771D40}"/>
    <cellStyle name="Normal 9 3 8 3" xfId="29450" xr:uid="{ECF7F005-726E-4953-AB7F-86AF2AC694C2}"/>
    <cellStyle name="Normal 9 3 8 4" xfId="29452" xr:uid="{51DF3AC1-8DE8-4830-BEEA-8A1AB4CFE63B}"/>
    <cellStyle name="Normal 9 3 8 5" xfId="29453" xr:uid="{60FB3934-6EC3-4BB7-9DEF-FFD39297EA97}"/>
    <cellStyle name="Normal 9 3 8 6" xfId="29454" xr:uid="{46A0FB0E-B285-4567-A39B-B205EE267F1E}"/>
    <cellStyle name="Normal 9 3 8 7" xfId="29455" xr:uid="{181577D2-16C9-4CE7-8D5D-FF875FDACED9}"/>
    <cellStyle name="Normal 9 3 8 8" xfId="29456" xr:uid="{D59CDBA6-09FE-4D8A-A6DE-B692A9AE7C1C}"/>
    <cellStyle name="Normal 9 3 8 9" xfId="29457" xr:uid="{4E35565A-C218-4F5C-AA81-46F244275126}"/>
    <cellStyle name="Normal 9 3 9" xfId="29458" xr:uid="{53EA8E53-4F18-4789-8542-7A60A495D611}"/>
    <cellStyle name="Normal 9 3 9 2" xfId="29459" xr:uid="{41EB115D-B4E5-4039-8423-E887A7148F85}"/>
    <cellStyle name="Normal 9 3 9 3" xfId="29461" xr:uid="{D31374BF-61D6-420E-873D-0C261AF67FB1}"/>
    <cellStyle name="Normal 9 3 9 4" xfId="29463" xr:uid="{D5DA1D28-BEE6-4834-B79F-AD7835A212C8}"/>
    <cellStyle name="Normal 9 3 9 5" xfId="29464" xr:uid="{560AB8C1-C3FF-4305-A2D6-4DAEE408A7C7}"/>
    <cellStyle name="Normal 9 3 9 6" xfId="29465" xr:uid="{050EB6CE-B89B-422E-B914-E4B4710AF532}"/>
    <cellStyle name="Normal 9 3 9 7" xfId="29466" xr:uid="{3AAFCD7F-086D-45B7-86B7-3E6DC1383E1C}"/>
    <cellStyle name="Normal 9 3 9 8" xfId="29467" xr:uid="{692F8F97-1833-44EF-B52A-AEBEDD009655}"/>
    <cellStyle name="Normal 9 3 9 9" xfId="29468" xr:uid="{07EBA09E-1126-494B-8543-4C425F8949A8}"/>
    <cellStyle name="Normal 9 3_New TB 18-19" xfId="7007" xr:uid="{F97C4850-2272-4B3D-B808-45AE404AA43A}"/>
    <cellStyle name="Normal 9 4" xfId="6440" xr:uid="{90AA1D03-8708-4811-9CD5-1CCB2FE9CB9B}"/>
    <cellStyle name="Normal 9 4 10" xfId="14389" xr:uid="{784435AD-55B4-44C0-8315-83DD65962F7E}"/>
    <cellStyle name="Normal 9 4 10 2" xfId="29469" xr:uid="{74D9717E-9AAC-4F29-8390-ACE853054A87}"/>
    <cellStyle name="Normal 9 4 10 3" xfId="29471" xr:uid="{52888093-3CAC-4363-A279-4B69E1137281}"/>
    <cellStyle name="Normal 9 4 10 4" xfId="29473" xr:uid="{11AB67DC-8CD0-4165-B39B-4CC9F75091EF}"/>
    <cellStyle name="Normal 9 4 10 5" xfId="29475" xr:uid="{931E4E4B-8AFC-4011-B1C2-CC8FD1ED8E9A}"/>
    <cellStyle name="Normal 9 4 10 6" xfId="29477" xr:uid="{FBB7513C-E385-4D18-8ACC-1CB145B6ABF1}"/>
    <cellStyle name="Normal 9 4 10 7" xfId="29479" xr:uid="{B7700737-CC89-413C-AB2E-DF8FEBE2139A}"/>
    <cellStyle name="Normal 9 4 10 8" xfId="29481" xr:uid="{D1367F39-F717-46EC-8F1C-3FB641F47719}"/>
    <cellStyle name="Normal 9 4 10 9" xfId="29483" xr:uid="{7A24D0F4-C3A9-4FA1-B74D-A01DEAAFE74F}"/>
    <cellStyle name="Normal 9 4 11" xfId="14394" xr:uid="{9E4039FB-A2C1-410A-9BB4-24993B9F9417}"/>
    <cellStyle name="Normal 9 4 12" xfId="12617" xr:uid="{C5F767C8-82E0-460A-BD67-4A783B55AA50}"/>
    <cellStyle name="Normal 9 4 13" xfId="12622" xr:uid="{E4C80618-70F6-4423-B045-64057E11AF89}"/>
    <cellStyle name="Normal 9 4 14" xfId="29484" xr:uid="{DABD9EBB-170F-45A8-82FA-98E273D0E17F}"/>
    <cellStyle name="Normal 9 4 15" xfId="29485" xr:uid="{86719462-D2E7-4C5F-9310-5D4DFC3A5D52}"/>
    <cellStyle name="Normal 9 4 16" xfId="29486" xr:uid="{2726225D-0C09-4F20-9872-7E1D957F0631}"/>
    <cellStyle name="Normal 9 4 17" xfId="29487" xr:uid="{9F570E7A-807C-4C10-BC6E-2B97EC1EBA38}"/>
    <cellStyle name="Normal 9 4 18" xfId="29488" xr:uid="{56A2AC42-09B4-4A04-A2AE-0D6507CD87FC}"/>
    <cellStyle name="Normal 9 4 2" xfId="11067" xr:uid="{B09A1631-8B92-4278-8ACE-20A8FD890B60}"/>
    <cellStyle name="Normal 9 4 3" xfId="1019" xr:uid="{8C3C0C3E-5FAC-43F8-B7D4-2CAD8152BCFB}"/>
    <cellStyle name="Normal 9 4 4" xfId="11071" xr:uid="{D6503FE3-4683-4E48-B8C4-88028F8A2336}"/>
    <cellStyle name="Normal 9 4 5" xfId="12549" xr:uid="{873F6510-E39A-43DB-B393-2A8A678AD0B8}"/>
    <cellStyle name="Normal 9 4 6" xfId="29489" xr:uid="{015D19EE-2857-45DC-9A20-E75D75BCFC43}"/>
    <cellStyle name="Normal 9 4 6 2" xfId="29490" xr:uid="{6B5EF716-ED34-44C7-AA34-39CE2F22C928}"/>
    <cellStyle name="Normal 9 4 6 3" xfId="29492" xr:uid="{28642770-1D0E-4859-A5B7-3A745323D68D}"/>
    <cellStyle name="Normal 9 4 6 4" xfId="29494" xr:uid="{74EF12C7-0AF2-4AEA-B21B-DF3AEA71EF23}"/>
    <cellStyle name="Normal 9 4 6 5" xfId="29496" xr:uid="{E2C7F479-378E-4D34-9093-6F9832303628}"/>
    <cellStyle name="Normal 9 4 6 6" xfId="29498" xr:uid="{F7337D07-2780-4A6A-9D66-FEF8C7D16B9B}"/>
    <cellStyle name="Normal 9 4 6 7" xfId="29501" xr:uid="{F8B9E83D-4A11-4F4B-8BC6-5C9CFC375E6F}"/>
    <cellStyle name="Normal 9 4 6 8" xfId="29502" xr:uid="{CCF46659-A4B5-4ACC-AC83-C4E7BAA0D4BC}"/>
    <cellStyle name="Normal 9 4 6 9" xfId="29503" xr:uid="{6810E7BC-A42F-45AB-9B0E-6714FBB07DF3}"/>
    <cellStyle name="Normal 9 4 7" xfId="29504" xr:uid="{5D978DAD-8D08-40B9-9363-6DACAEA437E5}"/>
    <cellStyle name="Normal 9 4 7 2" xfId="29505" xr:uid="{967F60CE-4BAB-4222-A107-E2678F42E8BF}"/>
    <cellStyle name="Normal 9 4 7 3" xfId="29506" xr:uid="{7022F662-CBC0-4995-9B7D-47DC1AD4E062}"/>
    <cellStyle name="Normal 9 4 7 4" xfId="29507" xr:uid="{C86A6FB0-B649-4C85-87A4-D7C7E73BBA29}"/>
    <cellStyle name="Normal 9 4 7 5" xfId="29508" xr:uid="{B3E53ACA-32A7-4338-AEAB-BF498EBCF489}"/>
    <cellStyle name="Normal 9 4 7 6" xfId="29509" xr:uid="{24112044-32AA-4FFF-8F1F-DB01D47652FC}"/>
    <cellStyle name="Normal 9 4 7 7" xfId="29510" xr:uid="{6F3D9410-A91C-4C57-ADA9-218BFD15AF87}"/>
    <cellStyle name="Normal 9 4 7 8" xfId="29511" xr:uid="{1396FAD5-D507-4B9B-AF50-8B1D8CF7C792}"/>
    <cellStyle name="Normal 9 4 7 9" xfId="29512" xr:uid="{B1916A10-C708-474D-B0C3-3AD6ECF57231}"/>
    <cellStyle name="Normal 9 4 8" xfId="29513" xr:uid="{89D5432D-0398-44F5-AD96-DB149E2E8630}"/>
    <cellStyle name="Normal 9 4 8 2" xfId="29514" xr:uid="{AD105561-24BC-4AD2-B96B-DE0E35A84C22}"/>
    <cellStyle name="Normal 9 4 8 3" xfId="29515" xr:uid="{8706FB08-2CE8-476E-9B51-02CC9C8FEA91}"/>
    <cellStyle name="Normal 9 4 8 4" xfId="29516" xr:uid="{498616F1-B307-4786-BAB0-E51E2A7EB3A5}"/>
    <cellStyle name="Normal 9 4 8 5" xfId="11715" xr:uid="{9420E998-6EAE-43AC-8FE1-D5A4F2BEA351}"/>
    <cellStyle name="Normal 9 4 8 6" xfId="29517" xr:uid="{640A60D7-B569-4023-B48F-C6039A7E6742}"/>
    <cellStyle name="Normal 9 4 8 7" xfId="29518" xr:uid="{63E1CFA0-2A04-493F-8C34-6781DE6583C7}"/>
    <cellStyle name="Normal 9 4 8 8" xfId="29519" xr:uid="{FF2DE0DB-3555-42F0-A7A6-9793B6E5BA88}"/>
    <cellStyle name="Normal 9 4 8 9" xfId="29520" xr:uid="{57BCBAB4-E207-4397-BA48-4E22C73D3787}"/>
    <cellStyle name="Normal 9 4 9" xfId="29521" xr:uid="{B420EE49-80C9-498B-8983-7F97A0583AE9}"/>
    <cellStyle name="Normal 9 4 9 2" xfId="29522" xr:uid="{65764D38-9E4A-43C4-B7DA-904C314EB388}"/>
    <cellStyle name="Normal 9 4 9 3" xfId="29523" xr:uid="{F2E17F6D-A246-4E4D-96FD-08A4A4C93D50}"/>
    <cellStyle name="Normal 9 4 9 4" xfId="29524" xr:uid="{EA22B91F-56F4-418B-A064-D497033085E7}"/>
    <cellStyle name="Normal 9 4 9 5" xfId="29525" xr:uid="{A46B8706-742C-4D35-AB2E-5C7C7351FAC1}"/>
    <cellStyle name="Normal 9 4 9 6" xfId="29526" xr:uid="{C74EC40C-AD7A-42A6-8B9E-EBED07F51E84}"/>
    <cellStyle name="Normal 9 4 9 7" xfId="29527" xr:uid="{525560E5-5B0A-4FE1-854A-66DE3709D062}"/>
    <cellStyle name="Normal 9 4 9 8" xfId="29528" xr:uid="{BE6B4C50-AD57-48B3-86A8-7D4543F3A48F}"/>
    <cellStyle name="Normal 9 4 9 9" xfId="29529" xr:uid="{84CE274A-ABCE-4991-A22C-3D28EE03E6E2}"/>
    <cellStyle name="Normal 9 4_New TB 18-19" xfId="29530" xr:uid="{A43625FB-680B-4D50-80A2-61FDE0072729}"/>
    <cellStyle name="Normal 9 5" xfId="29245" xr:uid="{6C357D41-17E4-4AC4-A904-9790A52D8D50}"/>
    <cellStyle name="Normal 9 5 10" xfId="10322" xr:uid="{D0B77709-3800-4B3A-85D4-A1A71EDBFA8B}"/>
    <cellStyle name="Normal 9 5 11" xfId="10341" xr:uid="{515A813B-F63F-4213-B7AF-4F9191FE9A7B}"/>
    <cellStyle name="Normal 9 5 12" xfId="9947" xr:uid="{CE1341E8-49DC-48C5-9014-146288061FF1}"/>
    <cellStyle name="Normal 9 5 13" xfId="16927" xr:uid="{FA1814A0-548E-4CBE-A720-DE0F15F1E142}"/>
    <cellStyle name="Normal 9 5 14" xfId="16929" xr:uid="{C4C070EE-988A-4135-B900-1DAF2BE4B1C4}"/>
    <cellStyle name="Normal 9 5 2" xfId="11090" xr:uid="{62A27AFE-D479-424F-8811-64891FBEECA2}"/>
    <cellStyle name="Normal 9 5 2 2" xfId="29531" xr:uid="{A467C1D1-1BBF-4FF6-B963-0A78DAC2B3F5}"/>
    <cellStyle name="Normal 9 5 2 3" xfId="29532" xr:uid="{78DB7E01-98E7-4F37-9C9A-EFE15615677E}"/>
    <cellStyle name="Normal 9 5 2 4" xfId="29533" xr:uid="{6D0C1162-B353-4148-9250-6FA8BF55F527}"/>
    <cellStyle name="Normal 9 5 2 5" xfId="29534" xr:uid="{EA18EC82-5509-4EC1-BB8C-1A527A8D7C70}"/>
    <cellStyle name="Normal 9 5 2 6" xfId="29535" xr:uid="{3880ABDE-BBAB-4C71-8147-4B0732BCDE3C}"/>
    <cellStyle name="Normal 9 5 2 7" xfId="29536" xr:uid="{E3B17EFA-EBF7-433F-BDD7-4A8FADA202DC}"/>
    <cellStyle name="Normal 9 5 2 8" xfId="29538" xr:uid="{EC9EBA9B-5052-4DF8-9699-846C31C389DF}"/>
    <cellStyle name="Normal 9 5 2 9" xfId="29540" xr:uid="{30FCFC21-82C3-4160-B34D-BE46851E5D93}"/>
    <cellStyle name="Normal 9 5 3" xfId="11092" xr:uid="{43C4DD1B-0B4E-402A-B8BC-44CBF3D6FA45}"/>
    <cellStyle name="Normal 9 5 3 2" xfId="10205" xr:uid="{E098AD4B-1F9B-4265-81EE-B6CDFEE96CCD}"/>
    <cellStyle name="Normal 9 5 3 3" xfId="10210" xr:uid="{2A233A2A-D4C7-423B-BC54-3E473A02D6E4}"/>
    <cellStyle name="Normal 9 5 3 4" xfId="29542" xr:uid="{EF7FAA5B-4F0C-4EBB-8FDF-A1383A0A7FFE}"/>
    <cellStyle name="Normal 9 5 3 5" xfId="29543" xr:uid="{625164CF-25D8-4ED8-8B60-F3031A0806CE}"/>
    <cellStyle name="Normal 9 5 3 6" xfId="29544" xr:uid="{B5678C32-2C7F-4498-A537-34F5776EBE9F}"/>
    <cellStyle name="Normal 9 5 3 7" xfId="29545" xr:uid="{484B04DC-F059-4CF8-8B6E-317BD8A7BE55}"/>
    <cellStyle name="Normal 9 5 3 8" xfId="29546" xr:uid="{7FAF351D-0D18-4CDE-BF59-EC0C5AEED1C0}"/>
    <cellStyle name="Normal 9 5 3 9" xfId="29547" xr:uid="{8CE103D0-17F3-4CC8-98A3-3F951D509B15}"/>
    <cellStyle name="Normal 9 5 4" xfId="11095" xr:uid="{4F05E4AE-3C84-4479-A385-08C698A5DA90}"/>
    <cellStyle name="Normal 9 5 4 2" xfId="29549" xr:uid="{3C64DF05-9FDB-4660-BFB8-638E1FD18BE1}"/>
    <cellStyle name="Normal 9 5 4 3" xfId="29552" xr:uid="{28E3BD06-7E79-4FDD-B609-B47C3809FFBA}"/>
    <cellStyle name="Normal 9 5 4 4" xfId="29555" xr:uid="{A0205B50-DDDC-41F8-A4AB-E68CCFB9B742}"/>
    <cellStyle name="Normal 9 5 4 5" xfId="29558" xr:uid="{0D0DD418-AD34-434B-9C01-FB15285F9903}"/>
    <cellStyle name="Normal 9 5 4 6" xfId="29561" xr:uid="{9FA79BA9-3480-4076-AB2F-1A5D4B63C16C}"/>
    <cellStyle name="Normal 9 5 4 7" xfId="29563" xr:uid="{358E6C49-2809-4298-A940-AFD5310E1AD8}"/>
    <cellStyle name="Normal 9 5 4 8" xfId="29565" xr:uid="{7FF73FA2-8DAF-4732-8845-EF9F2E505682}"/>
    <cellStyle name="Normal 9 5 4 9" xfId="29567" xr:uid="{66ABBE56-6AA0-40B3-BA53-39C84B9AEE48}"/>
    <cellStyle name="Normal 9 5 5" xfId="29569" xr:uid="{C948158F-4B23-41AE-874E-64974473B2C4}"/>
    <cellStyle name="Normal 9 5 5 2" xfId="29571" xr:uid="{82604C98-3AAD-4448-9864-56C262F526DE}"/>
    <cellStyle name="Normal 9 5 5 3" xfId="29574" xr:uid="{F1AB210F-B78D-4113-BD0D-619C35DF6255}"/>
    <cellStyle name="Normal 9 5 5 4" xfId="29577" xr:uid="{3FC3369F-AB96-424A-A3A3-15AF3CDE8427}"/>
    <cellStyle name="Normal 9 5 5 5" xfId="29580" xr:uid="{37535347-EC4D-4151-96B6-DA7DD4CE5537}"/>
    <cellStyle name="Normal 9 5 5 6" xfId="29582" xr:uid="{63B9D8BB-C3BF-42AD-980C-EA43C94A3B3C}"/>
    <cellStyle name="Normal 9 5 5 7" xfId="29584" xr:uid="{EAEBD056-4F52-4DF7-B812-9A21D84E576A}"/>
    <cellStyle name="Normal 9 5 5 8" xfId="29586" xr:uid="{B887BC67-F3E4-401B-9B23-86B785094037}"/>
    <cellStyle name="Normal 9 5 5 9" xfId="29588" xr:uid="{7130DEAF-1609-4519-AF67-E9CFBDF9F84D}"/>
    <cellStyle name="Normal 9 5 6" xfId="29590" xr:uid="{6AA4B1CB-E709-4CEB-8748-1A224D8189D6}"/>
    <cellStyle name="Normal 9 5 6 2" xfId="29593" xr:uid="{9E4DF29C-0A14-44DA-A58B-5BEFE40ADA9B}"/>
    <cellStyle name="Normal 9 5 6 3" xfId="29596" xr:uid="{572A7B81-6347-422D-821D-8111892122E2}"/>
    <cellStyle name="Normal 9 5 6 4" xfId="29599" xr:uid="{3910B139-E695-43F2-97DE-D92DB7CE512E}"/>
    <cellStyle name="Normal 9 5 6 5" xfId="29602" xr:uid="{938CF91A-475C-4ECB-BC22-1291AF5C5131}"/>
    <cellStyle name="Normal 9 5 6 6" xfId="29605" xr:uid="{854BE266-83E0-4B50-A2D8-847DAA0798E9}"/>
    <cellStyle name="Normal 9 5 6 7" xfId="29608" xr:uid="{65ADE0DB-E31C-4693-87BB-9F6E6D6B82C8}"/>
    <cellStyle name="Normal 9 5 6 8" xfId="29610" xr:uid="{05DCB2C8-68C2-442F-8E51-C995BCE67CD1}"/>
    <cellStyle name="Normal 9 5 6 9" xfId="29612" xr:uid="{DB677F1E-9769-4955-96A2-85737AC9178C}"/>
    <cellStyle name="Normal 9 5 7" xfId="29614" xr:uid="{B3F06CBF-B0B0-4404-A1E4-09164DAF66EC}"/>
    <cellStyle name="Normal 9 5 8" xfId="29616" xr:uid="{BA2EBE60-BB3D-48F7-A006-EF737740908D}"/>
    <cellStyle name="Normal 9 5 9" xfId="29618" xr:uid="{ED8618E7-AD11-4E9B-8AA5-5960F4E260AA}"/>
    <cellStyle name="Normal 9 5_New TB 18-19" xfId="29620" xr:uid="{58DA848D-2EEC-495A-8B0D-7399FBFDD5DD}"/>
    <cellStyle name="Normal 9 6" xfId="29248" xr:uid="{A0B5C084-D38A-420C-9A95-F38FEF42CD7E}"/>
    <cellStyle name="Normal 9 6 10" xfId="8150" xr:uid="{B33791C1-84BD-4955-AFD6-B384A9F810F4}"/>
    <cellStyle name="Normal 9 6 11" xfId="6498" xr:uid="{CD3E1066-1541-4DFB-8641-6F0194B40E0D}"/>
    <cellStyle name="Normal 9 6 12" xfId="29621" xr:uid="{038C35B6-8D1B-41C6-94DF-6A37BBE8A630}"/>
    <cellStyle name="Normal 9 6 13" xfId="29622" xr:uid="{C8DDD1F2-AFD1-426E-9908-AF3DA7797A00}"/>
    <cellStyle name="Normal 9 6 14" xfId="29623" xr:uid="{8D48C77C-C998-4A5F-9B3F-551BDFBA519A}"/>
    <cellStyle name="Normal 9 6 2" xfId="29624" xr:uid="{3133B253-4CB7-47BA-9D3F-276348D36E60}"/>
    <cellStyle name="Normal 9 6 2 2" xfId="29625" xr:uid="{F92FC7B8-98A2-476A-A2B5-E1C3AB784FC8}"/>
    <cellStyle name="Normal 9 6 2 3" xfId="29626" xr:uid="{55C98BCA-4105-4D7A-935F-DE1A7868143B}"/>
    <cellStyle name="Normal 9 6 2 4" xfId="29628" xr:uid="{49C8F6A3-9E57-4819-99C6-54CF1FFF7B81}"/>
    <cellStyle name="Normal 9 6 2 5" xfId="29630" xr:uid="{71D034FE-A0AE-43BE-AB8B-DE1BE45C952A}"/>
    <cellStyle name="Normal 9 6 2 6" xfId="29632" xr:uid="{265C6466-E8D6-4404-AAFC-26D24B4E3D6B}"/>
    <cellStyle name="Normal 9 6 2 7" xfId="29634" xr:uid="{6304D208-8BD4-40B5-BD03-874C1911B7C1}"/>
    <cellStyle name="Normal 9 6 2 8" xfId="139" xr:uid="{FA978882-5ECC-40F2-9E1B-7CD0ADFE2DC0}"/>
    <cellStyle name="Normal 9 6 2 9" xfId="29635" xr:uid="{C64D08AA-43D3-4B56-9796-FB16B0DA9C74}"/>
    <cellStyle name="Normal 9 6 3" xfId="29636" xr:uid="{445FE323-9637-4318-8466-F5122CD0ADE7}"/>
    <cellStyle name="Normal 9 6 3 2" xfId="29637" xr:uid="{C0BF9614-A3AE-4900-9014-D5F01FAB6CBE}"/>
    <cellStyle name="Normal 9 6 3 3" xfId="29638" xr:uid="{ECC46F60-DA6B-41F6-8C27-AA2C0FCED156}"/>
    <cellStyle name="Normal 9 6 3 4" xfId="29639" xr:uid="{267FC5C3-94FA-4C42-BEA7-A13F96DE3296}"/>
    <cellStyle name="Normal 9 6 3 5" xfId="29640" xr:uid="{223653B2-A11A-4AC4-876D-94230CF1D8C5}"/>
    <cellStyle name="Normal 9 6 3 6" xfId="29641" xr:uid="{0F5602B3-4B10-4D49-BFA0-7420782A88A8}"/>
    <cellStyle name="Normal 9 6 3 7" xfId="29642" xr:uid="{0C0C5283-746C-454F-87C0-C74E75953279}"/>
    <cellStyle name="Normal 9 6 3 8" xfId="29644" xr:uid="{744A604E-B7DD-4677-91D6-C8C3D2EACCD1}"/>
    <cellStyle name="Normal 9 6 3 9" xfId="29645" xr:uid="{19284D53-8131-44EE-855C-ABBDE00625C1}"/>
    <cellStyle name="Normal 9 6 4" xfId="29647" xr:uid="{B5E292AF-1B86-4CB8-B526-6E10654B41DA}"/>
    <cellStyle name="Normal 9 6 4 2" xfId="29649" xr:uid="{243BA973-7043-4A7C-BBEC-7E24073E8D7B}"/>
    <cellStyle name="Normal 9 6 4 3" xfId="29651" xr:uid="{716C4742-FB2C-4599-AC0F-6C233BD6D291}"/>
    <cellStyle name="Normal 9 6 4 4" xfId="29653" xr:uid="{D627EA6F-DE01-4369-A1FD-768CF587AF47}"/>
    <cellStyle name="Normal 9 6 4 5" xfId="29655" xr:uid="{AB4CEDDD-5C0A-4BD3-848A-4B0EADD85CE5}"/>
    <cellStyle name="Normal 9 6 4 6" xfId="29657" xr:uid="{60510BEA-6EE8-40A3-939C-C543667451DB}"/>
    <cellStyle name="Normal 9 6 4 7" xfId="29659" xr:uid="{D2CCF9AC-5C77-496F-9682-87C1818D9EB9}"/>
    <cellStyle name="Normal 9 6 4 8" xfId="29662" xr:uid="{F156D501-5863-4332-9F51-293A9D75CEEC}"/>
    <cellStyle name="Normal 9 6 4 9" xfId="29664" xr:uid="{86ACD069-18BA-47B2-971B-9ECF820AD57F}"/>
    <cellStyle name="Normal 9 6 5" xfId="29666" xr:uid="{F8417D06-2318-4203-A106-308C30D40C4C}"/>
    <cellStyle name="Normal 9 6 5 2" xfId="29668" xr:uid="{298836E7-02E3-4DCB-9F5F-B3A0801B82EE}"/>
    <cellStyle name="Normal 9 6 5 3" xfId="29671" xr:uid="{373C8231-10B3-4D50-926F-33F4550C916D}"/>
    <cellStyle name="Normal 9 6 5 4" xfId="29674" xr:uid="{8628B9E6-6A87-4723-B947-2811A6B4D7AB}"/>
    <cellStyle name="Normal 9 6 5 5" xfId="12191" xr:uid="{35AA4709-223E-4535-8865-E63563D55F67}"/>
    <cellStyle name="Normal 9 6 5 6" xfId="29677" xr:uid="{4E2031C3-5CCF-4F1E-B4DF-8656A4947937}"/>
    <cellStyle name="Normal 9 6 5 7" xfId="29679" xr:uid="{019255FD-F981-43B6-AEE6-4A0BE444CD33}"/>
    <cellStyle name="Normal 9 6 5 8" xfId="29681" xr:uid="{15485DC2-95AC-4565-A936-D49A8CDB76D8}"/>
    <cellStyle name="Normal 9 6 5 9" xfId="29683" xr:uid="{6F2C4C10-9A3B-4CC2-9CCA-570E0292C023}"/>
    <cellStyle name="Normal 9 6 6" xfId="29685" xr:uid="{597A64CB-61EB-4127-A1FD-CBCC513BFA6A}"/>
    <cellStyle name="Normal 9 6 6 2" xfId="29689" xr:uid="{3336C194-9A3B-4600-A4A6-D83449403E16}"/>
    <cellStyle name="Normal 9 6 6 3" xfId="29693" xr:uid="{1E72BFA5-753C-45CD-9100-37FBC32D20AC}"/>
    <cellStyle name="Normal 9 6 6 4" xfId="29698" xr:uid="{692E542D-44E0-4B14-8C77-C4DA84FF7F5C}"/>
    <cellStyle name="Normal 9 6 6 5" xfId="29702" xr:uid="{6C429E79-F20B-44E0-B668-FC70BB6DB0A5}"/>
    <cellStyle name="Normal 9 6 6 6" xfId="29706" xr:uid="{F1F7C1F1-E301-4793-9424-37C03C725883}"/>
    <cellStyle name="Normal 9 6 6 7" xfId="29709" xr:uid="{FA96F4D5-7728-4E65-BF30-F2C130C1FFDE}"/>
    <cellStyle name="Normal 9 6 6 8" xfId="29711" xr:uid="{E078A219-EC96-489D-BFE6-6C57D357DD3B}"/>
    <cellStyle name="Normal 9 6 6 9" xfId="29713" xr:uid="{8EAA8B3B-D005-4623-AC48-C396C53CC21A}"/>
    <cellStyle name="Normal 9 6 7" xfId="29715" xr:uid="{3E655F67-A80E-49E6-BE0C-89F161083F76}"/>
    <cellStyle name="Normal 9 6 8" xfId="29717" xr:uid="{149207C3-C455-453B-AAE8-0325F4A362BA}"/>
    <cellStyle name="Normal 9 6 9" xfId="29720" xr:uid="{58B0E1A8-CA26-42A9-8D44-FBF0A3F10A64}"/>
    <cellStyle name="Normal 9 6_New TB 18-19" xfId="29723" xr:uid="{09C24A6C-E03E-469E-A607-61593548E39A}"/>
    <cellStyle name="Normal 9 7" xfId="29251" xr:uid="{B3BC9DEC-882A-4E54-BBB8-F9F581DE243A}"/>
    <cellStyle name="Normal 9 7 10" xfId="623" xr:uid="{FE2B0CE2-AFF1-4080-A76C-66A1E1163637}"/>
    <cellStyle name="Normal 9 7 11" xfId="29727" xr:uid="{00A331DA-FF1C-4504-BF5E-795AD617616A}"/>
    <cellStyle name="Normal 9 7 12" xfId="29728" xr:uid="{1BF382CB-C1C8-4490-8018-ACB9A80A08E1}"/>
    <cellStyle name="Normal 9 7 13" xfId="29730" xr:uid="{CA034382-4909-495F-921D-B3CDB841D990}"/>
    <cellStyle name="Normal 9 7 14" xfId="29732" xr:uid="{E729B774-D97B-4865-B138-5ADB4A45A38B}"/>
    <cellStyle name="Normal 9 7 2" xfId="29734" xr:uid="{A60E88E2-BB45-4744-8C4B-4AF15DE3A850}"/>
    <cellStyle name="Normal 9 7 2 2" xfId="29735" xr:uid="{6DFE71ED-DFC2-496B-853F-539EC1ECCA4C}"/>
    <cellStyle name="Normal 9 7 2 3" xfId="29737" xr:uid="{D508631D-4E77-42DB-8638-C73B23FC1243}"/>
    <cellStyle name="Normal 9 7 2 4" xfId="29739" xr:uid="{A97DE751-5CDA-4870-BFDD-9061B5FEAA26}"/>
    <cellStyle name="Normal 9 7 2 5" xfId="29740" xr:uid="{EAF5DF67-1EFB-48BB-BD29-454DA45AAFC6}"/>
    <cellStyle name="Normal 9 7 2 6" xfId="29741" xr:uid="{7AB98AB3-F816-43F6-9A88-786A467F9AD4}"/>
    <cellStyle name="Normal 9 7 2 7" xfId="9261" xr:uid="{AD46EABF-98F4-46EE-9380-20B50BFBEB19}"/>
    <cellStyle name="Normal 9 7 2 8" xfId="29743" xr:uid="{F72B6D47-C15C-42B2-AB5D-39CBC4DCEB7D}"/>
    <cellStyle name="Normal 9 7 2 9" xfId="29745" xr:uid="{38305B13-B9B8-42D4-BEC1-A46341DAA603}"/>
    <cellStyle name="Normal 9 7 3" xfId="29746" xr:uid="{AD224674-2268-48C2-B6FB-964DC3E6B3CC}"/>
    <cellStyle name="Normal 9 7 3 2" xfId="29747" xr:uid="{DFA2D31A-EAA5-4728-81EF-3A0F4545BA7C}"/>
    <cellStyle name="Normal 9 7 3 3" xfId="2507" xr:uid="{97FFA575-EB4B-425A-8040-05E4D52BA8A0}"/>
    <cellStyle name="Normal 9 7 3 4" xfId="29749" xr:uid="{6EBD2B65-38D2-4806-BD90-43E1D9C4BC23}"/>
    <cellStyle name="Normal 9 7 3 5" xfId="29750" xr:uid="{735EEF7E-0B0A-4313-BBE5-9F39B0855F12}"/>
    <cellStyle name="Normal 9 7 3 6" xfId="29751" xr:uid="{C781764A-61CD-4A3B-B28C-D80853976585}"/>
    <cellStyle name="Normal 9 7 3 7" xfId="29752" xr:uid="{B859F464-D9E7-42E7-8000-6F6D2E45B404}"/>
    <cellStyle name="Normal 9 7 3 8" xfId="2515" xr:uid="{36C7DE61-7BD7-4EFA-9A05-4F1A8419CEB6}"/>
    <cellStyle name="Normal 9 7 3 9" xfId="24690" xr:uid="{287C4823-18E9-4CAC-9967-AE847388A779}"/>
    <cellStyle name="Normal 9 7 4" xfId="29753" xr:uid="{58F9FAB3-9D11-4BFC-A135-EA450121DF29}"/>
    <cellStyle name="Normal 9 7 4 2" xfId="29755" xr:uid="{76B533E5-55D3-4739-8ACE-7168401641DD}"/>
    <cellStyle name="Normal 9 7 4 3" xfId="29757" xr:uid="{09CC05C9-4D29-4B2B-A755-51B630734E6D}"/>
    <cellStyle name="Normal 9 7 4 4" xfId="29759" xr:uid="{271708B4-1CAB-4B70-B09F-D24228C2C5EF}"/>
    <cellStyle name="Normal 9 7 4 5" xfId="29761" xr:uid="{7261C087-59F1-43C0-998F-87DB80FDD77E}"/>
    <cellStyle name="Normal 9 7 4 6" xfId="29763" xr:uid="{E08EEE81-52A3-4315-8F0B-B7D5794013EA}"/>
    <cellStyle name="Normal 9 7 4 7" xfId="29764" xr:uid="{F634224B-308B-4425-9097-0D7FFB77C44C}"/>
    <cellStyle name="Normal 9 7 4 8" xfId="29765" xr:uid="{D351628B-4D30-4127-B6CA-5E649266FEE8}"/>
    <cellStyle name="Normal 9 7 4 9" xfId="29766" xr:uid="{6E13A85C-F4C0-48F8-A8A5-AF1F3080B48C}"/>
    <cellStyle name="Normal 9 7 5" xfId="29767" xr:uid="{295E54A0-7AFC-416C-94E8-DB4365D40212}"/>
    <cellStyle name="Normal 9 7 5 2" xfId="29769" xr:uid="{020423A5-3023-4702-920A-615C80EEC5A6}"/>
    <cellStyle name="Normal 9 7 5 3" xfId="29771" xr:uid="{5C7022F2-9A66-42E9-B39F-8065ED9AF82E}"/>
    <cellStyle name="Normal 9 7 5 4" xfId="29774" xr:uid="{7B055D8A-74C8-4664-A077-470DE807EA06}"/>
    <cellStyle name="Normal 9 7 5 5" xfId="29776" xr:uid="{0E0D20BE-7591-4475-BEC1-99F41F959DC3}"/>
    <cellStyle name="Normal 9 7 5 6" xfId="29777" xr:uid="{74A33973-26BF-44E9-B816-F81D8C50769E}"/>
    <cellStyle name="Normal 9 7 5 7" xfId="29778" xr:uid="{BC364120-8A34-4A95-91C1-89D3825017CF}"/>
    <cellStyle name="Normal 9 7 5 8" xfId="29779" xr:uid="{AE5E72C5-78E2-493B-AE27-D41AF14ED0C0}"/>
    <cellStyle name="Normal 9 7 5 9" xfId="29781" xr:uid="{805022C3-DCD3-415C-A293-5BE994A72A9B}"/>
    <cellStyle name="Normal 9 7 6" xfId="29783" xr:uid="{6D11E2DB-F0B5-4DEE-BAA5-5C9AA9915DC9}"/>
    <cellStyle name="Normal 9 7 6 2" xfId="29785" xr:uid="{1FE30A04-3CA9-4BB4-9E34-D28B45667E84}"/>
    <cellStyle name="Normal 9 7 6 3" xfId="29787" xr:uid="{3EEC1737-2411-4A48-A2A4-E3724A0E81E2}"/>
    <cellStyle name="Normal 9 7 6 4" xfId="29789" xr:uid="{6D29D869-B743-42A9-962B-50CE87C71E67}"/>
    <cellStyle name="Normal 9 7 6 5" xfId="29791" xr:uid="{DED39654-1920-45EA-8BC4-6F1E11900332}"/>
    <cellStyle name="Normal 9 7 6 6" xfId="29793" xr:uid="{CC85833C-1F36-4C46-A082-9065F41C95E8}"/>
    <cellStyle name="Normal 9 7 6 7" xfId="29795" xr:uid="{35571C0B-EFA3-489B-A1EB-E42A2B8E4196}"/>
    <cellStyle name="Normal 9 7 6 8" xfId="29796" xr:uid="{107A4BCF-5B1E-44D9-B6EC-72BFA93F4941}"/>
    <cellStyle name="Normal 9 7 6 9" xfId="29797" xr:uid="{F984F239-EBFF-473B-8F1C-DB25C9017333}"/>
    <cellStyle name="Normal 9 7 7" xfId="29798" xr:uid="{8715A208-8EBC-408F-A4F1-4D6047075B2D}"/>
    <cellStyle name="Normal 9 7 8" xfId="29800" xr:uid="{4280B3A9-F2C9-4E21-BC59-4AED6C191297}"/>
    <cellStyle name="Normal 9 7 9" xfId="29802" xr:uid="{AAF4F02E-2796-4E1E-BB6C-298ADFD32C76}"/>
    <cellStyle name="Normal 9 7_New TB 18-19" xfId="29804" xr:uid="{06EB34B9-63EF-4340-B872-BC0C7084B0B8}"/>
    <cellStyle name="Normal 9 8" xfId="29254" xr:uid="{C57EC787-774F-404B-A752-C23A6991655C}"/>
    <cellStyle name="Normal 9 8 10" xfId="29806" xr:uid="{812ED5A4-8244-4D43-86D0-72C34D4C8850}"/>
    <cellStyle name="Normal 9 8 11" xfId="29808" xr:uid="{DE59DF1F-FDA6-4E78-A1CE-86A21AF15442}"/>
    <cellStyle name="Normal 9 8 12" xfId="29809" xr:uid="{A9C89077-A54E-4CBF-AC33-1C84597CB841}"/>
    <cellStyle name="Normal 9 8 13" xfId="29810" xr:uid="{EBFF0A72-DEA8-40FA-AB6E-75D861065971}"/>
    <cellStyle name="Normal 9 8 14" xfId="29811" xr:uid="{F079CCC8-6CBF-4430-9EB3-833DC595E44B}"/>
    <cellStyle name="Normal 9 8 2" xfId="27222" xr:uid="{80295F78-1A03-42BD-89ED-A3F6363BD4FC}"/>
    <cellStyle name="Normal 9 8 2 2" xfId="29813" xr:uid="{AA9EBFAA-5C23-447E-B25B-E4F819E4666B}"/>
    <cellStyle name="Normal 9 8 2 3" xfId="29815" xr:uid="{50BB91C2-0370-4D9B-B1AD-8A421C914471}"/>
    <cellStyle name="Normal 9 8 2 4" xfId="29817" xr:uid="{C4B5D3F9-229E-470D-82FB-3D465B1D1402}"/>
    <cellStyle name="Normal 9 8 2 5" xfId="29819" xr:uid="{45194702-F946-4D2D-878C-E0A5C50F714F}"/>
    <cellStyle name="Normal 9 8 2 6" xfId="29821" xr:uid="{DAB17FFE-7A58-4623-881B-6E2F7FBE411A}"/>
    <cellStyle name="Normal 9 8 2 7" xfId="29823" xr:uid="{0CD34494-C1A8-4E80-9024-EF99BD6D99E0}"/>
    <cellStyle name="Normal 9 8 2 8" xfId="29826" xr:uid="{37E2C475-F880-410D-8A9B-88A7B217F673}"/>
    <cellStyle name="Normal 9 8 2 9" xfId="19374" xr:uid="{D813F092-D6BA-45DA-9A62-08F2BC841E97}"/>
    <cellStyle name="Normal 9 8 3" xfId="29827" xr:uid="{6E0C306C-8692-41E0-B282-EF05175F03DC}"/>
    <cellStyle name="Normal 9 8 3 2" xfId="29828" xr:uid="{A5084472-9C7A-41D7-9AE4-B3342F785AD1}"/>
    <cellStyle name="Normal 9 8 3 3" xfId="29829" xr:uid="{07CCC693-C572-4456-8BF4-215C99D26D50}"/>
    <cellStyle name="Normal 9 8 3 4" xfId="29830" xr:uid="{DEEF2FDD-5A62-418C-B821-D165C8BE70D1}"/>
    <cellStyle name="Normal 9 8 3 5" xfId="9028" xr:uid="{5E38F66C-0AB6-47A7-B224-ED778B4D325D}"/>
    <cellStyle name="Normal 9 8 3 6" xfId="29831" xr:uid="{EB726E0C-EEC9-4461-91EB-02D0EDF30E6B}"/>
    <cellStyle name="Normal 9 8 3 7" xfId="29832" xr:uid="{02E0E3FD-0BB9-465D-98BA-9E4C490AF9A4}"/>
    <cellStyle name="Normal 9 8 3 8" xfId="29833" xr:uid="{A376D333-6196-4EE8-8914-166797F220B9}"/>
    <cellStyle name="Normal 9 8 3 9" xfId="29834" xr:uid="{C0BD1696-D704-4538-B681-2509DE31CD52}"/>
    <cellStyle name="Normal 9 8 4" xfId="29836" xr:uid="{910568C5-5647-4A7D-811D-0AD14AA80F8E}"/>
    <cellStyle name="Normal 9 8 4 2" xfId="29838" xr:uid="{E1CD21AA-8811-49FF-93DF-084E67605680}"/>
    <cellStyle name="Normal 9 8 4 3" xfId="27253" xr:uid="{5D97F065-9666-44E3-B3E3-823641488AF3}"/>
    <cellStyle name="Normal 9 8 4 4" xfId="29840" xr:uid="{E7CE5C3A-D658-484B-A47C-9B7771A511E1}"/>
    <cellStyle name="Normal 9 8 4 5" xfId="29842" xr:uid="{D100CF5B-13FA-4D96-9D71-26461BE56D38}"/>
    <cellStyle name="Normal 9 8 4 6" xfId="29844" xr:uid="{0623FD6C-0BCE-4A50-BC89-A6F150878BD6}"/>
    <cellStyle name="Normal 9 8 4 7" xfId="29845" xr:uid="{04AFF7F4-954C-4462-9E83-A3BD5DCCDCE1}"/>
    <cellStyle name="Normal 9 8 4 8" xfId="29846" xr:uid="{57DE5C73-02CF-4050-BF45-5EAAC6A438FA}"/>
    <cellStyle name="Normal 9 8 4 9" xfId="29847" xr:uid="{8A9A4930-F1E4-4B05-8AFA-978471B5E975}"/>
    <cellStyle name="Normal 9 8 5" xfId="29848" xr:uid="{579A038B-F1D1-4A74-A017-1A2F119767BC}"/>
    <cellStyle name="Normal 9 8 5 2" xfId="29850" xr:uid="{2D65D981-BE6D-4E47-A2E4-FCE7957FCE7E}"/>
    <cellStyle name="Normal 9 8 5 3" xfId="29851" xr:uid="{BCBF6624-8D21-48E7-B8C7-940EC087ECD7}"/>
    <cellStyle name="Normal 9 8 5 4" xfId="29852" xr:uid="{D0273A14-D83D-45F3-B2DA-98875F74B41E}"/>
    <cellStyle name="Normal 9 8 5 5" xfId="29853" xr:uid="{8322BDF2-052B-40BA-9E59-DAD7DDF82FDD}"/>
    <cellStyle name="Normal 9 8 5 6" xfId="29854" xr:uid="{F7FE79FE-C2C9-49D9-A13B-4937B3A849C4}"/>
    <cellStyle name="Normal 9 8 5 7" xfId="29855" xr:uid="{713E91FB-EABB-4E1F-B569-C69C66814AFA}"/>
    <cellStyle name="Normal 9 8 5 8" xfId="29856" xr:uid="{82A777AE-3D9F-4B87-8327-40491D811896}"/>
    <cellStyle name="Normal 9 8 5 9" xfId="29857" xr:uid="{27C02126-AAEF-4BEA-8D54-FC7426F133AD}"/>
    <cellStyle name="Normal 9 8 6" xfId="29858" xr:uid="{D7DD05EE-3749-44B6-BAD9-E37FC5DF808C}"/>
    <cellStyle name="Normal 9 8 6 2" xfId="29860" xr:uid="{A3BDF354-C530-4A27-96A8-9FC9288FFE84}"/>
    <cellStyle name="Normal 9 8 6 3" xfId="29861" xr:uid="{E50EA693-1622-42DC-8AFF-3DC3D91E131F}"/>
    <cellStyle name="Normal 9 8 6 4" xfId="29862" xr:uid="{38E6F6B4-598B-44E8-BD73-ED580D388B1C}"/>
    <cellStyle name="Normal 9 8 6 5" xfId="29863" xr:uid="{1D0D8BDF-907D-449D-AE79-DC373B4EBCF8}"/>
    <cellStyle name="Normal 9 8 6 6" xfId="29864" xr:uid="{E673FCCA-012D-4628-8AC3-91B190687442}"/>
    <cellStyle name="Normal 9 8 6 7" xfId="29865" xr:uid="{1EA4C89F-1DFA-4AB0-816B-74647F526FF2}"/>
    <cellStyle name="Normal 9 8 6 8" xfId="29866" xr:uid="{533B089A-1BC0-4F21-8B40-7BC306F1F7BE}"/>
    <cellStyle name="Normal 9 8 6 9" xfId="29868" xr:uid="{53367CA5-7FA7-4DBB-B44A-628D25C91669}"/>
    <cellStyle name="Normal 9 8 7" xfId="29869" xr:uid="{F4F19D80-A397-40BB-ACAE-3611CD91F94A}"/>
    <cellStyle name="Normal 9 8 8" xfId="29871" xr:uid="{F4CC1C80-2625-4EBE-92B1-0938F6E595A5}"/>
    <cellStyle name="Normal 9 8 9" xfId="3886" xr:uid="{4028F5E9-4600-47E2-A508-319DFBBE3447}"/>
    <cellStyle name="Normal 9 8_New TB 18-19" xfId="18616" xr:uid="{DAEBF3FA-3F1B-413E-A207-8AD0C7A492A9}"/>
    <cellStyle name="Normal 9 9" xfId="29257" xr:uid="{6EB71462-1EDE-4D85-8C17-2B6C86319394}"/>
    <cellStyle name="Normal 9_New TB 18-19" xfId="29873" xr:uid="{C326C904-C06F-4527-84A6-0255A6615C39}"/>
    <cellStyle name="Normal 90" xfId="28438" xr:uid="{330CDC61-5B3E-4974-B723-F2C1B582174B}"/>
    <cellStyle name="Normal 90 10" xfId="25951" xr:uid="{9A82E71B-3694-4F98-B27B-CBE86793719E}"/>
    <cellStyle name="Normal 90 11" xfId="25955" xr:uid="{CD659539-5A81-44BF-8A46-1086ED7184D8}"/>
    <cellStyle name="Normal 90 12" xfId="28440" xr:uid="{5DB9438B-3D91-4906-B73F-2AE2E39D5D77}"/>
    <cellStyle name="Normal 90 13" xfId="28443" xr:uid="{48198823-543B-49C7-9A1C-5F2C3644FABC}"/>
    <cellStyle name="Normal 90 14" xfId="28446" xr:uid="{9DB4DB31-B3D5-4167-BB3A-830D162C5305}"/>
    <cellStyle name="Normal 90 2" xfId="28449" xr:uid="{6E1CFEFE-8F1A-49CB-A68A-1AF23A5F5E80}"/>
    <cellStyle name="Normal 90 2 2" xfId="26317" xr:uid="{291EE951-8BFF-46DC-A425-9C8D1B73D0B9}"/>
    <cellStyle name="Normal 90 2 3" xfId="28452" xr:uid="{42FE359E-665A-475F-89A6-BDA7CA683D4B}"/>
    <cellStyle name="Normal 90 2 4" xfId="28454" xr:uid="{3D0FC206-6755-40F7-9F21-33DD2AD2A50D}"/>
    <cellStyle name="Normal 90 2 5" xfId="28456" xr:uid="{6B0B2337-EBB8-4179-8414-FBDB6358BD5A}"/>
    <cellStyle name="Normal 90 2 6" xfId="28458" xr:uid="{5451B741-1808-4B84-AABE-D43A1BD83F5E}"/>
    <cellStyle name="Normal 90 2 7" xfId="28462" xr:uid="{E3317051-EFAB-4A39-A18A-7FD65E30604A}"/>
    <cellStyle name="Normal 90 2 8" xfId="28466" xr:uid="{182B4F81-0172-484D-B4E2-D21E2B92108B}"/>
    <cellStyle name="Normal 90 2 9" xfId="28470" xr:uid="{D2E4E729-E08C-4E6E-8E35-9037C7A69A37}"/>
    <cellStyle name="Normal 90 3" xfId="28473" xr:uid="{CC00991B-F26B-4926-9AA0-B6CFD19C6E0C}"/>
    <cellStyle name="Normal 90 3 2" xfId="26327" xr:uid="{D7732C63-0184-4CE4-ACC4-6A4DF3D3D248}"/>
    <cellStyle name="Normal 90 3 3" xfId="28476" xr:uid="{12FE1CA5-14CC-4473-A39E-148DF530010D}"/>
    <cellStyle name="Normal 90 3 4" xfId="28478" xr:uid="{85408D1F-A404-4896-82F9-64BE5A855038}"/>
    <cellStyle name="Normal 90 3 5" xfId="28480" xr:uid="{A6B202B5-C1C4-44C4-95A0-DE43C4257365}"/>
    <cellStyle name="Normal 90 3 6" xfId="2637" xr:uid="{91B9A4D7-81C1-4580-B08C-0DD74631A5BC}"/>
    <cellStyle name="Normal 90 3 7" xfId="28482" xr:uid="{EA0C8E15-7915-4A46-AB0F-55483E651414}"/>
    <cellStyle name="Normal 90 3 8" xfId="28484" xr:uid="{068C5B4F-90FD-4B94-8F39-4890D5652142}"/>
    <cellStyle name="Normal 90 3 9" xfId="28486" xr:uid="{89288399-148D-4BD7-B6F0-5F7EB96E09CC}"/>
    <cellStyle name="Normal 90 4" xfId="28488" xr:uid="{D569B13D-B4CF-4941-A54E-A274A83AB317}"/>
    <cellStyle name="Normal 90 4 2" xfId="26340" xr:uid="{D8026998-9B61-4CAE-B4E7-D3EF6533F845}"/>
    <cellStyle name="Normal 90 4 3" xfId="28491" xr:uid="{B869DB38-38C1-4DC9-9293-C31146FEEDAB}"/>
    <cellStyle name="Normal 90 4 4" xfId="28493" xr:uid="{7E683A59-B961-4524-9CDF-A11E325B1D2A}"/>
    <cellStyle name="Normal 90 4 5" xfId="28495" xr:uid="{ADD87819-3484-4262-86E3-36A063FE2405}"/>
    <cellStyle name="Normal 90 4 6" xfId="28497" xr:uid="{A4592D3A-A6B9-4AF6-AC98-CA91B212D6F6}"/>
    <cellStyle name="Normal 90 4 7" xfId="28499" xr:uid="{E30621F5-1438-4E62-87C7-26A7A6C7E513}"/>
    <cellStyle name="Normal 90 4 8" xfId="28501" xr:uid="{FF41FE14-A494-426E-A5BD-35DE8FAB7859}"/>
    <cellStyle name="Normal 90 4 9" xfId="28503" xr:uid="{63A031B6-D1F3-40BD-BCC2-9D60294A560F}"/>
    <cellStyle name="Normal 90 5" xfId="28505" xr:uid="{6A0BA89D-7187-4B94-89E2-6D25726E3DD1}"/>
    <cellStyle name="Normal 90 5 2" xfId="28509" xr:uid="{72988E8D-1A91-4B16-BB26-2E4770544A94}"/>
    <cellStyle name="Normal 90 5 3" xfId="28511" xr:uid="{ABF81ECA-DB04-4BE0-B496-4656EB9A928B}"/>
    <cellStyle name="Normal 90 5 4" xfId="28513" xr:uid="{0925DA04-908A-4DEC-9792-3050691D66A2}"/>
    <cellStyle name="Normal 90 5 5" xfId="28516" xr:uid="{D4307165-1B10-4638-9FD7-89085800B3B6}"/>
    <cellStyle name="Normal 90 5 6" xfId="28518" xr:uid="{34CE4A13-CA1D-4F19-870E-EC0EC2DEF4F8}"/>
    <cellStyle name="Normal 90 5 7" xfId="28520" xr:uid="{8ED14AF5-90B3-4E2F-824F-AC9A94CDA768}"/>
    <cellStyle name="Normal 90 5 8" xfId="28522" xr:uid="{E4654B56-1F08-4C84-A279-028608C2DCC1}"/>
    <cellStyle name="Normal 90 5 9" xfId="28524" xr:uid="{DB6C4B95-3B2B-4E7E-9932-F27EE83B27FE}"/>
    <cellStyle name="Normal 90 6" xfId="28526" xr:uid="{5135293D-8774-4903-B80E-31BF639F3815}"/>
    <cellStyle name="Normal 90 6 2" xfId="28530" xr:uid="{B43EF44B-4D0B-43CD-B646-67668C12C2C3}"/>
    <cellStyle name="Normal 90 6 3" xfId="28532" xr:uid="{38684DE3-7487-4B57-A6B7-D7B16658C1C9}"/>
    <cellStyle name="Normal 90 6 4" xfId="28534" xr:uid="{0A129598-1307-44A2-B8C8-EEAAD922D865}"/>
    <cellStyle name="Normal 90 6 5" xfId="28536" xr:uid="{F389390E-12EE-47DD-977F-6D5396B54817}"/>
    <cellStyle name="Normal 90 6 6" xfId="28538" xr:uid="{3A995254-585A-4C24-99F3-2C8F43859049}"/>
    <cellStyle name="Normal 90 6 7" xfId="28541" xr:uid="{F188497A-F0C6-40F2-B2F2-6C51CCDCCA0F}"/>
    <cellStyle name="Normal 90 6 8" xfId="28543" xr:uid="{6D2A1FC0-2045-4931-8CA5-62A468F53AB1}"/>
    <cellStyle name="Normal 90 6 9" xfId="28545" xr:uid="{6B708F2F-66F5-42B7-88E9-65BCE85FB215}"/>
    <cellStyle name="Normal 90 7" xfId="28547" xr:uid="{A1D43081-F456-4168-B3BD-07DF1184DB81}"/>
    <cellStyle name="Normal 90 8" xfId="28551" xr:uid="{C9DC9BED-F4DE-4803-BA49-58B615E20305}"/>
    <cellStyle name="Normal 90 9" xfId="28555" xr:uid="{271FCE53-F239-40BE-B4F1-97A5DF15F874}"/>
    <cellStyle name="Normal 90_New TB 18-19" xfId="28559" xr:uid="{7E0B575F-0AA0-4971-A8EA-9BDF88385D90}"/>
    <cellStyle name="Normal 91" xfId="28561" xr:uid="{33D164D6-505C-40F7-9F7A-BBC6681F138A}"/>
    <cellStyle name="Normal 91 10" xfId="28563" xr:uid="{B51A979D-C2B7-4D6D-A53C-0F4406A2004C}"/>
    <cellStyle name="Normal 91 11" xfId="28567" xr:uid="{8F91AEA4-03C2-4876-8744-3AB8F443AD24}"/>
    <cellStyle name="Normal 91 12" xfId="28570" xr:uid="{0A984E6C-7AB0-48F8-BF8C-7F80E53DFCB1}"/>
    <cellStyle name="Normal 91 13" xfId="28573" xr:uid="{5F222A62-914F-45AA-A4FC-DF071A5CEE6E}"/>
    <cellStyle name="Normal 91 14" xfId="28576" xr:uid="{9C6815BE-2CEC-4796-A613-078B1D51957E}"/>
    <cellStyle name="Normal 91 2" xfId="28579" xr:uid="{5124A192-DB05-4FE4-BDF1-F1E70312A59B}"/>
    <cellStyle name="Normal 91 2 2" xfId="24549" xr:uid="{65F7C41B-215D-45F8-A261-FE8305330067}"/>
    <cellStyle name="Normal 91 2 3" xfId="24552" xr:uid="{4BE2D3AA-5E73-4596-9353-E2448928968B}"/>
    <cellStyle name="Normal 91 2 4" xfId="24555" xr:uid="{A9DE1907-CE99-4046-92A7-E702884AAF2F}"/>
    <cellStyle name="Normal 91 2 5" xfId="24558" xr:uid="{2166B996-C0FE-4C6E-A30C-1061C3EF780D}"/>
    <cellStyle name="Normal 91 2 6" xfId="28581" xr:uid="{1F43451A-0C28-4CB3-9F01-16F35957E6FE}"/>
    <cellStyle name="Normal 91 2 7" xfId="28583" xr:uid="{37224D4E-162C-456B-971F-5A25EA01FF42}"/>
    <cellStyle name="Normal 91 2 8" xfId="28585" xr:uid="{5F84E15D-B92E-466E-8269-8F4426F6D40C}"/>
    <cellStyle name="Normal 91 2 9" xfId="8615" xr:uid="{CE44F0FD-249F-4130-B0A2-CA934D479D86}"/>
    <cellStyle name="Normal 91 3" xfId="28587" xr:uid="{3C810B25-8422-4E69-95AE-C3392282B4F8}"/>
    <cellStyle name="Normal 91 3 2" xfId="1435" xr:uid="{11180306-4789-4DD7-AA94-0E73FF305125}"/>
    <cellStyle name="Normal 91 3 3" xfId="2490" xr:uid="{E5561E05-ACEC-4EC9-B263-C8502579FFC3}"/>
    <cellStyle name="Normal 91 3 4" xfId="8443" xr:uid="{65A16716-EBBB-44C8-AD72-1FB44847BB25}"/>
    <cellStyle name="Normal 91 3 5" xfId="8449" xr:uid="{56062133-8F68-4C5A-A16D-CCFC61E7E62E}"/>
    <cellStyle name="Normal 91 3 6" xfId="8453" xr:uid="{2276D463-2945-4ACC-895D-F5937E538563}"/>
    <cellStyle name="Normal 91 3 7" xfId="8458" xr:uid="{4E855437-FEBE-4758-A5B8-B377938AE040}"/>
    <cellStyle name="Normal 91 3 8" xfId="8464" xr:uid="{071E37CF-E0DB-438E-897C-B892E9F1D630}"/>
    <cellStyle name="Normal 91 3 9" xfId="8468" xr:uid="{38B69BF0-B3F1-40D5-BD11-A5BEC4B9E54D}"/>
    <cellStyle name="Normal 91 4" xfId="28589" xr:uid="{06637007-AAD5-4C86-AC1B-FDF288381E66}"/>
    <cellStyle name="Normal 91 4 2" xfId="20615" xr:uid="{E5284942-0BFB-443A-A768-4BC6C12F6EE7}"/>
    <cellStyle name="Normal 91 4 3" xfId="8482" xr:uid="{BC81518A-BB14-4574-9F23-769627B5B66C}"/>
    <cellStyle name="Normal 91 4 4" xfId="732" xr:uid="{62BD7070-F5CC-4D8A-82D5-79DA97CCDDE4}"/>
    <cellStyle name="Normal 91 4 5" xfId="8489" xr:uid="{4F157F95-B242-431D-AB2A-2757F03EE0CC}"/>
    <cellStyle name="Normal 91 4 6" xfId="28591" xr:uid="{5ACE151F-1511-4BD4-ABBB-156CAACA4EF2}"/>
    <cellStyle name="Normal 91 4 7" xfId="28593" xr:uid="{82E96321-B397-42E0-A461-3FAD849A3414}"/>
    <cellStyle name="Normal 91 4 8" xfId="28595" xr:uid="{FCB4441D-B3A1-4FBE-8F1B-4F67D3483E7A}"/>
    <cellStyle name="Normal 91 4 9" xfId="8502" xr:uid="{BCC22AD5-DEAA-418E-A063-B6DE8D9206B4}"/>
    <cellStyle name="Normal 91 5" xfId="28598" xr:uid="{D1F353ED-1EFC-4C1D-9ACF-1FE36BBC4A1F}"/>
    <cellStyle name="Normal 91 5 2" xfId="28600" xr:uid="{07773F56-AE67-48A0-BF37-DC9C14644011}"/>
    <cellStyle name="Normal 91 5 3" xfId="28602" xr:uid="{97CC5B4D-6D34-4C49-BA1D-9999DC50F4B4}"/>
    <cellStyle name="Normal 91 5 4" xfId="28604" xr:uid="{C27347C7-26C6-40DC-950F-65556A2A3F12}"/>
    <cellStyle name="Normal 91 5 5" xfId="28606" xr:uid="{B1063222-A753-4BBC-8B81-4C78BE8C14EE}"/>
    <cellStyle name="Normal 91 5 6" xfId="28608" xr:uid="{ED50FEF8-57B5-4480-9225-506C7A1C518C}"/>
    <cellStyle name="Normal 91 5 7" xfId="28610" xr:uid="{DD595487-5143-4420-B463-A594D3A620AE}"/>
    <cellStyle name="Normal 91 5 8" xfId="28612" xr:uid="{3942ABB5-8B5E-4FD3-B886-AFA43C2257B1}"/>
    <cellStyle name="Normal 91 5 9" xfId="8566" xr:uid="{26DA58AC-F62C-42CB-8650-6495D946A65B}"/>
    <cellStyle name="Normal 91 6" xfId="28615" xr:uid="{DF0A1DED-F460-404B-BCB1-B66A66BA3DC4}"/>
    <cellStyle name="Normal 91 6 2" xfId="28617" xr:uid="{E4C7CFFD-4D61-45AF-A504-682D32249596}"/>
    <cellStyle name="Normal 91 6 3" xfId="28619" xr:uid="{E7D72E01-1748-4AB0-8FE4-CC1947E171D1}"/>
    <cellStyle name="Normal 91 6 4" xfId="28621" xr:uid="{00C18474-2554-45FA-B029-CAC53682BF47}"/>
    <cellStyle name="Normal 91 6 5" xfId="28623" xr:uid="{7CDD3F70-7B4A-4E24-800C-DAB2513BDF97}"/>
    <cellStyle name="Normal 91 6 6" xfId="28625" xr:uid="{D8C1B227-DF3B-4B19-AC23-83D168E09BBF}"/>
    <cellStyle name="Normal 91 6 7" xfId="28627" xr:uid="{C3DB2F5D-7EE3-4D29-846D-C386D14EC5F8}"/>
    <cellStyle name="Normal 91 6 8" xfId="28629" xr:uid="{3DEB3B43-DEB4-4FFC-B6E8-BE3F08585301}"/>
    <cellStyle name="Normal 91 6 9" xfId="8593" xr:uid="{F45FD0F3-CF29-4749-86DA-98ACA5FC9307}"/>
    <cellStyle name="Normal 91 7" xfId="28632" xr:uid="{351BC87E-AD01-4A3A-AA6C-493374FE5340}"/>
    <cellStyle name="Normal 91 8" xfId="28635" xr:uid="{8E0BB8FA-EBBA-48AC-9A26-EC84914209B0}"/>
    <cellStyle name="Normal 91 9" xfId="28637" xr:uid="{542F8322-F72E-4FCF-AA12-2EC69854C96C}"/>
    <cellStyle name="Normal 91_New TB 18-19" xfId="17832" xr:uid="{45F1182C-B05A-4F46-8ED1-D36BA596F695}"/>
    <cellStyle name="Normal 92" xfId="28639" xr:uid="{25743ED3-F649-4832-B754-5A67F2AA77E0}"/>
    <cellStyle name="Normal 92 10" xfId="28641" xr:uid="{4C1EAB75-2F68-4C0F-BF1A-53B81560E5F7}"/>
    <cellStyle name="Normal 92 11" xfId="28643" xr:uid="{D387ACCC-A8F3-4561-B7D1-7FB379C2DCEB}"/>
    <cellStyle name="Normal 92 12" xfId="28645" xr:uid="{48E2E47D-0518-4EC6-BF4C-995C06E8EBD3}"/>
    <cellStyle name="Normal 92 13" xfId="28647" xr:uid="{9540ED39-C64B-4107-B4B1-B5FC906012D7}"/>
    <cellStyle name="Normal 92 14" xfId="28649" xr:uid="{E0852404-B4A7-4E60-A67A-B1080E62C7F8}"/>
    <cellStyle name="Normal 92 2" xfId="28651" xr:uid="{CCD41552-767C-445B-B27E-0F85840D34AE}"/>
    <cellStyle name="Normal 92 2 2" xfId="9834" xr:uid="{482A6179-5662-4E29-BCBA-30911C988AA4}"/>
    <cellStyle name="Normal 92 2 3" xfId="9842" xr:uid="{818F0129-E4D9-43F4-8AAB-B9080E5C2372}"/>
    <cellStyle name="Normal 92 2 4" xfId="10971" xr:uid="{C3B86BA1-5C42-44D9-9CFC-B423F5453B17}"/>
    <cellStyle name="Normal 92 2 5" xfId="24600" xr:uid="{28B2F57B-A9EC-4A64-9B7C-7AEDFC4B4A08}"/>
    <cellStyle name="Normal 92 2 6" xfId="28653" xr:uid="{F224521B-0696-4427-BDE4-D87F5F4EA140}"/>
    <cellStyle name="Normal 92 2 7" xfId="28655" xr:uid="{F31CA048-443B-4F24-8358-0FF5842C7328}"/>
    <cellStyle name="Normal 92 2 8" xfId="28657" xr:uid="{76434764-7EE3-4630-8A07-D8F9CD88C065}"/>
    <cellStyle name="Normal 92 2 9" xfId="28659" xr:uid="{CD01D4F8-BC2B-400D-8B92-FB5A50DC9335}"/>
    <cellStyle name="Normal 92 3" xfId="28661" xr:uid="{9FCFD437-0913-4B7C-A700-105AF0073240}"/>
    <cellStyle name="Normal 92 3 2" xfId="24617" xr:uid="{9F421241-5BBB-4B97-8CEF-F6CEB01F0E85}"/>
    <cellStyle name="Normal 92 3 3" xfId="24620" xr:uid="{B1BDE6EE-C752-42DE-B58A-B157F1B0E8FE}"/>
    <cellStyle name="Normal 92 3 4" xfId="24624" xr:uid="{008F75AE-6251-4209-B7FE-CDC6BFB43F86}"/>
    <cellStyle name="Normal 92 3 5" xfId="24627" xr:uid="{C0D42675-7C30-461B-8C56-6C411ADE2287}"/>
    <cellStyle name="Normal 92 3 6" xfId="28663" xr:uid="{77E456F2-639A-4A17-AE6B-0FB30B8CA9F1}"/>
    <cellStyle name="Normal 92 3 7" xfId="28665" xr:uid="{1B012DAB-71C2-42C5-988F-03B1A869C62C}"/>
    <cellStyle name="Normal 92 3 8" xfId="28667" xr:uid="{CA5F48ED-AEC5-480C-8CB0-1942EE5A6D78}"/>
    <cellStyle name="Normal 92 3 9" xfId="26916" xr:uid="{1BD2C06D-8CE8-46E4-9B68-68C613292632}"/>
    <cellStyle name="Normal 92 4" xfId="28669" xr:uid="{A4415A62-4208-4EFF-9402-DDE1078DC2D0}"/>
    <cellStyle name="Normal 92 4 2" xfId="1453" xr:uid="{8E57BFB6-71EA-47CF-9E5C-F6030AC43C9D}"/>
    <cellStyle name="Normal 92 4 3" xfId="20708" xr:uid="{1BCD2A19-36A5-4EE6-97EE-19F1993DDECF}"/>
    <cellStyle name="Normal 92 4 4" xfId="24632" xr:uid="{A85040FC-9C77-43C1-A228-80940D4BBB15}"/>
    <cellStyle name="Normal 92 4 5" xfId="24636" xr:uid="{BABA0F95-E9DC-4AEC-98D3-FA6F10309389}"/>
    <cellStyle name="Normal 92 4 6" xfId="28671" xr:uid="{73E21C64-375B-4EF1-BB95-057F55ABEB60}"/>
    <cellStyle name="Normal 92 4 7" xfId="28673" xr:uid="{E774D52D-73C5-4874-ABAD-F552472C7EC0}"/>
    <cellStyle name="Normal 92 4 8" xfId="28675" xr:uid="{B6508782-4003-4246-996F-7B5B24A76BF6}"/>
    <cellStyle name="Normal 92 4 9" xfId="27027" xr:uid="{F90E2581-2D75-4C2A-9A30-5558A6FE7AE9}"/>
    <cellStyle name="Normal 92 5" xfId="28677" xr:uid="{7F42D95E-70F2-4AA5-8122-9088BA7B7272}"/>
    <cellStyle name="Normal 92 5 2" xfId="28679" xr:uid="{31E60010-F925-4500-9ACA-820B53FDB323}"/>
    <cellStyle name="Normal 92 5 3" xfId="28681" xr:uid="{871AB439-9EE5-454F-8AF3-23339725C41E}"/>
    <cellStyle name="Normal 92 5 4" xfId="28683" xr:uid="{B2E3D13A-F83F-4401-A2DF-A16AB97A3BCA}"/>
    <cellStyle name="Normal 92 5 5" xfId="28685" xr:uid="{E15C20F1-7CDB-41C4-A11B-0D7F18329434}"/>
    <cellStyle name="Normal 92 5 6" xfId="28687" xr:uid="{C6F78484-83EF-4C7E-BC75-01640D467860}"/>
    <cellStyle name="Normal 92 5 7" xfId="28689" xr:uid="{67524F67-D0A9-4626-B536-DF93B35F51C7}"/>
    <cellStyle name="Normal 92 5 8" xfId="28691" xr:uid="{540063A5-1E30-4101-93B9-81A9130A8432}"/>
    <cellStyle name="Normal 92 5 9" xfId="27127" xr:uid="{D1455D81-4439-4C09-BEE5-2B1DD386EFBB}"/>
    <cellStyle name="Normal 92 6" xfId="7152" xr:uid="{9BF5D21A-CB71-439C-B220-21A7AAD6A3B1}"/>
    <cellStyle name="Normal 92 6 2" xfId="3545" xr:uid="{FE3BF1F1-5A7F-4FEB-A8AD-54F7D020BDD3}"/>
    <cellStyle name="Normal 92 6 3" xfId="3562" xr:uid="{6E1699C3-7929-44B0-B2E6-157BF01A280D}"/>
    <cellStyle name="Normal 92 6 4" xfId="691" xr:uid="{45897988-D12F-4CA6-A8BB-5F8BA0B31102}"/>
    <cellStyle name="Normal 92 6 5" xfId="3579" xr:uid="{A4C59C16-588C-4B6E-B70E-2F267CFC92C7}"/>
    <cellStyle name="Normal 92 6 6" xfId="3597" xr:uid="{2DF81184-BB3C-4359-BAC8-1995E338AE11}"/>
    <cellStyle name="Normal 92 6 7" xfId="28694" xr:uid="{AD67856A-6665-41F9-A7AF-34535C9234E5}"/>
    <cellStyle name="Normal 92 6 8" xfId="28696" xr:uid="{D8729B29-1344-461F-84B2-2E1C81A17E88}"/>
    <cellStyle name="Normal 92 6 9" xfId="27193" xr:uid="{5BADACAC-6269-4206-9602-E902807F0939}"/>
    <cellStyle name="Normal 92 7" xfId="7159" xr:uid="{0DFF6300-7749-4B09-BDBA-7A9627C4030D}"/>
    <cellStyle name="Normal 92 8" xfId="7166" xr:uid="{1B9DCB2A-61BA-400E-A00B-3E52A102A795}"/>
    <cellStyle name="Normal 92 9" xfId="7173" xr:uid="{7997D495-EE10-4585-B11F-E89A24781777}"/>
    <cellStyle name="Normal 92_New TB 18-19" xfId="28698" xr:uid="{67EA5BC3-999A-4181-B29C-3A097AC7DFB0}"/>
    <cellStyle name="Normal 93" xfId="28702" xr:uid="{B6F50D3B-77E5-4E52-A978-5221CEAED098}"/>
    <cellStyle name="Normal 93 2" xfId="28710" xr:uid="{B32D7809-68B3-4B46-B824-1C8B8B6FBF76}"/>
    <cellStyle name="Normal 93 3" xfId="28714" xr:uid="{F4BFDA36-76C2-4141-A89B-7F93460C9BA0}"/>
    <cellStyle name="Normal 93 4" xfId="594" xr:uid="{58DF2C66-8821-4E38-87C4-125C3732A730}"/>
    <cellStyle name="Normal 93 5" xfId="28720" xr:uid="{22881294-B9F3-4A10-ACEE-5C328418624A}"/>
    <cellStyle name="Normal 93 6" xfId="28730" xr:uid="{FEBB2E9D-DB0B-4BAA-8DF8-AF1D1826C09F}"/>
    <cellStyle name="Normal 93 7" xfId="28738" xr:uid="{C4165905-FFF2-48E3-A3F5-9F2859D74891}"/>
    <cellStyle name="Normal 93 8" xfId="28740" xr:uid="{C7D7854D-9333-4621-84EA-8985A85CFF74}"/>
    <cellStyle name="Normal 93 9" xfId="28742" xr:uid="{F935B0C5-7979-46DF-826F-9E88A2793729}"/>
    <cellStyle name="Normal 94" xfId="28744" xr:uid="{00D0DC76-1410-448C-83BA-E3A638D7DD13}"/>
    <cellStyle name="Normal 94 2" xfId="28746" xr:uid="{CD8C6047-97C7-480C-83B4-90300AD6BB2F}"/>
    <cellStyle name="Normal 94 3" xfId="28752" xr:uid="{02964EA1-CB43-40D3-A5F3-546E65EEF550}"/>
    <cellStyle name="Normal 94 4" xfId="28757" xr:uid="{320C4A1C-3D68-4BCB-9F13-24819FCE6F09}"/>
    <cellStyle name="Normal 94 5" xfId="28759" xr:uid="{0729A806-392D-4970-836D-54C88B5ADB45}"/>
    <cellStyle name="Normal 94 6" xfId="28769" xr:uid="{E37FE0B2-88D3-4845-BF21-D2B1C1DCB7C5}"/>
    <cellStyle name="Normal 94 7" xfId="28776" xr:uid="{6E4C2FE0-72CE-482E-9215-3A476C8CFCAB}"/>
    <cellStyle name="Normal 94 8" xfId="28778" xr:uid="{B1181C8E-4DE6-460B-B0A9-F6BEB6B65C38}"/>
    <cellStyle name="Normal 94 9" xfId="28780" xr:uid="{8C7B3AA3-4B1A-4A64-839E-7972157EC702}"/>
    <cellStyle name="Normal 95" xfId="29874" xr:uid="{EEBECF2F-3F7C-409F-8A58-17358ADBEE49}"/>
    <cellStyle name="Normal 95 2" xfId="29875" xr:uid="{AAC39C42-AC69-40C2-BB0C-7DF52E86D20C}"/>
    <cellStyle name="Normal 95 3" xfId="29876" xr:uid="{32C63D8F-B360-48F8-942F-3D40CB9BCC19}"/>
    <cellStyle name="Normal 95 4" xfId="29877" xr:uid="{32B41837-6287-4A61-A558-47DCBC9C314E}"/>
    <cellStyle name="Normal 95 5" xfId="29878" xr:uid="{70736508-A46E-448B-B122-9F8B0773C0C7}"/>
    <cellStyle name="Normal 95 6" xfId="29879" xr:uid="{31B760E7-72D0-4F9A-B599-7A4664899D67}"/>
    <cellStyle name="Normal 95 7" xfId="29880" xr:uid="{EEDC67F0-BCCC-494B-982C-E86CCD5F74F4}"/>
    <cellStyle name="Normal 95 8" xfId="29881" xr:uid="{0F9045D4-59A2-44EB-84C6-464B64851DE2}"/>
    <cellStyle name="Normal 95 9" xfId="29882" xr:uid="{1A82F880-4372-482F-A164-79109441FAF0}"/>
    <cellStyle name="Normal 96" xfId="29883" xr:uid="{DD307A7D-5DB7-40EF-96C2-248D5A75B82C}"/>
    <cellStyle name="Normal 96 2" xfId="29884" xr:uid="{8368347D-2E4A-4372-8051-EC4BD79F4BF9}"/>
    <cellStyle name="Normal 96 3" xfId="29886" xr:uid="{E852E154-0BFB-4E71-A8A6-82747F337538}"/>
    <cellStyle name="Normal 96 4" xfId="29888" xr:uid="{72B14A18-A112-4D1A-918E-2D59EE10E6A4}"/>
    <cellStyle name="Normal 96 5" xfId="29890" xr:uid="{D1FB8D5D-395A-403F-AC1A-7B16930749E4}"/>
    <cellStyle name="Normal 96 6" xfId="29891" xr:uid="{8B2797AB-DFA1-4ED3-B4E8-BC8DA99253F8}"/>
    <cellStyle name="Normal 96 7" xfId="29892" xr:uid="{7C760BF7-5737-43C1-8267-8827B557C1AC}"/>
    <cellStyle name="Normal 96 8" xfId="29893" xr:uid="{7B340E54-097D-4BDB-A281-E7878E7CAAF3}"/>
    <cellStyle name="Normal 96 9" xfId="29894" xr:uid="{11253F34-C9A7-43B4-87D2-4290CC166F40}"/>
    <cellStyle name="Normal 97" xfId="29895" xr:uid="{8185EDCE-1C00-43CC-913E-966BD84620C6}"/>
    <cellStyle name="Normal 97 2" xfId="29897" xr:uid="{FA325B63-251B-4F43-8F20-65938B81969B}"/>
    <cellStyle name="Normal 97 3" xfId="29899" xr:uid="{FF659164-2588-47B6-829C-F556A8257F58}"/>
    <cellStyle name="Normal 97 4" xfId="29901" xr:uid="{975971D1-6404-464A-B923-BB6688FC9099}"/>
    <cellStyle name="Normal 97 5" xfId="29903" xr:uid="{503B09EE-9A6D-471D-99A9-C00CF863FE56}"/>
    <cellStyle name="Normal 97 6" xfId="29905" xr:uid="{402A23A8-D081-4F1D-90DE-72E26A132A91}"/>
    <cellStyle name="Normal 97 7" xfId="29906" xr:uid="{3ACC3433-84D7-4DAF-8859-87294C9E9859}"/>
    <cellStyle name="Normal 97 8" xfId="29907" xr:uid="{3265952D-08AC-4B85-A41D-872E556FB955}"/>
    <cellStyle name="Normal 97 9" xfId="29908" xr:uid="{83C23CA8-3FC3-49B6-9A6E-B7557BDAD776}"/>
    <cellStyle name="Normal 98" xfId="29909" xr:uid="{C28779A8-7CED-40D5-8E95-8DBC7316F8DD}"/>
    <cellStyle name="Normal 98 2" xfId="29910" xr:uid="{BEEDFFD1-7C16-4BD9-BD8D-AF5DC9E36FB2}"/>
    <cellStyle name="Normal 98 3" xfId="29911" xr:uid="{EAFACED5-0914-4A08-9105-A45F028012A7}"/>
    <cellStyle name="Normal 98 4" xfId="29912" xr:uid="{5237FD44-DA78-46A2-9331-E2B22BD604EA}"/>
    <cellStyle name="Normal 98 5" xfId="254" xr:uid="{F44B61C0-31A8-4CF9-A880-A8CC79328240}"/>
    <cellStyle name="Normal 98 6" xfId="21769" xr:uid="{8961F247-19C1-4C8E-BB34-2B7BD7505896}"/>
    <cellStyle name="Normal 98 7" xfId="21181" xr:uid="{08D7AEF6-7500-477E-90EB-C3D6D5A37D9C}"/>
    <cellStyle name="Normal 98 8" xfId="21187" xr:uid="{21B43F4B-3991-4991-8AB2-1943BCECF468}"/>
    <cellStyle name="Normal 98 9" xfId="21203" xr:uid="{FA653FD4-73E3-4E53-85B0-D1F4C0695BCC}"/>
    <cellStyle name="Normal 99" xfId="29913" xr:uid="{DF382B6A-7A33-4CA0-AC9B-FF539CF33B2D}"/>
    <cellStyle name="Normal 99 2" xfId="29914" xr:uid="{BF87C94D-64F4-4713-85F7-215211D7DFC2}"/>
    <cellStyle name="Normal 99 3" xfId="29915" xr:uid="{0DDBA00C-BE74-47D9-90E6-ED167BA0DE4F}"/>
    <cellStyle name="Normal 99 4" xfId="29916" xr:uid="{F5E6954D-30ED-40BD-A16B-96F7030F719D}"/>
    <cellStyle name="Normal 99 5" xfId="21772" xr:uid="{55D525A8-49AB-4CD2-845E-F45F24AE90DD}"/>
    <cellStyle name="Normal 99 6" xfId="21775" xr:uid="{B8765638-6346-4F94-8462-E45C05C85662}"/>
    <cellStyle name="Normal 99 7" xfId="21778" xr:uid="{D6D6E572-2B57-495C-8842-2A6D02A5D573}"/>
    <cellStyle name="Normal 99 8" xfId="21781" xr:uid="{43E0DAC1-D781-4E11-91A9-84A4CC3E4AED}"/>
    <cellStyle name="Normal 99 9" xfId="21784" xr:uid="{242A0EAC-A454-49AC-94F9-054F2B7E296A}"/>
    <cellStyle name="Normal_01- ARR Forms 04-05 Final " xfId="8" xr:uid="{8D0158DD-C8CB-416F-9606-057947EAE6E3}"/>
    <cellStyle name="Normal_01- Tariff Proposal Forms" xfId="11" xr:uid="{65CDB7EF-0540-476C-945E-C5276C98C467}"/>
    <cellStyle name="Normalny_P Ls_Poland_August 2007" xfId="29920" xr:uid="{7DC19AB4-170E-49AE-9AFF-FED7C3537C7D}"/>
    <cellStyle name="Note 2" xfId="29921" xr:uid="{1A6000A9-3ED9-4431-9ABC-52BD66D4F128}"/>
    <cellStyle name="Note 2 10" xfId="29923" xr:uid="{7ABBF1FD-3D68-4078-92D5-7D0B686472BB}"/>
    <cellStyle name="Note 2 10 10" xfId="29924" xr:uid="{F595F3C2-D158-4FDE-A51F-5FEF2F3BA466}"/>
    <cellStyle name="Note 2 10 2" xfId="17220" xr:uid="{49F015BD-650D-446F-9D2B-5831B7768B7A}"/>
    <cellStyle name="Note 2 10 2 2" xfId="2920" xr:uid="{463F25CB-9985-4C84-86A7-D3D483934659}"/>
    <cellStyle name="Note 2 10 2 3" xfId="2922" xr:uid="{6F0AA1A2-6E8A-4958-AE05-459AD6981118}"/>
    <cellStyle name="Note 2 10 2 4" xfId="2929" xr:uid="{E299F475-8436-46A1-83E3-E3FD2667D82A}"/>
    <cellStyle name="Note 2 10 2 5" xfId="2933" xr:uid="{617024F5-A5EB-478A-9D81-0ADD9640582D}"/>
    <cellStyle name="Note 2 10 2 6" xfId="2937" xr:uid="{0E8D1DA8-F75E-45C1-9E78-E44BBB7457B6}"/>
    <cellStyle name="Note 2 10 2 7" xfId="29925" xr:uid="{05755801-2B24-4EA0-ACD8-C3391A460773}"/>
    <cellStyle name="Note 2 10 2 8" xfId="29926" xr:uid="{1F9963B7-13E5-497E-B8D4-C2358E7E1B80}"/>
    <cellStyle name="Note 2 10 2 9" xfId="29927" xr:uid="{398CC164-71D9-40A8-B634-358669E1AF46}"/>
    <cellStyle name="Note 2 10 3" xfId="17222" xr:uid="{1C89FC15-7E38-4C47-9DB1-8412AAEA876C}"/>
    <cellStyle name="Note 2 10 4" xfId="17224" xr:uid="{7E7623A3-C66C-4755-B486-CCE949AAFA86}"/>
    <cellStyle name="Note 2 10 5" xfId="9544" xr:uid="{AC8281F6-5E68-45B1-88C4-D34CBF0B342A}"/>
    <cellStyle name="Note 2 10 6" xfId="14398" xr:uid="{E2A55FE6-36A2-41E1-B2EB-322C25EEB37C}"/>
    <cellStyle name="Note 2 10 7" xfId="14403" xr:uid="{06254A23-C153-4F29-B7C5-4E87AFB21A04}"/>
    <cellStyle name="Note 2 10 8" xfId="14414" xr:uid="{59DC65AD-9C8E-4F75-8A75-5EFE71BF56A7}"/>
    <cellStyle name="Note 2 10 9" xfId="14423" xr:uid="{63343D27-877D-4E2D-B6AB-24D4A254A1B4}"/>
    <cellStyle name="Note 2 11" xfId="29928" xr:uid="{AB7C9603-9ADC-44A4-B1D5-AE86DC9A6953}"/>
    <cellStyle name="Note 2 11 2" xfId="17227" xr:uid="{D7503FEC-978C-48D0-B38F-99330AC7609A}"/>
    <cellStyle name="Note 2 11 3" xfId="17229" xr:uid="{5F7CD70B-66F5-4A31-84AB-DFA23BFFAB38}"/>
    <cellStyle name="Note 2 11 4" xfId="17231" xr:uid="{BA53AE6A-133D-41EA-819B-3B9EFE51EDC8}"/>
    <cellStyle name="Note 2 11 5" xfId="17233" xr:uid="{1114CE91-33BA-4047-9138-FBDEC7725002}"/>
    <cellStyle name="Note 2 11 6" xfId="14441" xr:uid="{45387AF0-D1E6-45F5-8A4F-873E82548F3B}"/>
    <cellStyle name="Note 2 11 7" xfId="14445" xr:uid="{FE99DFF4-C979-4F68-A70A-AB0C9D967007}"/>
    <cellStyle name="Note 2 11 8" xfId="14451" xr:uid="{A63A46A8-7FDC-4984-85D9-730A1BCB05BA}"/>
    <cellStyle name="Note 2 11 9" xfId="14457" xr:uid="{9411FE04-7373-4A7F-967D-AD7A453D4B0E}"/>
    <cellStyle name="Note 2 12" xfId="29929" xr:uid="{D04180C8-1433-477C-BB75-8A7687B55E72}"/>
    <cellStyle name="Note 2 12 2" xfId="16802" xr:uid="{4AEBBF04-7A6A-40E1-A60B-0B4CDB308697}"/>
    <cellStyle name="Note 2 12 3" xfId="16977" xr:uid="{F11C5693-A5F4-4128-AF90-F46DF361D45F}"/>
    <cellStyle name="Note 2 12 4" xfId="17239" xr:uid="{1464F8BC-F9C5-46A1-9441-7A2CE8B460D9}"/>
    <cellStyle name="Note 2 12 5" xfId="17241" xr:uid="{1E6A1F16-E6DA-425C-9891-5C4DB2C092D9}"/>
    <cellStyle name="Note 2 12 6" xfId="14471" xr:uid="{536AD566-8823-4C80-BA37-472DEBBF675B}"/>
    <cellStyle name="Note 2 12 7" xfId="14476" xr:uid="{B8CAE069-5B81-497C-88A3-8CCFA2139218}"/>
    <cellStyle name="Note 2 12 8" xfId="14481" xr:uid="{40884EE7-905E-48CF-A324-E6EF5C899B27}"/>
    <cellStyle name="Note 2 12 9" xfId="29930" xr:uid="{3E28CC13-5DCB-400C-A667-E78564A2A4C1}"/>
    <cellStyle name="Note 2 13" xfId="29931" xr:uid="{988921C8-44E5-49AD-9DE2-11D541262C0E}"/>
    <cellStyle name="Note 2 13 2" xfId="29932" xr:uid="{7A95DC4B-7445-42E1-B68B-A64F7F6F0FF3}"/>
    <cellStyle name="Note 2 13 3" xfId="29933" xr:uid="{345E573A-274D-4B37-96F8-C026F1CD40B8}"/>
    <cellStyle name="Note 2 13 4" xfId="29934" xr:uid="{E1B6C0EE-CD9C-465C-8010-CFBADB0D7446}"/>
    <cellStyle name="Note 2 13 5" xfId="29935" xr:uid="{DD96056F-2478-493D-AEA9-0DCA4FB8BFA4}"/>
    <cellStyle name="Note 2 13 6" xfId="29936" xr:uid="{F5F4E021-D0F0-4EEE-A959-452B9F83F21E}"/>
    <cellStyle name="Note 2 13 7" xfId="29937" xr:uid="{A6285166-7056-4B11-953C-1F02098481EF}"/>
    <cellStyle name="Note 2 13 8" xfId="29938" xr:uid="{89FB4007-308A-4B49-893A-C958EE3294CC}"/>
    <cellStyle name="Note 2 13 9" xfId="29939" xr:uid="{16BE1951-6600-4E08-9C75-CD32ACCBA20E}"/>
    <cellStyle name="Note 2 14" xfId="29940" xr:uid="{02B89204-3C5C-48CD-ABA4-2765D4D18388}"/>
    <cellStyle name="Note 2 14 2" xfId="29941" xr:uid="{4FAEC458-B564-4733-9807-9AE48E09649C}"/>
    <cellStyle name="Note 2 14 3" xfId="29942" xr:uid="{A03EA30E-921B-41C1-B807-4ADA68C5B0EB}"/>
    <cellStyle name="Note 2 14 4" xfId="29943" xr:uid="{F4AE3515-0835-4445-840E-003B54C99AC9}"/>
    <cellStyle name="Note 2 14 5" xfId="29944" xr:uid="{0FAA2E8E-1DF8-441E-B350-01F4FC6CA78A}"/>
    <cellStyle name="Note 2 14 6" xfId="29945" xr:uid="{5120037F-DEBA-4FFE-A9C7-53AF1AF133E1}"/>
    <cellStyle name="Note 2 14 7" xfId="29946" xr:uid="{050AB67A-CFCC-4387-9442-7218E8209660}"/>
    <cellStyle name="Note 2 14 8" xfId="29947" xr:uid="{81A96522-03C7-4E57-A0B9-0D967169F626}"/>
    <cellStyle name="Note 2 14 9" xfId="29948" xr:uid="{E95A4D47-DB0F-476C-A9D1-CB32634FF8EC}"/>
    <cellStyle name="Note 2 15" xfId="29949" xr:uid="{394FCE33-7E6F-422F-9F88-010565C4008F}"/>
    <cellStyle name="Note 2 16" xfId="29951" xr:uid="{2C9175BB-5203-4126-A074-AA268F6366EE}"/>
    <cellStyle name="Note 2 17" xfId="29953" xr:uid="{2F0B4604-48AD-445E-8EF6-45246B97B3D8}"/>
    <cellStyle name="Note 2 18" xfId="29955" xr:uid="{1DAE9A4B-C82A-40C7-8CAB-AF75FE83DF0B}"/>
    <cellStyle name="Note 2 19" xfId="29956" xr:uid="{78463D78-5250-42CA-B40B-06B13EE6A00C}"/>
    <cellStyle name="Note 2 2" xfId="29957" xr:uid="{4CF81F80-8818-4E38-B555-D2AA771EAE5D}"/>
    <cellStyle name="Note 2 2 10" xfId="29960" xr:uid="{39C53F97-6A65-4F7A-A954-3B29F7166F22}"/>
    <cellStyle name="Note 2 2 10 2" xfId="18879" xr:uid="{B0370C21-936F-4110-9081-8A92D5BE03CA}"/>
    <cellStyle name="Note 2 2 10 3" xfId="18884" xr:uid="{A25861C9-6818-456A-B1FF-B39EA26BCFBA}"/>
    <cellStyle name="Note 2 2 10 4" xfId="18888" xr:uid="{001B4F6A-BEFD-42FA-81D5-C8008E84BB8E}"/>
    <cellStyle name="Note 2 2 10 5" xfId="18893" xr:uid="{15ADCE9A-E71E-4436-9C63-34559DE9A27C}"/>
    <cellStyle name="Note 2 2 10 6" xfId="17749" xr:uid="{BA540A69-B8D1-402C-AC3F-4FE4DEEFD940}"/>
    <cellStyle name="Note 2 2 10 7" xfId="17752" xr:uid="{C504CEB2-211B-4E7C-88BB-CF187EE0913E}"/>
    <cellStyle name="Note 2 2 10 8" xfId="17755" xr:uid="{871E680B-5ABC-4E82-837F-6C7726EEA18E}"/>
    <cellStyle name="Note 2 2 10 9" xfId="17758" xr:uid="{82355A2B-D418-4F14-A79B-006D891C6460}"/>
    <cellStyle name="Note 2 2 11" xfId="29961" xr:uid="{73C8CDAE-15A8-4243-AF0C-4FA6B01BF29F}"/>
    <cellStyle name="Note 2 2 11 2" xfId="18908" xr:uid="{D95F96AB-2EC6-4D9B-82CF-FAA317B80A9F}"/>
    <cellStyle name="Note 2 2 11 3" xfId="18911" xr:uid="{00298D97-0A34-409E-8C1F-47CD01314B99}"/>
    <cellStyle name="Note 2 2 11 4" xfId="18914" xr:uid="{51E5274B-C965-4507-AC5E-22C3782191A9}"/>
    <cellStyle name="Note 2 2 11 5" xfId="18918" xr:uid="{F18A4AD9-411B-49F3-A1E4-F5D78C7DB7E8}"/>
    <cellStyle name="Note 2 2 11 6" xfId="17773" xr:uid="{E5E727AA-9DA4-4905-8489-5804EFCDDE4E}"/>
    <cellStyle name="Note 2 2 11 7" xfId="17776" xr:uid="{6A265F97-FE0E-4A3F-A32E-FFAE9A205473}"/>
    <cellStyle name="Note 2 2 11 8" xfId="17780" xr:uid="{D7697FE9-0374-4C44-8826-414E31D4EC31}"/>
    <cellStyle name="Note 2 2 11 9" xfId="17783" xr:uid="{79B4D479-C82C-4297-8CEB-44A4E372B70C}"/>
    <cellStyle name="Note 2 2 12" xfId="29962" xr:uid="{AF208A5C-019E-4F77-9ECF-910C82EE15F8}"/>
    <cellStyle name="Note 2 2 12 2" xfId="18933" xr:uid="{94E35C10-1ECE-4AF2-8EFA-6668E699ECAD}"/>
    <cellStyle name="Note 2 2 12 3" xfId="18936" xr:uid="{6DD4D097-C2E2-4AC6-BFFF-70B907866D5E}"/>
    <cellStyle name="Note 2 2 12 4" xfId="18939" xr:uid="{26FA18D8-483E-4B59-B4F2-964ECDC5F98B}"/>
    <cellStyle name="Note 2 2 12 5" xfId="18943" xr:uid="{6EC1230A-7834-424B-9182-ADDA45D80FD0}"/>
    <cellStyle name="Note 2 2 12 6" xfId="17790" xr:uid="{47418D4A-1008-4459-9223-C546F67A1A3B}"/>
    <cellStyle name="Note 2 2 12 7" xfId="17794" xr:uid="{442A8C49-1F23-4970-ADFF-A424A38E80D8}"/>
    <cellStyle name="Note 2 2 12 8" xfId="17798" xr:uid="{55C39742-FBE0-40AC-897B-F982B314FCD2}"/>
    <cellStyle name="Note 2 2 12 9" xfId="17802" xr:uid="{51E92EB5-D8FF-47BE-9C94-87B4FB8799E2}"/>
    <cellStyle name="Note 2 2 13" xfId="29963" xr:uid="{5A5B58CB-304A-4F66-A774-31282BD97B24}"/>
    <cellStyle name="Note 2 2 14" xfId="25279" xr:uid="{6114B631-4A74-4CFF-9388-B6EB42FE904A}"/>
    <cellStyle name="Note 2 2 15" xfId="29964" xr:uid="{FD00242D-2300-4AED-B062-899B4CBD2DA3}"/>
    <cellStyle name="Note 2 2 16" xfId="23788" xr:uid="{FA5339B9-D9BC-4772-9CC7-2529C365E8DA}"/>
    <cellStyle name="Note 2 2 17" xfId="4261" xr:uid="{B4ECF3C5-393A-4A05-B293-29405B177879}"/>
    <cellStyle name="Note 2 2 18" xfId="169" xr:uid="{01CD1D82-BE53-4278-9E10-34014B018ED2}"/>
    <cellStyle name="Note 2 2 19" xfId="2727" xr:uid="{B00E5100-C923-4224-B37B-42C9154C1AF0}"/>
    <cellStyle name="Note 2 2 2" xfId="29967" xr:uid="{CCE8FBA9-3A99-4582-B141-AA4E7105F6EF}"/>
    <cellStyle name="Note 2 2 2 10" xfId="24429" xr:uid="{1A0FDD06-08E1-4B35-A91B-B4565C83B83C}"/>
    <cellStyle name="Note 2 2 2 10 2" xfId="29970" xr:uid="{FD93486A-6AD1-4265-96D7-1BE73C98CE77}"/>
    <cellStyle name="Note 2 2 2 10 3" xfId="29971" xr:uid="{8205A30C-EFEB-4C98-BD62-C899ECD7C6ED}"/>
    <cellStyle name="Note 2 2 2 10 4" xfId="29972" xr:uid="{725024AB-F1C8-4270-88C7-697FADD0A208}"/>
    <cellStyle name="Note 2 2 2 10 5" xfId="29973" xr:uid="{5BACE8B9-DE61-469B-9A30-3726A798870B}"/>
    <cellStyle name="Note 2 2 2 10 6" xfId="29974" xr:uid="{3CDC83AA-46B5-426C-A5D4-1C016FB543A7}"/>
    <cellStyle name="Note 2 2 2 10 7" xfId="26758" xr:uid="{52F52DAF-D47B-4C87-95B6-A8E62CF91D9D}"/>
    <cellStyle name="Note 2 2 2 10 8" xfId="26760" xr:uid="{868D9AD4-971C-41EF-8C49-60FB3F469EE1}"/>
    <cellStyle name="Note 2 2 2 10 9" xfId="26762" xr:uid="{42F78EAB-A885-45CB-8DC6-CFDE3973EF10}"/>
    <cellStyle name="Note 2 2 2 11" xfId="24431" xr:uid="{8785D6B4-8986-48F1-9C51-EFAA7FBA82D5}"/>
    <cellStyle name="Note 2 2 2 12" xfId="29975" xr:uid="{40C0F6CD-C258-4CF9-BFFE-463F8296D8FE}"/>
    <cellStyle name="Note 2 2 2 13" xfId="29976" xr:uid="{16FF4950-3A3C-48D6-9786-14EA5403FDB3}"/>
    <cellStyle name="Note 2 2 2 14" xfId="29977" xr:uid="{8BFF8140-3357-409A-91D3-4C6DA653155A}"/>
    <cellStyle name="Note 2 2 2 15" xfId="29978" xr:uid="{936DF8DD-2082-4954-958A-15AFF81B0637}"/>
    <cellStyle name="Note 2 2 2 16" xfId="29979" xr:uid="{FADF56A5-5F0B-4081-802C-A604712FD4B1}"/>
    <cellStyle name="Note 2 2 2 17" xfId="29980" xr:uid="{E03B90D6-EAAE-475C-A3C9-8643D6BA7A15}"/>
    <cellStyle name="Note 2 2 2 18" xfId="29983" xr:uid="{A7A1B22E-7CB9-4698-8329-0EAED00B4317}"/>
    <cellStyle name="Note 2 2 2 2" xfId="29984" xr:uid="{922D8204-7FC9-48D8-B800-D541ED6741FC}"/>
    <cellStyle name="Note 2 2 2 2 10" xfId="29985" xr:uid="{40D284AC-4EB5-494B-A6CD-E34E3AD8FB1D}"/>
    <cellStyle name="Note 2 2 2 2 2" xfId="29987" xr:uid="{152A3CCD-91EE-428F-970F-43E84C46E634}"/>
    <cellStyle name="Note 2 2 2 2 2 2" xfId="29990" xr:uid="{28E863BE-6FD4-4989-B313-BA7B3547F83C}"/>
    <cellStyle name="Note 2 2 2 2 2 3" xfId="29991" xr:uid="{27465BE0-AE6B-425D-93F7-D6D7FD89747B}"/>
    <cellStyle name="Note 2 2 2 2 2 4" xfId="29992" xr:uid="{FAA2D65C-5C3C-4397-B737-7883A0667A2E}"/>
    <cellStyle name="Note 2 2 2 2 2 5" xfId="29993" xr:uid="{2C36C0BD-5BCA-402D-80FE-43826C76A784}"/>
    <cellStyle name="Note 2 2 2 2 2 6" xfId="29994" xr:uid="{DADF4F65-677B-4E7F-81B6-A8079FCB78AE}"/>
    <cellStyle name="Note 2 2 2 2 2 7" xfId="29995" xr:uid="{D581CD55-7A91-49CC-8641-85E22FBC2FDA}"/>
    <cellStyle name="Note 2 2 2 2 2 8" xfId="29996" xr:uid="{E1119A12-E244-4755-81FA-697FD59612AE}"/>
    <cellStyle name="Note 2 2 2 2 2 9" xfId="29997" xr:uid="{CE12DF8A-08BD-4EF7-B014-5573F12BCF82}"/>
    <cellStyle name="Note 2 2 2 2 3" xfId="29998" xr:uid="{60BB7553-08AE-48EB-B4C1-F99D2258BC48}"/>
    <cellStyle name="Note 2 2 2 2 4" xfId="29999" xr:uid="{B944EA00-2E16-4BB1-AB1D-82F97F0703E5}"/>
    <cellStyle name="Note 2 2 2 2 5" xfId="30000" xr:uid="{BCC17236-7408-498D-A3DC-74C9E2E27AC3}"/>
    <cellStyle name="Note 2 2 2 2 6" xfId="30001" xr:uid="{6D53DAA0-E2F3-47DF-B30C-700A94827325}"/>
    <cellStyle name="Note 2 2 2 2 7" xfId="30002" xr:uid="{B8806176-6409-40ED-9E52-91235D84E115}"/>
    <cellStyle name="Note 2 2 2 2 8" xfId="30003" xr:uid="{E1FBE24D-A76D-4C70-BED2-5E22D91555E3}"/>
    <cellStyle name="Note 2 2 2 2 9" xfId="30004" xr:uid="{2D093CFC-1A6B-4BA8-9CF7-68A8CB264541}"/>
    <cellStyle name="Note 2 2 2 3" xfId="30005" xr:uid="{EF09450E-C500-4292-8110-4E7AA324BCB3}"/>
    <cellStyle name="Note 2 2 2 3 10" xfId="26731" xr:uid="{CD7F68A3-B0E6-4C8C-89D0-678DE54D0BCE}"/>
    <cellStyle name="Note 2 2 2 3 2" xfId="30006" xr:uid="{38AAE7CF-BD66-4965-90CE-CB254E228F12}"/>
    <cellStyle name="Note 2 2 2 3 2 2" xfId="27509" xr:uid="{4B36131B-466A-40B3-8C85-13448BACE550}"/>
    <cellStyle name="Note 2 2 2 3 2 3" xfId="27511" xr:uid="{2382153B-33D7-4205-98DC-394EFC4D3B36}"/>
    <cellStyle name="Note 2 2 2 3 2 4" xfId="27513" xr:uid="{21E4C892-1DE2-4123-9E01-684857B0101F}"/>
    <cellStyle name="Note 2 2 2 3 2 5" xfId="30007" xr:uid="{C47C92F3-53AA-4A8C-98A7-93D52CCD4C36}"/>
    <cellStyle name="Note 2 2 2 3 2 6" xfId="30008" xr:uid="{717100FE-FB3B-4CA0-B0EF-DDABE1DCDBA5}"/>
    <cellStyle name="Note 2 2 2 3 2 7" xfId="30009" xr:uid="{414166FC-F70B-4494-BA17-ABB32F7639FD}"/>
    <cellStyle name="Note 2 2 2 3 2 8" xfId="30010" xr:uid="{7AE04B40-B6E4-4E3C-BCD1-9B14043F3D55}"/>
    <cellStyle name="Note 2 2 2 3 2 9" xfId="30012" xr:uid="{D440C59F-B30C-438A-AD00-32AEF999EAF5}"/>
    <cellStyle name="Note 2 2 2 3 3" xfId="30013" xr:uid="{259CF3F3-8B0C-4066-9193-56B5406EE9A4}"/>
    <cellStyle name="Note 2 2 2 3 4" xfId="30014" xr:uid="{B22EA234-E6CC-4ECE-8830-239AB502FB49}"/>
    <cellStyle name="Note 2 2 2 3 5" xfId="30015" xr:uid="{09107CAB-1CEB-446C-B019-951D957A137B}"/>
    <cellStyle name="Note 2 2 2 3 6" xfId="26715" xr:uid="{34D632FC-DE9C-4DCF-ADDA-9FD48AEFBB38}"/>
    <cellStyle name="Note 2 2 2 3 7" xfId="26717" xr:uid="{5850AF47-0161-4B85-A4CF-593FCCA500C8}"/>
    <cellStyle name="Note 2 2 2 3 8" xfId="26719" xr:uid="{0519ED5C-05FB-409E-A01F-196339AD19FC}"/>
    <cellStyle name="Note 2 2 2 3 9" xfId="26721" xr:uid="{9A090C6A-D967-4FE3-B6EB-814335718B81}"/>
    <cellStyle name="Note 2 2 2 4" xfId="30016" xr:uid="{DF38F798-312F-4E95-894D-9DCC8E74D93E}"/>
    <cellStyle name="Note 2 2 2 4 10" xfId="30017" xr:uid="{5C2EC767-6DF8-4827-BDA8-E582574A94E5}"/>
    <cellStyle name="Note 2 2 2 4 2" xfId="30018" xr:uid="{8D7D9E9F-8B26-4C3A-92C3-936808E380B5}"/>
    <cellStyle name="Note 2 2 2 4 2 2" xfId="27685" xr:uid="{2BF2A4DC-8F75-4131-BF11-98414DEA46C1}"/>
    <cellStyle name="Note 2 2 2 4 2 3" xfId="27687" xr:uid="{192474AC-7C45-4B2C-84DC-70E82C4ECB4C}"/>
    <cellStyle name="Note 2 2 2 4 2 4" xfId="27689" xr:uid="{FD59F99D-3E5A-4F33-BB3B-501E83349C47}"/>
    <cellStyle name="Note 2 2 2 4 2 5" xfId="30019" xr:uid="{7267C7D7-CB59-4D6F-B43D-F73DF6C0C5A4}"/>
    <cellStyle name="Note 2 2 2 4 2 6" xfId="30020" xr:uid="{F5B61470-C019-479F-8098-DC140D391486}"/>
    <cellStyle name="Note 2 2 2 4 2 7" xfId="30021" xr:uid="{D1B1E4AA-272E-446B-B76E-40C169529154}"/>
    <cellStyle name="Note 2 2 2 4 2 8" xfId="30022" xr:uid="{F5565FC9-7BF4-4211-96B3-A0237FF8AD2D}"/>
    <cellStyle name="Note 2 2 2 4 2 9" xfId="30023" xr:uid="{D70000B3-035D-4E5F-8B47-AF79568E19CB}"/>
    <cellStyle name="Note 2 2 2 4 3" xfId="30024" xr:uid="{38E2452F-69AA-441E-B004-472893160F81}"/>
    <cellStyle name="Note 2 2 2 4 4" xfId="30025" xr:uid="{27AF8B4B-B15C-4D22-A8C7-87B1E39E7B3A}"/>
    <cellStyle name="Note 2 2 2 4 5" xfId="30026" xr:uid="{99EA24C4-17A0-4E31-8239-8BBC25D68198}"/>
    <cellStyle name="Note 2 2 2 4 6" xfId="30027" xr:uid="{7929EC3D-3153-4863-BC8B-680704417817}"/>
    <cellStyle name="Note 2 2 2 4 7" xfId="30029" xr:uid="{BB3EFFE8-CB56-4F43-838C-7324A015564F}"/>
    <cellStyle name="Note 2 2 2 4 8" xfId="30031" xr:uid="{CF8243A6-C3D5-4D58-8A9C-EAAB78E2377F}"/>
    <cellStyle name="Note 2 2 2 4 9" xfId="30033" xr:uid="{D5D0710C-7124-40E4-AD68-A06DD92EBD1A}"/>
    <cellStyle name="Note 2 2 2 5" xfId="30034" xr:uid="{642E223D-7452-454F-AA64-ECE675E22598}"/>
    <cellStyle name="Note 2 2 2 5 10" xfId="19565" xr:uid="{9BDC565A-5695-49CC-91AC-3FBE8AAB4816}"/>
    <cellStyle name="Note 2 2 2 5 2" xfId="30035" xr:uid="{EB432036-1019-4220-BE34-047A828006F1}"/>
    <cellStyle name="Note 2 2 2 5 2 2" xfId="30036" xr:uid="{46A7F776-29F2-4A65-B788-62A51E32ABA2}"/>
    <cellStyle name="Note 2 2 2 5 2 3" xfId="30037" xr:uid="{2C4D3B42-928A-4BF5-880D-09F251128359}"/>
    <cellStyle name="Note 2 2 2 5 2 4" xfId="30038" xr:uid="{8CCB03A3-A84A-499B-BD93-6751FFAEFFC0}"/>
    <cellStyle name="Note 2 2 2 5 2 5" xfId="30039" xr:uid="{B069D9E2-937B-4B9A-96C3-C721AAEDAAC0}"/>
    <cellStyle name="Note 2 2 2 5 2 6" xfId="30040" xr:uid="{3116BF29-552B-4DF4-A989-17C945CA28A8}"/>
    <cellStyle name="Note 2 2 2 5 2 7" xfId="30041" xr:uid="{C4F30BE7-1A0A-4DD6-BCFF-B856FD514991}"/>
    <cellStyle name="Note 2 2 2 5 2 8" xfId="30042" xr:uid="{C1DB53D0-96FD-409A-A85B-34F0FFF81886}"/>
    <cellStyle name="Note 2 2 2 5 2 9" xfId="30043" xr:uid="{688CF1C6-5714-4A3C-97D8-CA9E65D2C414}"/>
    <cellStyle name="Note 2 2 2 5 3" xfId="30044" xr:uid="{61617A34-F263-4C48-BE5F-5CEEB05AE889}"/>
    <cellStyle name="Note 2 2 2 5 4" xfId="30045" xr:uid="{50C23E25-EF6D-4CEB-8517-D4C73CAF8B22}"/>
    <cellStyle name="Note 2 2 2 5 5" xfId="30046" xr:uid="{3B183ACC-ED13-493F-9E05-572F821BB684}"/>
    <cellStyle name="Note 2 2 2 5 6" xfId="30047" xr:uid="{7C7F79C8-7BFD-4E1E-8F89-F491FCB980C1}"/>
    <cellStyle name="Note 2 2 2 5 7" xfId="30049" xr:uid="{59C4830F-A397-41FA-ABFA-03BF44C36B4B}"/>
    <cellStyle name="Note 2 2 2 5 8" xfId="30050" xr:uid="{8BB4C66B-9A0B-4F9C-ABF7-26B5768180DB}"/>
    <cellStyle name="Note 2 2 2 5 9" xfId="30051" xr:uid="{2C1B6382-628F-47C7-8842-78FDEDBA233A}"/>
    <cellStyle name="Note 2 2 2 6" xfId="30053" xr:uid="{5E842741-FC09-4AFC-ACA6-D4C2753809B9}"/>
    <cellStyle name="Note 2 2 2 6 10" xfId="9590" xr:uid="{72E8E0AD-04C6-4725-8AD8-C28F0E838B8B}"/>
    <cellStyle name="Note 2 2 2 6 2" xfId="30055" xr:uid="{C00301BE-2774-443E-BF1B-78AF374B7483}"/>
    <cellStyle name="Note 2 2 2 6 2 2" xfId="30057" xr:uid="{8DFEE533-57F7-48C1-B67F-719D760792DA}"/>
    <cellStyle name="Note 2 2 2 6 2 3" xfId="30059" xr:uid="{07F7A0EB-6139-4827-A6AB-814325100182}"/>
    <cellStyle name="Note 2 2 2 6 2 4" xfId="30061" xr:uid="{665FA662-70CC-4F07-AD91-7F0010D82F09}"/>
    <cellStyle name="Note 2 2 2 6 2 5" xfId="30063" xr:uid="{BEF02349-0679-4525-8C6D-1320B1CFA497}"/>
    <cellStyle name="Note 2 2 2 6 2 6" xfId="30065" xr:uid="{E3A28EBF-C4AA-4A97-AB01-85655890544F}"/>
    <cellStyle name="Note 2 2 2 6 2 7" xfId="30067" xr:uid="{FC58EC7E-8C06-4153-97F1-29CE7748D596}"/>
    <cellStyle name="Note 2 2 2 6 2 8" xfId="30069" xr:uid="{296A15AD-52A1-4929-9CC1-C2E71BBDD472}"/>
    <cellStyle name="Note 2 2 2 6 2 9" xfId="30071" xr:uid="{60179AA0-1F91-4E08-B4E0-6C8E139A01D2}"/>
    <cellStyle name="Note 2 2 2 6 3" xfId="30073" xr:uid="{219C37E9-9286-4FA3-BCCD-81ECEF0B768C}"/>
    <cellStyle name="Note 2 2 2 6 4" xfId="30075" xr:uid="{B7C7ECE1-FA8F-4D34-9D36-FD76FC223806}"/>
    <cellStyle name="Note 2 2 2 6 5" xfId="30077" xr:uid="{3A9FF2DA-B166-469B-8B86-8E90D5385A5C}"/>
    <cellStyle name="Note 2 2 2 6 6" xfId="30079" xr:uid="{BEED72EB-5C34-4360-BB93-87C7834F3832}"/>
    <cellStyle name="Note 2 2 2 6 7" xfId="30081" xr:uid="{3B7F48B8-863A-4FE5-AF44-A40BF1481F75}"/>
    <cellStyle name="Note 2 2 2 6 8" xfId="30083" xr:uid="{767AD6DA-35E0-408D-9B5C-19BBFE2B95BE}"/>
    <cellStyle name="Note 2 2 2 6 9" xfId="30084" xr:uid="{BD07659E-E347-47AE-8289-4F13DC6D1BFC}"/>
    <cellStyle name="Note 2 2 2 7" xfId="30085" xr:uid="{11F0BD4A-A6FD-4358-9F9A-3FEA89034405}"/>
    <cellStyle name="Note 2 2 2 7 2" xfId="30086" xr:uid="{79BE1448-FCE1-40C8-A4FE-A3770EBECA5D}"/>
    <cellStyle name="Note 2 2 2 7 3" xfId="30088" xr:uid="{001771A8-DCB5-494E-8549-C1D1C375998D}"/>
    <cellStyle name="Note 2 2 2 7 4" xfId="30089" xr:uid="{257D61C6-21E9-4762-8995-B26756E896BE}"/>
    <cellStyle name="Note 2 2 2 7 5" xfId="30090" xr:uid="{084FE1A5-AF3E-4231-B4C3-2A023AFA05B1}"/>
    <cellStyle name="Note 2 2 2 7 6" xfId="28313" xr:uid="{442814E1-9BD8-4AE3-9A8B-02AEE44B5C7A}"/>
    <cellStyle name="Note 2 2 2 7 7" xfId="30091" xr:uid="{65190AFE-A858-465E-A027-1A327092A3F3}"/>
    <cellStyle name="Note 2 2 2 7 8" xfId="30092" xr:uid="{A1891C2B-EA8F-4829-BBA1-A0E29490E10C}"/>
    <cellStyle name="Note 2 2 2 7 9" xfId="30093" xr:uid="{A890871A-18BD-435B-9791-D7B118C78766}"/>
    <cellStyle name="Note 2 2 2 8" xfId="17492" xr:uid="{404FDAB5-3CB4-4352-AD3C-BEDD8B862A6D}"/>
    <cellStyle name="Note 2 2 2 8 2" xfId="24974" xr:uid="{63894C69-6793-4C91-BEBD-188A41F7C0FB}"/>
    <cellStyle name="Note 2 2 2 8 3" xfId="24979" xr:uid="{782782AB-37B6-4681-9D97-EFE46FD213B3}"/>
    <cellStyle name="Note 2 2 2 8 4" xfId="24984" xr:uid="{895765B3-E3EB-441D-9120-8569E92988DB}"/>
    <cellStyle name="Note 2 2 2 8 5" xfId="24987" xr:uid="{54683F90-AB66-4CFF-B43A-D144EA8A0DDF}"/>
    <cellStyle name="Note 2 2 2 8 6" xfId="26776" xr:uid="{ED6BCD2A-ECCE-40BA-9517-5E386FCE7D53}"/>
    <cellStyle name="Note 2 2 2 8 7" xfId="16150" xr:uid="{AF02DD6B-88C0-49C1-80DE-2013F02D4768}"/>
    <cellStyle name="Note 2 2 2 8 8" xfId="16156" xr:uid="{97F43913-F54E-433E-AD86-9333CE8299AA}"/>
    <cellStyle name="Note 2 2 2 8 9" xfId="16162" xr:uid="{63DB4BFF-49C4-4A87-AEF2-8C33EA7CDF63}"/>
    <cellStyle name="Note 2 2 2 9" xfId="30095" xr:uid="{F12E8CAE-D659-4BDA-9676-06EE8FDFBD5E}"/>
    <cellStyle name="Note 2 2 2 9 2" xfId="16369" xr:uid="{4F684D0E-9A08-4635-9DB8-3C9613D76EF3}"/>
    <cellStyle name="Note 2 2 2 9 3" xfId="16373" xr:uid="{87E70C79-9B94-4377-B5B3-1086D6A6D9D6}"/>
    <cellStyle name="Note 2 2 2 9 4" xfId="1037" xr:uid="{9588D1FE-72E4-4605-9B92-B254EB8212E0}"/>
    <cellStyle name="Note 2 2 2 9 5" xfId="1050" xr:uid="{F5917546-F06F-4661-8B63-A851EB7022B1}"/>
    <cellStyle name="Note 2 2 2 9 6" xfId="30097" xr:uid="{DDEAA23F-1AC8-40E7-A070-F0456667FBA0}"/>
    <cellStyle name="Note 2 2 2 9 7" xfId="30101" xr:uid="{EBFE0994-C8E5-4349-9E2C-C8DD8DEF6B18}"/>
    <cellStyle name="Note 2 2 2 9 8" xfId="30105" xr:uid="{C76D7FCC-5E3C-413D-9FB4-C2C18987E63B}"/>
    <cellStyle name="Note 2 2 2 9 9" xfId="30107" xr:uid="{753B44A5-3069-4400-A90B-C49E98B3CF19}"/>
    <cellStyle name="Note 2 2 2_New TB 18-19" xfId="20790" xr:uid="{55A47D83-4225-4012-9375-AF3F6DCE368D}"/>
    <cellStyle name="Note 2 2 20" xfId="29965" xr:uid="{4788D487-4D57-4E91-9606-81F6DD2611B3}"/>
    <cellStyle name="Note 2 2 3" xfId="30108" xr:uid="{754CF913-2A10-4900-8A99-398A6F66ED3A}"/>
    <cellStyle name="Note 2 2 3 10" xfId="24504" xr:uid="{66B15F8B-735B-4416-9115-DC253BE75F9E}"/>
    <cellStyle name="Note 2 2 3 10 2" xfId="1975" xr:uid="{C7073050-777D-450C-BB76-D67641543E64}"/>
    <cellStyle name="Note 2 2 3 10 3" xfId="30112" xr:uid="{68680655-4916-48A3-96B0-4CA65BE76142}"/>
    <cellStyle name="Note 2 2 3 10 4" xfId="30113" xr:uid="{8671619C-B864-42C4-9B18-DB35E745C0C6}"/>
    <cellStyle name="Note 2 2 3 10 5" xfId="30114" xr:uid="{F2F3DD3A-A6BA-4D5F-8AD3-311D9F92360C}"/>
    <cellStyle name="Note 2 2 3 10 6" xfId="30115" xr:uid="{912D544A-E688-4DD0-BFC3-F266DCE731BD}"/>
    <cellStyle name="Note 2 2 3 10 7" xfId="30116" xr:uid="{30D57015-829F-47E9-93C5-80CDA0133BE9}"/>
    <cellStyle name="Note 2 2 3 10 8" xfId="30117" xr:uid="{E203887B-5BE8-4AB0-A7B9-41E6B5261A29}"/>
    <cellStyle name="Note 2 2 3 10 9" xfId="30118" xr:uid="{8754DDFE-4063-4797-A81E-42139A58FF94}"/>
    <cellStyle name="Note 2 2 3 11" xfId="24506" xr:uid="{5796A9E6-1414-4DFC-B1F4-0856F4C29D6C}"/>
    <cellStyle name="Note 2 2 3 12" xfId="30119" xr:uid="{A823D03F-BD13-42C3-A0F4-0209718E6058}"/>
    <cellStyle name="Note 2 2 3 13" xfId="30120" xr:uid="{FBDFDE59-FE00-4B2C-BECB-3B1655114F35}"/>
    <cellStyle name="Note 2 2 3 14" xfId="30121" xr:uid="{31B046A9-42F0-4C3F-9E5A-FC37A3B29FB9}"/>
    <cellStyle name="Note 2 2 3 15" xfId="30122" xr:uid="{CC8CF92C-1BD1-432E-96DA-EA45CE45E11E}"/>
    <cellStyle name="Note 2 2 3 16" xfId="30123" xr:uid="{200864BC-A24F-4E39-B810-8DF1E40885DA}"/>
    <cellStyle name="Note 2 2 3 17" xfId="30125" xr:uid="{1842BB9A-DFE7-4063-B9A9-EE74E8B6C922}"/>
    <cellStyle name="Note 2 2 3 18" xfId="30127" xr:uid="{8D9F91B6-D52A-458D-924B-16C726450393}"/>
    <cellStyle name="Note 2 2 3 2" xfId="30128" xr:uid="{35365FE2-5CA4-4C23-BE7E-25DFA9402365}"/>
    <cellStyle name="Note 2 2 3 2 10" xfId="30130" xr:uid="{D09DDBF8-45FF-46CA-9CC0-B3160B723599}"/>
    <cellStyle name="Note 2 2 3 2 2" xfId="30132" xr:uid="{3C5977A1-84D2-47B6-A8DB-638080C7C4D3}"/>
    <cellStyle name="Note 2 2 3 2 2 2" xfId="30133" xr:uid="{49227CE3-CD17-4E5D-88FA-184793DBCA8C}"/>
    <cellStyle name="Note 2 2 3 2 2 3" xfId="30136" xr:uid="{96EF2B52-56AC-4F2F-BFD6-454578F66734}"/>
    <cellStyle name="Note 2 2 3 2 2 4" xfId="30137" xr:uid="{CBB1A31C-F5EB-4F2F-B558-627786EC28AC}"/>
    <cellStyle name="Note 2 2 3 2 2 5" xfId="30138" xr:uid="{9FC2E64A-F42A-4196-BA3E-0A1614C4A965}"/>
    <cellStyle name="Note 2 2 3 2 2 6" xfId="30139" xr:uid="{831E30B7-B009-43AB-92F6-6FEA16128F16}"/>
    <cellStyle name="Note 2 2 3 2 2 7" xfId="30140" xr:uid="{AA509D40-894D-4E0D-8120-B71B3FE8605F}"/>
    <cellStyle name="Note 2 2 3 2 2 8" xfId="30141" xr:uid="{D1312C7F-0E4E-48F7-A190-DCB202A4B36C}"/>
    <cellStyle name="Note 2 2 3 2 2 9" xfId="30142" xr:uid="{F3CDC1A6-B2A1-4DB6-9F71-F8B2EE4B39B3}"/>
    <cellStyle name="Note 2 2 3 2 3" xfId="30143" xr:uid="{AE8FB15D-6958-40E8-97C6-7C15A76ED902}"/>
    <cellStyle name="Note 2 2 3 2 4" xfId="30144" xr:uid="{605C2766-B9C2-4A35-A8EE-91FE79E63638}"/>
    <cellStyle name="Note 2 2 3 2 5" xfId="30145" xr:uid="{F68D0380-06FC-4DAB-A7E2-99BA340D2069}"/>
    <cellStyle name="Note 2 2 3 2 6" xfId="30146" xr:uid="{6D08325B-C045-4E92-AD39-65279A13AB76}"/>
    <cellStyle name="Note 2 2 3 2 7" xfId="30147" xr:uid="{57041D4F-2766-4DEE-9D00-4E5B02CFEA81}"/>
    <cellStyle name="Note 2 2 3 2 8" xfId="30149" xr:uid="{DB27C1C8-EF47-4990-97FA-FE5D2D34772B}"/>
    <cellStyle name="Note 2 2 3 2 9" xfId="30150" xr:uid="{D848AC9C-8EB4-42A9-BB5C-08F0CF1E46CA}"/>
    <cellStyle name="Note 2 2 3 3" xfId="30151" xr:uid="{EEC0A8F6-80C3-42C1-98BE-31E3D927DD03}"/>
    <cellStyle name="Note 2 2 3 3 10" xfId="30153" xr:uid="{8F6FCFB6-1D27-433A-8F4A-A869FD044AC3}"/>
    <cellStyle name="Note 2 2 3 3 2" xfId="9865" xr:uid="{AFC1FF91-054D-44F5-9496-665B73BC93D2}"/>
    <cellStyle name="Note 2 2 3 3 2 2" xfId="4619" xr:uid="{7C398566-573E-4F05-B35F-0780FE4FB541}"/>
    <cellStyle name="Note 2 2 3 3 2 3" xfId="4632" xr:uid="{96D621FA-D567-4CFB-920B-B28AFAC819B4}"/>
    <cellStyle name="Note 2 2 3 3 2 4" xfId="27981" xr:uid="{F47F426A-4D2E-469A-9257-9561EE9CCE05}"/>
    <cellStyle name="Note 2 2 3 3 2 5" xfId="30154" xr:uid="{1194DC91-8624-462A-A7D4-BC7D4963D9AB}"/>
    <cellStyle name="Note 2 2 3 3 2 6" xfId="30155" xr:uid="{CDF7957A-CC0D-4C44-B96C-BBB0AD7055F7}"/>
    <cellStyle name="Note 2 2 3 3 2 7" xfId="30156" xr:uid="{C2DE890D-E8A4-4BD2-AFC4-6C4BE835D84C}"/>
    <cellStyle name="Note 2 2 3 3 2 8" xfId="30157" xr:uid="{F4520122-B246-435C-BDDD-F365833296D6}"/>
    <cellStyle name="Note 2 2 3 3 2 9" xfId="30158" xr:uid="{36446AB4-20E0-4462-8E1F-180DB7E842F2}"/>
    <cellStyle name="Note 2 2 3 3 3" xfId="4912" xr:uid="{2507D931-B57F-45AF-922D-11900662CF27}"/>
    <cellStyle name="Note 2 2 3 3 4" xfId="935" xr:uid="{07ECD21B-38C9-4B4E-9B6B-C4FDC87379A2}"/>
    <cellStyle name="Note 2 2 3 3 5" xfId="1317" xr:uid="{8B782CC6-425E-4132-88EB-8B10F64526BD}"/>
    <cellStyle name="Note 2 2 3 3 6" xfId="1829" xr:uid="{F99EBFE7-FEDE-42CB-98A6-5DE647C3FB1A}"/>
    <cellStyle name="Note 2 2 3 3 7" xfId="30160" xr:uid="{9585050C-31C3-469A-911F-E8C136EA3D63}"/>
    <cellStyle name="Note 2 2 3 3 8" xfId="30162" xr:uid="{2525A57D-E0E8-4536-A953-554BD14B9A68}"/>
    <cellStyle name="Note 2 2 3 3 9" xfId="30164" xr:uid="{A8C3487D-0720-417D-9D97-A67A80E5A080}"/>
    <cellStyle name="Note 2 2 3 4" xfId="30165" xr:uid="{FB817C9C-A4B4-405C-A91B-9AF0EEDCDF03}"/>
    <cellStyle name="Note 2 2 3 4 10" xfId="30167" xr:uid="{52B5F0F9-E44C-4538-A0B7-D883E4DEBFE7}"/>
    <cellStyle name="Note 2 2 3 4 2" xfId="9482" xr:uid="{8CC99DB1-58C4-4872-9C39-DE6919B10840}"/>
    <cellStyle name="Note 2 2 3 4 2 2" xfId="28089" xr:uid="{702548D7-6C73-4A50-ACC9-920AECB52792}"/>
    <cellStyle name="Note 2 2 3 4 2 3" xfId="28093" xr:uid="{9C71A7A5-DA78-4F1E-A17B-3C2786BFD47A}"/>
    <cellStyle name="Note 2 2 3 4 2 4" xfId="28097" xr:uid="{81294489-E552-4449-A5D9-468F090F5D6E}"/>
    <cellStyle name="Note 2 2 3 4 2 5" xfId="30169" xr:uid="{A5FB857F-1B00-41FD-A182-E9D6F521A99A}"/>
    <cellStyle name="Note 2 2 3 4 2 6" xfId="30172" xr:uid="{5DA236FE-711A-4743-ABAB-6ECECA89F548}"/>
    <cellStyle name="Note 2 2 3 4 2 7" xfId="30173" xr:uid="{7393D79E-0CDD-43A1-82EB-D8B49A8B9B56}"/>
    <cellStyle name="Note 2 2 3 4 2 8" xfId="30174" xr:uid="{3410FD17-2963-4A9F-83F1-189111ED169B}"/>
    <cellStyle name="Note 2 2 3 4 2 9" xfId="30175" xr:uid="{130B18C0-0FA1-4A58-9E6D-1A46B24C2860}"/>
    <cellStyle name="Note 2 2 3 4 3" xfId="891" xr:uid="{C6D2E3B9-9485-4F22-9C8D-C8786A57B14F}"/>
    <cellStyle name="Note 2 2 3 4 4" xfId="4999" xr:uid="{7A763FD7-E34D-4BD1-B569-E74DFEE60EB4}"/>
    <cellStyle name="Note 2 2 3 4 5" xfId="1349" xr:uid="{23AD4E29-1F25-477C-980A-AB41A1AFB0CA}"/>
    <cellStyle name="Note 2 2 3 4 6" xfId="5032" xr:uid="{270FBCA4-3690-4779-97CC-F32593A7252A}"/>
    <cellStyle name="Note 2 2 3 4 7" xfId="30178" xr:uid="{F5AE3776-E06B-446A-AB41-E899084EBAFC}"/>
    <cellStyle name="Note 2 2 3 4 8" xfId="30180" xr:uid="{235D11D0-D4DC-4C93-991F-61F832A2FE32}"/>
    <cellStyle name="Note 2 2 3 4 9" xfId="30182" xr:uid="{C50B55CC-DD0B-4600-A6E3-E5167AC3F8A3}"/>
    <cellStyle name="Note 2 2 3 5" xfId="30183" xr:uid="{3B1D97B3-C352-47B8-9D70-ABEC694A57A4}"/>
    <cellStyle name="Note 2 2 3 5 10" xfId="27904" xr:uid="{15E0F1ED-4BDA-4E8B-A96E-5A632CA0F7DE}"/>
    <cellStyle name="Note 2 2 3 5 2" xfId="1615" xr:uid="{5CEF6E06-F30C-48E6-8691-B33AAEB2B1F0}"/>
    <cellStyle name="Note 2 2 3 5 2 2" xfId="28198" xr:uid="{5A537025-639E-4E8F-92F1-42A785A8281E}"/>
    <cellStyle name="Note 2 2 3 5 2 3" xfId="28202" xr:uid="{FFEAA5C7-8B14-4154-828C-D84EF06FE7B4}"/>
    <cellStyle name="Note 2 2 3 5 2 4" xfId="28206" xr:uid="{DD59DA93-2EB3-4B6B-B63C-F4C5EEC2E551}"/>
    <cellStyle name="Note 2 2 3 5 2 5" xfId="30186" xr:uid="{83E1DF3D-5F74-4B90-B72F-1F7621559C40}"/>
    <cellStyle name="Note 2 2 3 5 2 6" xfId="30189" xr:uid="{663F2FBE-4196-4118-A608-4CCC0FFA6429}"/>
    <cellStyle name="Note 2 2 3 5 2 7" xfId="30190" xr:uid="{589F3697-9171-4B16-864D-797BC5AEA6AA}"/>
    <cellStyle name="Note 2 2 3 5 2 8" xfId="30191" xr:uid="{67374F2D-CBEE-469A-80F2-0AD81CF90476}"/>
    <cellStyle name="Note 2 2 3 5 2 9" xfId="30193" xr:uid="{88FB9813-3A87-4C1F-83A2-F79AA51400F2}"/>
    <cellStyle name="Note 2 2 3 5 3" xfId="1632" xr:uid="{70C40639-C7DF-4FF5-B413-C7687E66F459}"/>
    <cellStyle name="Note 2 2 3 5 4" xfId="1657" xr:uid="{9A6BE843-E279-458B-8D12-E7BD258E8158}"/>
    <cellStyle name="Note 2 2 3 5 5" xfId="1678" xr:uid="{A7696FC6-80D7-43E0-8FB6-D027CFB875E6}"/>
    <cellStyle name="Note 2 2 3 5 6" xfId="5093" xr:uid="{DFEA2905-D17A-47AE-8EC0-3DDEC6F421FD}"/>
    <cellStyle name="Note 2 2 3 5 7" xfId="30196" xr:uid="{1EF2A53D-21E8-41C2-9BF1-2FCB96298371}"/>
    <cellStyle name="Note 2 2 3 5 8" xfId="30198" xr:uid="{264F5917-2F29-4BE8-A478-C8745D4548A4}"/>
    <cellStyle name="Note 2 2 3 5 9" xfId="30200" xr:uid="{2F69B6E2-22B4-4897-B1D1-8341ED1C7230}"/>
    <cellStyle name="Note 2 2 3 6" xfId="30201" xr:uid="{70AA90E5-A44D-40CA-8673-08EFD7F25B18}"/>
    <cellStyle name="Note 2 2 3 6 10" xfId="30202" xr:uid="{AAC86258-5B3F-4E65-A4D9-D4A7C8FFE4FF}"/>
    <cellStyle name="Note 2 2 3 6 2" xfId="9870" xr:uid="{421880C4-178E-4F84-9646-9425016D753C}"/>
    <cellStyle name="Note 2 2 3 6 2 2" xfId="28297" xr:uid="{AF474DC6-B92B-46DB-86A2-1B80CD27B02F}"/>
    <cellStyle name="Note 2 2 3 6 2 3" xfId="28301" xr:uid="{AE3C7182-6752-40F0-9091-DFDE25B3AF05}"/>
    <cellStyle name="Note 2 2 3 6 2 4" xfId="28305" xr:uid="{E6E81211-57CC-419E-A388-4AFBE39742CC}"/>
    <cellStyle name="Note 2 2 3 6 2 5" xfId="30204" xr:uid="{FA59ED37-8666-4889-973E-0360D94440D8}"/>
    <cellStyle name="Note 2 2 3 6 2 6" xfId="30207" xr:uid="{36AA1B35-F991-4935-A598-44E51CFAAD46}"/>
    <cellStyle name="Note 2 2 3 6 2 7" xfId="30208" xr:uid="{079BE369-8A16-40F0-9DEB-829F9EAF22CC}"/>
    <cellStyle name="Note 2 2 3 6 2 8" xfId="30209" xr:uid="{B37E888E-154D-42ED-9738-15D960352DFA}"/>
    <cellStyle name="Note 2 2 3 6 2 9" xfId="30210" xr:uid="{AC6FECE4-91E9-44D9-9FA4-28453352E5E3}"/>
    <cellStyle name="Note 2 2 3 6 3" xfId="5502" xr:uid="{2206B8D4-25E5-41F8-AD61-D31710E54836}"/>
    <cellStyle name="Note 2 2 3 6 4" xfId="5523" xr:uid="{82CA453F-4F34-43BA-87C6-61CDC990452E}"/>
    <cellStyle name="Note 2 2 3 6 5" xfId="5721" xr:uid="{053BBCB7-280C-46BA-A37A-AE6C0973E402}"/>
    <cellStyle name="Note 2 2 3 6 6" xfId="5737" xr:uid="{582BC2CB-84FB-4BEF-BF36-D306CE390883}"/>
    <cellStyle name="Note 2 2 3 6 7" xfId="30213" xr:uid="{2BF8E56B-1185-47A9-8994-42322802E03E}"/>
    <cellStyle name="Note 2 2 3 6 8" xfId="30215" xr:uid="{041D232D-882E-4E3B-BAF7-C5F77FF2463F}"/>
    <cellStyle name="Note 2 2 3 6 9" xfId="30217" xr:uid="{0B827640-C4C1-49BA-A523-5E3F6A818E0B}"/>
    <cellStyle name="Note 2 2 3 7" xfId="23790" xr:uid="{092403D8-F5A9-4C78-93DF-CD5E1A5FD026}"/>
    <cellStyle name="Note 2 2 3 7 2" xfId="9879" xr:uid="{F07C924A-1DB0-44B3-83CB-13A70198A2BD}"/>
    <cellStyle name="Note 2 2 3 7 3" xfId="351" xr:uid="{F5697A75-19D0-4D4C-AE5A-3D8104BDE469}"/>
    <cellStyle name="Note 2 2 3 7 4" xfId="400" xr:uid="{2AFB9B8B-5764-4CB8-92C4-E2A2D5139E8D}"/>
    <cellStyle name="Note 2 2 3 7 5" xfId="227" xr:uid="{0C9BCCAE-EA23-4884-A64F-53821E38E45C}"/>
    <cellStyle name="Note 2 2 3 7 6" xfId="116" xr:uid="{64B5D602-BA22-4A54-8013-75D568F152B0}"/>
    <cellStyle name="Note 2 2 3 7 7" xfId="30219" xr:uid="{42AE1F1B-D841-43F7-821C-C993242E2843}"/>
    <cellStyle name="Note 2 2 3 7 8" xfId="30222" xr:uid="{81954EFC-4534-458E-8B91-079619E34D24}"/>
    <cellStyle name="Note 2 2 3 7 9" xfId="30224" xr:uid="{149F8887-AD31-4482-A04D-CA28042CA5FF}"/>
    <cellStyle name="Note 2 2 3 8" xfId="23792" xr:uid="{38C6F146-EA9E-4D48-8E54-B2601DA2F713}"/>
    <cellStyle name="Note 2 2 3 8 2" xfId="9892" xr:uid="{88CA246C-9BB3-4EBF-BC00-3C5697D6858B}"/>
    <cellStyle name="Note 2 2 3 8 3" xfId="7045" xr:uid="{C0B7AF2D-5D9E-45A6-A1B5-14D3B8833710}"/>
    <cellStyle name="Note 2 2 3 8 4" xfId="7051" xr:uid="{726CF4EC-564C-4898-975F-8BE7DE29BBCA}"/>
    <cellStyle name="Note 2 2 3 8 5" xfId="7062" xr:uid="{629F825F-4020-4485-8822-3C6C4197D113}"/>
    <cellStyle name="Note 2 2 3 8 6" xfId="7073" xr:uid="{20504CF0-0951-4EBF-B1D7-8052A301E79D}"/>
    <cellStyle name="Note 2 2 3 8 7" xfId="30226" xr:uid="{6595B199-443E-4B8A-BA5E-4D20B076204B}"/>
    <cellStyle name="Note 2 2 3 8 8" xfId="30228" xr:uid="{7980D91B-7DD2-43BA-9B8B-FA79EC8FE859}"/>
    <cellStyle name="Note 2 2 3 8 9" xfId="30230" xr:uid="{927CF97F-20AC-4AB1-A330-F2A060591B62}"/>
    <cellStyle name="Note 2 2 3 9" xfId="23794" xr:uid="{F7EC1150-1973-415B-A21C-5A6805FC5B54}"/>
    <cellStyle name="Note 2 2 3 9 2" xfId="1971" xr:uid="{0962C9AC-E326-406E-BA23-CF728D68A18F}"/>
    <cellStyle name="Note 2 2 3 9 3" xfId="1986" xr:uid="{976D6199-C98F-4430-B418-FD0E616127BF}"/>
    <cellStyle name="Note 2 2 3 9 4" xfId="1994" xr:uid="{FA90064E-069F-4261-AD7D-7FEC84883B76}"/>
    <cellStyle name="Note 2 2 3 9 5" xfId="2011" xr:uid="{4F365535-0DB4-4BDE-BA1D-FC1543F6012D}"/>
    <cellStyle name="Note 2 2 3 9 6" xfId="9906" xr:uid="{35821ABB-4019-4E5F-B770-19B2A297F004}"/>
    <cellStyle name="Note 2 2 3 9 7" xfId="30233" xr:uid="{DFC7DE65-B745-461A-A968-F6BDBEC0E5C1}"/>
    <cellStyle name="Note 2 2 3 9 8" xfId="30237" xr:uid="{A95A6400-32A8-409F-BBA2-4C4F8EC08531}"/>
    <cellStyle name="Note 2 2 3 9 9" xfId="24411" xr:uid="{B27D6085-3F9E-47E7-887D-B49A89382EB2}"/>
    <cellStyle name="Note 2 2 3_New TB 18-19" xfId="27692" xr:uid="{397F3973-6009-4ECD-8121-AF165122277D}"/>
    <cellStyle name="Note 2 2 4" xfId="30238" xr:uid="{D52FAD3A-962C-46C6-B21C-4933277F698C}"/>
    <cellStyle name="Note 2 2 4 10" xfId="17808" xr:uid="{7481A267-1A78-480F-8064-F291A23C0A74}"/>
    <cellStyle name="Note 2 2 4 2" xfId="1865" xr:uid="{1CCDD3BB-C502-4484-97AD-16CB0B847B4C}"/>
    <cellStyle name="Note 2 2 4 2 2" xfId="30240" xr:uid="{3F19866B-E049-45D5-989E-B4C6E960E9D4}"/>
    <cellStyle name="Note 2 2 4 2 3" xfId="30242" xr:uid="{0D09C734-B051-47C4-824B-4534DCA4041A}"/>
    <cellStyle name="Note 2 2 4 2 4" xfId="30244" xr:uid="{3B0D9176-FB55-4D42-B4A3-6CBF2109C0AD}"/>
    <cellStyle name="Note 2 2 4 2 5" xfId="30246" xr:uid="{6B82441B-FC54-4A13-8815-554CE18FFB5C}"/>
    <cellStyle name="Note 2 2 4 2 6" xfId="30248" xr:uid="{87FBC2FF-A7D0-4D2E-8E64-B6D04A56691A}"/>
    <cellStyle name="Note 2 2 4 2 7" xfId="30249" xr:uid="{DFDBD21D-7036-4CA0-A3D9-81BE61F3E2D6}"/>
    <cellStyle name="Note 2 2 4 2 8" xfId="30250" xr:uid="{288E72AF-94F1-48D3-B682-01295CAB5E6F}"/>
    <cellStyle name="Note 2 2 4 2 9" xfId="30251" xr:uid="{BBE34E6D-74D4-4E8D-816D-4A3BA2C10AFC}"/>
    <cellStyle name="Note 2 2 4 3" xfId="1875" xr:uid="{29ED2A65-B05B-4085-83E4-7AF2DC2E153C}"/>
    <cellStyle name="Note 2 2 4 4" xfId="1909" xr:uid="{6286468C-0213-4AAB-B86E-2C25AA0C54C5}"/>
    <cellStyle name="Note 2 2 4 5" xfId="30252" xr:uid="{C717CFFD-0086-4F00-9328-B4ACF37CB44C}"/>
    <cellStyle name="Note 2 2 4 6" xfId="30253" xr:uid="{B89E93A6-AE5E-4D41-84D9-053AC6BA2623}"/>
    <cellStyle name="Note 2 2 4 7" xfId="23803" xr:uid="{CAB38FC2-014D-48C8-BCAC-6293F9A96D31}"/>
    <cellStyle name="Note 2 2 4 8" xfId="23805" xr:uid="{402E7469-DE12-42DD-BCF1-137DBC448677}"/>
    <cellStyle name="Note 2 2 4 9" xfId="23807" xr:uid="{5FFCB9D6-A8BB-49FA-98B1-06741D35C3D3}"/>
    <cellStyle name="Note 2 2 5" xfId="30255" xr:uid="{CF1AEE73-8870-4EA2-8D32-715D51727C75}"/>
    <cellStyle name="Note 2 2 5 10" xfId="30258" xr:uid="{43486C5A-1F4E-4B4A-A57F-23511F53918E}"/>
    <cellStyle name="Note 2 2 5 2" xfId="5643" xr:uid="{3B337011-7BC6-4DF6-859D-D00CCF88048E}"/>
    <cellStyle name="Note 2 2 5 2 2" xfId="552" xr:uid="{73BB8215-B63D-4CDE-B140-788C4C9B6888}"/>
    <cellStyle name="Note 2 2 5 2 3" xfId="3295" xr:uid="{E2B958DF-5E75-4E22-AE95-F6D1B5213A5E}"/>
    <cellStyle name="Note 2 2 5 2 4" xfId="3345" xr:uid="{1C33E579-F200-4890-9E73-D0F62E259F2B}"/>
    <cellStyle name="Note 2 2 5 2 5" xfId="3389" xr:uid="{6E019F17-DBD1-4AB9-924B-2F4AF455716D}"/>
    <cellStyle name="Note 2 2 5 2 6" xfId="6184" xr:uid="{452F26B7-7A8C-4174-9D92-518A7C963D22}"/>
    <cellStyle name="Note 2 2 5 2 7" xfId="6186" xr:uid="{70D3589A-8E68-4142-89A1-BFF7CC345C47}"/>
    <cellStyle name="Note 2 2 5 2 8" xfId="30260" xr:uid="{C50FAD90-0A13-4FE5-BBB0-987B67031B6E}"/>
    <cellStyle name="Note 2 2 5 2 9" xfId="30261" xr:uid="{5DAEC6D3-A51C-4D49-8F31-D3255729A4EC}"/>
    <cellStyle name="Note 2 2 5 3" xfId="5654" xr:uid="{4CE7CA61-4190-4398-8CA2-521AF71E4FDC}"/>
    <cellStyle name="Note 2 2 5 4" xfId="5665" xr:uid="{9F49939D-A176-48FC-BD50-1A7170101B7D}"/>
    <cellStyle name="Note 2 2 5 5" xfId="30262" xr:uid="{87E9EEBA-0AF5-4F4B-85EE-D2ECDC291CAE}"/>
    <cellStyle name="Note 2 2 5 6" xfId="30263" xr:uid="{B4753E88-9555-46FD-8248-75B289D2ABE0}"/>
    <cellStyle name="Note 2 2 5 7" xfId="23816" xr:uid="{BEF6F5B8-4FFB-43B3-9EC7-E2394FE55361}"/>
    <cellStyle name="Note 2 2 5 8" xfId="23817" xr:uid="{4931CE01-03AC-4CBF-AEA3-07B6CA33B46E}"/>
    <cellStyle name="Note 2 2 5 9" xfId="23821" xr:uid="{ADFF149F-CAA6-4483-BE4C-F8EBC2174E55}"/>
    <cellStyle name="Note 2 2 6" xfId="30264" xr:uid="{3BE043BA-B71D-4B25-910B-FD1232B9830E}"/>
    <cellStyle name="Note 2 2 6 10" xfId="23197" xr:uid="{4F64DC7D-D10C-4D06-B366-DEE227E47A07}"/>
    <cellStyle name="Note 2 2 6 2" xfId="5677" xr:uid="{F994EF2F-0CE4-42D9-8F81-643C5AECA433}"/>
    <cellStyle name="Note 2 2 6 2 2" xfId="30266" xr:uid="{A809471E-B53D-4F06-B73A-49ACAF9AC3A5}"/>
    <cellStyle name="Note 2 2 6 2 3" xfId="30267" xr:uid="{B0CFBEED-DC80-4A3E-9C52-CE5978E0037C}"/>
    <cellStyle name="Note 2 2 6 2 4" xfId="30268" xr:uid="{033AC71B-9CC0-47B9-8D6B-BE9687A2093F}"/>
    <cellStyle name="Note 2 2 6 2 5" xfId="30269" xr:uid="{3B53BD7E-425E-409B-9811-1CE6E21B613F}"/>
    <cellStyle name="Note 2 2 6 2 6" xfId="27693" xr:uid="{CE91321D-E5AC-42E8-ABC4-53DB01590C99}"/>
    <cellStyle name="Note 2 2 6 2 7" xfId="27695" xr:uid="{D234B609-ADDD-4560-9E4F-AAA7B973F41D}"/>
    <cellStyle name="Note 2 2 6 2 8" xfId="27697" xr:uid="{6A535B36-FD52-4E96-9905-885FAB91D0AF}"/>
    <cellStyle name="Note 2 2 6 2 9" xfId="27699" xr:uid="{FF8B1114-88C6-440D-A996-E881E46067B9}"/>
    <cellStyle name="Note 2 2 6 3" xfId="5691" xr:uid="{0A4C768C-99C3-4FAC-A26C-079887ABBAEF}"/>
    <cellStyle name="Note 2 2 6 4" xfId="5704" xr:uid="{2BA259DB-B1D3-4193-A7DE-9FCE211716FD}"/>
    <cellStyle name="Note 2 2 6 5" xfId="30270" xr:uid="{FF4985AF-1F8B-4537-8CEE-8BAC5602AAD9}"/>
    <cellStyle name="Note 2 2 6 6" xfId="30272" xr:uid="{40992D21-6630-4804-816A-9A592396C3EF}"/>
    <cellStyle name="Note 2 2 6 7" xfId="23831" xr:uid="{E067541F-D5CC-4B55-B4CB-D5C7FB6D0404}"/>
    <cellStyle name="Note 2 2 6 8" xfId="23833" xr:uid="{059A819C-DE95-41AE-BF03-799A5636E7A3}"/>
    <cellStyle name="Note 2 2 6 9" xfId="23835" xr:uid="{7D371949-B820-4615-BCF3-979901E2045C}"/>
    <cellStyle name="Note 2 2 7" xfId="30273" xr:uid="{9C0B830B-5EC7-486F-87CB-E450C95CF3F4}"/>
    <cellStyle name="Note 2 2 7 10" xfId="983" xr:uid="{9ACA9A6B-DEA9-4680-8EFA-10FF21840B66}"/>
    <cellStyle name="Note 2 2 7 2" xfId="5766" xr:uid="{AF765FD8-F930-436C-B5C4-725FDC7FB830}"/>
    <cellStyle name="Note 2 2 7 2 2" xfId="10929" xr:uid="{DC57115D-B84D-4C32-BE8B-71604C9A3C5C}"/>
    <cellStyle name="Note 2 2 7 2 3" xfId="30275" xr:uid="{C8403F4B-BBAD-41E3-B26D-A282C90F5A15}"/>
    <cellStyle name="Note 2 2 7 2 4" xfId="30276" xr:uid="{BBDE3DBD-D60D-466A-80A0-E473B78D8CB3}"/>
    <cellStyle name="Note 2 2 7 2 5" xfId="30277" xr:uid="{57E0042D-F018-43A3-92F4-D8F0B5D7C7CB}"/>
    <cellStyle name="Note 2 2 7 2 6" xfId="30278" xr:uid="{77CAD173-414D-4755-823B-FAA12858B1D4}"/>
    <cellStyle name="Note 2 2 7 2 7" xfId="30279" xr:uid="{1DFE0657-358A-4073-9899-EBEB941046EF}"/>
    <cellStyle name="Note 2 2 7 2 8" xfId="30280" xr:uid="{BCF3279D-2CF3-4EC0-8658-2B344AE28822}"/>
    <cellStyle name="Note 2 2 7 2 9" xfId="30281" xr:uid="{BCDCABA8-CD55-46B7-9471-2DCAD2D11637}"/>
    <cellStyle name="Note 2 2 7 3" xfId="5779" xr:uid="{2C3EAF48-746B-47CA-B0DD-53206BADBFBE}"/>
    <cellStyle name="Note 2 2 7 4" xfId="5791" xr:uid="{41891196-5AF1-4D6A-838C-AE22275CC35F}"/>
    <cellStyle name="Note 2 2 7 5" xfId="30282" xr:uid="{2301ACD2-D672-467E-B19B-3291125CA54E}"/>
    <cellStyle name="Note 2 2 7 6" xfId="30283" xr:uid="{AE8AB368-A3C1-48D1-89A1-006BE3DA172E}"/>
    <cellStyle name="Note 2 2 7 7" xfId="23844" xr:uid="{09AB70C3-760F-4415-AB4F-F122EB86D7AC}"/>
    <cellStyle name="Note 2 2 7 8" xfId="23846" xr:uid="{487AF249-AA9A-4C64-8C0D-A420A4B4837D}"/>
    <cellStyle name="Note 2 2 7 9" xfId="23848" xr:uid="{7E52F931-038F-496F-B7C1-CFFBE2E75B43}"/>
    <cellStyle name="Note 2 2 8" xfId="30284" xr:uid="{90185764-B94B-4D51-BA5C-434E4345A33E}"/>
    <cellStyle name="Note 2 2 8 10" xfId="16799" xr:uid="{E884D521-4349-42DA-BF13-28F0F0116A06}"/>
    <cellStyle name="Note 2 2 8 2" xfId="531" xr:uid="{86F8F3B9-F916-4611-8350-6B8EF3FDC9DD}"/>
    <cellStyle name="Note 2 2 8 2 2" xfId="30286" xr:uid="{187F5CBC-D51A-40E1-BB33-96D6F4F48131}"/>
    <cellStyle name="Note 2 2 8 2 3" xfId="30288" xr:uid="{8BFF7DAA-C803-4436-9F98-29BB410FD9AF}"/>
    <cellStyle name="Note 2 2 8 2 4" xfId="30289" xr:uid="{779C39FC-119D-4B62-8053-861D4D7168AB}"/>
    <cellStyle name="Note 2 2 8 2 5" xfId="30290" xr:uid="{BF87E52D-554D-448B-BEA3-DF8C3BA19568}"/>
    <cellStyle name="Note 2 2 8 2 6" xfId="30291" xr:uid="{BBB54A95-0DC1-4502-A325-0A5CB54625F8}"/>
    <cellStyle name="Note 2 2 8 2 7" xfId="30292" xr:uid="{879F7B5B-2B8D-402B-ADC9-F93A218AE896}"/>
    <cellStyle name="Note 2 2 8 2 8" xfId="30293" xr:uid="{935E3E4E-A106-44AB-BB11-DDCB104524E4}"/>
    <cellStyle name="Note 2 2 8 2 9" xfId="30295" xr:uid="{DF319E58-13A3-49AF-BB45-88B5F73C478B}"/>
    <cellStyle name="Note 2 2 8 3" xfId="5803" xr:uid="{9C0B3652-1D3F-4D58-AE99-E42D82156695}"/>
    <cellStyle name="Note 2 2 8 4" xfId="5813" xr:uid="{0C4920A6-8905-45FD-BF10-D16B7F6DA3E8}"/>
    <cellStyle name="Note 2 2 8 5" xfId="30296" xr:uid="{9A4A91CF-14BC-44BF-9C9D-27B3D493AB9F}"/>
    <cellStyle name="Note 2 2 8 6" xfId="30297" xr:uid="{2EDA4A84-A93D-4315-89CF-B75E4B0E9493}"/>
    <cellStyle name="Note 2 2 8 7" xfId="30298" xr:uid="{F86C0401-AF6B-4C64-8C3C-C44D878B0ABE}"/>
    <cellStyle name="Note 2 2 8 8" xfId="30299" xr:uid="{554A8BC5-CCE3-4E4A-B4ED-83B6BFC9C3BF}"/>
    <cellStyle name="Note 2 2 8 9" xfId="30300" xr:uid="{0C5C6AF2-25B1-43F1-8C13-3C4EC65F3C56}"/>
    <cellStyle name="Note 2 2 9" xfId="30301" xr:uid="{9DB1E98A-ABDB-4738-99A5-DA0523CFA9DF}"/>
    <cellStyle name="Note 2 2 9 2" xfId="7094" xr:uid="{BE73462A-AC30-442F-BB9E-B5E855F3BD26}"/>
    <cellStyle name="Note 2 2 9 3" xfId="7102" xr:uid="{23511EA4-4FAD-4BA7-836F-A0B5F00D0804}"/>
    <cellStyle name="Note 2 2 9 4" xfId="7110" xr:uid="{F5724D39-76F5-48F5-BBA1-597956F49991}"/>
    <cellStyle name="Note 2 2 9 5" xfId="30304" xr:uid="{13CFCBA3-D979-431A-993B-FA360749D4CA}"/>
    <cellStyle name="Note 2 2 9 6" xfId="30305" xr:uid="{71CBD8C9-1856-4613-BF96-2F8E6AF62E5E}"/>
    <cellStyle name="Note 2 2 9 7" xfId="30306" xr:uid="{F8EDD04B-014E-4040-94C7-BCF3FA0693F4}"/>
    <cellStyle name="Note 2 2 9 8" xfId="30307" xr:uid="{2B70FB12-FF67-4942-8186-32F8620A6DFA}"/>
    <cellStyle name="Note 2 2 9 9" xfId="30308" xr:uid="{FAC7DE54-A92D-4FF1-849D-8A301B1660BF}"/>
    <cellStyle name="Note 2 2_New TB 18-19" xfId="30309" xr:uid="{6A0B5E6D-305E-4448-9E54-2340FA99F32C}"/>
    <cellStyle name="Note 2 20" xfId="29950" xr:uid="{EE3CDE36-8710-432B-A732-623880C82391}"/>
    <cellStyle name="Note 2 21" xfId="29952" xr:uid="{6FE628FE-764B-4DAD-A550-BDD01E6ABDD6}"/>
    <cellStyle name="Note 2 22" xfId="29954" xr:uid="{46E4E669-5BAA-40B5-9917-417481D2D652}"/>
    <cellStyle name="Note 2 3" xfId="30311" xr:uid="{F4D59197-28D1-43F6-B7EA-12DD9FD1F06A}"/>
    <cellStyle name="Note 2 3 10" xfId="30314" xr:uid="{42EEEEDD-3B23-4E1F-A8A4-77C76F66565C}"/>
    <cellStyle name="Note 2 3 10 2" xfId="21976" xr:uid="{3E7FDC3E-12DB-43C0-A3C5-86A2604DBA33}"/>
    <cellStyle name="Note 2 3 10 3" xfId="21979" xr:uid="{B8A176DB-E6F4-4FA6-BBF2-E98834E16D19}"/>
    <cellStyle name="Note 2 3 10 4" xfId="21982" xr:uid="{7BD027F1-FD4C-4C0D-863A-E92F76F845C1}"/>
    <cellStyle name="Note 2 3 10 5" xfId="21985" xr:uid="{2EE93C2F-893C-47FE-A74C-8BF7E6F65B29}"/>
    <cellStyle name="Note 2 3 10 6" xfId="21987" xr:uid="{54889D4E-8DA6-4EF0-B9E3-B39D112BA409}"/>
    <cellStyle name="Note 2 3 10 7" xfId="30315" xr:uid="{AAB49AD9-C9AE-48EE-8B37-B0A634FD6DA6}"/>
    <cellStyle name="Note 2 3 10 8" xfId="30316" xr:uid="{3DA9D5A4-7E45-4A9F-BC31-A8340AA00EFC}"/>
    <cellStyle name="Note 2 3 10 9" xfId="30317" xr:uid="{55ED5545-1966-4AFB-85AC-3A96CF6F13E4}"/>
    <cellStyle name="Note 2 3 11" xfId="30318" xr:uid="{5E87569C-16EC-4852-BC1E-6CCE616369DE}"/>
    <cellStyle name="Note 2 3 11 2" xfId="21990" xr:uid="{ED8F1766-31C3-459E-9D64-21822ABC8328}"/>
    <cellStyle name="Note 2 3 11 3" xfId="21992" xr:uid="{C1112C27-03CA-4211-8829-FA789550A9AA}"/>
    <cellStyle name="Note 2 3 11 4" xfId="21994" xr:uid="{0465AC70-1D50-4E1C-8AEF-F8889F79826F}"/>
    <cellStyle name="Note 2 3 11 5" xfId="21996" xr:uid="{DB06DB48-BCAA-4763-AA63-CE51D5B9FF24}"/>
    <cellStyle name="Note 2 3 11 6" xfId="21998" xr:uid="{7B7C1A14-3475-444F-8A2E-434FA03C9B6B}"/>
    <cellStyle name="Note 2 3 11 7" xfId="30319" xr:uid="{6A5FCCBF-83CC-4B6D-A6F7-21635B47F335}"/>
    <cellStyle name="Note 2 3 11 8" xfId="30320" xr:uid="{D0F2C7B6-8F6D-484B-B25E-4AFB9CECFABA}"/>
    <cellStyle name="Note 2 3 11 9" xfId="30321" xr:uid="{9BAB3DC2-3A55-47B7-B5B3-6632E73B6B91}"/>
    <cellStyle name="Note 2 3 12" xfId="30322" xr:uid="{A7A03CB2-4E32-411F-9FA7-518F5B9608FE}"/>
    <cellStyle name="Note 2 3 12 2" xfId="22003" xr:uid="{01220CE9-65E5-4109-982A-3BF032652E08}"/>
    <cellStyle name="Note 2 3 12 3" xfId="22005" xr:uid="{FDB15BD4-477B-4331-84CA-BD6F486A4805}"/>
    <cellStyle name="Note 2 3 12 4" xfId="22007" xr:uid="{337AAEA7-5555-4F1E-817B-47F0DB07BBBA}"/>
    <cellStyle name="Note 2 3 12 5" xfId="22009" xr:uid="{55D6FDB7-4337-4312-B9F0-606E06B8F7D6}"/>
    <cellStyle name="Note 2 3 12 6" xfId="22011" xr:uid="{1933F5BC-8A62-4BEE-ABC7-A412052DB386}"/>
    <cellStyle name="Note 2 3 12 7" xfId="30323" xr:uid="{0231077F-830A-477C-93F2-C370DE2785E5}"/>
    <cellStyle name="Note 2 3 12 8" xfId="30324" xr:uid="{675E1CA3-037B-46CD-BE72-DF68A8E98CBD}"/>
    <cellStyle name="Note 2 3 12 9" xfId="30325" xr:uid="{B41382DB-01EB-43BC-8CC7-7BD56CC200D4}"/>
    <cellStyle name="Note 2 3 13" xfId="12558" xr:uid="{1A49A005-B390-4281-A73D-9C64AE052A44}"/>
    <cellStyle name="Note 2 3 14" xfId="12561" xr:uid="{DB4DC45D-1E22-419D-ADAB-43332697FBFA}"/>
    <cellStyle name="Note 2 3 15" xfId="12567" xr:uid="{7F33FCF5-F519-4D51-84BC-0DF0C212BE8B}"/>
    <cellStyle name="Note 2 3 16" xfId="12570" xr:uid="{63D0F856-9EF9-4968-9B58-D8092488A20C}"/>
    <cellStyle name="Note 2 3 17" xfId="12574" xr:uid="{3345435C-2127-4E2F-A5BD-1D78D3892FB7}"/>
    <cellStyle name="Note 2 3 18" xfId="12579" xr:uid="{E1A26AF8-549F-43E8-A803-FAD36DC50324}"/>
    <cellStyle name="Note 2 3 19" xfId="7116" xr:uid="{D73BB54B-0231-48BF-9EE6-B2599BDE6A1F}"/>
    <cellStyle name="Note 2 3 2" xfId="30326" xr:uid="{673D2EE0-69EC-4926-A9D4-52CF9CDE303E}"/>
    <cellStyle name="Note 2 3 2 10" xfId="30329" xr:uid="{C66DB496-D056-4461-B579-5774FDF6B870}"/>
    <cellStyle name="Note 2 3 2 10 2" xfId="30331" xr:uid="{06DF6438-61EE-417A-9B33-E2961A89AC27}"/>
    <cellStyle name="Note 2 3 2 10 3" xfId="30333" xr:uid="{F9C4BF57-AEAB-4C02-AF32-134FF16A3DFC}"/>
    <cellStyle name="Note 2 3 2 10 4" xfId="30335" xr:uid="{D487C1AA-5540-4CB0-B40A-37632EDB5D03}"/>
    <cellStyle name="Note 2 3 2 10 5" xfId="30338" xr:uid="{97545B39-68F0-46DD-BDD5-4F778466D21C}"/>
    <cellStyle name="Note 2 3 2 10 6" xfId="30342" xr:uid="{2F47E525-3E70-476C-85C6-1C97AFB2E9EB}"/>
    <cellStyle name="Note 2 3 2 10 7" xfId="30346" xr:uid="{9C0891DF-DAAF-44FE-A8AE-CFAF7C1EDB0B}"/>
    <cellStyle name="Note 2 3 2 10 8" xfId="30351" xr:uid="{458DC78C-305D-4649-BFEF-C59C1C2714E3}"/>
    <cellStyle name="Note 2 3 2 10 9" xfId="30355" xr:uid="{D1D22D81-382A-4557-ADB5-D40802CCA49B}"/>
    <cellStyle name="Note 2 3 2 11" xfId="30358" xr:uid="{FA09C1FC-87EA-4BFB-9DD1-1A7A5077A52D}"/>
    <cellStyle name="Note 2 3 2 12" xfId="30360" xr:uid="{D26166C2-016C-416F-89E2-B01A0A6B7C67}"/>
    <cellStyle name="Note 2 3 2 13" xfId="30362" xr:uid="{0A684DA8-57E5-402A-985A-60988C410390}"/>
    <cellStyle name="Note 2 3 2 14" xfId="30364" xr:uid="{A387D921-BB5D-4AB8-8737-F7CA81454698}"/>
    <cellStyle name="Note 2 3 2 15" xfId="30366" xr:uid="{4E82F85C-AAEB-4771-A752-F2CB3EC76FE8}"/>
    <cellStyle name="Note 2 3 2 16" xfId="30369" xr:uid="{08F29D62-396C-4024-9E3A-99FBDC45DAC5}"/>
    <cellStyle name="Note 2 3 2 17" xfId="30373" xr:uid="{BF57AEAF-91C7-4655-873A-3644578866A9}"/>
    <cellStyle name="Note 2 3 2 18" xfId="30376" xr:uid="{DA5A31A9-CC0A-4E19-8C0B-D137AC5E50BA}"/>
    <cellStyle name="Note 2 3 2 2" xfId="6081" xr:uid="{EB379883-C0F3-4211-B1B8-F93B949A42E1}"/>
    <cellStyle name="Note 2 3 2 2 10" xfId="30378" xr:uid="{4F98C7E5-AAD8-4475-ACA6-E6113D331B1F}"/>
    <cellStyle name="Note 2 3 2 2 2" xfId="6400" xr:uid="{ABCC8BB7-6588-4934-AA65-0B696F545CDD}"/>
    <cellStyle name="Note 2 3 2 2 2 2" xfId="30380" xr:uid="{DF9C991F-568B-4776-AF19-D74DABE79A5A}"/>
    <cellStyle name="Note 2 3 2 2 2 3" xfId="30381" xr:uid="{72A1C4BC-E732-4905-8098-396E23C11F9B}"/>
    <cellStyle name="Note 2 3 2 2 2 4" xfId="30382" xr:uid="{BBD916E4-8256-408B-9245-2649EC92F679}"/>
    <cellStyle name="Note 2 3 2 2 2 5" xfId="30383" xr:uid="{F4F79FAD-552F-406E-814A-EF18DD4E8438}"/>
    <cellStyle name="Note 2 3 2 2 2 6" xfId="30384" xr:uid="{AF9013AF-0B49-4D10-A12E-C73EB790ADE1}"/>
    <cellStyle name="Note 2 3 2 2 2 7" xfId="30386" xr:uid="{EEDEF6C0-CFF8-465E-AA7A-14EFFE9A10D8}"/>
    <cellStyle name="Note 2 3 2 2 2 8" xfId="30388" xr:uid="{36DE935F-E964-43F2-B8AE-77008A1A8409}"/>
    <cellStyle name="Note 2 3 2 2 2 9" xfId="30390" xr:uid="{1A630630-302A-4225-BC33-3552FA8013EA}"/>
    <cellStyle name="Note 2 3 2 2 3" xfId="6585" xr:uid="{2002658C-62C9-4AFD-8889-77C714B6AA21}"/>
    <cellStyle name="Note 2 3 2 2 4" xfId="6595" xr:uid="{EDA120A6-EBD8-4BF0-8FD7-741148B4D407}"/>
    <cellStyle name="Note 2 3 2 2 5" xfId="6604" xr:uid="{25C5262C-C5E1-43C4-B0C0-81ABE993D138}"/>
    <cellStyle name="Note 2 3 2 2 6" xfId="6614" xr:uid="{AB797C59-EFD7-40B4-AB05-650A52C0CDA0}"/>
    <cellStyle name="Note 2 3 2 2 7" xfId="6766" xr:uid="{1B2F8351-77C2-4674-8B98-E911C59925F8}"/>
    <cellStyle name="Note 2 3 2 2 8" xfId="30392" xr:uid="{EAB548F5-7B7B-43D6-84E9-5A40D3D01E23}"/>
    <cellStyle name="Note 2 3 2 2 9" xfId="30393" xr:uid="{2CC81C7E-EF3F-4080-95B7-0ED05A2850E5}"/>
    <cellStyle name="Note 2 3 2 3" xfId="6093" xr:uid="{5DF68F58-3E70-4838-9770-0FE4358C7205}"/>
    <cellStyle name="Note 2 3 2 3 10" xfId="7356" xr:uid="{AD34542A-36FD-4B82-BD7E-09AD3AE26A09}"/>
    <cellStyle name="Note 2 3 2 3 2" xfId="11367" xr:uid="{DA966BA1-BBC5-44B8-8E87-03E0ED40EDFB}"/>
    <cellStyle name="Note 2 3 2 3 2 2" xfId="30394" xr:uid="{45DD9E3E-3A24-4B7D-A011-53B8C2CE8B2B}"/>
    <cellStyle name="Note 2 3 2 3 2 3" xfId="30395" xr:uid="{590CFB74-5357-42B0-AC1E-9F4E35CB2D5D}"/>
    <cellStyle name="Note 2 3 2 3 2 4" xfId="30396" xr:uid="{0D4C39A2-308E-4A16-B9EB-722694F7735A}"/>
    <cellStyle name="Note 2 3 2 3 2 5" xfId="30397" xr:uid="{852A3FAC-623C-4953-A49C-B52ED3D6A46B}"/>
    <cellStyle name="Note 2 3 2 3 2 6" xfId="30398" xr:uid="{2DD65306-6B60-4AD7-BB65-32C2018D262F}"/>
    <cellStyle name="Note 2 3 2 3 2 7" xfId="30399" xr:uid="{4A0B04B8-1139-49F6-A960-2A1829EB1E18}"/>
    <cellStyle name="Note 2 3 2 3 2 8" xfId="30400" xr:uid="{E56878A6-47AC-4262-AB10-DCAAAEDD2014}"/>
    <cellStyle name="Note 2 3 2 3 2 9" xfId="30401" xr:uid="{00878918-1870-4965-B573-659F0DED1777}"/>
    <cellStyle name="Note 2 3 2 3 3" xfId="11370" xr:uid="{ADEA2747-3943-41E0-96FC-7B7457F58023}"/>
    <cellStyle name="Note 2 3 2 3 4" xfId="11373" xr:uid="{40BC2936-8D7C-4109-8CD2-21EF2117592A}"/>
    <cellStyle name="Note 2 3 2 3 5" xfId="11378" xr:uid="{01CE1786-18AF-4D4D-B77D-D999B95DC184}"/>
    <cellStyle name="Note 2 3 2 3 6" xfId="9258" xr:uid="{2A5B819A-2680-4175-A02A-BE64E9BDCFCF}"/>
    <cellStyle name="Note 2 3 2 3 7" xfId="1462" xr:uid="{CED044DD-A824-442D-9509-3C263B34CBFA}"/>
    <cellStyle name="Note 2 3 2 3 8" xfId="30402" xr:uid="{655B0021-20D7-4302-83EE-1403BB9F0FDB}"/>
    <cellStyle name="Note 2 3 2 3 9" xfId="30404" xr:uid="{3C9E83A9-1039-4A66-B505-B33832EBAD87}"/>
    <cellStyle name="Note 2 3 2 4" xfId="6119" xr:uid="{062F5202-E90E-4F0F-93CE-3D15C52AE083}"/>
    <cellStyle name="Note 2 3 2 4 10" xfId="30407" xr:uid="{2EE82451-45DF-4014-BD45-3EC13903A822}"/>
    <cellStyle name="Note 2 3 2 4 2" xfId="2509" xr:uid="{EE3C6C9D-7D64-4388-B0AA-44D098CE2B1D}"/>
    <cellStyle name="Note 2 3 2 4 2 2" xfId="10225" xr:uid="{C8E357BA-E4C9-4334-923D-ED523E03EF82}"/>
    <cellStyle name="Note 2 3 2 4 2 3" xfId="10229" xr:uid="{6DA369D5-042E-4424-AF22-B27CF80DF477}"/>
    <cellStyle name="Note 2 3 2 4 2 4" xfId="10233" xr:uid="{498A3E15-FD28-46CF-B3CC-9679225F371E}"/>
    <cellStyle name="Note 2 3 2 4 2 5" xfId="24353" xr:uid="{365A5E15-CD2E-4743-A09B-860EF337684A}"/>
    <cellStyle name="Note 2 3 2 4 2 6" xfId="11600" xr:uid="{7014CF17-0778-432A-A6E1-2FEC9225BDDE}"/>
    <cellStyle name="Note 2 3 2 4 2 7" xfId="30410" xr:uid="{2235B1EA-5263-4FE2-B9C0-28978A6521ED}"/>
    <cellStyle name="Note 2 3 2 4 2 8" xfId="30411" xr:uid="{C3F06B84-7E65-4D06-BCB4-2F637735BFBF}"/>
    <cellStyle name="Note 2 3 2 4 2 9" xfId="30412" xr:uid="{20FA4280-33CA-4AC4-A912-16940615949E}"/>
    <cellStyle name="Note 2 3 2 4 3" xfId="11386" xr:uid="{C4C10A22-93CE-43CC-B283-0FC863CE67D9}"/>
    <cellStyle name="Note 2 3 2 4 4" xfId="11388" xr:uid="{3A79A2F0-0983-439A-A9B3-D088B697E235}"/>
    <cellStyle name="Note 2 3 2 4 5" xfId="11390" xr:uid="{FA178586-C83B-40D5-86E4-CE40BE52019C}"/>
    <cellStyle name="Note 2 3 2 4 6" xfId="11392" xr:uid="{17095A42-08CD-4F21-9463-A2C4FA74885E}"/>
    <cellStyle name="Note 2 3 2 4 7" xfId="2517" xr:uid="{8B549458-FD51-4CFF-8FA0-0E5185D4CCD2}"/>
    <cellStyle name="Note 2 3 2 4 8" xfId="30413" xr:uid="{768F7230-B386-4033-A4F7-3646E48E29DB}"/>
    <cellStyle name="Note 2 3 2 4 9" xfId="30414" xr:uid="{5A05CB0F-D784-431F-B7F0-FA3EEC82283D}"/>
    <cellStyle name="Note 2 3 2 5" xfId="6136" xr:uid="{66CE65A5-4619-4176-8F62-D898D3C8DBFC}"/>
    <cellStyle name="Note 2 3 2 5 10" xfId="22794" xr:uid="{26AD15FA-57C9-4BDB-955D-3F34B5DCF1AD}"/>
    <cellStyle name="Note 2 3 2 5 2" xfId="11409" xr:uid="{FC861EDE-68B9-4F53-85A5-E68D055810D1}"/>
    <cellStyle name="Note 2 3 2 5 2 2" xfId="30415" xr:uid="{D64F8582-5E07-4024-87F2-AE006263B19A}"/>
    <cellStyle name="Note 2 3 2 5 2 3" xfId="30416" xr:uid="{DF12E953-E0E4-4068-9B63-F086199BEF25}"/>
    <cellStyle name="Note 2 3 2 5 2 4" xfId="30417" xr:uid="{1906A462-E501-4B43-82EB-31C191317380}"/>
    <cellStyle name="Note 2 3 2 5 2 5" xfId="30418" xr:uid="{1835B591-1F3B-41EE-8E78-72E47F380398}"/>
    <cellStyle name="Note 2 3 2 5 2 6" xfId="30420" xr:uid="{2948A70B-852C-4435-B3E6-B723E5E1E1C4}"/>
    <cellStyle name="Note 2 3 2 5 2 7" xfId="30422" xr:uid="{E65F98C3-F391-4FCF-9DAE-ED61293D8102}"/>
    <cellStyle name="Note 2 3 2 5 2 8" xfId="30424" xr:uid="{C0EBD338-BF08-4AAD-87A3-F99256BD01EB}"/>
    <cellStyle name="Note 2 3 2 5 2 9" xfId="30426" xr:uid="{909BB09B-BB62-480E-8B26-920EA327BA2C}"/>
    <cellStyle name="Note 2 3 2 5 3" xfId="11413" xr:uid="{F76599E7-E2F9-411C-99B0-0DBAE98DEE24}"/>
    <cellStyle name="Note 2 3 2 5 4" xfId="11417" xr:uid="{BD87FD4D-B764-4CE8-A58E-A6165F75A4E2}"/>
    <cellStyle name="Note 2 3 2 5 5" xfId="11421" xr:uid="{9EA2328D-20A5-4504-8DC9-3384075B8DCA}"/>
    <cellStyle name="Note 2 3 2 5 6" xfId="11425" xr:uid="{04070C18-D8C9-44DA-B120-0DF8B123FD6E}"/>
    <cellStyle name="Note 2 3 2 5 7" xfId="11427" xr:uid="{51D6E236-0D1B-42AF-B071-4B4A48CF33A6}"/>
    <cellStyle name="Note 2 3 2 5 8" xfId="30428" xr:uid="{DCA18DDC-6864-4CB1-B586-B862F97C9884}"/>
    <cellStyle name="Note 2 3 2 5 9" xfId="30429" xr:uid="{7A5DED5F-9E87-4BDA-938F-A8082D9DE822}"/>
    <cellStyle name="Note 2 3 2 6" xfId="6146" xr:uid="{E9C98F06-F4B7-4A81-8FC4-D26FEB991DE5}"/>
    <cellStyle name="Note 2 3 2 6 10" xfId="30430" xr:uid="{5CCB34F0-EC28-4BB5-9FA6-924C64131D3E}"/>
    <cellStyle name="Note 2 3 2 6 2" xfId="30432" xr:uid="{6C880569-9D3E-489D-B34B-424D01322F0D}"/>
    <cellStyle name="Note 2 3 2 6 2 2" xfId="30433" xr:uid="{7B808A51-77D7-4A16-8468-FBE87D4F04C1}"/>
    <cellStyle name="Note 2 3 2 6 2 3" xfId="30434" xr:uid="{B68E0C46-09E7-4929-9065-26FA7790B392}"/>
    <cellStyle name="Note 2 3 2 6 2 4" xfId="30435" xr:uid="{5653EC45-1376-4604-9B0B-8FD321DBCA00}"/>
    <cellStyle name="Note 2 3 2 6 2 5" xfId="30436" xr:uid="{768046C0-A367-44D9-9619-0F5861ECADA0}"/>
    <cellStyle name="Note 2 3 2 6 2 6" xfId="30438" xr:uid="{6A8EBC67-D7A1-47D3-9EE8-8D7537C2C0FD}"/>
    <cellStyle name="Note 2 3 2 6 2 7" xfId="30439" xr:uid="{999E393C-1750-4E3C-8929-ED70A1170935}"/>
    <cellStyle name="Note 2 3 2 6 2 8" xfId="30441" xr:uid="{1A090B42-767D-4625-9100-9DFF5AA9EACE}"/>
    <cellStyle name="Note 2 3 2 6 2 9" xfId="7017" xr:uid="{ED37508F-848E-43F2-89F9-D1B8DDCAE5C8}"/>
    <cellStyle name="Note 2 3 2 6 3" xfId="30444" xr:uid="{B1C0B01B-7C0B-4A54-A3D8-42C2984499E3}"/>
    <cellStyle name="Note 2 3 2 6 4" xfId="30446" xr:uid="{ABBFD600-5AB9-4BBE-AB52-E9473BCD1AB2}"/>
    <cellStyle name="Note 2 3 2 6 5" xfId="30448" xr:uid="{A4270B3C-8153-499A-A1EA-11B1B9DF0438}"/>
    <cellStyle name="Note 2 3 2 6 6" xfId="30450" xr:uid="{1E6F4D13-064B-4E90-84E2-7F8094F412E3}"/>
    <cellStyle name="Note 2 3 2 6 7" xfId="30452" xr:uid="{8C11CE8B-30EA-4C6A-8016-5092D0E87044}"/>
    <cellStyle name="Note 2 3 2 6 8" xfId="30453" xr:uid="{D7489B7E-210B-4EFC-B4E3-EE202FCF781D}"/>
    <cellStyle name="Note 2 3 2 6 9" xfId="30454" xr:uid="{E7577166-EE66-4578-814A-B294FB83F2E6}"/>
    <cellStyle name="Note 2 3 2 7" xfId="8694" xr:uid="{A6E9D249-84A5-467E-AE27-790FDC2EFE86}"/>
    <cellStyle name="Note 2 3 2 7 2" xfId="30455" xr:uid="{316D7381-D5F8-4BBB-B498-D9459C7659F0}"/>
    <cellStyle name="Note 2 3 2 7 3" xfId="30456" xr:uid="{565D60E1-C319-4873-93D9-69FAADE3FE59}"/>
    <cellStyle name="Note 2 3 2 7 4" xfId="30457" xr:uid="{440268A3-7C2C-4A15-9867-856B35B808F2}"/>
    <cellStyle name="Note 2 3 2 7 5" xfId="30458" xr:uid="{48A26172-FD04-4E19-B149-27FB01A50662}"/>
    <cellStyle name="Note 2 3 2 7 6" xfId="30459" xr:uid="{F91C25BD-CE26-440C-849C-181B37340B8B}"/>
    <cellStyle name="Note 2 3 2 7 7" xfId="30460" xr:uid="{B101D9E0-88F8-4F73-A825-74C2952A92CC}"/>
    <cellStyle name="Note 2 3 2 7 8" xfId="30461" xr:uid="{885CDB81-8077-46A5-A736-1438FAF54B15}"/>
    <cellStyle name="Note 2 3 2 7 9" xfId="30462" xr:uid="{D94E3489-8FD5-4CC5-A629-1AC764C1FFB7}"/>
    <cellStyle name="Note 2 3 2 8" xfId="30464" xr:uid="{9418B748-81A6-4FE4-826F-86EABC617A77}"/>
    <cellStyle name="Note 2 3 2 8 2" xfId="30466" xr:uid="{99A9D91E-F91A-4E41-B5E5-833F92AF54D2}"/>
    <cellStyle name="Note 2 3 2 8 3" xfId="30468" xr:uid="{3A95327F-9D77-424B-85EA-46DB243F0274}"/>
    <cellStyle name="Note 2 3 2 8 4" xfId="424" xr:uid="{51584A11-B006-4878-90F3-08AB57818C5F}"/>
    <cellStyle name="Note 2 3 2 8 5" xfId="30471" xr:uid="{D740564B-F2E7-4E73-BCBE-72D47D9E6B0B}"/>
    <cellStyle name="Note 2 3 2 8 6" xfId="29724" xr:uid="{E6C073EA-FEF3-4089-8CB0-2E79DDD2EB9C}"/>
    <cellStyle name="Note 2 3 2 8 7" xfId="25728" xr:uid="{445F8F93-20D3-4309-8515-39F07D20E850}"/>
    <cellStyle name="Note 2 3 2 8 8" xfId="25732" xr:uid="{FC03AAA8-B167-4695-A043-F440BF01AECA}"/>
    <cellStyle name="Note 2 3 2 8 9" xfId="25736" xr:uid="{19318B7E-1D20-4ACD-B950-287AA0C2705F}"/>
    <cellStyle name="Note 2 3 2 9" xfId="30474" xr:uid="{5B493D8D-A026-469F-AA31-E766024E9E36}"/>
    <cellStyle name="Note 2 3 2 9 2" xfId="30476" xr:uid="{2075C744-CFC5-4128-8474-76314906202F}"/>
    <cellStyle name="Note 2 3 2 9 3" xfId="9725" xr:uid="{C8983837-EB27-4383-B796-5D16C5D0BF7E}"/>
    <cellStyle name="Note 2 3 2 9 4" xfId="10115" xr:uid="{09925D1B-AB32-445D-8E1A-2E4A1128FE70}"/>
    <cellStyle name="Note 2 3 2 9 5" xfId="10530" xr:uid="{0A812D86-8DBD-4CC8-8B83-91B1448E07AC}"/>
    <cellStyle name="Note 2 3 2 9 6" xfId="10863" xr:uid="{A501C563-4E8A-415D-AF7D-119ADBAC886C}"/>
    <cellStyle name="Note 2 3 2 9 7" xfId="10948" xr:uid="{64E4E237-B607-4FF4-AF44-2B41E0C46EEF}"/>
    <cellStyle name="Note 2 3 2 9 8" xfId="3155" xr:uid="{3E472EA7-1DB8-44EA-80B4-B916A216ED21}"/>
    <cellStyle name="Note 2 3 2 9 9" xfId="11258" xr:uid="{9BC8AC22-B768-47A8-85EC-784E5634901F}"/>
    <cellStyle name="Note 2 3 2_New TB 18-19" xfId="24315" xr:uid="{007B96CF-0999-476E-A853-E00652391E55}"/>
    <cellStyle name="Note 2 3 20" xfId="12566" xr:uid="{A20D9292-2CA9-49ED-AB43-8F78FA02C3C7}"/>
    <cellStyle name="Note 2 3 3" xfId="30477" xr:uid="{8EBD2F95-86DD-454F-B683-904910138810}"/>
    <cellStyle name="Note 2 3 3 10" xfId="30481" xr:uid="{6E1BC172-2ED6-4AAA-8D96-BA8C8B0259E7}"/>
    <cellStyle name="Note 2 3 3 10 2" xfId="20206" xr:uid="{B8FD5C28-F344-4E1C-BFF2-CF386191AB1D}"/>
    <cellStyle name="Note 2 3 3 10 3" xfId="27732" xr:uid="{CCF36D1A-99DD-4A52-B18B-E5D71093B588}"/>
    <cellStyle name="Note 2 3 3 10 4" xfId="27735" xr:uid="{91F4ACD8-7662-4269-8DDD-757A9977203E}"/>
    <cellStyle name="Note 2 3 3 10 5" xfId="27737" xr:uid="{E991BF0F-5190-40F8-9E2C-989CD39E521E}"/>
    <cellStyle name="Note 2 3 3 10 6" xfId="27739" xr:uid="{C5EFEED3-2AF8-4D36-96ED-39C525D43C13}"/>
    <cellStyle name="Note 2 3 3 10 7" xfId="30482" xr:uid="{E524F71C-2569-459F-9675-B1D910081222}"/>
    <cellStyle name="Note 2 3 3 10 8" xfId="30483" xr:uid="{49A0BAE8-C425-4563-85D1-F6CFEAD41549}"/>
    <cellStyle name="Note 2 3 3 10 9" xfId="30484" xr:uid="{8CB3F0C6-C9F4-431B-BB74-3248BDD6BB73}"/>
    <cellStyle name="Note 2 3 3 11" xfId="30485" xr:uid="{6C66BBAB-CADB-4A82-A641-332101688127}"/>
    <cellStyle name="Note 2 3 3 12" xfId="30486" xr:uid="{2B6AB4DE-BA94-481E-A297-9D02B2108210}"/>
    <cellStyle name="Note 2 3 3 13" xfId="30487" xr:uid="{0C41803B-B618-4534-B4E4-1B350DA612D8}"/>
    <cellStyle name="Note 2 3 3 14" xfId="30488" xr:uid="{C8B5ED52-39FA-42F3-8408-47EFE8636F5C}"/>
    <cellStyle name="Note 2 3 3 15" xfId="30489" xr:uid="{79EF8819-C697-4475-B3DD-D170EB47F343}"/>
    <cellStyle name="Note 2 3 3 16" xfId="30490" xr:uid="{34607F8D-69ED-4EE1-BCBB-CA0AB91367F7}"/>
    <cellStyle name="Note 2 3 3 17" xfId="16621" xr:uid="{189CAB3F-17EF-4570-B68B-22C6B6DCACB0}"/>
    <cellStyle name="Note 2 3 3 18" xfId="15305" xr:uid="{934733B2-5D34-41A9-9775-C30F8250F3B7}"/>
    <cellStyle name="Note 2 3 3 2" xfId="8706" xr:uid="{30CB769B-C480-4CE9-8B7B-17B1DA30E960}"/>
    <cellStyle name="Note 2 3 3 2 10" xfId="30491" xr:uid="{0CFDB6DD-FC05-4B84-93CB-5AF675D094B1}"/>
    <cellStyle name="Note 2 3 3 2 2" xfId="30494" xr:uid="{F264B86D-DEE1-4249-9E9E-D4239CA5A6AC}"/>
    <cellStyle name="Note 2 3 3 2 2 2" xfId="12213" xr:uid="{94038D9D-802E-4411-9024-8AC9749EF9A6}"/>
    <cellStyle name="Note 2 3 3 2 2 3" xfId="12219" xr:uid="{7A4D96C9-E9BF-4327-AE00-B9BF1316986D}"/>
    <cellStyle name="Note 2 3 3 2 2 4" xfId="12225" xr:uid="{18F1C16D-3491-4C15-B757-3846E910925D}"/>
    <cellStyle name="Note 2 3 3 2 2 5" xfId="12228" xr:uid="{1B16EB8A-448E-4094-91D7-D6851111F976}"/>
    <cellStyle name="Note 2 3 3 2 2 6" xfId="12232" xr:uid="{95C7FEB1-4CB6-4109-96B1-EFA99FE0C161}"/>
    <cellStyle name="Note 2 3 3 2 2 7" xfId="10976" xr:uid="{B6EAF50C-4E60-4621-B7C4-FE88A652DFFB}"/>
    <cellStyle name="Note 2 3 3 2 2 8" xfId="10980" xr:uid="{88B99763-DD74-431D-B070-9E36BCF3F92F}"/>
    <cellStyle name="Note 2 3 3 2 2 9" xfId="10982" xr:uid="{9C6747B9-239C-4666-A89B-06357F729511}"/>
    <cellStyle name="Note 2 3 3 2 3" xfId="30495" xr:uid="{D09F9937-C493-4EED-B263-4FE28B0956A2}"/>
    <cellStyle name="Note 2 3 3 2 4" xfId="30496" xr:uid="{0AFD808D-E0BC-4FAA-9C38-38DD3C067752}"/>
    <cellStyle name="Note 2 3 3 2 5" xfId="30497" xr:uid="{4B604ADF-468C-48F4-98A3-C3EBF34CE895}"/>
    <cellStyle name="Note 2 3 3 2 6" xfId="30498" xr:uid="{59374BD7-2F27-4985-9206-22DF515C62FD}"/>
    <cellStyle name="Note 2 3 3 2 7" xfId="30499" xr:uid="{91B213D9-A9D8-42E1-9D30-398A89DABCB8}"/>
    <cellStyle name="Note 2 3 3 2 8" xfId="30500" xr:uid="{195D9F65-BA02-4E33-B9D1-7FEB2074633D}"/>
    <cellStyle name="Note 2 3 3 2 9" xfId="30501" xr:uid="{64D8F9B6-471C-4BD6-BDFC-3975A52B8969}"/>
    <cellStyle name="Note 2 3 3 3" xfId="8711" xr:uid="{A7C84446-6A91-4B61-AA18-98A31920D89B}"/>
    <cellStyle name="Note 2 3 3 3 10" xfId="30502" xr:uid="{657697D2-941E-436C-8A50-F764DDA74F64}"/>
    <cellStyle name="Note 2 3 3 3 2" xfId="10218" xr:uid="{B10DFD70-277E-40FD-9260-C6300DBA9718}"/>
    <cellStyle name="Note 2 3 3 3 2 2" xfId="12335" xr:uid="{58E106C7-F5D9-4426-9F2B-5D244335068C}"/>
    <cellStyle name="Note 2 3 3 3 2 3" xfId="12341" xr:uid="{F5DFDE4D-1B77-469B-BBF6-663F8983A326}"/>
    <cellStyle name="Note 2 3 3 3 2 4" xfId="12347" xr:uid="{EB260C04-C7CA-497D-8660-CEABE95B9D52}"/>
    <cellStyle name="Note 2 3 3 3 2 5" xfId="12350" xr:uid="{C9D04729-4EB4-4E1E-82A8-782CCA9156DD}"/>
    <cellStyle name="Note 2 3 3 3 2 6" xfId="242" xr:uid="{6695A1DA-668E-422A-9AAD-ED3F11E7D009}"/>
    <cellStyle name="Note 2 3 3 3 2 7" xfId="11113" xr:uid="{437E477F-6233-483E-BE93-7F61EE1E97EE}"/>
    <cellStyle name="Note 2 3 3 3 2 8" xfId="11117" xr:uid="{5E564223-D6BE-4BD8-A00E-30921CBD34B7}"/>
    <cellStyle name="Note 2 3 3 3 2 9" xfId="11119" xr:uid="{3DFD696C-184A-4244-A1C6-575223B2B78C}"/>
    <cellStyle name="Note 2 3 3 3 3" xfId="10220" xr:uid="{EE76D3A0-CEE3-4D7B-B8EF-890BD1001059}"/>
    <cellStyle name="Note 2 3 3 3 4" xfId="10223" xr:uid="{84711442-C6FD-4A94-BBB2-754A2786577A}"/>
    <cellStyle name="Note 2 3 3 3 5" xfId="10227" xr:uid="{CF4630D6-1043-492E-82E9-CA367FAB5CDC}"/>
    <cellStyle name="Note 2 3 3 3 6" xfId="10231" xr:uid="{0ABE7514-9311-4378-A108-E192852EC3CC}"/>
    <cellStyle name="Note 2 3 3 3 7" xfId="30503" xr:uid="{8D9CE785-3BC2-4228-B0EB-C12A91424522}"/>
    <cellStyle name="Note 2 3 3 3 8" xfId="11598" xr:uid="{EF9A703F-CE14-40DA-9634-79A2B8B794D5}"/>
    <cellStyle name="Note 2 3 3 3 9" xfId="11603" xr:uid="{1D0CEB08-7A34-4FC4-9FF9-505A06C4A89E}"/>
    <cellStyle name="Note 2 3 3 4" xfId="8715" xr:uid="{4FD58BBF-AC01-4723-B694-C783502541F8}"/>
    <cellStyle name="Note 2 3 3 4 10" xfId="30504" xr:uid="{F62570EA-E61C-41E3-A3D0-46241D005FEA}"/>
    <cellStyle name="Note 2 3 3 4 2" xfId="10241" xr:uid="{7DC39A44-27E5-439B-8E4A-F1AE469BB5DB}"/>
    <cellStyle name="Note 2 3 3 4 2 2" xfId="1065" xr:uid="{331AEC47-EB00-473C-B4C1-91800C768957}"/>
    <cellStyle name="Note 2 3 3 4 2 3" xfId="5938" xr:uid="{B461DDDD-49BF-4828-B915-A52180D64595}"/>
    <cellStyle name="Note 2 3 3 4 2 4" xfId="5952" xr:uid="{9D9D716A-A66E-4F20-9AA9-213DFCFB7A77}"/>
    <cellStyle name="Note 2 3 3 4 2 5" xfId="12426" xr:uid="{F3CBF64E-2F46-4FE7-BA8C-51490AF3308B}"/>
    <cellStyle name="Note 2 3 3 4 2 6" xfId="12429" xr:uid="{4A3A5B05-1200-4FA8-A1E0-55680E42F621}"/>
    <cellStyle name="Note 2 3 3 4 2 7" xfId="11281" xr:uid="{32B2D276-71B9-4A90-A793-450DD19A9247}"/>
    <cellStyle name="Note 2 3 3 4 2 8" xfId="11285" xr:uid="{EDAC2917-56C1-4D53-8536-ACE4F4852C05}"/>
    <cellStyle name="Note 2 3 3 4 2 9" xfId="11288" xr:uid="{80D29D2F-5C91-430B-B1DE-BEE211AD630A}"/>
    <cellStyle name="Note 2 3 3 4 3" xfId="10243" xr:uid="{69681847-72B8-4210-8DC6-1DEBBA49143B}"/>
    <cellStyle name="Note 2 3 3 4 4" xfId="9022" xr:uid="{53D65A99-E44E-40E0-AB89-1826968F4185}"/>
    <cellStyle name="Note 2 3 3 4 5" xfId="10246" xr:uid="{8E841163-3E7A-40E5-9464-22A80BD25A7E}"/>
    <cellStyle name="Note 2 3 3 4 6" xfId="10249" xr:uid="{92BAB04A-0221-4222-B347-B2824E2061A0}"/>
    <cellStyle name="Note 2 3 3 4 7" xfId="30505" xr:uid="{A876A3F7-A231-4471-9A67-F15E0678A968}"/>
    <cellStyle name="Note 2 3 3 4 8" xfId="30506" xr:uid="{ADBE983E-B185-4B38-BD84-F049F05CAF29}"/>
    <cellStyle name="Note 2 3 3 4 9" xfId="30507" xr:uid="{2355D05C-4EAF-4DCB-89F9-67485FF7153B}"/>
    <cellStyle name="Note 2 3 3 5" xfId="8722" xr:uid="{8080AFCF-F2BB-4A08-A841-0B0F4FD9419A}"/>
    <cellStyle name="Note 2 3 3 5 10" xfId="30508" xr:uid="{9FF52E9C-40B4-43CB-8B76-3155A65755C5}"/>
    <cellStyle name="Note 2 3 3 5 2" xfId="10257" xr:uid="{35C51051-7276-429C-842D-65DFF490CC80}"/>
    <cellStyle name="Note 2 3 3 5 2 2" xfId="30510" xr:uid="{A4359329-33A6-4C26-AD71-17838A65E54C}"/>
    <cellStyle name="Note 2 3 3 5 2 3" xfId="30512" xr:uid="{137D46A6-F8C9-4FFF-A0A7-FD2BE76044CA}"/>
    <cellStyle name="Note 2 3 3 5 2 4" xfId="30514" xr:uid="{AC6A0832-AF37-4103-8700-6685FED4FC5E}"/>
    <cellStyle name="Note 2 3 3 5 2 5" xfId="30515" xr:uid="{90E9F04C-748C-44B4-98AF-0103D940C7D1}"/>
    <cellStyle name="Note 2 3 3 5 2 6" xfId="30516" xr:uid="{1220F552-A074-425C-ADC5-5F68F80F92D5}"/>
    <cellStyle name="Note 2 3 3 5 2 7" xfId="30517" xr:uid="{D7B8F59C-5111-4C70-BE0D-0DA7DB9AD184}"/>
    <cellStyle name="Note 2 3 3 5 2 8" xfId="30518" xr:uid="{57327E92-ED4C-4F88-BC5B-AACC9CBBA61E}"/>
    <cellStyle name="Note 2 3 3 5 2 9" xfId="30520" xr:uid="{93E42EF9-7D22-49BE-943C-ACA9BDE5939E}"/>
    <cellStyle name="Note 2 3 3 5 3" xfId="10260" xr:uid="{4EE3177A-70E7-49B6-B39D-48F494B43164}"/>
    <cellStyle name="Note 2 3 3 5 4" xfId="10263" xr:uid="{413F81DE-3E62-4C8D-BABA-D38D9AFC094E}"/>
    <cellStyle name="Note 2 3 3 5 5" xfId="10266" xr:uid="{43D44D4C-DF5C-4FE6-A8E1-5CD2A9BAB094}"/>
    <cellStyle name="Note 2 3 3 5 6" xfId="10269" xr:uid="{21C3C8EC-AC67-46F4-A3ED-B5EF59619E89}"/>
    <cellStyle name="Note 2 3 3 5 7" xfId="30521" xr:uid="{AA431203-C1BB-4A29-9C83-7A7E953E5C04}"/>
    <cellStyle name="Note 2 3 3 5 8" xfId="30522" xr:uid="{9D09CB4D-0ADC-4756-B05B-9DF3F8752B1F}"/>
    <cellStyle name="Note 2 3 3 5 9" xfId="30523" xr:uid="{42C1DAFD-F085-4B45-A9C0-D5B6C100DD26}"/>
    <cellStyle name="Note 2 3 3 6" xfId="8724" xr:uid="{EFD93813-3972-4155-B531-507E05ACEDD3}"/>
    <cellStyle name="Note 2 3 3 6 10" xfId="30524" xr:uid="{A328E1FF-374A-4EA0-B357-5B1903318EF7}"/>
    <cellStyle name="Note 2 3 3 6 2" xfId="2548" xr:uid="{E4CAD3E2-9640-49DA-A3B9-C552C1E3CD84}"/>
    <cellStyle name="Note 2 3 3 6 2 2" xfId="30525" xr:uid="{3A31A25B-EEA0-4C0B-A01E-E10CDFDFCB34}"/>
    <cellStyle name="Note 2 3 3 6 2 3" xfId="30526" xr:uid="{B015A527-3F7B-4CF2-8B2E-B5F1169F2AD2}"/>
    <cellStyle name="Note 2 3 3 6 2 4" xfId="30527" xr:uid="{3CC47C3C-0753-4F21-B1E0-1621BE8DF8C9}"/>
    <cellStyle name="Note 2 3 3 6 2 5" xfId="30528" xr:uid="{D5A4D0CC-8BDA-4C66-9E40-A0F12EC557B1}"/>
    <cellStyle name="Note 2 3 3 6 2 6" xfId="30529" xr:uid="{9459B02D-2399-45CC-90D3-DC5C6A440361}"/>
    <cellStyle name="Note 2 3 3 6 2 7" xfId="30530" xr:uid="{88F2CFA1-CE1A-44D6-A760-FA5B127E0ADB}"/>
    <cellStyle name="Note 2 3 3 6 2 8" xfId="30531" xr:uid="{973506AF-AF68-418B-B488-CF9E9238132C}"/>
    <cellStyle name="Note 2 3 3 6 2 9" xfId="30532" xr:uid="{7A9908CC-E6FB-4B72-AB0A-CFB47EF86B15}"/>
    <cellStyle name="Note 2 3 3 6 3" xfId="2571" xr:uid="{7042A53F-8A67-4FA4-9C8F-BC150D72EAB2}"/>
    <cellStyle name="Note 2 3 3 6 4" xfId="2594" xr:uid="{99FC93F9-2196-4D72-B3F6-50C6246B35E8}"/>
    <cellStyle name="Note 2 3 3 6 5" xfId="10273" xr:uid="{5C29F2B1-C989-4ABF-AE63-6543C559A671}"/>
    <cellStyle name="Note 2 3 3 6 6" xfId="10277" xr:uid="{D930ADFB-9ABC-4DDE-9C71-B42ADE40F14A}"/>
    <cellStyle name="Note 2 3 3 6 7" xfId="30535" xr:uid="{6A85DBF0-CCDE-48CD-B992-12B4D4BDA27B}"/>
    <cellStyle name="Note 2 3 3 6 8" xfId="30537" xr:uid="{B4CC8612-E675-4935-B832-8F3A89B0125F}"/>
    <cellStyle name="Note 2 3 3 6 9" xfId="30539" xr:uid="{F07E9ED1-8019-465E-BFBD-F8D9B5BDF002}"/>
    <cellStyle name="Note 2 3 3 7" xfId="8726" xr:uid="{25D8CEF9-ADC3-4DC7-87C9-938ED055DE5F}"/>
    <cellStyle name="Note 2 3 3 7 2" xfId="10287" xr:uid="{7F9818D7-1710-4E00-B007-E638DB2CBE25}"/>
    <cellStyle name="Note 2 3 3 7 3" xfId="10289" xr:uid="{489BCE06-3ED2-4CD6-82E8-D29BB4EEF287}"/>
    <cellStyle name="Note 2 3 3 7 4" xfId="10291" xr:uid="{0841A195-5838-482F-A7A8-BFF98885DDB0}"/>
    <cellStyle name="Note 2 3 3 7 5" xfId="10294" xr:uid="{7568B2D8-582A-43A4-90C9-0AFE763AC8F0}"/>
    <cellStyle name="Note 2 3 3 7 6" xfId="10297" xr:uid="{94E5958D-E2F6-4F3A-BD43-CE41DB175D50}"/>
    <cellStyle name="Note 2 3 3 7 7" xfId="30541" xr:uid="{E75DCA95-C03D-43D4-8F7F-CED38BDE8148}"/>
    <cellStyle name="Note 2 3 3 7 8" xfId="30543" xr:uid="{61139EB5-1166-4103-BCDF-B9293297B29A}"/>
    <cellStyle name="Note 2 3 3 7 9" xfId="30545" xr:uid="{4B51853E-68DE-436D-942F-1AD5FFF6BEAD}"/>
    <cellStyle name="Note 2 3 3 8" xfId="23860" xr:uid="{E833B7AA-2DAE-4B21-A11A-721DAAB8D36F}"/>
    <cellStyle name="Note 2 3 3 8 2" xfId="10305" xr:uid="{9741BAA4-CD72-49C7-B5EC-81197C84B49D}"/>
    <cellStyle name="Note 2 3 3 8 3" xfId="10309" xr:uid="{736182DF-E7CC-4ED1-AED0-A1C8E308E8F7}"/>
    <cellStyle name="Note 2 3 3 8 4" xfId="10313" xr:uid="{DC7B7271-7D63-4DBD-8D04-8AD1F296B40D}"/>
    <cellStyle name="Note 2 3 3 8 5" xfId="10319" xr:uid="{8EA371AD-9D90-43B9-8E41-6140FD67BC53}"/>
    <cellStyle name="Note 2 3 3 8 6" xfId="9553" xr:uid="{00915305-22F5-4A00-9239-9E55CE23851F}"/>
    <cellStyle name="Note 2 3 3 8 7" xfId="30547" xr:uid="{364EE84A-AC4F-4E5E-8FE7-73A3F7275CD5}"/>
    <cellStyle name="Note 2 3 3 8 8" xfId="30551" xr:uid="{D9913935-52B3-4677-B3FA-ABFB4A205958}"/>
    <cellStyle name="Note 2 3 3 8 9" xfId="30555" xr:uid="{2B36ED3F-DA02-4CE7-96D4-15F74C932F5F}"/>
    <cellStyle name="Note 2 3 3 9" xfId="23863" xr:uid="{9D70EADB-D168-4DA1-BF28-DFBFAC607E16}"/>
    <cellStyle name="Note 2 3 3 9 2" xfId="10328" xr:uid="{C4839596-5B06-4FC6-8E94-CEC7F8AA513C}"/>
    <cellStyle name="Note 2 3 3 9 3" xfId="2608" xr:uid="{9F787EB3-E1A1-4E30-851B-46F0CB1FD834}"/>
    <cellStyle name="Note 2 3 3 9 4" xfId="10332" xr:uid="{8360AB15-6391-4331-A844-793D05E3750C}"/>
    <cellStyle name="Note 2 3 3 9 5" xfId="857" xr:uid="{93B990B6-9FEA-4978-B0A0-86BAFA77DD9D}"/>
    <cellStyle name="Note 2 3 3 9 6" xfId="10336" xr:uid="{AD35EE15-452B-4A61-A4AE-AD5ABEFB94D8}"/>
    <cellStyle name="Note 2 3 3 9 7" xfId="30558" xr:uid="{A834CCAE-7471-4AEC-A3E0-724A1D81616D}"/>
    <cellStyle name="Note 2 3 3 9 8" xfId="30561" xr:uid="{B3E1B0E4-F0D3-48D9-8C69-FEC0B1E6AE04}"/>
    <cellStyle name="Note 2 3 3 9 9" xfId="30564" xr:uid="{2B1B8D95-9837-40C4-8A97-A6E57CBB6DC6}"/>
    <cellStyle name="Note 2 3 3_New TB 18-19" xfId="21668" xr:uid="{6EFF4D23-6670-4359-8C8E-2AC96DE9475D}"/>
    <cellStyle name="Note 2 3 4" xfId="30566" xr:uid="{7632B66C-C81B-4FA2-9CFD-B2164CBA0669}"/>
    <cellStyle name="Note 2 3 4 10" xfId="30569" xr:uid="{B70F8AC0-3AF1-4350-9550-23761D43057F}"/>
    <cellStyle name="Note 2 3 4 2" xfId="6324" xr:uid="{7C4AD596-780A-439F-9240-1A489C1DB68E}"/>
    <cellStyle name="Note 2 3 4 2 2" xfId="30570" xr:uid="{C1224EB9-E1E4-4393-8121-B2A0FB26A348}"/>
    <cellStyle name="Note 2 3 4 2 3" xfId="30571" xr:uid="{E8F391C3-2DFB-4653-A35D-940E68CC20BF}"/>
    <cellStyle name="Note 2 3 4 2 4" xfId="30572" xr:uid="{F35EF249-B59D-4C02-B488-367A0FBF215F}"/>
    <cellStyle name="Note 2 3 4 2 5" xfId="30573" xr:uid="{D4737C5B-B26F-41AC-B45F-624047485099}"/>
    <cellStyle name="Note 2 3 4 2 6" xfId="30574" xr:uid="{D1CFC33D-BEAD-4510-A856-F18E30CF3C23}"/>
    <cellStyle name="Note 2 3 4 2 7" xfId="30575" xr:uid="{DF18D904-8A2F-4DF8-97D8-28175475BD8E}"/>
    <cellStyle name="Note 2 3 4 2 8" xfId="30577" xr:uid="{85088DA2-FE93-4EAD-9A54-CEE0DD822B44}"/>
    <cellStyle name="Note 2 3 4 2 9" xfId="30579" xr:uid="{209FB384-F7D8-444C-9ABE-953779700EF8}"/>
    <cellStyle name="Note 2 3 4 3" xfId="6335" xr:uid="{3DFC9D7E-E67E-490B-9526-19EF075714DB}"/>
    <cellStyle name="Note 2 3 4 4" xfId="6347" xr:uid="{01269E0A-FD73-4C4B-9F94-A4F371C0BE7A}"/>
    <cellStyle name="Note 2 3 4 5" xfId="30580" xr:uid="{97D891D6-4747-4B51-B875-701873C937B1}"/>
    <cellStyle name="Note 2 3 4 6" xfId="30581" xr:uid="{F9CC8D27-01A2-43CB-843A-7E6328B4CCA5}"/>
    <cellStyle name="Note 2 3 4 7" xfId="23879" xr:uid="{D5BB8450-C6BF-4C69-A712-889027CBE493}"/>
    <cellStyle name="Note 2 3 4 8" xfId="23882" xr:uid="{14B8629B-F7E1-4B85-AE81-4B31F8D80BC3}"/>
    <cellStyle name="Note 2 3 4 9" xfId="23885" xr:uid="{439F3D35-4813-41D5-9EEC-B0B0A6D2857D}"/>
    <cellStyle name="Note 2 3 5" xfId="30582" xr:uid="{BDA94259-950E-4208-B19E-7924B3D19133}"/>
    <cellStyle name="Note 2 3 5 10" xfId="15046" xr:uid="{9546E554-5390-4F9F-81E0-8DAE8ABA1175}"/>
    <cellStyle name="Note 2 3 5 2" xfId="7180" xr:uid="{8A4FF1CC-13D8-4FA9-B17C-ED19322A8820}"/>
    <cellStyle name="Note 2 3 5 2 2" xfId="30584" xr:uid="{37BDD633-E7F5-4E97-BD26-3868A536DC3E}"/>
    <cellStyle name="Note 2 3 5 2 3" xfId="30585" xr:uid="{EB972849-8CD4-42F2-9B8B-E043A2B7FA8A}"/>
    <cellStyle name="Note 2 3 5 2 4" xfId="30586" xr:uid="{3E89CA97-084E-413B-8C7C-F995F395F85A}"/>
    <cellStyle name="Note 2 3 5 2 5" xfId="21258" xr:uid="{DF5E2F95-AEC4-4688-BC09-25C6756E5897}"/>
    <cellStyle name="Note 2 3 5 2 6" xfId="4080" xr:uid="{7C302576-9348-4B11-B1E3-A1A167762E2F}"/>
    <cellStyle name="Note 2 3 5 2 7" xfId="4095" xr:uid="{2CA3EBEF-6F86-40D6-8ACF-7F9E32A39D5E}"/>
    <cellStyle name="Note 2 3 5 2 8" xfId="4354" xr:uid="{FA1A1812-8823-4E4D-87A5-DD8CF279EB4C}"/>
    <cellStyle name="Note 2 3 5 2 9" xfId="4375" xr:uid="{A9FF5233-745D-4587-B4D2-91A7299E6694}"/>
    <cellStyle name="Note 2 3 5 3" xfId="7186" xr:uid="{85877AD9-5F5F-4520-AD0B-557754162823}"/>
    <cellStyle name="Note 2 3 5 4" xfId="7192" xr:uid="{0C3E416A-6722-4130-B01E-55459B1FAC73}"/>
    <cellStyle name="Note 2 3 5 5" xfId="30587" xr:uid="{10005651-1027-43F6-A72F-4ED68791569F}"/>
    <cellStyle name="Note 2 3 5 6" xfId="30588" xr:uid="{FB266C3F-CD23-4838-83B6-E97C538D2265}"/>
    <cellStyle name="Note 2 3 5 7" xfId="23898" xr:uid="{9EC13650-65DA-489D-ABBD-36E638268367}"/>
    <cellStyle name="Note 2 3 5 8" xfId="23902" xr:uid="{7812F218-29BF-4835-842F-7CFC88690EC4}"/>
    <cellStyle name="Note 2 3 5 9" xfId="23906" xr:uid="{C57F5402-4A7D-44C2-9863-5376298CADAA}"/>
    <cellStyle name="Note 2 3 6" xfId="30589" xr:uid="{0DDE854A-D1B9-49E4-93DD-12C558C2D1D8}"/>
    <cellStyle name="Note 2 3 6 10" xfId="14468" xr:uid="{E5FDE169-711D-40E9-837E-8D6CF0487856}"/>
    <cellStyle name="Note 2 3 6 2" xfId="868" xr:uid="{E7D35B60-C8AB-4715-839E-2004B5E62312}"/>
    <cellStyle name="Note 2 3 6 2 2" xfId="30592" xr:uid="{DE0DB5FE-FC2E-4DE2-8A15-EF23F11C65B0}"/>
    <cellStyle name="Note 2 3 6 2 3" xfId="30594" xr:uid="{0B2EF9A5-CE39-4241-B47A-57778F8DAE74}"/>
    <cellStyle name="Note 2 3 6 2 4" xfId="30596" xr:uid="{F4790EFF-00F9-4D93-B9F7-82E89D2857F6}"/>
    <cellStyle name="Note 2 3 6 2 5" xfId="30598" xr:uid="{6DC130B3-19E1-455E-AB10-B8E07253DEB5}"/>
    <cellStyle name="Note 2 3 6 2 6" xfId="30600" xr:uid="{7387240D-0ABA-48A2-AD28-6E4D28882A83}"/>
    <cellStyle name="Note 2 3 6 2 7" xfId="30601" xr:uid="{B08C3FEF-9012-4497-87F3-50CC82E2437B}"/>
    <cellStyle name="Note 2 3 6 2 8" xfId="30603" xr:uid="{A4B967E9-8FC7-4A4F-BCA3-A09B94FF2617}"/>
    <cellStyle name="Note 2 3 6 2 9" xfId="30605" xr:uid="{FC26D667-817C-4256-8A0B-8818D39600AB}"/>
    <cellStyle name="Note 2 3 6 3" xfId="2643" xr:uid="{6590EE30-9706-4C3B-B1D1-48A6AFE77CD1}"/>
    <cellStyle name="Note 2 3 6 4" xfId="2650" xr:uid="{FD35A8A8-E573-4320-BDEF-9D36084474AE}"/>
    <cellStyle name="Note 2 3 6 5" xfId="30608" xr:uid="{726BF426-0915-4895-90E9-CCCD52CE7C30}"/>
    <cellStyle name="Note 2 3 6 6" xfId="30611" xr:uid="{6F0CD2A5-37FD-47F2-A624-82022A834386}"/>
    <cellStyle name="Note 2 3 6 7" xfId="23908" xr:uid="{2A34FB71-951F-4C7F-A0EC-A0EA569509B4}"/>
    <cellStyle name="Note 2 3 6 8" xfId="23911" xr:uid="{932BDAB1-2D81-4BAE-B092-AF35093259F2}"/>
    <cellStyle name="Note 2 3 6 9" xfId="23914" xr:uid="{B01FC890-946D-41E4-B7D2-A7889CE0536E}"/>
    <cellStyle name="Note 2 3 7" xfId="30612" xr:uid="{115F07D9-1D43-42E6-9B35-4B8D9AFE85F8}"/>
    <cellStyle name="Note 2 3 7 10" xfId="30614" xr:uid="{E7415E74-2D50-440D-9779-B2D16DA59983}"/>
    <cellStyle name="Note 2 3 7 2" xfId="2690" xr:uid="{155B1D82-568E-42C7-9267-5139F7853B81}"/>
    <cellStyle name="Note 2 3 7 2 2" xfId="30615" xr:uid="{0B5FD81E-798A-497B-961E-BC30D1EB2502}"/>
    <cellStyle name="Note 2 3 7 2 3" xfId="30616" xr:uid="{0CA87C52-6285-42B2-9A1C-CA49A2FF77E0}"/>
    <cellStyle name="Note 2 3 7 2 4" xfId="30617" xr:uid="{16B9F6FA-52A3-49CB-A051-A91B4D151D5A}"/>
    <cellStyle name="Note 2 3 7 2 5" xfId="30618" xr:uid="{8D18D8E9-89EF-4D52-A95D-3F0798752C48}"/>
    <cellStyle name="Note 2 3 7 2 6" xfId="30619" xr:uid="{3EF79560-4632-4B4E-8F4E-C917795FC71C}"/>
    <cellStyle name="Note 2 3 7 2 7" xfId="30620" xr:uid="{4A148A65-CF25-44B3-B8E1-3E463AD4D1B2}"/>
    <cellStyle name="Note 2 3 7 2 8" xfId="30622" xr:uid="{0549D31F-16F2-4500-A300-11701BEAF6BA}"/>
    <cellStyle name="Note 2 3 7 2 9" xfId="30624" xr:uid="{2D626E51-9820-418F-B138-1F2490BC56DC}"/>
    <cellStyle name="Note 2 3 7 3" xfId="2711" xr:uid="{6BB98EC6-4560-47B4-A2C5-2AE9A0D1C56A}"/>
    <cellStyle name="Note 2 3 7 4" xfId="2720" xr:uid="{C641ACEA-1DE8-4259-B22C-7D8D69B3EDC8}"/>
    <cellStyle name="Note 2 3 7 5" xfId="30626" xr:uid="{7057F7D6-EDE6-4F46-B8AD-17D68EF64ED3}"/>
    <cellStyle name="Note 2 3 7 6" xfId="30628" xr:uid="{69D5258F-3070-47D7-AD93-071730E28126}"/>
    <cellStyle name="Note 2 3 7 7" xfId="13526" xr:uid="{02D9B3AB-0205-42EB-A6BF-83FA16DDD97F}"/>
    <cellStyle name="Note 2 3 7 8" xfId="13529" xr:uid="{E3E6ABC7-B46B-4BD3-866A-EE47B0E43590}"/>
    <cellStyle name="Note 2 3 7 9" xfId="13533" xr:uid="{A73B7E85-CEDB-47A9-B84F-26221DE55DF2}"/>
    <cellStyle name="Note 2 3 8" xfId="30629" xr:uid="{84866860-C2D0-42C1-A52C-902DC143EA8F}"/>
    <cellStyle name="Note 2 3 8 10" xfId="2773" xr:uid="{6F1ED8EA-C35A-4D62-82AB-65C53274B7E5}"/>
    <cellStyle name="Note 2 3 8 2" xfId="2779" xr:uid="{8D99C6FF-A269-4006-9ACC-DEB058AE3088}"/>
    <cellStyle name="Note 2 3 8 2 2" xfId="30631" xr:uid="{ED624B42-FB25-420F-A1EC-448E3DDA9D8F}"/>
    <cellStyle name="Note 2 3 8 2 3" xfId="30632" xr:uid="{4B7778BF-F14E-4B33-B42C-90906A710670}"/>
    <cellStyle name="Note 2 3 8 2 4" xfId="30633" xr:uid="{02ED27C4-559E-47F4-A8ED-72A3F1622928}"/>
    <cellStyle name="Note 2 3 8 2 5" xfId="30634" xr:uid="{3F828BC7-E963-4A01-BFD2-77B75E3B9700}"/>
    <cellStyle name="Note 2 3 8 2 6" xfId="30635" xr:uid="{435DF75B-F31A-4600-99E6-0C0E6845D1F8}"/>
    <cellStyle name="Note 2 3 8 2 7" xfId="30636" xr:uid="{C348312F-9E2A-449D-B693-EEC8949FACDD}"/>
    <cellStyle name="Note 2 3 8 2 8" xfId="30638" xr:uid="{8615C865-02C9-4861-B6C0-541E9DEEC133}"/>
    <cellStyle name="Note 2 3 8 2 9" xfId="30640" xr:uid="{F1055933-ABB9-482C-AE6C-C0AF70F69CB8}"/>
    <cellStyle name="Note 2 3 8 3" xfId="2796" xr:uid="{EF8A7B70-943B-4CDF-9415-BB46AF4CCF04}"/>
    <cellStyle name="Note 2 3 8 4" xfId="2806" xr:uid="{4B035287-3F0B-4691-8A95-96556E989842}"/>
    <cellStyle name="Note 2 3 8 5" xfId="27537" xr:uid="{56C23B0F-231F-4734-873F-2FAC62E030B9}"/>
    <cellStyle name="Note 2 3 8 6" xfId="27540" xr:uid="{06166355-3976-4465-A4A9-08A8832AD23E}"/>
    <cellStyle name="Note 2 3 8 7" xfId="30642" xr:uid="{73392F0C-6487-4DEA-87A2-15D823E675CE}"/>
    <cellStyle name="Note 2 3 8 8" xfId="30643" xr:uid="{1EF2A670-5C0B-442A-9EEF-6084BE1B52E4}"/>
    <cellStyle name="Note 2 3 8 9" xfId="30644" xr:uid="{95A7B2FE-4770-43CB-8A23-26DBF0F30E71}"/>
    <cellStyle name="Note 2 3 9" xfId="30645" xr:uid="{E3884D8D-C328-46D4-935A-5483441F7414}"/>
    <cellStyle name="Note 2 3 9 2" xfId="27550" xr:uid="{156D6688-4549-4FCD-8072-72E93E591623}"/>
    <cellStyle name="Note 2 3 9 3" xfId="27554" xr:uid="{1BAEB0D0-490B-429C-99B6-88D81052803A}"/>
    <cellStyle name="Note 2 3 9 4" xfId="27558" xr:uid="{D12723CC-583C-42B0-888E-AE2987BF74E1}"/>
    <cellStyle name="Note 2 3 9 5" xfId="27562" xr:uid="{02E483FE-1434-4D44-A59D-95E2AAC670C1}"/>
    <cellStyle name="Note 2 3 9 6" xfId="27566" xr:uid="{1E6FA74A-B310-48CB-8A4F-A21A1D723012}"/>
    <cellStyle name="Note 2 3 9 7" xfId="30647" xr:uid="{A163186A-DB04-4823-9C66-4E1C143DC795}"/>
    <cellStyle name="Note 2 3 9 8" xfId="30649" xr:uid="{A1367BE2-3FAB-4348-BB84-F46DE5472A83}"/>
    <cellStyle name="Note 2 3 9 9" xfId="30651" xr:uid="{5A064C3A-FC54-45C6-9BF3-1C3409B4296C}"/>
    <cellStyle name="Note 2 3_New TB 18-19" xfId="30652" xr:uid="{0BD6120F-9855-49AF-80A9-B7386E7CE987}"/>
    <cellStyle name="Note 2 4" xfId="575" xr:uid="{8CA412B1-8383-4434-B76C-96B06D673BE7}"/>
    <cellStyle name="Note 2 4 10" xfId="30655" xr:uid="{57BD10E1-0E39-45D7-B237-6DAF0DF21DBD}"/>
    <cellStyle name="Note 2 4 10 2" xfId="30656" xr:uid="{754FCEB0-1F8A-4FD8-9C88-52D92C4AEE2C}"/>
    <cellStyle name="Note 2 4 10 3" xfId="30658" xr:uid="{4E36906B-CA2A-4D74-BA67-7E2A7ACC6D56}"/>
    <cellStyle name="Note 2 4 10 4" xfId="30660" xr:uid="{468CA237-15CA-47D3-8A7F-0053BC233C05}"/>
    <cellStyle name="Note 2 4 10 5" xfId="30662" xr:uid="{ABCA1585-BF90-4CE6-8AD4-9EF4553567A1}"/>
    <cellStyle name="Note 2 4 10 6" xfId="30663" xr:uid="{F5DB0BF3-7862-44F8-800D-A7FA4C07A5BB}"/>
    <cellStyle name="Note 2 4 10 7" xfId="30664" xr:uid="{1E6DD509-C964-41A9-B0FF-749F4CEAF173}"/>
    <cellStyle name="Note 2 4 10 8" xfId="30665" xr:uid="{6569D7CD-B324-4071-887B-597FEB77E9D9}"/>
    <cellStyle name="Note 2 4 10 9" xfId="30666" xr:uid="{4AF8C9BD-8B10-46A5-808E-FAFFFF7D88EF}"/>
    <cellStyle name="Note 2 4 11" xfId="30667" xr:uid="{34153BF8-5474-4F7F-A29C-AC4F1342DF0F}"/>
    <cellStyle name="Note 2 4 12" xfId="30668" xr:uid="{873BC908-D682-49FA-B786-4F7D369500E5}"/>
    <cellStyle name="Note 2 4 13" xfId="30669" xr:uid="{6419874C-4CFB-4BA6-A673-D9186FFCA372}"/>
    <cellStyle name="Note 2 4 14" xfId="30670" xr:uid="{BA65CC4F-B7FB-492E-B4EB-E23F70A49F65}"/>
    <cellStyle name="Note 2 4 15" xfId="30671" xr:uid="{7736B302-153C-4AB7-8AE2-F9F582B07943}"/>
    <cellStyle name="Note 2 4 16" xfId="13572" xr:uid="{8311B90E-A147-466B-A7E5-3FC1F762292A}"/>
    <cellStyle name="Note 2 4 17" xfId="13583" xr:uid="{9AFE3F36-9E95-4C97-A199-AFF10E0EE28D}"/>
    <cellStyle name="Note 2 4 18" xfId="13588" xr:uid="{C4667512-F698-4B34-A149-15D2F743068A}"/>
    <cellStyle name="Note 2 4 2" xfId="30673" xr:uid="{54A1EEC9-F1C1-4273-BBA5-BE411CADA0FB}"/>
    <cellStyle name="Note 2 4 2 10" xfId="30674" xr:uid="{C84EECF8-BBFB-4BA6-846C-53E64E5EA7BD}"/>
    <cellStyle name="Note 2 4 2 2" xfId="30675" xr:uid="{45C987C6-7AEA-49A9-A3CB-860DF8B5D745}"/>
    <cellStyle name="Note 2 4 2 2 2" xfId="30676" xr:uid="{A02B6135-0847-4A6B-BBA3-E45E6E353728}"/>
    <cellStyle name="Note 2 4 2 2 3" xfId="30680" xr:uid="{1F43EDBE-2833-45AF-9C9F-88E61221D04A}"/>
    <cellStyle name="Note 2 4 2 2 4" xfId="30682" xr:uid="{115857EF-630E-4DFF-8B11-CDF6FE591FF3}"/>
    <cellStyle name="Note 2 4 2 2 5" xfId="3102" xr:uid="{9013336B-14B4-453C-8265-027C6C7A3FC7}"/>
    <cellStyle name="Note 2 4 2 2 6" xfId="3126" xr:uid="{DF32EC8A-090E-4DC8-AA67-5AEFA030B2CF}"/>
    <cellStyle name="Note 2 4 2 2 7" xfId="3145" xr:uid="{56D7EE37-D3FD-4203-991D-A8D3D6108936}"/>
    <cellStyle name="Note 2 4 2 2 8" xfId="30683" xr:uid="{3A64A766-DF0C-41E1-B214-B95218428518}"/>
    <cellStyle name="Note 2 4 2 2 9" xfId="30684" xr:uid="{8E0D2573-4A2E-4404-9213-3B91087B72A0}"/>
    <cellStyle name="Note 2 4 2 3" xfId="30685" xr:uid="{AA55E0E0-BC2C-4C65-AEF1-ABF95A73F003}"/>
    <cellStyle name="Note 2 4 2 4" xfId="30686" xr:uid="{777F087F-D193-410F-8E52-54B46E1D788C}"/>
    <cellStyle name="Note 2 4 2 5" xfId="30687" xr:uid="{1BE67925-FDD4-44CB-94BD-25D28D56E48F}"/>
    <cellStyle name="Note 2 4 2 6" xfId="30688" xr:uid="{6D46C8F3-2464-4071-8C68-47526304A847}"/>
    <cellStyle name="Note 2 4 2 7" xfId="30689" xr:uid="{1ADA9046-ED57-4346-A49B-2C8A1D545F40}"/>
    <cellStyle name="Note 2 4 2 8" xfId="30691" xr:uid="{B5E88D70-2258-4170-BD41-225E5260BB1B}"/>
    <cellStyle name="Note 2 4 2 9" xfId="30693" xr:uid="{E06F5578-FCB6-4A72-92A4-D87E50029D1F}"/>
    <cellStyle name="Note 2 4 3" xfId="30694" xr:uid="{57D0F1A2-0B74-4AB1-8BD2-477D5D5DA50A}"/>
    <cellStyle name="Note 2 4 3 10" xfId="30696" xr:uid="{B2DFB88A-E0C4-410F-A31B-790E67CE710A}"/>
    <cellStyle name="Note 2 4 3 2" xfId="30697" xr:uid="{93992FE0-6B1D-4CDA-B518-3E4C47AFD45C}"/>
    <cellStyle name="Note 2 4 3 2 2" xfId="30700" xr:uid="{BF0369B1-E745-4B06-A904-2BCF80093E3A}"/>
    <cellStyle name="Note 2 4 3 2 3" xfId="30702" xr:uid="{A1FB34C6-7EDB-4B61-AE76-FF0AC6C1A024}"/>
    <cellStyle name="Note 2 4 3 2 4" xfId="30706" xr:uid="{974675D5-47C8-4ADA-A617-60D155D564C6}"/>
    <cellStyle name="Note 2 4 3 2 5" xfId="3203" xr:uid="{33F3E03D-B9E2-45B5-9B2B-A8E3A8C59356}"/>
    <cellStyle name="Note 2 4 3 2 6" xfId="3217" xr:uid="{FF7C5AF1-CCEB-458E-ABDA-DBD626D4C5C9}"/>
    <cellStyle name="Note 2 4 3 2 7" xfId="3229" xr:uid="{773A369E-859E-4027-ABAE-A386A0FB2132}"/>
    <cellStyle name="Note 2 4 3 2 8" xfId="30710" xr:uid="{C150022D-9508-431B-8914-3C3FB40FF90A}"/>
    <cellStyle name="Note 2 4 3 2 9" xfId="30713" xr:uid="{331D72C6-1FDD-42FC-AC3B-CC7271C74515}"/>
    <cellStyle name="Note 2 4 3 3" xfId="30715" xr:uid="{5C90D12B-3AA7-4EDC-B645-89133E8EA020}"/>
    <cellStyle name="Note 2 4 3 4" xfId="30718" xr:uid="{BD722DED-4A5F-4CBA-80C3-CDD903233A6F}"/>
    <cellStyle name="Note 2 4 3 5" xfId="30721" xr:uid="{EF8024BF-610B-4996-A431-18AA3BE023DC}"/>
    <cellStyle name="Note 2 4 3 6" xfId="30724" xr:uid="{A3655E3E-2689-4B1D-A06C-E4D59A55DE24}"/>
    <cellStyle name="Note 2 4 3 7" xfId="23922" xr:uid="{CB492AFF-5D67-4255-86BF-814943C6CF47}"/>
    <cellStyle name="Note 2 4 3 8" xfId="23927" xr:uid="{5153ECC3-BBFD-421D-A375-8690AA8081AD}"/>
    <cellStyle name="Note 2 4 3 9" xfId="23931" xr:uid="{40E11C68-1D62-4C9C-AA09-BEB27369A69D}"/>
    <cellStyle name="Note 2 4 4" xfId="30726" xr:uid="{5CE2F001-966E-4EFB-A9D9-D03B0A29590C}"/>
    <cellStyle name="Note 2 4 4 10" xfId="30728" xr:uid="{067E32E6-7CDA-45C5-88D5-B031D46CAD87}"/>
    <cellStyle name="Note 2 4 4 2" xfId="1375" xr:uid="{49E30DFA-D73A-452A-981D-87B6037AADA6}"/>
    <cellStyle name="Note 2 4 4 2 2" xfId="30729" xr:uid="{A4E3EDF8-78E9-43B8-A25A-542384D2D50A}"/>
    <cellStyle name="Note 2 4 4 2 3" xfId="30731" xr:uid="{4B2016CA-BAA8-428E-9F06-6BEECB4A5C03}"/>
    <cellStyle name="Note 2 4 4 2 4" xfId="30735" xr:uid="{979FC2AF-E76D-4510-A993-D51C56E5D151}"/>
    <cellStyle name="Note 2 4 4 2 5" xfId="3259" xr:uid="{86B43BD2-A6E2-47AB-B09E-B267E7560248}"/>
    <cellStyle name="Note 2 4 4 2 6" xfId="3270" xr:uid="{DE390CD6-AEAF-451F-8612-7E6AE0A857CE}"/>
    <cellStyle name="Note 2 4 4 2 7" xfId="3280" xr:uid="{AE23F60C-7CA4-464D-88ED-334B170EDBA4}"/>
    <cellStyle name="Note 2 4 4 2 8" xfId="30739" xr:uid="{F05C2A8B-9526-46AA-8503-619A73884CB8}"/>
    <cellStyle name="Note 2 4 4 2 9" xfId="30741" xr:uid="{C5731B10-7A8D-4683-BF13-8A8AD1CBD859}"/>
    <cellStyle name="Note 2 4 4 3" xfId="7289" xr:uid="{44D594B9-979E-44AD-BD46-03C9438A7CE8}"/>
    <cellStyle name="Note 2 4 4 4" xfId="7294" xr:uid="{C230C2CE-5878-4D37-BF8B-8BAB8F2907FA}"/>
    <cellStyle name="Note 2 4 4 5" xfId="30743" xr:uid="{547F7989-31D1-437E-99BD-BBDCB100EC17}"/>
    <cellStyle name="Note 2 4 4 6" xfId="30744" xr:uid="{72D61DFF-C656-48F2-8A1C-6095D4650850}"/>
    <cellStyle name="Note 2 4 4 7" xfId="23947" xr:uid="{BE71B02E-D1D4-4FAF-B9D2-4D817E7468C2}"/>
    <cellStyle name="Note 2 4 4 8" xfId="23950" xr:uid="{8F74D2C0-3911-4A57-BE89-12708BC0403B}"/>
    <cellStyle name="Note 2 4 4 9" xfId="7782" xr:uid="{160A5271-628B-4954-B80A-400E8162DDA2}"/>
    <cellStyle name="Note 2 4 5" xfId="30745" xr:uid="{8F0346A4-A438-4428-AB84-02A65CDF6271}"/>
    <cellStyle name="Note 2 4 5 10" xfId="16267" xr:uid="{4590FF31-0B8B-4C4B-B2F5-9ED52C1069A0}"/>
    <cellStyle name="Note 2 4 5 2" xfId="1379" xr:uid="{58785991-9DE0-426A-81EC-58DAC1ECC724}"/>
    <cellStyle name="Note 2 4 5 2 2" xfId="25819" xr:uid="{BE897006-78E9-4D7B-8D2A-0BE392BF075B}"/>
    <cellStyle name="Note 2 4 5 2 3" xfId="25821" xr:uid="{F1F5B0FE-83B2-4837-B5DE-E30AFA985AB7}"/>
    <cellStyle name="Note 2 4 5 2 4" xfId="25825" xr:uid="{E0087ADE-4537-4BCC-9022-BF13A304BC49}"/>
    <cellStyle name="Note 2 4 5 2 5" xfId="2821" xr:uid="{8A2DB29D-92DE-4BA3-8BF5-5A0011E58376}"/>
    <cellStyle name="Note 2 4 5 2 6" xfId="2830" xr:uid="{F003D50A-E514-4AD3-A3D1-D9A479B0B1E7}"/>
    <cellStyle name="Note 2 4 5 2 7" xfId="2839" xr:uid="{9C6267D4-50A1-4BFF-81D3-1BCE3615F826}"/>
    <cellStyle name="Note 2 4 5 2 8" xfId="29169" xr:uid="{56889760-E26F-474D-80A3-A46A6007CF2C}"/>
    <cellStyle name="Note 2 4 5 2 9" xfId="29172" xr:uid="{7DB99FF1-07FE-4679-8B53-17BE80843192}"/>
    <cellStyle name="Note 2 4 5 3" xfId="7296" xr:uid="{C4773149-CD85-434E-80A7-A12A7231E25E}"/>
    <cellStyle name="Note 2 4 5 4" xfId="35" xr:uid="{78DF684B-58AA-4673-A9AF-94BA28298530}"/>
    <cellStyle name="Note 2 4 5 5" xfId="30747" xr:uid="{E995010F-E7B0-47B7-A90E-3A770DB5562D}"/>
    <cellStyle name="Note 2 4 5 6" xfId="30748" xr:uid="{ECBEE51E-7431-469A-8993-235D16A7A70D}"/>
    <cellStyle name="Note 2 4 5 7" xfId="23952" xr:uid="{18C29EE9-73FD-4192-98F0-CE951ADA1AE8}"/>
    <cellStyle name="Note 2 4 5 8" xfId="23955" xr:uid="{D66AF8FA-EF82-426D-BC2C-C52132612361}"/>
    <cellStyle name="Note 2 4 5 9" xfId="7810" xr:uid="{79AC6586-0F3E-477F-9A1C-088F97B1E02A}"/>
    <cellStyle name="Note 2 4 6" xfId="30749" xr:uid="{4F241B43-9D12-4A2C-9F53-EAC3C46BC60F}"/>
    <cellStyle name="Note 2 4 6 10" xfId="30751" xr:uid="{A858DE1B-DC7C-4C21-9304-53CE76C7FA62}"/>
    <cellStyle name="Note 2 4 6 2" xfId="499" xr:uid="{0C9389E1-0359-4394-8B7D-B4DB5711B3D4}"/>
    <cellStyle name="Note 2 4 6 2 2" xfId="30753" xr:uid="{A15B460C-B9DA-4BA3-B1C1-96CCC0666E20}"/>
    <cellStyle name="Note 2 4 6 2 3" xfId="30754" xr:uid="{F3EBE880-07BD-4FA7-AAD0-9BC30BF42661}"/>
    <cellStyle name="Note 2 4 6 2 4" xfId="30756" xr:uid="{EB677948-2D93-40C7-85C6-6AAA4898DCDC}"/>
    <cellStyle name="Note 2 4 6 2 5" xfId="30757" xr:uid="{22EEBFB1-9018-4D03-A6B4-CF9931A58BF2}"/>
    <cellStyle name="Note 2 4 6 2 6" xfId="29437" xr:uid="{19C91452-05B3-437F-9C63-52338FF5359F}"/>
    <cellStyle name="Note 2 4 6 2 7" xfId="29439" xr:uid="{A479C89D-8E88-4D37-9257-BA0333E755FA}"/>
    <cellStyle name="Note 2 4 6 2 8" xfId="29441" xr:uid="{74DCBDF5-3BBA-483F-86DA-F3A892131B02}"/>
    <cellStyle name="Note 2 4 6 2 9" xfId="29443" xr:uid="{D3557EBB-644E-44CD-A903-825D303374DD}"/>
    <cellStyle name="Note 2 4 6 3" xfId="2108" xr:uid="{AD64EA46-AF10-4997-9F1F-E25830214972}"/>
    <cellStyle name="Note 2 4 6 4" xfId="2183" xr:uid="{5728F48C-4511-4B09-A799-04683E52CAF7}"/>
    <cellStyle name="Note 2 4 6 5" xfId="30759" xr:uid="{22DCA888-F51E-4049-B5FC-C41738A34410}"/>
    <cellStyle name="Note 2 4 6 6" xfId="30762" xr:uid="{8DA5AA5E-458B-4041-A10C-E889CE386AED}"/>
    <cellStyle name="Note 2 4 6 7" xfId="23957" xr:uid="{E287EBAF-5261-4097-9A05-353355D32EF3}"/>
    <cellStyle name="Note 2 4 6 8" xfId="23960" xr:uid="{EDAA82DC-0205-4D24-8702-13C963DD8657}"/>
    <cellStyle name="Note 2 4 6 9" xfId="7841" xr:uid="{C260CF35-63D6-4258-8C37-C835934A0C17}"/>
    <cellStyle name="Note 2 4 7" xfId="30763" xr:uid="{2B81703B-957E-4994-8BF6-85BB57DE7845}"/>
    <cellStyle name="Note 2 4 7 2" xfId="1385" xr:uid="{596B6768-46B0-4F5D-89B1-C88A1AE1528C}"/>
    <cellStyle name="Note 2 4 7 3" xfId="7342" xr:uid="{DC9F82B5-924B-4EF5-A596-83EAA182D101}"/>
    <cellStyle name="Note 2 4 7 4" xfId="7345" xr:uid="{C8ED4A47-1564-443B-B894-FE3B03988E6D}"/>
    <cellStyle name="Note 2 4 7 5" xfId="30765" xr:uid="{0CDA0648-16CD-42AF-9D2B-F35A9C83A1E1}"/>
    <cellStyle name="Note 2 4 7 6" xfId="30767" xr:uid="{86C0F69B-0D45-462C-B272-2FA378F1760C}"/>
    <cellStyle name="Note 2 4 7 7" xfId="23962" xr:uid="{2256E57F-BE97-4745-A472-7CCDD118F2AD}"/>
    <cellStyle name="Note 2 4 7 8" xfId="23965" xr:uid="{CAB1A2D6-70AA-461A-9F08-DBB9C6EB287B}"/>
    <cellStyle name="Note 2 4 7 9" xfId="7872" xr:uid="{2099D0B5-E9E9-4DAD-9CF1-6C8A7A514B75}"/>
    <cellStyle name="Note 2 4 8" xfId="30768" xr:uid="{384FF8A7-AF9F-4008-93A9-1A5958D9CA19}"/>
    <cellStyle name="Note 2 4 8 2" xfId="1397" xr:uid="{0C30F9B2-BE14-4A1D-BE15-03C269C0D600}"/>
    <cellStyle name="Note 2 4 8 3" xfId="1714" xr:uid="{D2ED9963-448C-444F-8BA7-A4819F14F170}"/>
    <cellStyle name="Note 2 4 8 4" xfId="1736" xr:uid="{87992BC2-0A93-4BA6-940A-0BF6D395971C}"/>
    <cellStyle name="Note 2 4 8 5" xfId="30770" xr:uid="{1BAC8EFC-A38E-4C77-A675-455677136353}"/>
    <cellStyle name="Note 2 4 8 6" xfId="30773" xr:uid="{2A0889A3-011A-4B61-A1E1-5DCF731913BC}"/>
    <cellStyle name="Note 2 4 8 7" xfId="30775" xr:uid="{466BF5DE-FF7D-499F-A785-104E97A1421B}"/>
    <cellStyle name="Note 2 4 8 8" xfId="30777" xr:uid="{AEC5BAC7-E4D7-46B7-A3A0-8567D06006D8}"/>
    <cellStyle name="Note 2 4 8 9" xfId="30778" xr:uid="{87DB9B76-B463-4263-B2A7-CFADF68BB7EC}"/>
    <cellStyle name="Note 2 4 9" xfId="30779" xr:uid="{D40A3DC8-ABD1-444A-9CF1-23FBD3A10DF5}"/>
    <cellStyle name="Note 2 4 9 2" xfId="30781" xr:uid="{9D5EF81E-3139-4489-A356-25160C219C81}"/>
    <cellStyle name="Note 2 4 9 3" xfId="30783" xr:uid="{CC5A377D-F680-4D4B-830F-C0E9A59A1641}"/>
    <cellStyle name="Note 2 4 9 4" xfId="30785" xr:uid="{2619D14C-1490-4B0A-A2E8-8F1FDE3A8936}"/>
    <cellStyle name="Note 2 4 9 5" xfId="30787" xr:uid="{C796018F-375C-4428-994E-1B0BEC5C11CB}"/>
    <cellStyle name="Note 2 4 9 6" xfId="30789" xr:uid="{4058CDCB-900A-471D-8B77-6CCC1469A8BA}"/>
    <cellStyle name="Note 2 4 9 7" xfId="30790" xr:uid="{631FE495-9B9F-42A8-8E24-6BD19030FFE2}"/>
    <cellStyle name="Note 2 4 9 8" xfId="30791" xr:uid="{07A25F9C-6A6B-4D3E-B744-08DBBFFD7188}"/>
    <cellStyle name="Note 2 4 9 9" xfId="30792" xr:uid="{15F21A76-BEAE-4FE8-AF17-9816769EF94A}"/>
    <cellStyle name="Note 2 4_New TB 18-19" xfId="26381" xr:uid="{1CE4AE4E-4FA8-4B57-B4A2-B66F6A24832B}"/>
    <cellStyle name="Note 2 5" xfId="30793" xr:uid="{BB918CCC-05DD-4860-A140-E0869F7E9A94}"/>
    <cellStyle name="Note 2 5 10" xfId="30796" xr:uid="{C2332977-29A2-49DE-A227-C8D6E89D9839}"/>
    <cellStyle name="Note 2 5 10 2" xfId="30797" xr:uid="{17EC0FD3-1AEE-4367-9784-5BFE7409991C}"/>
    <cellStyle name="Note 2 5 10 3" xfId="30798" xr:uid="{4D16ECBA-F38E-464A-BAF2-40B0B464A5EC}"/>
    <cellStyle name="Note 2 5 10 4" xfId="30799" xr:uid="{17836910-5441-4968-90C6-8A12AC360D21}"/>
    <cellStyle name="Note 2 5 10 5" xfId="30801" xr:uid="{B8F5A349-98E6-4862-9840-D782A0AD511C}"/>
    <cellStyle name="Note 2 5 10 6" xfId="30803" xr:uid="{A19C19EB-D85F-4BFB-BC35-962FF1DB7E38}"/>
    <cellStyle name="Note 2 5 10 7" xfId="30805" xr:uid="{0A5622F0-D3F3-4520-A234-98C94D894883}"/>
    <cellStyle name="Note 2 5 10 8" xfId="30807" xr:uid="{0474DA5E-5A17-48A0-985C-665BE07F684B}"/>
    <cellStyle name="Note 2 5 10 9" xfId="30809" xr:uid="{2C0B54C4-57CB-47C0-A896-7314BA34A0A6}"/>
    <cellStyle name="Note 2 5 11" xfId="7779" xr:uid="{BD94AED7-C105-4D8A-914E-D80A00A472F7}"/>
    <cellStyle name="Note 2 5 12" xfId="7807" xr:uid="{3FAD9CD4-8EE2-4631-80CD-6EFCC00CBE69}"/>
    <cellStyle name="Note 2 5 13" xfId="7836" xr:uid="{3F504060-EFA9-4581-932C-F8C0C348E8FC}"/>
    <cellStyle name="Note 2 5 14" xfId="7866" xr:uid="{CDF88730-E57A-4F08-A28E-2961AC2CA51D}"/>
    <cellStyle name="Note 2 5 15" xfId="7903" xr:uid="{89449748-FD6E-4372-B84E-9E4183761862}"/>
    <cellStyle name="Note 2 5 16" xfId="7919" xr:uid="{58431F44-B363-4911-A53F-8E8018ECAB0E}"/>
    <cellStyle name="Note 2 5 17" xfId="7924" xr:uid="{3616A4D7-DF93-4133-8810-FB43B51E16F6}"/>
    <cellStyle name="Note 2 5 18" xfId="7929" xr:uid="{C2D6D9FC-F44A-40DD-BCCE-09C7DF03BBD8}"/>
    <cellStyle name="Note 2 5 2" xfId="30813" xr:uid="{BB5AC29E-6BDB-4742-9B28-36C3C528554C}"/>
    <cellStyle name="Note 2 5 2 10" xfId="30815" xr:uid="{C727E10E-88CF-4B41-98F4-D2BEA7165AC3}"/>
    <cellStyle name="Note 2 5 2 2" xfId="8815" xr:uid="{B9A8246C-6A08-4D81-AD5B-396CB334EB4F}"/>
    <cellStyle name="Note 2 5 2 2 2" xfId="12982" xr:uid="{88603072-279F-46DE-BFA1-7EBEE6B61A5C}"/>
    <cellStyle name="Note 2 5 2 2 3" xfId="12986" xr:uid="{B0A832B2-5174-400C-BA23-24FCF633F56C}"/>
    <cellStyle name="Note 2 5 2 2 4" xfId="12994" xr:uid="{29954E20-B024-42D9-B099-A7A7B4884FED}"/>
    <cellStyle name="Note 2 5 2 2 5" xfId="13002" xr:uid="{3B2EF219-ACD4-4FF9-9391-75035B18EAD2}"/>
    <cellStyle name="Note 2 5 2 2 6" xfId="13009" xr:uid="{A6C25F38-F5D1-42D9-940B-BC7E91E25958}"/>
    <cellStyle name="Note 2 5 2 2 7" xfId="13015" xr:uid="{8B6E8969-4179-4E2B-97C7-9683C1281757}"/>
    <cellStyle name="Note 2 5 2 2 8" xfId="13022" xr:uid="{186F5CF2-19A7-4E68-9644-55EAF44B5366}"/>
    <cellStyle name="Note 2 5 2 2 9" xfId="30816" xr:uid="{C2B04BFD-70DF-4F04-93A2-45700162F5AF}"/>
    <cellStyle name="Note 2 5 2 3" xfId="8817" xr:uid="{21A85D66-517B-4F4F-834C-7E44E8F3834F}"/>
    <cellStyle name="Note 2 5 2 4" xfId="8819" xr:uid="{E77DB9A3-12E2-49A3-B511-9F3F0F473630}"/>
    <cellStyle name="Note 2 5 2 5" xfId="8821" xr:uid="{A835D7A9-DFC0-4CE7-87BA-2C7367E71AAF}"/>
    <cellStyle name="Note 2 5 2 6" xfId="8823" xr:uid="{3C2FC004-A91C-4E47-977A-97745EFE8BCF}"/>
    <cellStyle name="Note 2 5 2 7" xfId="8825" xr:uid="{2F7BB8CF-369A-4F0C-A159-77C442DBA8AF}"/>
    <cellStyle name="Note 2 5 2 8" xfId="30819" xr:uid="{BA9076A4-73BA-4B18-B341-F90D998D2FEA}"/>
    <cellStyle name="Note 2 5 2 9" xfId="30821" xr:uid="{2CD51F2F-8579-4DB4-93E6-30D822187245}"/>
    <cellStyle name="Note 2 5 3" xfId="30823" xr:uid="{2903D88A-D568-41E2-8F0C-6357E1F87A0E}"/>
    <cellStyle name="Note 2 5 3 10" xfId="30825" xr:uid="{B296CA41-0255-40F6-B311-FD1982478722}"/>
    <cellStyle name="Note 2 5 3 2" xfId="8840" xr:uid="{DA45564E-2C03-4333-84F2-2A2E8A9D4D8B}"/>
    <cellStyle name="Note 2 5 3 2 2" xfId="290" xr:uid="{B3719B37-0802-4371-9838-11E855351FC4}"/>
    <cellStyle name="Note 2 5 3 2 3" xfId="13205" xr:uid="{830CD937-95C5-4F64-9282-75DEA6126C8D}"/>
    <cellStyle name="Note 2 5 3 2 4" xfId="13214" xr:uid="{BEBF29A2-A7E8-44E9-9B72-75704E54BD6E}"/>
    <cellStyle name="Note 2 5 3 2 5" xfId="13223" xr:uid="{665F254A-F789-4E14-94FB-495AB253502A}"/>
    <cellStyle name="Note 2 5 3 2 6" xfId="13233" xr:uid="{23102E83-741F-4FF8-AC7B-523393682F5A}"/>
    <cellStyle name="Note 2 5 3 2 7" xfId="13242" xr:uid="{D9738AAA-4881-4E5F-A728-227D14368F06}"/>
    <cellStyle name="Note 2 5 3 2 8" xfId="13251" xr:uid="{C74E4463-71F8-4E27-B9B5-C734AA150E8D}"/>
    <cellStyle name="Note 2 5 3 2 9" xfId="30826" xr:uid="{A58D910C-E1DD-4C88-9EAD-05C96549118B}"/>
    <cellStyle name="Note 2 5 3 3" xfId="8846" xr:uid="{75B890C5-79AD-460F-86FC-0DB5EAC0D059}"/>
    <cellStyle name="Note 2 5 3 4" xfId="8852" xr:uid="{A71F30CA-EACF-4E23-B109-6605F5C62943}"/>
    <cellStyle name="Note 2 5 3 5" xfId="8858" xr:uid="{2E350543-490E-4CC7-A761-20DAB384C480}"/>
    <cellStyle name="Note 2 5 3 6" xfId="8860" xr:uid="{D6C9E768-59BB-445C-9350-67DF28C80C53}"/>
    <cellStyle name="Note 2 5 3 7" xfId="5838" xr:uid="{36783AB8-2785-4944-B300-3859C2705097}"/>
    <cellStyle name="Note 2 5 3 8" xfId="5843" xr:uid="{4D176FA8-6F66-4322-AFED-7B4730FF8C3A}"/>
    <cellStyle name="Note 2 5 3 9" xfId="5848" xr:uid="{200C4E04-E4B6-4E32-8F70-6B816803BAF2}"/>
    <cellStyle name="Note 2 5 4" xfId="30829" xr:uid="{9D19E595-8747-429F-A519-CF94882B9964}"/>
    <cellStyle name="Note 2 5 4 10" xfId="30831" xr:uid="{6BBE5CB4-6726-43D9-A11F-DF010DA44EC5}"/>
    <cellStyle name="Note 2 5 4 2" xfId="30832" xr:uid="{B920B80B-85C8-4A7A-8283-A3CE71F2FF2A}"/>
    <cellStyle name="Note 2 5 4 2 2" xfId="13822" xr:uid="{967D58FB-0064-448C-9960-9735FC9DC946}"/>
    <cellStyle name="Note 2 5 4 2 3" xfId="13834" xr:uid="{3F7D5EE9-D157-48AF-BB19-E068D101D61F}"/>
    <cellStyle name="Note 2 5 4 2 4" xfId="13847" xr:uid="{02A1B18B-CFBE-47CC-93EB-BD871C2A1018}"/>
    <cellStyle name="Note 2 5 4 2 5" xfId="13860" xr:uid="{0BA4320B-C7A6-457C-AD70-4D018BB98C23}"/>
    <cellStyle name="Note 2 5 4 2 6" xfId="13873" xr:uid="{3E87A543-C073-4053-A222-ED571B2DE580}"/>
    <cellStyle name="Note 2 5 4 2 7" xfId="13880" xr:uid="{B15152A7-42CB-44DA-AACF-A3C1F556C40D}"/>
    <cellStyle name="Note 2 5 4 2 8" xfId="13887" xr:uid="{006D081F-2DEB-47C9-A1D2-51595B95AEC5}"/>
    <cellStyle name="Note 2 5 4 2 9" xfId="30833" xr:uid="{3D16730A-B479-4702-97E3-19A72B9E2835}"/>
    <cellStyle name="Note 2 5 4 3" xfId="30835" xr:uid="{96C2CAA0-E0F9-4D99-9CE3-851497DCA5D9}"/>
    <cellStyle name="Note 2 5 4 4" xfId="30836" xr:uid="{BF12A8AF-3A6A-41AE-8921-9C74AA1D1DD0}"/>
    <cellStyle name="Note 2 5 4 5" xfId="7733" xr:uid="{B582CA80-E5F7-41CB-B109-EF1C97FBE367}"/>
    <cellStyle name="Note 2 5 4 6" xfId="7750" xr:uid="{DEBC14C2-C744-4500-9C40-6B4070DAEC93}"/>
    <cellStyle name="Note 2 5 4 7" xfId="7756" xr:uid="{948A222D-B37C-44AE-A7E8-5C517FAD8DB0}"/>
    <cellStyle name="Note 2 5 4 8" xfId="7763" xr:uid="{1F17402C-398A-4F9E-9595-02B346AB6758}"/>
    <cellStyle name="Note 2 5 4 9" xfId="7770" xr:uid="{0FDF17AC-9BF9-437C-868D-49B4F99BD32C}"/>
    <cellStyle name="Note 2 5 5" xfId="30837" xr:uid="{4281E811-344F-4FE5-AA8E-2C1E44F21C10}"/>
    <cellStyle name="Note 2 5 5 10" xfId="23350" xr:uid="{7361545A-B51B-426D-86F5-3BCA13028D64}"/>
    <cellStyle name="Note 2 5 5 2" xfId="30839" xr:uid="{F4828A9E-7E7C-47D5-9B99-3300091E65FD}"/>
    <cellStyle name="Note 2 5 5 2 2" xfId="25923" xr:uid="{02CCCA66-03EA-4077-BF92-458CF8C64B5E}"/>
    <cellStyle name="Note 2 5 5 2 3" xfId="25924" xr:uid="{CB874FE6-32D1-49D2-AA78-7FB79B040445}"/>
    <cellStyle name="Note 2 5 5 2 4" xfId="25927" xr:uid="{E03F02CC-FFDA-4D7E-AAA7-1C01839C1805}"/>
    <cellStyle name="Note 2 5 5 2 5" xfId="25930" xr:uid="{6A0C68C3-5E6C-4E54-B233-E818BA0D2B15}"/>
    <cellStyle name="Note 2 5 5 2 6" xfId="25933" xr:uid="{E13CAED0-E874-440A-B9C6-965C8557C74D}"/>
    <cellStyle name="Note 2 5 5 2 7" xfId="25936" xr:uid="{074E63AB-4454-41D9-8A63-A8E42DDB903F}"/>
    <cellStyle name="Note 2 5 5 2 8" xfId="30840" xr:uid="{97027C8E-EF09-4EE4-A44E-7C2A29E496CC}"/>
    <cellStyle name="Note 2 5 5 2 9" xfId="30842" xr:uid="{376EE9CB-1848-42B5-9377-93E93C5A9701}"/>
    <cellStyle name="Note 2 5 5 3" xfId="30844" xr:uid="{CF43A86C-3509-4D1B-841F-71F5A8F8244D}"/>
    <cellStyle name="Note 2 5 5 4" xfId="30845" xr:uid="{81FFA95A-1FEF-405A-9E9D-30975AB0926F}"/>
    <cellStyle name="Note 2 5 5 5" xfId="30846" xr:uid="{56A2D155-8CBD-48E3-8D85-6BA9F1C88152}"/>
    <cellStyle name="Note 2 5 5 6" xfId="30847" xr:uid="{879256CC-00E4-4BE9-821F-0DDB39321573}"/>
    <cellStyle name="Note 2 5 5 7" xfId="23980" xr:uid="{74DEDEF2-8692-4A3F-A3C2-34AD8E66F1F9}"/>
    <cellStyle name="Note 2 5 5 8" xfId="23984" xr:uid="{97501A7E-10D2-4B53-B4FB-E74106C3CA60}"/>
    <cellStyle name="Note 2 5 5 9" xfId="7979" xr:uid="{46A5F590-0CDE-4BEB-9419-51E0083F2301}"/>
    <cellStyle name="Note 2 5 6" xfId="30848" xr:uid="{B87710F5-0123-4AAE-8583-13B0BB8FB2D2}"/>
    <cellStyle name="Note 2 5 6 10" xfId="30850" xr:uid="{C9B4FEDF-7661-429D-B7CF-609DB272D515}"/>
    <cellStyle name="Note 2 5 6 2" xfId="30852" xr:uid="{4B78D40B-A4FD-411D-B914-63D6AB084011}"/>
    <cellStyle name="Note 2 5 6 2 2" xfId="30853" xr:uid="{EB211886-474D-4B20-9C4C-DDFAFECEDC9B}"/>
    <cellStyle name="Note 2 5 6 2 3" xfId="30855" xr:uid="{CB01CC18-2B03-44A6-9B8A-4E9A04008DA4}"/>
    <cellStyle name="Note 2 5 6 2 4" xfId="30856" xr:uid="{5CC2988E-7633-40B6-87FB-8C716CF6CBDF}"/>
    <cellStyle name="Note 2 5 6 2 5" xfId="30858" xr:uid="{A173C7EE-0992-47BA-BDB6-5F6621D9EDA0}"/>
    <cellStyle name="Note 2 5 6 2 6" xfId="30860" xr:uid="{EA4DE609-F139-4D3D-85C1-9D8F5C69BCAD}"/>
    <cellStyle name="Note 2 5 6 2 7" xfId="30862" xr:uid="{4B715766-FA5A-480C-B1B5-B1FC1DEF8D7F}"/>
    <cellStyle name="Note 2 5 6 2 8" xfId="30864" xr:uid="{7D851053-DEEE-44FD-9DC8-BA520885D508}"/>
    <cellStyle name="Note 2 5 6 2 9" xfId="30866" xr:uid="{A36A9C01-9D14-4D1E-9171-059B867D9643}"/>
    <cellStyle name="Note 2 5 6 3" xfId="30869" xr:uid="{AF3943C2-4484-49B6-AE46-3CA3BC1D753C}"/>
    <cellStyle name="Note 2 5 6 4" xfId="30871" xr:uid="{AB3244D8-47CA-4BA8-8B02-9087FA515677}"/>
    <cellStyle name="Note 2 5 6 5" xfId="30873" xr:uid="{ABD75A8F-744F-46C9-A33E-B8B9B3351D7E}"/>
    <cellStyle name="Note 2 5 6 6" xfId="30875" xr:uid="{9BA5E54B-A6AC-4151-B245-62690ECD02E7}"/>
    <cellStyle name="Note 2 5 6 7" xfId="23986" xr:uid="{52A68840-E085-4334-ACDC-A6B541288A8F}"/>
    <cellStyle name="Note 2 5 6 8" xfId="23990" xr:uid="{AAB475D3-ABA3-4AF3-8290-CA8B79465974}"/>
    <cellStyle name="Note 2 5 6 9" xfId="8015" xr:uid="{58F5310D-E9AF-449A-8550-9AB6CFD46B0A}"/>
    <cellStyle name="Note 2 5 7" xfId="30876" xr:uid="{960AAA3E-5B8E-4DB0-99D7-7709BAAF99F5}"/>
    <cellStyle name="Note 2 5 7 2" xfId="30878" xr:uid="{173A8713-4C21-4018-A379-913DDB693ECD}"/>
    <cellStyle name="Note 2 5 7 3" xfId="30879" xr:uid="{A82DD3D3-1A32-4C3D-BDA2-B7640901B07D}"/>
    <cellStyle name="Note 2 5 7 4" xfId="30880" xr:uid="{CE8ACFFC-B6BB-4D76-8639-6404DDF1C5CB}"/>
    <cellStyle name="Note 2 5 7 5" xfId="30881" xr:uid="{1A783322-C099-4FF4-A35E-FE18AB173896}"/>
    <cellStyle name="Note 2 5 7 6" xfId="30882" xr:uid="{7808D1C3-3E28-4D15-9DF0-0057F325F92B}"/>
    <cellStyle name="Note 2 5 7 7" xfId="23993" xr:uid="{78954878-DBAF-4244-8858-2E08FA9E8D30}"/>
    <cellStyle name="Note 2 5 7 8" xfId="23997" xr:uid="{B500D215-12A7-411F-B56B-888C6A43DA3A}"/>
    <cellStyle name="Note 2 5 7 9" xfId="8045" xr:uid="{57584A4F-0674-4572-AE1F-E5D09CA7D42F}"/>
    <cellStyle name="Note 2 5 8" xfId="30883" xr:uid="{0B22FF3D-AEC3-4803-9C5C-186DDE8DE35E}"/>
    <cellStyle name="Note 2 5 8 2" xfId="30885" xr:uid="{A0658E7F-A9AA-447A-A9A5-3A10176A10B0}"/>
    <cellStyle name="Note 2 5 8 3" xfId="30886" xr:uid="{6D11256B-B0ED-4353-BECB-61728193B028}"/>
    <cellStyle name="Note 2 5 8 4" xfId="30887" xr:uid="{5EF604E0-E458-4A5F-A3B7-1C9DF1BA7A1B}"/>
    <cellStyle name="Note 2 5 8 5" xfId="30888" xr:uid="{471DCF0D-F018-47A5-9FFF-F8BD7046F7C8}"/>
    <cellStyle name="Note 2 5 8 6" xfId="30889" xr:uid="{20267E8D-69B5-4272-8940-5AA812E4F570}"/>
    <cellStyle name="Note 2 5 8 7" xfId="30891" xr:uid="{19B96E81-F652-4799-96E1-F041DE43CE49}"/>
    <cellStyle name="Note 2 5 8 8" xfId="30892" xr:uid="{FE217060-7378-4D11-9F76-A9C985B40ECF}"/>
    <cellStyle name="Note 2 5 8 9" xfId="30893" xr:uid="{1469D1EE-FEFF-4040-A3B1-1C4EC16DECAE}"/>
    <cellStyle name="Note 2 5 9" xfId="30894" xr:uid="{C5C62E83-189A-429A-B335-8FF84F172A6C}"/>
    <cellStyle name="Note 2 5 9 2" xfId="30896" xr:uid="{7298D5A5-C36C-48A2-AF9F-A58E772C2049}"/>
    <cellStyle name="Note 2 5 9 3" xfId="30897" xr:uid="{49C750E4-DE0F-4C6B-B5C2-ABCC4833ED14}"/>
    <cellStyle name="Note 2 5 9 4" xfId="30898" xr:uid="{762B5724-645A-4FA5-AB2C-E63A4372F09F}"/>
    <cellStyle name="Note 2 5 9 5" xfId="1518" xr:uid="{AC2F4728-0F77-4D43-9885-0007DE8FEDEC}"/>
    <cellStyle name="Note 2 5 9 6" xfId="652" xr:uid="{9571C658-C78A-4671-AD1D-F0CDCBFF5267}"/>
    <cellStyle name="Note 2 5 9 7" xfId="1535" xr:uid="{F789E8AF-015D-4C97-AD78-EA4E00170BC0}"/>
    <cellStyle name="Note 2 5 9 8" xfId="1548" xr:uid="{5D3B99C9-01D2-423A-9453-F647EAE329BA}"/>
    <cellStyle name="Note 2 5 9 9" xfId="95" xr:uid="{C1C548A0-8E71-47C8-B346-91E792F678F9}"/>
    <cellStyle name="Note 2 5_New TB 18-19" xfId="30899" xr:uid="{8D0B70B7-C5CC-4459-8B5F-6ABC1B3D6A3F}"/>
    <cellStyle name="Note 2 6" xfId="30900" xr:uid="{4DDE5AE4-B859-4599-8DDD-BD9A909AE216}"/>
    <cellStyle name="Note 2 6 10" xfId="30901" xr:uid="{AF6693BB-26C5-4E03-85E5-E4B97A982D90}"/>
    <cellStyle name="Note 2 6 2" xfId="30902" xr:uid="{4127D2C0-4C4C-4A5C-B552-FBAA8AE79048}"/>
    <cellStyle name="Note 2 6 2 2" xfId="30903" xr:uid="{84D2DE15-6DEC-4FE1-8B59-55E760E7BD19}"/>
    <cellStyle name="Note 2 6 2 3" xfId="30904" xr:uid="{2FCC0838-B38E-4DA0-B0D4-FD83B8A1D854}"/>
    <cellStyle name="Note 2 6 2 4" xfId="30905" xr:uid="{19BF2064-A6C7-4D8D-B270-4813F7407D15}"/>
    <cellStyle name="Note 2 6 2 5" xfId="22377" xr:uid="{C1FF137F-F6B8-497D-B349-3EC304180303}"/>
    <cellStyle name="Note 2 6 2 6" xfId="22380" xr:uid="{0E2866D2-2C02-4C8A-A531-B51B3654379A}"/>
    <cellStyle name="Note 2 6 2 7" xfId="22383" xr:uid="{C2A80320-3F4D-4CAE-8038-8F075494C4E3}"/>
    <cellStyle name="Note 2 6 2 8" xfId="22386" xr:uid="{6F48F036-C879-440A-A7F9-D66A8E91DE52}"/>
    <cellStyle name="Note 2 6 2 9" xfId="22389" xr:uid="{533D5C10-1B04-4B85-9251-A62228374D14}"/>
    <cellStyle name="Note 2 6 3" xfId="30906" xr:uid="{AF5D5E30-FAC5-402B-9B43-59BD2B2B971A}"/>
    <cellStyle name="Note 2 6 4" xfId="30908" xr:uid="{4B76C5EE-116A-447C-B6BC-A21B23EE3FD0}"/>
    <cellStyle name="Note 2 6 5" xfId="30910" xr:uid="{E2A298F6-C9DE-4B96-93A7-F33C825CC8FC}"/>
    <cellStyle name="Note 2 6 6" xfId="30912" xr:uid="{FEE86C78-CA47-4E44-887B-1C4E7E6CC3E5}"/>
    <cellStyle name="Note 2 6 7" xfId="30914" xr:uid="{BEE22B26-5384-44FD-B983-008051CCDCB0}"/>
    <cellStyle name="Note 2 6 8" xfId="30915" xr:uid="{7560D376-E82F-47C6-9B62-52EA8C6BDF06}"/>
    <cellStyle name="Note 2 6 9" xfId="30916" xr:uid="{C11F64D7-9323-4B63-B310-52027112346F}"/>
    <cellStyle name="Note 2 7" xfId="30917" xr:uid="{0D3AE27C-DBC3-4381-B147-E31D494C8EDF}"/>
    <cellStyle name="Note 2 7 10" xfId="30918" xr:uid="{D1F144B8-55B2-4716-940B-A04574C9B5A2}"/>
    <cellStyle name="Note 2 7 2" xfId="30919" xr:uid="{4CD9B2CE-FA1F-4D17-855B-0C71D626F1F6}"/>
    <cellStyle name="Note 2 7 2 2" xfId="26284" xr:uid="{AE2A1B8E-C27B-4B49-9E2F-1069B24A18EC}"/>
    <cellStyle name="Note 2 7 2 3" xfId="26287" xr:uid="{1A32274A-7154-4751-B9A1-3F6D428FD4C1}"/>
    <cellStyle name="Note 2 7 2 4" xfId="26290" xr:uid="{C293B1FC-A06D-4CC3-9A6B-BC69EF49B821}"/>
    <cellStyle name="Note 2 7 2 5" xfId="26294" xr:uid="{96F20C55-640D-4891-95B6-9533DC4E39AD}"/>
    <cellStyle name="Note 2 7 2 6" xfId="26298" xr:uid="{3B855FA9-F1A7-460F-AA1C-360AF91BE9D5}"/>
    <cellStyle name="Note 2 7 2 7" xfId="26302" xr:uid="{100470CC-0E41-4AAB-A799-69D1B5B9F018}"/>
    <cellStyle name="Note 2 7 2 8" xfId="26306" xr:uid="{5F9BBEE6-35B0-4621-BF12-573A08BAD1AF}"/>
    <cellStyle name="Note 2 7 2 9" xfId="30921" xr:uid="{1F3A9DCB-B9E5-4FEF-ADDC-ADE7893EB43D}"/>
    <cellStyle name="Note 2 7 3" xfId="30923" xr:uid="{0B20D534-FAFF-4BAD-8A68-22E869B2E108}"/>
    <cellStyle name="Note 2 7 4" xfId="30924" xr:uid="{3FD8DAD6-57EC-49E8-9D6F-CA7BB1CD176C}"/>
    <cellStyle name="Note 2 7 5" xfId="30925" xr:uid="{B353FC92-C472-4125-A77F-D5819DA1D69D}"/>
    <cellStyle name="Note 2 7 6" xfId="30926" xr:uid="{5EC42233-644F-4A4D-A19F-877935A3FDE8}"/>
    <cellStyle name="Note 2 7 7" xfId="30927" xr:uid="{DBD20027-49DF-4AD3-82B3-C7EF0059CE35}"/>
    <cellStyle name="Note 2 7 8" xfId="30928" xr:uid="{8833FE07-1C36-4116-8EEB-C384FDCE37AD}"/>
    <cellStyle name="Note 2 7 9" xfId="30929" xr:uid="{23EFA5E7-157F-4761-8B11-201E2E98EB17}"/>
    <cellStyle name="Note 2 8" xfId="30930" xr:uid="{1D47731B-9FC1-413F-9721-030884D0B9C9}"/>
    <cellStyle name="Note 2 8 10" xfId="30931" xr:uid="{9B81DA63-CB00-41B6-A85F-E13B67A488A3}"/>
    <cellStyle name="Note 2 8 2" xfId="10506" xr:uid="{284678F4-B2AC-4FB5-9749-85457A196E0A}"/>
    <cellStyle name="Note 2 8 2 2" xfId="30933" xr:uid="{89DBBB68-8837-4147-ADE6-7C06BBA0CA0B}"/>
    <cellStyle name="Note 2 8 2 3" xfId="30934" xr:uid="{9FBE96EF-B931-44B2-B2CB-81EF336AC3F0}"/>
    <cellStyle name="Note 2 8 2 4" xfId="24529" xr:uid="{72101A5D-7EED-499F-AD48-85DEF98D70E5}"/>
    <cellStyle name="Note 2 8 2 5" xfId="24531" xr:uid="{9E0DAD3D-CD98-47C2-913B-860CFC50C351}"/>
    <cellStyle name="Note 2 8 2 6" xfId="24533" xr:uid="{301FAE56-C35D-4D96-9806-07CB25502F09}"/>
    <cellStyle name="Note 2 8 2 7" xfId="24535" xr:uid="{86829252-60AF-4588-860A-0A23CCB54CC3}"/>
    <cellStyle name="Note 2 8 2 8" xfId="24537" xr:uid="{4878AFB1-E838-448E-BA95-3753D3FCC43F}"/>
    <cellStyle name="Note 2 8 2 9" xfId="24539" xr:uid="{A3C83D08-F08A-42E6-9B65-5E7509775E58}"/>
    <cellStyle name="Note 2 8 3" xfId="10518" xr:uid="{2EB8B927-0B86-4993-B53D-CF10039FAEFD}"/>
    <cellStyle name="Note 2 8 4" xfId="15103" xr:uid="{1710B42A-258E-43F1-9FC1-37286E32C8B5}"/>
    <cellStyle name="Note 2 8 5" xfId="802" xr:uid="{CD611E91-2687-41BE-A05C-55B38F0078B2}"/>
    <cellStyle name="Note 2 8 6" xfId="15106" xr:uid="{95E36DE8-8E92-486D-BD27-D6BC374E112C}"/>
    <cellStyle name="Note 2 8 7" xfId="30935" xr:uid="{B1F6F192-B732-4B10-B82F-09B04739660E}"/>
    <cellStyle name="Note 2 8 8" xfId="30936" xr:uid="{A114B69D-294D-4BC3-80EF-498CAAA02090}"/>
    <cellStyle name="Note 2 8 9" xfId="30937" xr:uid="{6FBCDD1C-68E8-4442-9318-342014887E67}"/>
    <cellStyle name="Note 2 9" xfId="30938" xr:uid="{7BDB406F-55DA-42CB-9B0A-4C30BAF1AF54}"/>
    <cellStyle name="Note 2 9 10" xfId="30939" xr:uid="{3C3FCAD1-72E1-42B5-9C1D-2EF54769FA7D}"/>
    <cellStyle name="Note 2 9 2" xfId="30941" xr:uid="{DB2F763C-FEB4-4755-BB0E-50F13088DECD}"/>
    <cellStyle name="Note 2 9 2 2" xfId="30946" xr:uid="{3D706CB2-C467-4A72-B536-15B246CA5042}"/>
    <cellStyle name="Note 2 9 2 3" xfId="30948" xr:uid="{0C0A0E06-C908-41B1-9253-7D57A63CB3B5}"/>
    <cellStyle name="Note 2 9 2 4" xfId="24582" xr:uid="{519F9E11-AEF6-40AF-A99D-5F5B1E88D2FF}"/>
    <cellStyle name="Note 2 9 2 5" xfId="24586" xr:uid="{56DB3318-6D6C-4A09-A88C-49DE71C10773}"/>
    <cellStyle name="Note 2 9 2 6" xfId="24588" xr:uid="{3F00A49E-32ED-4E36-91F2-CA41BEC599C0}"/>
    <cellStyle name="Note 2 9 2 7" xfId="24590" xr:uid="{51AEBA18-BD51-4467-9138-04F49DC675E9}"/>
    <cellStyle name="Note 2 9 2 8" xfId="24592" xr:uid="{45C80BA6-9143-4A64-9734-AAB2738E5D05}"/>
    <cellStyle name="Note 2 9 2 9" xfId="24594" xr:uid="{BFA7712F-A893-46F2-A596-19A06C396656}"/>
    <cellStyle name="Note 2 9 3" xfId="30950" xr:uid="{7D9B7C00-C3A2-49FD-BE7E-345AC90D8EFE}"/>
    <cellStyle name="Note 2 9 4" xfId="30953" xr:uid="{DBA2BBB2-3074-4163-A66D-419545D0A6E4}"/>
    <cellStyle name="Note 2 9 5" xfId="30956" xr:uid="{A5BE0FF3-5EF3-4A80-A29A-C87DA42607C9}"/>
    <cellStyle name="Note 2 9 6" xfId="30959" xr:uid="{AF93B7AB-8B68-4C0B-9773-9553A084518B}"/>
    <cellStyle name="Note 2 9 7" xfId="30962" xr:uid="{706C2209-BE8C-460D-8039-CE4BF426EC40}"/>
    <cellStyle name="Note 2 9 8" xfId="30963" xr:uid="{94A2FBB6-DD59-485D-A819-BC451BF778D2}"/>
    <cellStyle name="Note 2 9 9" xfId="30964" xr:uid="{5005656D-C904-4549-89FB-99270646DE8B}"/>
    <cellStyle name="Note 2_New TB 18-19" xfId="30967" xr:uid="{5A0F4D64-AFAD-43A1-A392-878B56BBA161}"/>
    <cellStyle name="oft Excel]_x000d__x000a_Comment=open=/f ‚ðw’è‚·‚é‚ÆAƒ†[ƒU[’è‹`ŠÖ”‚ðŠÖ”“\‚è•t‚¯‚Ìˆê——‚É“o˜^‚·‚é‚±‚Æ‚ª‚Å‚«‚Ü‚·B_x000d__x000a_Maximized" xfId="8087" xr:uid="{ADCF8A65-651F-4B70-A244-902C6572E8DD}"/>
    <cellStyle name="OtherSEEntry" xfId="30968" xr:uid="{25D48671-8437-47FA-B6ED-BB7E0272337F}"/>
    <cellStyle name="Output 2" xfId="8038" xr:uid="{449059B8-26DB-4FFB-A66C-766B933B1F6A}"/>
    <cellStyle name="Output 2 10" xfId="30192" xr:uid="{516F58C2-A376-4D8C-B24B-A194C60FABB6}"/>
    <cellStyle name="Output 2 10 2" xfId="12155" xr:uid="{2200DD9D-FAB7-4AE6-A336-994F0A58F122}"/>
    <cellStyle name="Output 2 10 3" xfId="12157" xr:uid="{0209F30C-A084-4120-BBDE-26C03A26A1E7}"/>
    <cellStyle name="Output 2 10 4" xfId="12159" xr:uid="{F568689E-4900-444C-8948-604213750183}"/>
    <cellStyle name="Output 2 10 5" xfId="12165" xr:uid="{B2E2D018-A4FC-4FE7-922B-E7A724681E1D}"/>
    <cellStyle name="Output 2 11" xfId="30194" xr:uid="{F2CAFE26-75B2-4B17-A918-B4FD45063178}"/>
    <cellStyle name="Output 2 11 2" xfId="9296" xr:uid="{82D80063-72E4-4295-A680-579ACB1DE75E}"/>
    <cellStyle name="Output 2 11 3" xfId="9299" xr:uid="{047C28B8-E975-4BF0-AFAC-60F87F7781F3}"/>
    <cellStyle name="Output 2 11 4" xfId="9303" xr:uid="{F95A515D-3C28-4009-9D66-5C970235AC07}"/>
    <cellStyle name="Output 2 11 5" xfId="9307" xr:uid="{FD37750A-BCD5-482C-BBDD-9F233CFBC990}"/>
    <cellStyle name="Output 2 12" xfId="30970" xr:uid="{6591B199-88D5-4012-B835-8C8B93369279}"/>
    <cellStyle name="Output 2 12 2" xfId="12320" xr:uid="{B3CA855A-9B31-4917-A1B9-174C442BA941}"/>
    <cellStyle name="Output 2 12 3" xfId="12354" xr:uid="{9198F14D-214A-438F-8108-405CA06A00B9}"/>
    <cellStyle name="Output 2 12 4" xfId="12372" xr:uid="{55951D8B-9D72-43F3-BFBF-5E3D494E77BC}"/>
    <cellStyle name="Output 2 12 5" xfId="12391" xr:uid="{B6154B44-5205-4FB9-B912-43A31984C654}"/>
    <cellStyle name="Output 2 13" xfId="30971" xr:uid="{DFDA18DF-3304-4A97-B073-DC4E28B8CF49}"/>
    <cellStyle name="Output 2 14" xfId="30972" xr:uid="{91FD13C8-07BE-4518-A906-E2B10DE7EBC4}"/>
    <cellStyle name="Output 2 15" xfId="30973" xr:uid="{1B7DDF8A-7949-4D1C-A71A-28D8EA70BECD}"/>
    <cellStyle name="Output 2 16" xfId="30975" xr:uid="{C4FA3C2C-66B1-4EBC-928F-4F8EE05D94CF}"/>
    <cellStyle name="Output 2 17" xfId="30976" xr:uid="{746638D5-3A84-458B-B8B5-95146136A38B}"/>
    <cellStyle name="Output 2 18" xfId="30977" xr:uid="{984841AE-D90D-4F5D-BAC6-0A6DC07FC40F}"/>
    <cellStyle name="Output 2 19" xfId="30978" xr:uid="{77AFA11C-2AF6-409F-9B44-44BD1871F9CF}"/>
    <cellStyle name="Output 2 2" xfId="8049" xr:uid="{700C8A85-C29E-44D6-AC5B-0AF11FA3A4D6}"/>
    <cellStyle name="Output 2 2 10" xfId="15202" xr:uid="{9A1691F0-6198-447A-93BB-D707C3337D64}"/>
    <cellStyle name="Output 2 2 10 2" xfId="30979" xr:uid="{E576F190-A833-4047-BCAB-A0D3344B66EC}"/>
    <cellStyle name="Output 2 2 10 3" xfId="30980" xr:uid="{3AEA71C6-096A-4351-B9C2-44EA0496D09F}"/>
    <cellStyle name="Output 2 2 10 4" xfId="30981" xr:uid="{B36458A2-FE1E-4B2E-B2CB-BA8550E58165}"/>
    <cellStyle name="Output 2 2 10 5" xfId="30982" xr:uid="{3974686F-CBF1-4003-8077-08185BCFD926}"/>
    <cellStyle name="Output 2 2 11" xfId="15204" xr:uid="{5B027A27-2018-44DB-B5C1-5799DDB81E20}"/>
    <cellStyle name="Output 2 2 12" xfId="15206" xr:uid="{74205B47-10D9-48A4-903D-1FB2D3156020}"/>
    <cellStyle name="Output 2 2 13" xfId="15208" xr:uid="{458A6E93-EE38-42C2-ACEE-D027BCF01E03}"/>
    <cellStyle name="Output 2 2 14" xfId="6668" xr:uid="{3771FA63-8A0D-436B-914C-4E0C431F77B3}"/>
    <cellStyle name="Output 2 2 15" xfId="6673" xr:uid="{B7CCD197-E746-42DA-A2DF-F71DC563E543}"/>
    <cellStyle name="Output 2 2 16" xfId="6677" xr:uid="{F5B1BD77-9FB2-4FB3-81E6-0E6242F3D5CB}"/>
    <cellStyle name="Output 2 2 17" xfId="6682" xr:uid="{181FD95D-C287-47AA-97D2-223D5D7FD560}"/>
    <cellStyle name="Output 2 2 18" xfId="6687" xr:uid="{9052E609-99B2-423C-86F1-5289BFC531BB}"/>
    <cellStyle name="Output 2 2 2" xfId="4447" xr:uid="{847B3BD7-880E-49F6-B6D3-AB876C4062B7}"/>
    <cellStyle name="Output 2 2 2 10" xfId="30984" xr:uid="{88E16486-A3CC-4698-8FFC-339238AEEB44}"/>
    <cellStyle name="Output 2 2 2 2" xfId="14148" xr:uid="{D4CE5DE3-EB1B-4397-9A38-856E65559CE6}"/>
    <cellStyle name="Output 2 2 2 2 2" xfId="30986" xr:uid="{614F283B-D73B-4D6C-8C95-C79A19BD9B71}"/>
    <cellStyle name="Output 2 2 2 2 3" xfId="30988" xr:uid="{894365DE-913F-4D1C-BE8F-85D9890D6C41}"/>
    <cellStyle name="Output 2 2 2 2 4" xfId="30989" xr:uid="{A8BF94E7-215B-448A-AF74-9C55BFBC562D}"/>
    <cellStyle name="Output 2 2 2 2 5" xfId="30990" xr:uid="{06AE4016-B435-4A64-813F-BF3E6C44629F}"/>
    <cellStyle name="Output 2 2 2 3" xfId="14153" xr:uid="{29172067-703D-417C-A30D-730AD399CEC3}"/>
    <cellStyle name="Output 2 2 2 4" xfId="30992" xr:uid="{93872FA8-9E4B-4B8C-85D1-7D73C01EDFC9}"/>
    <cellStyle name="Output 2 2 2 5" xfId="30994" xr:uid="{7A41DC1C-C51B-4C7D-B524-9CC2A9301953}"/>
    <cellStyle name="Output 2 2 2 6" xfId="30996" xr:uid="{77F85EDF-599A-4486-A074-CEE16CB305C4}"/>
    <cellStyle name="Output 2 2 2 7" xfId="30998" xr:uid="{0BC15842-32DB-4898-93DB-10075F6A319D}"/>
    <cellStyle name="Output 2 2 2 8" xfId="31000" xr:uid="{97016425-C4BF-48F5-BF33-9093EC77378D}"/>
    <cellStyle name="Output 2 2 2 9" xfId="31002" xr:uid="{0EF66EEF-A013-4EC0-BB16-6859D8C5CFD6}"/>
    <cellStyle name="Output 2 2 3" xfId="4451" xr:uid="{22641D9A-4B89-466F-BC2E-5CE7B2E68499}"/>
    <cellStyle name="Output 2 2 3 10" xfId="18276" xr:uid="{A3688F20-14F6-4F10-A115-7C1D91A07D69}"/>
    <cellStyle name="Output 2 2 3 2" xfId="14175" xr:uid="{780C9C57-1682-4C66-BF09-4764C7DABD66}"/>
    <cellStyle name="Output 2 2 3 2 2" xfId="8997" xr:uid="{04448F67-A58F-4F76-9365-6B095E17599D}"/>
    <cellStyle name="Output 2 2 3 2 3" xfId="8633" xr:uid="{1B5EE8B3-0A4F-45B0-9E8B-D57D944B6D63}"/>
    <cellStyle name="Output 2 2 3 2 4" xfId="8477" xr:uid="{B564F9D8-BD47-4A80-85B9-EABAE5BB8AFC}"/>
    <cellStyle name="Output 2 2 3 2 5" xfId="738" xr:uid="{45F09E7C-7D58-45DA-BFD2-DFF05870746A}"/>
    <cellStyle name="Output 2 2 3 3" xfId="14179" xr:uid="{D142FCFF-DA53-42E0-A3D3-356341F446B1}"/>
    <cellStyle name="Output 2 2 3 4" xfId="31003" xr:uid="{0D89B8EE-2C5F-4758-A503-ADCB56D2922A}"/>
    <cellStyle name="Output 2 2 3 5" xfId="31004" xr:uid="{1B085C29-09DB-42F3-A91F-1D321AABDBC6}"/>
    <cellStyle name="Output 2 2 3 6" xfId="31005" xr:uid="{EC54351D-0CB7-44DC-B909-5420A4C1F185}"/>
    <cellStyle name="Output 2 2 3 7" xfId="31006" xr:uid="{678FB6D9-86C4-4894-9A73-EEAD2D04877F}"/>
    <cellStyle name="Output 2 2 3 8" xfId="31007" xr:uid="{CBAE05DF-770E-4064-AE10-07E1251A9FDB}"/>
    <cellStyle name="Output 2 2 3 9" xfId="31008" xr:uid="{935A3D69-88AC-45C3-9500-569B1739293C}"/>
    <cellStyle name="Output 2 2 4" xfId="4455" xr:uid="{30999A70-31D3-4536-8499-E1C628852511}"/>
    <cellStyle name="Output 2 2 4 10" xfId="31009" xr:uid="{28D5C4BC-7647-4AD3-B115-5F3454A02032}"/>
    <cellStyle name="Output 2 2 4 2" xfId="14195" xr:uid="{36E77890-3EB3-4705-818A-EB30992681E1}"/>
    <cellStyle name="Output 2 2 4 2 2" xfId="31010" xr:uid="{AC210DBD-82A3-4F0C-9DD2-75140284565C}"/>
    <cellStyle name="Output 2 2 4 2 3" xfId="31011" xr:uid="{2382944F-566B-4F7A-8AE4-F673AA808E63}"/>
    <cellStyle name="Output 2 2 4 2 4" xfId="31012" xr:uid="{10D3BC2D-5CEF-4ECE-9A41-7F34BA47F546}"/>
    <cellStyle name="Output 2 2 4 2 5" xfId="31013" xr:uid="{D2C588D6-7005-4CF2-893B-9CEA5A1E1FA6}"/>
    <cellStyle name="Output 2 2 4 3" xfId="14199" xr:uid="{085B3C33-0026-48ED-B924-CDD695E8B9C6}"/>
    <cellStyle name="Output 2 2 4 4" xfId="31014" xr:uid="{01B1D185-1E1F-4FAA-923C-414E922E65E0}"/>
    <cellStyle name="Output 2 2 4 5" xfId="31015" xr:uid="{FDD08F7E-8F03-443F-B998-BC9F06D95A41}"/>
    <cellStyle name="Output 2 2 4 6" xfId="31016" xr:uid="{068A11B1-C193-4BA6-B508-C57E80BE4BAD}"/>
    <cellStyle name="Output 2 2 4 7" xfId="31017" xr:uid="{47BE77CB-D371-444D-A931-D0854891CEE1}"/>
    <cellStyle name="Output 2 2 4 8" xfId="31018" xr:uid="{F7C53D8E-0EA1-4F3D-B443-4C8FC468D1F6}"/>
    <cellStyle name="Output 2 2 4 9" xfId="31019" xr:uid="{399AA93B-BDF2-407B-8353-8987090B29F3}"/>
    <cellStyle name="Output 2 2 5" xfId="4460" xr:uid="{EF641740-63CE-4DAF-BBE6-009851E26AE8}"/>
    <cellStyle name="Output 2 2 5 10" xfId="31020" xr:uid="{C830EC6D-744B-4F60-B859-ABA552D7F81D}"/>
    <cellStyle name="Output 2 2 5 2" xfId="31021" xr:uid="{5EB7B8F0-5902-4895-BA41-D45BECB59EC1}"/>
    <cellStyle name="Output 2 2 5 2 2" xfId="31022" xr:uid="{33501F56-166C-4D63-904A-6F406ACFE512}"/>
    <cellStyle name="Output 2 2 5 2 3" xfId="31023" xr:uid="{CC763B9F-9BB7-46D8-AAD1-DA68FE31723D}"/>
    <cellStyle name="Output 2 2 5 2 4" xfId="16348" xr:uid="{B481B376-0691-48DE-ABCA-99CB404E06E9}"/>
    <cellStyle name="Output 2 2 5 2 5" xfId="31024" xr:uid="{745A6221-0B58-4A65-BF66-D0F972C355D7}"/>
    <cellStyle name="Output 2 2 5 3" xfId="31025" xr:uid="{DCCA48FB-6FD1-480B-850B-05A9161616C7}"/>
    <cellStyle name="Output 2 2 5 4" xfId="14220" xr:uid="{1984A54E-CC05-41AE-B16B-B9DAE8C3F719}"/>
    <cellStyle name="Output 2 2 5 5" xfId="14225" xr:uid="{20F906A9-8795-4215-B670-C594368BC653}"/>
    <cellStyle name="Output 2 2 5 6" xfId="14231" xr:uid="{049609CC-85D3-456C-BA4E-A2975D825416}"/>
    <cellStyle name="Output 2 2 5 7" xfId="14237" xr:uid="{222D96A7-FDB4-4996-89DD-6856CC265F5B}"/>
    <cellStyle name="Output 2 2 5 8" xfId="14242" xr:uid="{52D4A0A7-EA06-4C16-BCA3-81A53B536290}"/>
    <cellStyle name="Output 2 2 5 9" xfId="31026" xr:uid="{60A0583C-741C-4971-97C9-60EBC2052DE9}"/>
    <cellStyle name="Output 2 2 6" xfId="4465" xr:uid="{8A449141-CAE2-4DE5-B1B0-50A815481F50}"/>
    <cellStyle name="Output 2 2 6 10" xfId="27883" xr:uid="{DC11EA34-C4B4-4267-AC4E-8538573B0361}"/>
    <cellStyle name="Output 2 2 6 2" xfId="31028" xr:uid="{1231D08C-704F-4829-ABA3-28982A4EB524}"/>
    <cellStyle name="Output 2 2 6 2 2" xfId="31029" xr:uid="{0978A788-A01C-41AA-98C3-B9BCCEFD4529}"/>
    <cellStyle name="Output 2 2 6 2 3" xfId="31031" xr:uid="{8EC0BB64-B885-4F0B-9A5F-55646555246F}"/>
    <cellStyle name="Output 2 2 6 2 4" xfId="31033" xr:uid="{066E289A-1BF3-4620-A4C1-FBE472941EA3}"/>
    <cellStyle name="Output 2 2 6 2 5" xfId="31035" xr:uid="{3C8BB36A-D719-405C-80BD-51DF0878E47A}"/>
    <cellStyle name="Output 2 2 6 3" xfId="31037" xr:uid="{076DB007-E223-4A44-8448-1A0CC46A70A3}"/>
    <cellStyle name="Output 2 2 6 4" xfId="31038" xr:uid="{6132AD4B-8960-42B5-9C58-0F1BE84E1341}"/>
    <cellStyle name="Output 2 2 6 5" xfId="31039" xr:uid="{58A3139D-C167-4D24-B289-B8812714FA36}"/>
    <cellStyle name="Output 2 2 6 6" xfId="31040" xr:uid="{1739CCA4-B8AB-4219-8F61-FDC92EB28A5F}"/>
    <cellStyle name="Output 2 2 6 7" xfId="31042" xr:uid="{E2153E4E-A4C3-4E8B-BAFE-9776E9CAFE42}"/>
    <cellStyle name="Output 2 2 6 8" xfId="31044" xr:uid="{CE446F36-2F3F-49AA-AD62-8496C866A854}"/>
    <cellStyle name="Output 2 2 6 9" xfId="31046" xr:uid="{54B6B185-0515-4ADD-9E43-E389D8DC0BA6}"/>
    <cellStyle name="Output 2 2 7" xfId="31048" xr:uid="{8A7E8A30-4D3A-460C-8638-84F2F61CA37B}"/>
    <cellStyle name="Output 2 2 7 2" xfId="31049" xr:uid="{0A54FC0D-D2EB-4D1E-A65C-7003F69ACA72}"/>
    <cellStyle name="Output 2 2 7 3" xfId="31050" xr:uid="{FBFFDBCE-76EB-4F15-A535-3557BCC991FF}"/>
    <cellStyle name="Output 2 2 7 4" xfId="31051" xr:uid="{03EEACC1-5C54-4F09-B23E-82F0A5055FB8}"/>
    <cellStyle name="Output 2 2 7 5" xfId="31052" xr:uid="{E0931475-2BF4-494F-AEAF-8DD885C44904}"/>
    <cellStyle name="Output 2 2 8" xfId="31053" xr:uid="{99F8A9A4-B590-4E1A-A6FE-3AC039D553FB}"/>
    <cellStyle name="Output 2 2 8 2" xfId="31054" xr:uid="{65491030-735F-4B4D-926E-6C68EBB1C107}"/>
    <cellStyle name="Output 2 2 8 3" xfId="31055" xr:uid="{64CE4C76-B5F3-4AE7-8A8E-977C73C8B14F}"/>
    <cellStyle name="Output 2 2 8 4" xfId="31056" xr:uid="{0BD5F4DB-1E75-42D0-9F37-BC5815727A2F}"/>
    <cellStyle name="Output 2 2 8 5" xfId="31057" xr:uid="{AE60EFB4-C0E2-4912-A68B-1786127FA636}"/>
    <cellStyle name="Output 2 2 9" xfId="31058" xr:uid="{E6CDC309-4024-41A4-9E87-F7EFA44FC998}"/>
    <cellStyle name="Output 2 2 9 2" xfId="31059" xr:uid="{0E6C5003-6164-466A-98CB-F33A3DBA2E7D}"/>
    <cellStyle name="Output 2 2 9 3" xfId="31061" xr:uid="{630C0E01-11E0-4B14-B563-86E2188BE750}"/>
    <cellStyle name="Output 2 2 9 4" xfId="31063" xr:uid="{F6566D1F-43B7-4826-B970-851FE4453991}"/>
    <cellStyle name="Output 2 2 9 5" xfId="31064" xr:uid="{BBE92F07-24C5-4DC5-B016-5BA69577F4E7}"/>
    <cellStyle name="Output 2 2_New TB 18-19" xfId="10887" xr:uid="{EDBC7DFE-FA36-45C0-991F-9C49EE9468D9}"/>
    <cellStyle name="Output 2 20" xfId="30974" xr:uid="{6F2692A3-1D1C-4D95-A8DD-C8CC43CDB7F1}"/>
    <cellStyle name="Output 2 3" xfId="137" xr:uid="{D89AFC48-EED8-4863-80DE-ECBCCC080AB0}"/>
    <cellStyle name="Output 2 3 10" xfId="6297" xr:uid="{2DC3F2FE-F1A5-46A7-B124-D57881DD4679}"/>
    <cellStyle name="Output 2 3 10 2" xfId="15318" xr:uid="{11369A92-E42C-4792-B278-518EE6CC7D10}"/>
    <cellStyle name="Output 2 3 10 3" xfId="15323" xr:uid="{CB6EB0A1-95E2-4712-91C0-FFF91127B7A5}"/>
    <cellStyle name="Output 2 3 10 4" xfId="15328" xr:uid="{C89E72F8-EC97-4BFE-A09A-C9001AD3B565}"/>
    <cellStyle name="Output 2 3 10 5" xfId="15332" xr:uid="{443AF909-BDA3-4E35-B491-3530A54C3B53}"/>
    <cellStyle name="Output 2 3 11" xfId="895" xr:uid="{B3BBEEB2-E3B8-4A13-892D-48EC64909C31}"/>
    <cellStyle name="Output 2 3 12" xfId="5011" xr:uid="{A06B60A9-586F-4D50-A735-C831697D7BDC}"/>
    <cellStyle name="Output 2 3 13" xfId="31065" xr:uid="{537C9EC9-7743-4278-BDD4-B5BD54615815}"/>
    <cellStyle name="Output 2 3 14" xfId="31066" xr:uid="{74668034-7117-48D5-BC49-5AD874EE1E4B}"/>
    <cellStyle name="Output 2 3 15" xfId="31067" xr:uid="{0EBA2C2E-81EE-4F63-950E-A541C13C8EF7}"/>
    <cellStyle name="Output 2 3 16" xfId="31068" xr:uid="{2CCD0EAC-EAE2-42D3-80FC-495BD1316E13}"/>
    <cellStyle name="Output 2 3 17" xfId="31069" xr:uid="{06536E44-DE33-4938-A0B9-76FE1EF627AA}"/>
    <cellStyle name="Output 2 3 18" xfId="31070" xr:uid="{4CC03521-BB16-4177-8431-E7014621660F}"/>
    <cellStyle name="Output 2 3 2" xfId="3417" xr:uid="{5115A69C-EF81-480C-B3B8-27B7180FD971}"/>
    <cellStyle name="Output 2 3 2 10" xfId="3622" xr:uid="{C61328B1-1DB2-44EE-AD70-BB8FFAFF723E}"/>
    <cellStyle name="Output 2 3 2 2" xfId="14273" xr:uid="{39818D0C-373E-470D-8D17-DB39A28A2880}"/>
    <cellStyle name="Output 2 3 2 2 2" xfId="31072" xr:uid="{77A78084-A35B-466A-8AC3-F488482322BE}"/>
    <cellStyle name="Output 2 3 2 2 3" xfId="31075" xr:uid="{E8E681C3-6E3D-4E8E-990B-228CFF1F669A}"/>
    <cellStyle name="Output 2 3 2 2 4" xfId="31078" xr:uid="{F6E90BE2-3612-4690-AFC2-B4979224B157}"/>
    <cellStyle name="Output 2 3 2 2 5" xfId="31080" xr:uid="{DD53196F-49C2-486C-90D0-D8DDF5C839D9}"/>
    <cellStyle name="Output 2 3 2 3" xfId="11469" xr:uid="{94CD21C0-CB20-4539-B634-AD8CDDCB1C99}"/>
    <cellStyle name="Output 2 3 2 4" xfId="31083" xr:uid="{EB7C03B3-BFC7-4C51-B4E3-719097C3C0E7}"/>
    <cellStyle name="Output 2 3 2 5" xfId="31085" xr:uid="{4EF8407F-451E-45E7-94F4-0BFFD8DF81DD}"/>
    <cellStyle name="Output 2 3 2 6" xfId="31087" xr:uid="{EA4DC5C0-8300-4BA8-B110-9FA87EDE3BB4}"/>
    <cellStyle name="Output 2 3 2 7" xfId="31089" xr:uid="{8AE1A857-09E8-44C8-AC5D-10CADE84BFA6}"/>
    <cellStyle name="Output 2 3 2 8" xfId="31091" xr:uid="{F6C98C35-B771-4823-B8A5-4B93D11201E2}"/>
    <cellStyle name="Output 2 3 2 9" xfId="31093" xr:uid="{18768866-9916-4069-98DB-9212CA0D248C}"/>
    <cellStyle name="Output 2 3 3" xfId="4488" xr:uid="{71307C3E-8690-4673-B18B-64BC5D6741FE}"/>
    <cellStyle name="Output 2 3 3 10" xfId="10020" xr:uid="{48586FCE-1DA3-4182-BB14-54A5C234A679}"/>
    <cellStyle name="Output 2 3 3 2" xfId="14280" xr:uid="{13626927-E799-4B13-86E0-933654FBC2AF}"/>
    <cellStyle name="Output 2 3 3 2 2" xfId="31095" xr:uid="{5852D868-3E45-48A5-A6EC-DF472BE9D193}"/>
    <cellStyle name="Output 2 3 3 2 3" xfId="31098" xr:uid="{F980D714-B7F2-42BB-ADD5-D8E45E50AAD8}"/>
    <cellStyle name="Output 2 3 3 2 4" xfId="31101" xr:uid="{5277B502-0E3C-48F2-B48D-B095D2AA8E3C}"/>
    <cellStyle name="Output 2 3 3 2 5" xfId="31103" xr:uid="{62AE8275-7FD3-4B82-B43B-0584509ED2F6}"/>
    <cellStyle name="Output 2 3 3 3" xfId="831" xr:uid="{2FEBF167-7B22-464A-9D9E-D90BC84AF681}"/>
    <cellStyle name="Output 2 3 3 4" xfId="31105" xr:uid="{284823AB-28F3-433E-8417-9A96A27ACD24}"/>
    <cellStyle name="Output 2 3 3 5" xfId="31106" xr:uid="{99E40E5F-F65C-4295-ABFA-9238F14AB2E5}"/>
    <cellStyle name="Output 2 3 3 6" xfId="31107" xr:uid="{74E24DED-3B05-4B1C-A531-1038034B5BE7}"/>
    <cellStyle name="Output 2 3 3 7" xfId="31108" xr:uid="{E745C5AC-6676-4F5D-B9F2-36084C0C53F4}"/>
    <cellStyle name="Output 2 3 3 8" xfId="31109" xr:uid="{59163EC4-9580-46A8-8E12-68252BD747C4}"/>
    <cellStyle name="Output 2 3 3 9" xfId="31110" xr:uid="{A920E9B4-D0A4-4BE3-B50F-3D174D728693}"/>
    <cellStyle name="Output 2 3 4" xfId="4497" xr:uid="{D9D99A33-7EBF-4DBB-AACD-45F7E349C3FE}"/>
    <cellStyle name="Output 2 3 4 10" xfId="31111" xr:uid="{D4082263-AFD3-4489-97D4-6D64733C8094}"/>
    <cellStyle name="Output 2 3 4 2" xfId="14288" xr:uid="{77934EBD-7962-4F84-9574-04050932876E}"/>
    <cellStyle name="Output 2 3 4 2 2" xfId="31113" xr:uid="{06BA6A64-FB67-44DE-B86F-DF5C50655258}"/>
    <cellStyle name="Output 2 3 4 2 3" xfId="31116" xr:uid="{EE3F5406-7F35-4E35-B940-DEC394C530FF}"/>
    <cellStyle name="Output 2 3 4 2 4" xfId="31120" xr:uid="{6A41F799-F19E-4172-BA9B-177E11D1AB53}"/>
    <cellStyle name="Output 2 3 4 2 5" xfId="31122" xr:uid="{45B486BE-673A-4149-8655-A5F7B02FBDE0}"/>
    <cellStyle name="Output 2 3 4 3" xfId="8264" xr:uid="{79A7DD58-3D3F-4541-951F-8171FC58CF61}"/>
    <cellStyle name="Output 2 3 4 4" xfId="31125" xr:uid="{20D8D706-2FC2-475F-A3B1-817032F51C49}"/>
    <cellStyle name="Output 2 3 4 5" xfId="31126" xr:uid="{97564269-9579-4932-B20D-ED2B85304DD8}"/>
    <cellStyle name="Output 2 3 4 6" xfId="31127" xr:uid="{6BFDA5C3-B711-4EF3-8089-0E512829F61D}"/>
    <cellStyle name="Output 2 3 4 7" xfId="31128" xr:uid="{78DA2DA1-2218-4800-8AEB-DB5E3890EACC}"/>
    <cellStyle name="Output 2 3 4 8" xfId="31129" xr:uid="{55751888-45DD-47DB-9FB4-A099DA9622DD}"/>
    <cellStyle name="Output 2 3 4 9" xfId="31130" xr:uid="{64CD509B-8670-4402-85EA-BE46523600EC}"/>
    <cellStyle name="Output 2 3 5" xfId="4507" xr:uid="{C9DDE04F-4496-4E5F-8146-D1EB5E975714}"/>
    <cellStyle name="Output 2 3 5 10" xfId="31132" xr:uid="{5CB5AF0E-B617-4F71-8C8E-892897CBB35B}"/>
    <cellStyle name="Output 2 3 5 2" xfId="31134" xr:uid="{334C76F3-2B56-4122-B7EB-72BE88A90019}"/>
    <cellStyle name="Output 2 3 5 2 2" xfId="31136" xr:uid="{59003241-C2C4-4B78-897D-E74FA087F01B}"/>
    <cellStyle name="Output 2 3 5 2 3" xfId="31138" xr:uid="{778D7835-D91C-4B7A-870E-99B421BFC962}"/>
    <cellStyle name="Output 2 3 5 2 4" xfId="31140" xr:uid="{269DEDA1-933B-45C7-9522-55F4B2A55B3F}"/>
    <cellStyle name="Output 2 3 5 2 5" xfId="31141" xr:uid="{3A82A8D1-75C9-4CBC-ACC1-10AF0FC970D0}"/>
    <cellStyle name="Output 2 3 5 3" xfId="31142" xr:uid="{E3582D52-22A1-46B7-9A62-507310BE5E01}"/>
    <cellStyle name="Output 2 3 5 4" xfId="31143" xr:uid="{F773EFB0-B620-450C-BD6B-C20A1D987F0C}"/>
    <cellStyle name="Output 2 3 5 5" xfId="31144" xr:uid="{29C088D1-E2F9-4432-8864-A6FADA4772C3}"/>
    <cellStyle name="Output 2 3 5 6" xfId="11529" xr:uid="{F1BDD5FD-C942-4113-83C6-8975B0E5FC9D}"/>
    <cellStyle name="Output 2 3 5 7" xfId="31145" xr:uid="{E0CDFF13-95FE-45B3-B64F-18665EE4ED34}"/>
    <cellStyle name="Output 2 3 5 8" xfId="12496" xr:uid="{E381BD25-E3E1-478A-A46E-FC35D158375F}"/>
    <cellStyle name="Output 2 3 5 9" xfId="31147" xr:uid="{5D8384A2-F81B-4E0D-B9B5-92B2D0DA6244}"/>
    <cellStyle name="Output 2 3 6" xfId="4519" xr:uid="{023C5C49-4719-41B7-9799-5C216E650800}"/>
    <cellStyle name="Output 2 3 6 10" xfId="28813" xr:uid="{E5A2A508-A9B9-4D2E-B5B4-6865104A6F09}"/>
    <cellStyle name="Output 2 3 6 2" xfId="31149" xr:uid="{61D6111F-3F8E-4D86-8055-53DBE17ABEBC}"/>
    <cellStyle name="Output 2 3 6 2 2" xfId="31150" xr:uid="{91EF467E-F1C4-4762-94F5-ED739B0B1BA3}"/>
    <cellStyle name="Output 2 3 6 2 3" xfId="31151" xr:uid="{74237ED6-46A1-4EF8-8185-6A624528AE8F}"/>
    <cellStyle name="Output 2 3 6 2 4" xfId="31152" xr:uid="{03AF4065-6E5D-4A05-9D82-C7FCBFEC3807}"/>
    <cellStyle name="Output 2 3 6 2 5" xfId="31153" xr:uid="{2CE3096D-0105-44FF-B541-64DA952B271B}"/>
    <cellStyle name="Output 2 3 6 3" xfId="31154" xr:uid="{A362144D-3298-4675-8526-48496459341D}"/>
    <cellStyle name="Output 2 3 6 4" xfId="31155" xr:uid="{CB032CFA-2157-4F9D-9191-201D612524C0}"/>
    <cellStyle name="Output 2 3 6 5" xfId="31156" xr:uid="{C119F418-8BC0-422F-B93F-F9322A0ADFC7}"/>
    <cellStyle name="Output 2 3 6 6" xfId="31157" xr:uid="{F4F4D172-A3AA-413C-B1C3-3AADB6039A0F}"/>
    <cellStyle name="Output 2 3 6 7" xfId="31160" xr:uid="{7528D552-94BB-4FE9-9ED2-28550ED88ADC}"/>
    <cellStyle name="Output 2 3 6 8" xfId="31162" xr:uid="{C5EEC90C-A294-4407-8B9C-D3B823BCB28C}"/>
    <cellStyle name="Output 2 3 6 9" xfId="31164" xr:uid="{2C1E7451-0B56-47AF-9F87-F60E81971C5D}"/>
    <cellStyle name="Output 2 3 7" xfId="31166" xr:uid="{AB900E8D-11AB-4FD0-9664-EEF3D15F251C}"/>
    <cellStyle name="Output 2 3 7 2" xfId="31167" xr:uid="{BBCEBA85-A85D-419E-B138-FD8992DDE2C1}"/>
    <cellStyle name="Output 2 3 7 3" xfId="31169" xr:uid="{9086B3BE-ED2A-41A9-9086-A74E9DB1979E}"/>
    <cellStyle name="Output 2 3 7 4" xfId="31170" xr:uid="{229B14FF-5290-430B-899C-32EF811BF8C7}"/>
    <cellStyle name="Output 2 3 7 5" xfId="31171" xr:uid="{A492AFF3-C19C-4800-B54E-AC7EFADC4B62}"/>
    <cellStyle name="Output 2 3 8" xfId="31172" xr:uid="{C8A8D954-48FD-4D19-A589-4B83A576009A}"/>
    <cellStyle name="Output 2 3 8 2" xfId="31173" xr:uid="{38578441-C42F-4B8D-8A1B-2876CA62FAB7}"/>
    <cellStyle name="Output 2 3 8 3" xfId="31174" xr:uid="{0335C0CD-3C43-4840-9312-552E3A9CF24F}"/>
    <cellStyle name="Output 2 3 8 4" xfId="31175" xr:uid="{16969080-898B-47DF-B0DE-DCC02235A7C9}"/>
    <cellStyle name="Output 2 3 8 5" xfId="31176" xr:uid="{1724FC40-2328-40C9-80C1-F04879780EA6}"/>
    <cellStyle name="Output 2 3 9" xfId="31177" xr:uid="{8BABF5D4-6D01-432C-BADE-A8D46BA32E76}"/>
    <cellStyle name="Output 2 3 9 2" xfId="31178" xr:uid="{F63C99E2-131D-440C-8938-11C8FA9F14B5}"/>
    <cellStyle name="Output 2 3 9 3" xfId="31180" xr:uid="{30858072-BDDD-461E-809D-3BE3D0A389C5}"/>
    <cellStyle name="Output 2 3 9 4" xfId="31182" xr:uid="{10FFB065-4F55-4C01-AB49-23F2D980DC36}"/>
    <cellStyle name="Output 2 3 9 5" xfId="31183" xr:uid="{AD595A77-5537-4051-962C-A91D1F77D0F7}"/>
    <cellStyle name="Output 2 3_New TB 18-19" xfId="31184" xr:uid="{C68C393C-C95A-46F9-9F2D-F1300DCEF3C2}"/>
    <cellStyle name="Output 2 4" xfId="8058" xr:uid="{DCCD0D1C-3308-410B-80BE-419FC29F3181}"/>
    <cellStyle name="Output 2 4 10" xfId="31185" xr:uid="{4084064E-99F5-458B-986F-48846F9A88B4}"/>
    <cellStyle name="Output 2 4 2" xfId="4545" xr:uid="{29381E06-8574-4FB2-B5CC-CEB418D9457C}"/>
    <cellStyle name="Output 2 4 2 2" xfId="14323" xr:uid="{69955A52-4ABC-4E83-8167-42F1A1BFC60A}"/>
    <cellStyle name="Output 2 4 2 3" xfId="14326" xr:uid="{5F4C7257-7387-43D6-87CC-6E67D1EAE623}"/>
    <cellStyle name="Output 2 4 2 4" xfId="31187" xr:uid="{1E7512F5-BD31-491C-8606-7E857A0F8C81}"/>
    <cellStyle name="Output 2 4 2 5" xfId="12289" xr:uid="{CE8ACB71-BBA0-4011-B7A2-09CF1A99CC91}"/>
    <cellStyle name="Output 2 4 3" xfId="4549" xr:uid="{C1948E55-D17B-4E54-9210-3C4D7325DF06}"/>
    <cellStyle name="Output 2 4 4" xfId="4556" xr:uid="{84154271-479F-478F-A69C-1CE33090FFCC}"/>
    <cellStyle name="Output 2 4 5" xfId="4564" xr:uid="{AB43B522-3169-4CF0-ABD6-5A386CFEA430}"/>
    <cellStyle name="Output 2 4 6" xfId="780" xr:uid="{93B07399-7155-486B-BE60-78EAE4B63D7E}"/>
    <cellStyle name="Output 2 4 7" xfId="31188" xr:uid="{C65FFA61-BDE6-473F-B6FA-7ECA9945D375}"/>
    <cellStyle name="Output 2 4 8" xfId="31190" xr:uid="{3906EC7F-5969-422B-953C-5CF0F6ACDB7B}"/>
    <cellStyle name="Output 2 4 9" xfId="31192" xr:uid="{3FFFC109-C37C-4394-9CCC-E2D98A98FB24}"/>
    <cellStyle name="Output 2 5" xfId="8066" xr:uid="{75351B69-745A-4C76-BD4B-C7C90181923F}"/>
    <cellStyle name="Output 2 5 10" xfId="31194" xr:uid="{7A025F74-01B4-4950-881E-BF461A7F1A29}"/>
    <cellStyle name="Output 2 5 2" xfId="4601" xr:uid="{0CA6E4B4-3776-45EB-A24F-60F0D848FD8D}"/>
    <cellStyle name="Output 2 5 2 2" xfId="14402" xr:uid="{11ED2F6A-BB6B-447C-B9E4-364A69E8D5CB}"/>
    <cellStyle name="Output 2 5 2 3" xfId="14413" xr:uid="{D21280D7-E6AB-4C98-AAB2-EBE9624AA9B9}"/>
    <cellStyle name="Output 2 5 2 4" xfId="14422" xr:uid="{F0507EBF-9FFC-462E-B31C-A21A4A0A3F1B}"/>
    <cellStyle name="Output 2 5 2 5" xfId="14430" xr:uid="{2965E2C5-517C-44D2-8E2E-235914C72521}"/>
    <cellStyle name="Output 2 5 3" xfId="4607" xr:uid="{EC421E5B-93C1-4729-AA30-AD9F08640028}"/>
    <cellStyle name="Output 2 5 4" xfId="4621" xr:uid="{4EF50454-45ED-4D83-81BA-A10E561F04FF}"/>
    <cellStyle name="Output 2 5 5" xfId="4634" xr:uid="{ECEFA5E5-F830-47BC-816A-D00AD06D5DF0}"/>
    <cellStyle name="Output 2 5 6" xfId="4642" xr:uid="{066DE205-1B58-408A-9BF9-3D51908F0C8E}"/>
    <cellStyle name="Output 2 5 7" xfId="15391" xr:uid="{72ADEF24-CA6E-48A4-8229-D8C6CA9841B8}"/>
    <cellStyle name="Output 2 5 8" xfId="31195" xr:uid="{C5E2CA29-1FD6-4F45-B65D-2B18444F0B5B}"/>
    <cellStyle name="Output 2 5 9" xfId="31196" xr:uid="{E0A55FA1-5216-496F-88AD-AC20571E8CBF}"/>
    <cellStyle name="Output 2 6" xfId="8073" xr:uid="{36A58A85-E514-4D32-8D94-35DEEEB4CA4F}"/>
    <cellStyle name="Output 2 6 10" xfId="31197" xr:uid="{ED28C66D-3DDC-4970-9DD4-9ECDBDF91023}"/>
    <cellStyle name="Output 2 6 2" xfId="4377" xr:uid="{19574AB1-23D6-4F79-B019-F4386599A85F}"/>
    <cellStyle name="Output 2 6 2 2" xfId="31200" xr:uid="{1FABF988-538F-40AE-9F67-10AC1EBDDD57}"/>
    <cellStyle name="Output 2 6 2 3" xfId="31201" xr:uid="{37CEA968-D918-4412-8890-E49F836134F8}"/>
    <cellStyle name="Output 2 6 2 4" xfId="31202" xr:uid="{E1B8EFB3-8FF0-461F-978A-3A9022F9C86F}"/>
    <cellStyle name="Output 2 6 2 5" xfId="31203" xr:uid="{EA4A1537-D523-4BAE-8A48-AE589BFC8BBC}"/>
    <cellStyle name="Output 2 6 3" xfId="675" xr:uid="{0ADF1CC8-6F34-45F4-9E7D-F1757D5EF9E4}"/>
    <cellStyle name="Output 2 6 4" xfId="4391" xr:uid="{0E1074E3-886B-46A2-AD9F-DA1D3337B1E8}"/>
    <cellStyle name="Output 2 6 5" xfId="4413" xr:uid="{8CA917BC-3EBD-4EAF-A592-0A75DE9017D9}"/>
    <cellStyle name="Output 2 6 6" xfId="72" xr:uid="{350E3BDB-6FF0-4A83-A762-55B93A2316FA}"/>
    <cellStyle name="Output 2 6 7" xfId="4674" xr:uid="{F0D5CB54-FDF3-490A-8902-1DD0122CCA28}"/>
    <cellStyle name="Output 2 6 8" xfId="4684" xr:uid="{9ED79466-D5F3-4E8A-A87E-E1CD81A800F2}"/>
    <cellStyle name="Output 2 6 9" xfId="5549" xr:uid="{6C56D9DF-FD06-408C-8417-C448CAFB749F}"/>
    <cellStyle name="Output 2 7" xfId="8079" xr:uid="{B5B5914D-3758-4DA8-AD16-494BA7C5D8F2}"/>
    <cellStyle name="Output 2 7 10" xfId="11438" xr:uid="{375509BF-360B-4FEF-B6C6-BEA3DC46AB5D}"/>
    <cellStyle name="Output 2 7 2" xfId="30440" xr:uid="{42B4848F-A7CD-4293-9D33-DA2D15F4FF53}"/>
    <cellStyle name="Output 2 7 2 2" xfId="31205" xr:uid="{97511139-0BBF-4FBE-B8BC-88FFCDF1EAA1}"/>
    <cellStyle name="Output 2 7 2 3" xfId="31206" xr:uid="{CA6E973A-567E-4093-BE98-7949B34484DE}"/>
    <cellStyle name="Output 2 7 2 4" xfId="31207" xr:uid="{0E19A5BC-D3F0-43DB-BC4E-DC4FA1A6B925}"/>
    <cellStyle name="Output 2 7 2 5" xfId="31208" xr:uid="{B02199BE-4533-485C-BB5D-883A526B7EAC}"/>
    <cellStyle name="Output 2 7 3" xfId="30442" xr:uid="{A5D5A296-6EE5-4BF3-9ABB-EC11C73E5CDD}"/>
    <cellStyle name="Output 2 7 4" xfId="7018" xr:uid="{F564A3BB-A16D-441B-905C-CBF67E7FE42E}"/>
    <cellStyle name="Output 2 7 5" xfId="7022" xr:uid="{14B08D75-F573-4CBF-8DFC-D4D36458A80D}"/>
    <cellStyle name="Output 2 7 6" xfId="7024" xr:uid="{D6B55BA2-4692-4341-9CA1-DADC1D80BD32}"/>
    <cellStyle name="Output 2 7 7" xfId="5579" xr:uid="{BE012786-4055-4188-8FBB-5FE7063F09BA}"/>
    <cellStyle name="Output 2 7 8" xfId="5585" xr:uid="{197B712A-C783-40E9-A8A2-507AF0838A36}"/>
    <cellStyle name="Output 2 7 9" xfId="5598" xr:uid="{CA28950E-D742-4DD3-AB9F-2A44EE7F4F74}"/>
    <cellStyle name="Output 2 8" xfId="8081" xr:uid="{C15E1A22-F031-45C3-8167-8E8075A2AE11}"/>
    <cellStyle name="Output 2 8 10" xfId="14877" xr:uid="{0197E1C2-DA39-49C1-BC1F-7E13EAEB2465}"/>
    <cellStyle name="Output 2 8 2" xfId="31210" xr:uid="{83E20287-EE56-4E04-B4A6-19892F127148}"/>
    <cellStyle name="Output 2 8 2 2" xfId="31211" xr:uid="{920E6D98-3236-413D-B8A7-6042E6ABBC3E}"/>
    <cellStyle name="Output 2 8 2 3" xfId="31213" xr:uid="{CD52B3DC-A3F0-44F0-ABC1-242FBB712DC6}"/>
    <cellStyle name="Output 2 8 2 4" xfId="31215" xr:uid="{671631BC-1628-4D80-90B1-738C97DAD478}"/>
    <cellStyle name="Output 2 8 2 5" xfId="31217" xr:uid="{4BCE7D2C-345E-4B06-AC45-0C711334BF9F}"/>
    <cellStyle name="Output 2 8 3" xfId="31220" xr:uid="{49FEDC7B-2459-4A7C-99CF-19BB5C91FD83}"/>
    <cellStyle name="Output 2 8 4" xfId="6966" xr:uid="{7A304FBC-D99E-47D2-8686-BDD482118D3E}"/>
    <cellStyle name="Output 2 8 5" xfId="6979" xr:uid="{B3A8E95C-C219-4E13-B100-15E314F4E60F}"/>
    <cellStyle name="Output 2 8 6" xfId="7026" xr:uid="{A6B8E187-3D81-48E2-AB53-DDB2B3331FEB}"/>
    <cellStyle name="Output 2 8 7" xfId="974" xr:uid="{BE692C8D-E759-45CD-A168-75B321B18A47}"/>
    <cellStyle name="Output 2 8 8" xfId="5892" xr:uid="{D8061A62-40E3-46D1-88D8-68CE639CB6B1}"/>
    <cellStyle name="Output 2 8 9" xfId="5910" xr:uid="{F3EEE810-D084-4447-8AD9-5DFF3CB8E0CD}"/>
    <cellStyle name="Output 2 9" xfId="8083" xr:uid="{E667CFCD-004A-4C08-9C14-9E64DD15A240}"/>
    <cellStyle name="Output 2 9 2" xfId="31221" xr:uid="{FA214AAF-AD8A-4D8E-9DEB-90956EE3C907}"/>
    <cellStyle name="Output 2 9 3" xfId="31223" xr:uid="{69F3B7F9-EAF3-42E5-8267-4D186B29102F}"/>
    <cellStyle name="Output 2 9 4" xfId="7031" xr:uid="{53FC0348-B9A5-4A8A-948E-B7CC6FCC8E19}"/>
    <cellStyle name="Output 2 9 5" xfId="7037" xr:uid="{861D42DF-2E46-4781-B5B5-27F35B1551B3}"/>
    <cellStyle name="Output 2_New TB 18-19" xfId="31225" xr:uid="{F87C51D8-9BDF-41F6-B305-05A2006716E9}"/>
    <cellStyle name="Percent" xfId="2" builtinId="5"/>
    <cellStyle name="Percent [0]" xfId="4225" xr:uid="{10B260A4-F35D-444E-BCB5-57E5F6D8CB4D}"/>
    <cellStyle name="Percent [00]" xfId="31226" xr:uid="{94CAE36A-A129-4450-805A-BEB555D08411}"/>
    <cellStyle name="Percent [2]" xfId="31229" xr:uid="{942DAE80-E6CE-40BB-BEAD-64B9FAD58DA2}"/>
    <cellStyle name="Percent 10" xfId="21686" xr:uid="{AB133A76-A93E-4226-84B2-3EDD68DE34B1}"/>
    <cellStyle name="Percent 2" xfId="9490" xr:uid="{97FD34D3-955B-40FA-A985-2C8229F469F4}"/>
    <cellStyle name="Percent 2 10" xfId="29215" xr:uid="{F0293FD5-B414-41C5-9AA9-935883D8E293}"/>
    <cellStyle name="Percent 2 11" xfId="31231" xr:uid="{8A0565A5-2DAD-4882-BCCD-93FCF62F263C}"/>
    <cellStyle name="Percent 2 12" xfId="31232" xr:uid="{C0FBE422-CB9B-4119-98D3-538C7BD1F5CB}"/>
    <cellStyle name="Percent 2 13" xfId="31233" xr:uid="{4E7CCC71-DFA6-4273-9FCB-1ECFDFEB49C5}"/>
    <cellStyle name="Percent 2 14" xfId="31234" xr:uid="{A31A10E0-6960-44C1-91E7-84A936D8CA5F}"/>
    <cellStyle name="Percent 2 15" xfId="31235" xr:uid="{0C981263-87CF-47F9-A153-BBA2B396988C}"/>
    <cellStyle name="Percent 2 16" xfId="31237" xr:uid="{44475DE4-690C-4CA6-A25D-A5E546258B21}"/>
    <cellStyle name="Percent 2 17" xfId="31239" xr:uid="{3A3E495B-1405-4F0E-BA44-0AFBC72D89AA}"/>
    <cellStyle name="Percent 2 18" xfId="31241" xr:uid="{65E22918-B809-4BD6-A62C-1BF2160F47EE}"/>
    <cellStyle name="Percent 2 19" xfId="31243" xr:uid="{2AC49203-8125-4CCA-80AE-282D33A3351F}"/>
    <cellStyle name="Percent 2 2" xfId="1637" xr:uid="{0E347D42-9A0C-4926-8D7D-3294BADD2704}"/>
    <cellStyle name="Percent 2 20" xfId="31236" xr:uid="{057DB23A-2C3E-4565-912D-A71B724930ED}"/>
    <cellStyle name="Percent 2 21" xfId="31238" xr:uid="{399A674F-EBE3-4480-93FF-03C80002493C}"/>
    <cellStyle name="Percent 2 22" xfId="31240" xr:uid="{B974F152-7702-4D3F-A7D6-BDBEA820DCF1}"/>
    <cellStyle name="Percent 2 23" xfId="31242" xr:uid="{A8C04190-EA56-4554-A571-B2A595B41F20}"/>
    <cellStyle name="Percent 2 24" xfId="31244" xr:uid="{D3D8CB5E-72F1-4900-96F2-7C2D77069D02}"/>
    <cellStyle name="Percent 2 25" xfId="31245" xr:uid="{890A5D5B-2423-4CA1-AAA3-E1A404AFC7D4}"/>
    <cellStyle name="Percent 2 26" xfId="31247" xr:uid="{E9EB7215-8876-4323-B1F2-E2CC30A7B0CF}"/>
    <cellStyle name="Percent 2 27" xfId="31249" xr:uid="{210B3669-FD15-41C5-BEBA-69281DEA5D37}"/>
    <cellStyle name="Percent 2 28" xfId="31251" xr:uid="{F7FD2D78-9C42-459D-8BDE-DD2CFA1247F0}"/>
    <cellStyle name="Percent 2 29" xfId="31253" xr:uid="{925F56F2-01C6-404B-9399-37E383BD05A5}"/>
    <cellStyle name="Percent 2 3" xfId="1665" xr:uid="{1E8FDA03-BFEB-46C2-9150-CC27741D3EC5}"/>
    <cellStyle name="Percent 2 3 3 3" xfId="22" xr:uid="{A1583D31-7535-409D-88BB-4CCF4037192A}"/>
    <cellStyle name="Percent 2 30" xfId="31246" xr:uid="{CA85AC64-2F80-4D1F-A88A-B16BC7AE380A}"/>
    <cellStyle name="Percent 2 31" xfId="31248" xr:uid="{6CA6EF6A-472A-4E27-86F1-1086BE889F33}"/>
    <cellStyle name="Percent 2 32" xfId="31250" xr:uid="{2B3A1CA6-0791-4DA6-B3C0-871D59ACFA75}"/>
    <cellStyle name="Percent 2 33" xfId="31252" xr:uid="{78D2AD89-6453-404F-9378-5B69C0CF55C3}"/>
    <cellStyle name="Percent 2 34" xfId="31254" xr:uid="{2ACE8A57-6D05-4C52-B2BE-5AD1D276ED2F}"/>
    <cellStyle name="Percent 2 4" xfId="1700" xr:uid="{9DFA68BC-EF87-47FE-AF8E-1822B69FEB17}"/>
    <cellStyle name="Percent 2 5" xfId="5097" xr:uid="{FEBCC30F-3C61-4BA2-BCBF-9F5FFCB77262}"/>
    <cellStyle name="Percent 2 6" xfId="5119" xr:uid="{E733FA17-5122-4FEF-A08E-26E080A20666}"/>
    <cellStyle name="Percent 2 7" xfId="31255" xr:uid="{A7F2084A-812D-48B0-8565-B824C3028459}"/>
    <cellStyle name="Percent 2 8" xfId="31256" xr:uid="{B2DE4E5F-8C7F-4F7A-B0F7-0B571F1BA7A6}"/>
    <cellStyle name="Percent 2 9" xfId="31257" xr:uid="{684DBCC4-BABC-43C1-AEE7-CB9A3D886D6E}"/>
    <cellStyle name="Percent 25 2" xfId="23" xr:uid="{B1273449-6E14-47E5-85DE-E73E435128EF}"/>
    <cellStyle name="Percent 3" xfId="31258" xr:uid="{7790196D-0E36-4691-AD95-FB08C2A9E6A9}"/>
    <cellStyle name="Percent 4" xfId="31261" xr:uid="{6673877D-3A24-4233-B98E-C94735EC082D}"/>
    <cellStyle name="Percent 5" xfId="31263" xr:uid="{E930E273-6129-454D-81AF-DD82433A41A9}"/>
    <cellStyle name="Percent 6" xfId="31265" xr:uid="{FBA9CE05-1F96-40A5-B607-6C4B6D5A2902}"/>
    <cellStyle name="Percent 6 10" xfId="25547" xr:uid="{A5AB9C6C-0537-46E8-9E79-493106076CE8}"/>
    <cellStyle name="Percent 6 11" xfId="25573" xr:uid="{3996154C-D5EB-4EAC-AABF-684346F0DAA8}"/>
    <cellStyle name="Percent 6 12" xfId="25582" xr:uid="{701E2CC5-0D29-4DD2-91C7-A9530CDE4958}"/>
    <cellStyle name="Percent 6 13" xfId="25591" xr:uid="{D182762A-A30F-4AB5-9E9C-9D836D53CAAC}"/>
    <cellStyle name="Percent 6 14" xfId="25603" xr:uid="{5D0A4D30-D3CD-4D03-B01A-EE9CB5C79DFF}"/>
    <cellStyle name="Percent 6 2" xfId="13021" xr:uid="{2E268B69-12A9-4ECF-BE51-81B06BD074E8}"/>
    <cellStyle name="Percent 6 2 2" xfId="31266" xr:uid="{912C0930-A9D8-4919-9CA3-46AAEDA9FF0D}"/>
    <cellStyle name="Percent 6 2 3" xfId="31267" xr:uid="{F5668CD5-A204-4542-80FD-8514D34EB61B}"/>
    <cellStyle name="Percent 6 2 4" xfId="31268" xr:uid="{D6D5CF4A-5065-496F-83C9-AB85FF56F561}"/>
    <cellStyle name="Percent 6 2 5" xfId="31270" xr:uid="{6975D552-F5BA-4E45-9FAA-2858A4D7443C}"/>
    <cellStyle name="Percent 6 2 6" xfId="18747" xr:uid="{8DBD13F7-8247-498C-83D5-B1C84210DEDA}"/>
    <cellStyle name="Percent 6 2 7" xfId="24887" xr:uid="{E150B5EC-B6F7-4218-836F-2CDDF81B62AE}"/>
    <cellStyle name="Percent 6 2 8" xfId="24893" xr:uid="{B0610358-5555-4BD3-9438-20D1675C8A60}"/>
    <cellStyle name="Percent 6 2 9" xfId="24903" xr:uid="{45621C2D-48E7-4D3B-959D-AA17FD7AD24A}"/>
    <cellStyle name="Percent 6 3" xfId="30817" xr:uid="{D3044415-4CAD-4CED-B463-2DF9BA8C4537}"/>
    <cellStyle name="Percent 6 3 2" xfId="18762" xr:uid="{E58049E7-5447-46F5-BF3C-209BA64792F7}"/>
    <cellStyle name="Percent 6 3 3" xfId="18767" xr:uid="{97A082DC-0C13-4DDA-AD25-15C1F3F09614}"/>
    <cellStyle name="Percent 6 3 4" xfId="18772" xr:uid="{267402D7-CFEB-43BF-B64B-E190BB2209F3}"/>
    <cellStyle name="Percent 6 3 5" xfId="18777" xr:uid="{BC7DA568-9A56-48E1-B9DA-3E244C582F6C}"/>
    <cellStyle name="Percent 6 3 6" xfId="18783" xr:uid="{C470668C-0E7E-4F0E-BBBD-99D682B9E01B}"/>
    <cellStyle name="Percent 6 3 7" xfId="19592" xr:uid="{358E082A-DAC8-4B3F-90A7-DED271088983}"/>
    <cellStyle name="Percent 6 3 8" xfId="19596" xr:uid="{FBF35E26-99CB-4193-9105-16AF8EC43EF6}"/>
    <cellStyle name="Percent 6 3 9" xfId="24947" xr:uid="{B0EB98F3-4E10-4499-959E-EDCA9E282D0D}"/>
    <cellStyle name="Percent 6 4" xfId="31271" xr:uid="{AEDB3720-48B6-4AD9-B9AA-B7F1446A78E0}"/>
    <cellStyle name="Percent 6 4 2" xfId="18799" xr:uid="{1803BEB3-B83B-4773-9FE1-8938B1A04BD2}"/>
    <cellStyle name="Percent 6 4 3" xfId="18804" xr:uid="{D4CE821C-1458-45BA-8B10-A2B3C5610768}"/>
    <cellStyle name="Percent 6 4 4" xfId="18809" xr:uid="{BD2C9F83-B7A5-4539-8910-4CB35D7838C2}"/>
    <cellStyle name="Percent 6 4 5" xfId="18814" xr:uid="{3E7705B0-8CCD-46BD-B8B7-395092363A75}"/>
    <cellStyle name="Percent 6 4 6" xfId="18821" xr:uid="{B349FBF8-4116-471D-8292-40EFB50AC7A3}"/>
    <cellStyle name="Percent 6 4 7" xfId="19698" xr:uid="{FAA028A9-7D94-4879-A7A8-A21F0F0FE504}"/>
    <cellStyle name="Percent 6 4 8" xfId="19702" xr:uid="{EEC17AA7-A191-45A9-9A88-38B759CFC06D}"/>
    <cellStyle name="Percent 6 4 9" xfId="24959" xr:uid="{6EE6F1F3-376F-4726-8C46-F373341CB906}"/>
    <cellStyle name="Percent 6 5" xfId="31273" xr:uid="{A45AAFE9-39F3-4C89-98DD-FE151539F654}"/>
    <cellStyle name="Percent 6 5 2" xfId="3385" xr:uid="{16ECBFDA-0AE7-4E53-AF2A-CA3A3D93F119}"/>
    <cellStyle name="Percent 6 5 3" xfId="18830" xr:uid="{B0D144BC-FBFB-4167-A1E1-DAAEF845F65C}"/>
    <cellStyle name="Percent 6 5 4" xfId="18836" xr:uid="{4C761795-FB9F-4A58-BA92-2D4AA3FED85F}"/>
    <cellStyle name="Percent 6 5 5" xfId="18842" xr:uid="{586B8F6B-5A10-4405-AA68-6C12D71A0C91}"/>
    <cellStyle name="Percent 6 5 6" xfId="18846" xr:uid="{2488BD30-5FE7-449B-8E3C-97FCE83C717F}"/>
    <cellStyle name="Percent 6 5 7" xfId="19795" xr:uid="{C7F769F5-578C-439F-B483-27E9F36D9FA6}"/>
    <cellStyle name="Percent 6 5 8" xfId="19801" xr:uid="{084DE7D9-AD3A-4E46-9B09-AAA3F45E522D}"/>
    <cellStyle name="Percent 6 5 9" xfId="24964" xr:uid="{35E92557-30CA-4935-B4B7-78C0076B376A}"/>
    <cellStyle name="Percent 6 6" xfId="31275" xr:uid="{97DE8E90-3282-4D56-99F9-E946AAA87431}"/>
    <cellStyle name="Percent 6 6 2" xfId="6192" xr:uid="{526FF5EE-CA25-4DBB-AABE-0BEF705A226E}"/>
    <cellStyle name="Percent 6 6 3" xfId="19862" xr:uid="{1654CF8E-6114-4BD2-AA08-16C5DB75EE18}"/>
    <cellStyle name="Percent 6 6 4" xfId="19874" xr:uid="{A1B093C8-DC8E-4171-88D4-5FD2E194EB0A}"/>
    <cellStyle name="Percent 6 6 5" xfId="19902" xr:uid="{D22A6753-712D-43B0-B92F-28509EA43AD3}"/>
    <cellStyle name="Percent 6 6 6" xfId="19906" xr:uid="{47F2E88A-A3B6-4AAE-9312-1A92B3DDA1AC}"/>
    <cellStyle name="Percent 6 6 7" xfId="19912" xr:uid="{12A4934C-DCA4-4DCD-8C02-5C2DB679D9BA}"/>
    <cellStyle name="Percent 6 6 8" xfId="17935" xr:uid="{7AD89B68-7A10-40DB-825A-CFA336308A5A}"/>
    <cellStyle name="Percent 6 6 9" xfId="17938" xr:uid="{4AF38B08-A4D4-41A7-A0FC-FFB6C66A408F}"/>
    <cellStyle name="Percent 6 7" xfId="31277" xr:uid="{DA38238B-56B9-43F8-9EA4-AFD0D82EA2DA}"/>
    <cellStyle name="Percent 6 8" xfId="31279" xr:uid="{B0E4917D-7A99-4870-AC3C-1322F4EBBA36}"/>
    <cellStyle name="Percent 6 9" xfId="31281" xr:uid="{67D2A4D0-FEA7-48FD-B0CD-933DA6D2B61D}"/>
    <cellStyle name="PrePop Currency (0)" xfId="20285" xr:uid="{C3BF69FF-FD87-40A4-A461-4876731079AC}"/>
    <cellStyle name="PrePop Currency (2)" xfId="31282" xr:uid="{D773315F-D5E6-40DE-AE2E-8F67CA8BB0C8}"/>
    <cellStyle name="PrePop Units (0)" xfId="25585" xr:uid="{1DEEEBB4-8933-4FAD-BA07-D80A6B5B206B}"/>
    <cellStyle name="PrePop Units (1)" xfId="31283" xr:uid="{CA18220A-EBDC-4B4A-B560-31FEDB14A890}"/>
    <cellStyle name="PrePop Units (2)" xfId="15168" xr:uid="{1891C009-E2D6-4DF8-AB38-BDCDEB740B49}"/>
    <cellStyle name="pricing" xfId="5456" xr:uid="{4AD73FA0-9EA6-4B94-8743-12C16965151B}"/>
    <cellStyle name="PSChar" xfId="30011" xr:uid="{83F6996E-FD4F-452F-BB8C-863F646CF12D}"/>
    <cellStyle name="PSDate" xfId="31284" xr:uid="{7C3192AA-9BF1-4A0C-8726-096477F1618F}"/>
    <cellStyle name="PSDec" xfId="27310" xr:uid="{0930C89E-62D0-4576-A14A-E37DC1570852}"/>
    <cellStyle name="PSHeading" xfId="11473" xr:uid="{2F9EB008-29B1-4C47-8894-836F494D2F94}"/>
    <cellStyle name="PSHeading 10" xfId="18265" xr:uid="{1AE3DF82-2CD4-4F78-ABEC-39D45E97E412}"/>
    <cellStyle name="PSHeading 11" xfId="18272" xr:uid="{E4092EAB-0317-4A41-BF17-00A77FA9C99C}"/>
    <cellStyle name="PSHeading 12" xfId="18286" xr:uid="{C61DA420-FF3F-41DB-9FA0-4593ECC1BA18}"/>
    <cellStyle name="PSHeading 13" xfId="18294" xr:uid="{8128D361-145D-4CF9-B48C-D83E41E170A7}"/>
    <cellStyle name="PSHeading 14" xfId="18298" xr:uid="{BA1505E0-4E9F-42D3-8B74-EAB84AB086A8}"/>
    <cellStyle name="PSHeading 2" xfId="31286" xr:uid="{69EE5E56-4571-4BA1-AE49-45A56A362381}"/>
    <cellStyle name="PSHeading 3" xfId="3311" xr:uid="{BEE7CF08-F047-4753-BFE7-B15AEE96C3CD}"/>
    <cellStyle name="PSHeading 4" xfId="3315" xr:uid="{E86F4E09-AFE8-4C1E-8AAE-626018E48B9C}"/>
    <cellStyle name="PSHeading 5" xfId="3316" xr:uid="{D4F86948-AA59-4F09-8FC5-3A360AC5F014}"/>
    <cellStyle name="PSHeading 6" xfId="884" xr:uid="{1AEDB3F6-19CD-45AB-AAB6-538904242164}"/>
    <cellStyle name="PSHeading 7" xfId="3318" xr:uid="{FD08B547-B0CE-4083-925D-F0BABEDC72E7}"/>
    <cellStyle name="PSHeading 8" xfId="3321" xr:uid="{EAE375A6-6430-4D44-92C6-5CEAC32E6CD9}"/>
    <cellStyle name="PSHeading 9" xfId="3324" xr:uid="{C89312A0-963C-43AC-88F5-6AF7D24FB0BC}"/>
    <cellStyle name="PSInt" xfId="6502" xr:uid="{CEC927DD-F1BF-4A8F-B1B1-F731842F7B94}"/>
    <cellStyle name="PSSpacer" xfId="31288" xr:uid="{EC19CA3B-7141-4FD8-B3A4-139BA3841F2C}"/>
    <cellStyle name="Quantity" xfId="31289" xr:uid="{680F95C5-D1C5-43DF-AAE0-9F1B16510B86}"/>
    <cellStyle name="RevList" xfId="31291" xr:uid="{220AD268-45F1-4F88-980D-DB36C861E177}"/>
    <cellStyle name="SAPBEXaggData" xfId="31293" xr:uid="{8200057C-B4C0-403B-A2DD-633F99CDEF02}"/>
    <cellStyle name="SAPBEXaggData 10" xfId="6433" xr:uid="{B138ED52-D5AA-4299-9479-EFC934CCBDB2}"/>
    <cellStyle name="SAPBEXaggData 10 2" xfId="6455" xr:uid="{913ECCB2-0AE6-4B2D-B53E-97190720052D}"/>
    <cellStyle name="SAPBEXaggData 10 3" xfId="6497" xr:uid="{1372FBA8-8DF8-476D-B902-AFAD63732D72}"/>
    <cellStyle name="SAPBEXaggData 10 4" xfId="6539" xr:uid="{EBEDA4D9-7AB8-46E9-BBE0-A1B8A579F5E9}"/>
    <cellStyle name="SAPBEXaggData 10 5" xfId="6570" xr:uid="{7CEBF6C2-8761-48E2-B920-8D258E21870C}"/>
    <cellStyle name="SAPBEXaggData 11" xfId="1891" xr:uid="{1CCB0D87-F3C8-48AD-91F7-FFBB5A7EDFEE}"/>
    <cellStyle name="SAPBEXaggData 11 2" xfId="15583" xr:uid="{FB333C88-9957-4F6D-9BA8-C619B1B4FF71}"/>
    <cellStyle name="SAPBEXaggData 11 3" xfId="15587" xr:uid="{44FB7DF3-CC24-4279-9B66-8A88E5CB48FC}"/>
    <cellStyle name="SAPBEXaggData 11 4" xfId="1425" xr:uid="{11738EC4-AED4-469F-B958-43CABE7565EC}"/>
    <cellStyle name="SAPBEXaggData 11 5" xfId="15590" xr:uid="{15CDBEF8-774C-4CA5-BF79-3BBAEFC34A9E}"/>
    <cellStyle name="SAPBEXaggData 12" xfId="6909" xr:uid="{CFA972D0-D14D-49E3-81D6-4AE3EB15AB71}"/>
    <cellStyle name="SAPBEXaggData 12 2" xfId="15603" xr:uid="{5014A3FF-B063-438A-85B8-8CE64AA0899F}"/>
    <cellStyle name="SAPBEXaggData 12 3" xfId="15608" xr:uid="{422441CB-DB23-4D7D-9314-E30A9A0909E7}"/>
    <cellStyle name="SAPBEXaggData 12 4" xfId="15613" xr:uid="{92168735-5278-4D74-84E9-0DFCD338B6D2}"/>
    <cellStyle name="SAPBEXaggData 12 5" xfId="15616" xr:uid="{04E51E5C-487A-44CF-91AA-83C81E82A67B}"/>
    <cellStyle name="SAPBEXaggData 13" xfId="6923" xr:uid="{8046FE30-279C-41FC-A2A0-C8038CC3D16C}"/>
    <cellStyle name="SAPBEXaggData 14" xfId="6937" xr:uid="{11D2BAC1-8DA7-44FE-ADC7-B162B66D0F3E}"/>
    <cellStyle name="SAPBEXaggData 15" xfId="6950" xr:uid="{6336F430-2880-4CBC-B5C3-0D6A1BD8A103}"/>
    <cellStyle name="SAPBEXaggData 16" xfId="6956" xr:uid="{39013D68-569F-4C1E-82D8-9EB7E051A8EE}"/>
    <cellStyle name="SAPBEXaggData 17" xfId="6970" xr:uid="{8E448F29-3A43-47DA-8C7D-6ED608C97AB3}"/>
    <cellStyle name="SAPBEXaggData 18" xfId="31294" xr:uid="{5856EF56-BA87-4929-8F78-7AF9A2255867}"/>
    <cellStyle name="SAPBEXaggData 19" xfId="31296" xr:uid="{6057EBC4-47BC-4F3F-913C-9886C0CB231E}"/>
    <cellStyle name="SAPBEXaggData 2" xfId="31297" xr:uid="{95011FB9-0D2B-42B5-BF5A-7C9B14A2CC9E}"/>
    <cellStyle name="SAPBEXaggData 2 10" xfId="31299" xr:uid="{7DE8ACD4-7AA8-4980-8C4A-A3F6889CC41F}"/>
    <cellStyle name="SAPBEXaggData 2 10 2" xfId="24971" xr:uid="{AB508C15-D81B-4BF5-978D-0873BF3ED296}"/>
    <cellStyle name="SAPBEXaggData 2 10 3" xfId="24972" xr:uid="{7EAB954B-EEBC-4442-A00C-1D807A29AFAB}"/>
    <cellStyle name="SAPBEXaggData 2 10 4" xfId="24977" xr:uid="{96D41F38-0423-464D-8AAC-53C0D985209B}"/>
    <cellStyle name="SAPBEXaggData 2 10 5" xfId="24982" xr:uid="{454C69C4-960C-4645-B06B-83468BEF3EDD}"/>
    <cellStyle name="SAPBEXaggData 2 11" xfId="25365" xr:uid="{3FB418EB-1901-4C16-B44E-2405C4B87E2D}"/>
    <cellStyle name="SAPBEXaggData 2 12" xfId="25369" xr:uid="{E2C5E07D-E5C0-4F8E-9660-58E051429709}"/>
    <cellStyle name="SAPBEXaggData 2 13" xfId="25373" xr:uid="{7C5A5AA1-9E74-4240-A07B-289BEE12F5AD}"/>
    <cellStyle name="SAPBEXaggData 2 14" xfId="25378" xr:uid="{30FBD707-F5B3-4923-BC78-C77E08B47BBD}"/>
    <cellStyle name="SAPBEXaggData 2 15" xfId="25385" xr:uid="{924F86A6-CB91-44B9-880B-3D90292B3ACC}"/>
    <cellStyle name="SAPBEXaggData 2 16" xfId="25391" xr:uid="{05E8A084-EBA3-4D46-BFDB-01D8C111BF31}"/>
    <cellStyle name="SAPBEXaggData 2 17" xfId="17045" xr:uid="{D63E6118-F5F7-475B-8D29-FCC11FF3F049}"/>
    <cellStyle name="SAPBEXaggData 2 18" xfId="17049" xr:uid="{353E1EB9-BDAF-4AB9-BA7C-6E8F4FCEBA6D}"/>
    <cellStyle name="SAPBEXaggData 2 2" xfId="31300" xr:uid="{3F64DAA3-F763-45F6-AE4A-208CB98B3C49}"/>
    <cellStyle name="SAPBEXaggData 2 2 10" xfId="31301" xr:uid="{0B24A43F-8659-43C1-8E86-3726A3E12187}"/>
    <cellStyle name="SAPBEXaggData 2 2 2" xfId="27085" xr:uid="{ADFFF558-3087-408B-A2DC-4160F27A0829}"/>
    <cellStyle name="SAPBEXaggData 2 2 2 2" xfId="31302" xr:uid="{A5CD31E0-44D7-41BC-ABB8-A585327AC70C}"/>
    <cellStyle name="SAPBEXaggData 2 2 2 3" xfId="22552" xr:uid="{BD2EA252-0652-482D-B5EB-222C4B7F15A3}"/>
    <cellStyle name="SAPBEXaggData 2 2 2 4" xfId="22555" xr:uid="{7EC19C9F-B919-4D0A-8E0D-CAFDE8C4E517}"/>
    <cellStyle name="SAPBEXaggData 2 2 2 5" xfId="22558" xr:uid="{096AA9FE-104E-4E59-92CA-29ABEC12573D}"/>
    <cellStyle name="SAPBEXaggData 2 2 3" xfId="27087" xr:uid="{9149E802-A8FE-4E7E-AC45-A6C361D77349}"/>
    <cellStyle name="SAPBEXaggData 2 2 4" xfId="31303" xr:uid="{59133BFB-CF8C-42B5-8334-8DD49C882FCB}"/>
    <cellStyle name="SAPBEXaggData 2 2 5" xfId="22553" xr:uid="{F0BD73DF-E7D7-4118-B153-5C4E91321E1D}"/>
    <cellStyle name="SAPBEXaggData 2 2 6" xfId="22556" xr:uid="{CCAD0623-96C9-463A-8CF8-D01AAA045B9A}"/>
    <cellStyle name="SAPBEXaggData 2 2 7" xfId="22559" xr:uid="{F9DA8572-0682-4B0A-A95C-D78B3458C3AA}"/>
    <cellStyle name="SAPBEXaggData 2 2 8" xfId="22561" xr:uid="{43F0FFCD-FA00-4744-8A6A-87E16B4A6EF8}"/>
    <cellStyle name="SAPBEXaggData 2 2 9" xfId="22563" xr:uid="{9EEA37AA-96D7-4C71-8181-46EF5D6ACD3C}"/>
    <cellStyle name="SAPBEXaggData 2 3" xfId="6109" xr:uid="{67A6F48E-FE83-40BF-9BD9-64E2EE3C1A83}"/>
    <cellStyle name="SAPBEXaggData 2 3 10" xfId="30052" xr:uid="{FBEBEF8C-3DD6-4D3E-94D7-772459D49235}"/>
    <cellStyle name="SAPBEXaggData 2 3 2" xfId="27097" xr:uid="{3BC40F6B-FB4B-4970-809A-4DED5F084DD9}"/>
    <cellStyle name="SAPBEXaggData 2 3 2 2" xfId="31304" xr:uid="{EF58D724-AC00-454C-B217-8DD695C29324}"/>
    <cellStyle name="SAPBEXaggData 2 3 2 3" xfId="31306" xr:uid="{C6BF290F-F371-4417-A6D0-A0DA26BF6A8C}"/>
    <cellStyle name="SAPBEXaggData 2 3 2 4" xfId="31308" xr:uid="{FE89F855-4A24-43B1-AEB3-B4E3C8E9DDE6}"/>
    <cellStyle name="SAPBEXaggData 2 3 2 5" xfId="25447" xr:uid="{D95EDCF5-CA4C-47C6-8DD1-407422C6ED50}"/>
    <cellStyle name="SAPBEXaggData 2 3 3" xfId="27100" xr:uid="{BE20527E-553F-4741-97DF-113E1FC40EC8}"/>
    <cellStyle name="SAPBEXaggData 2 3 4" xfId="31310" xr:uid="{F3A355D9-441B-43B6-9814-D3271ECEB92E}"/>
    <cellStyle name="SAPBEXaggData 2 3 5" xfId="22572" xr:uid="{B394A867-9F61-4D5F-8B69-B90C31F3355B}"/>
    <cellStyle name="SAPBEXaggData 2 3 6" xfId="22576" xr:uid="{46B3EC50-4A88-4D1B-80CA-DF0C0688C363}"/>
    <cellStyle name="SAPBEXaggData 2 3 7" xfId="22579" xr:uid="{337F93D0-A5F7-46D2-8119-8867E78864C7}"/>
    <cellStyle name="SAPBEXaggData 2 3 8" xfId="22582" xr:uid="{A92FC357-C833-4A25-AAA5-077C841413D0}"/>
    <cellStyle name="SAPBEXaggData 2 3 9" xfId="22585" xr:uid="{E49DD33A-4837-4DBE-8618-B39AC156C4C0}"/>
    <cellStyle name="SAPBEXaggData 2 4" xfId="6125" xr:uid="{6FC8CE63-EAA7-40F4-9D55-DD2636610E61}"/>
    <cellStyle name="SAPBEXaggData 2 4 10" xfId="31117" xr:uid="{F506D1E6-19CF-4450-A1CC-4E876845525C}"/>
    <cellStyle name="SAPBEXaggData 2 4 2" xfId="31312" xr:uid="{06F86B73-9227-454D-AACD-B3BB40B6B0CD}"/>
    <cellStyle name="SAPBEXaggData 2 4 2 2" xfId="31313" xr:uid="{D3770432-24E9-4A05-8A22-58DD7B8B01F8}"/>
    <cellStyle name="SAPBEXaggData 2 4 2 3" xfId="31315" xr:uid="{4169410A-E065-49F2-99C3-492C9203931A}"/>
    <cellStyle name="SAPBEXaggData 2 4 2 4" xfId="31317" xr:uid="{FEDD5EB2-A85B-43F2-8A67-2539B24CB4B5}"/>
    <cellStyle name="SAPBEXaggData 2 4 2 5" xfId="25525" xr:uid="{2C5AF9C6-CF15-4B04-8BC0-C9FBEA349AB2}"/>
    <cellStyle name="SAPBEXaggData 2 4 3" xfId="31319" xr:uid="{BD15D380-2BA2-4D85-86E2-0C762E8EE82C}"/>
    <cellStyle name="SAPBEXaggData 2 4 4" xfId="31320" xr:uid="{1A3F7F24-A965-4425-BF81-6B0B86495191}"/>
    <cellStyle name="SAPBEXaggData 2 4 5" xfId="22598" xr:uid="{718B2439-9E7C-490C-9B93-565E5E1E9E52}"/>
    <cellStyle name="SAPBEXaggData 2 4 6" xfId="22600" xr:uid="{9F51038B-D215-4AFC-8ACD-0B5069935DA8}"/>
    <cellStyle name="SAPBEXaggData 2 4 7" xfId="22603" xr:uid="{EA529E7D-A7E6-48B9-A12E-253B1C986659}"/>
    <cellStyle name="SAPBEXaggData 2 4 8" xfId="22607" xr:uid="{D90485D4-A839-4BF5-80B3-D9E2B4593BC3}"/>
    <cellStyle name="SAPBEXaggData 2 4 9" xfId="22610" xr:uid="{B87FB053-A240-4546-A02D-047AC6CE267C}"/>
    <cellStyle name="SAPBEXaggData 2 5" xfId="12438" xr:uid="{8AB053EF-0065-4B7B-A35D-137D0C5F4906}"/>
    <cellStyle name="SAPBEXaggData 2 5 10" xfId="25786" xr:uid="{AAD1CC49-FD3F-4BD3-A743-B4122E5DCABC}"/>
    <cellStyle name="SAPBEXaggData 2 5 2" xfId="31321" xr:uid="{A5F36763-E6E4-46BE-ACF7-974825960CAD}"/>
    <cellStyle name="SAPBEXaggData 2 5 2 2" xfId="31323" xr:uid="{668BD0C6-B77A-45BC-AC0A-3992EAA3B8A7}"/>
    <cellStyle name="SAPBEXaggData 2 5 2 3" xfId="31325" xr:uid="{FA08B45C-59B4-4668-B07D-8057E42C9F1A}"/>
    <cellStyle name="SAPBEXaggData 2 5 2 4" xfId="31327" xr:uid="{56E41018-59A7-4642-ADC0-7D8097CC4A67}"/>
    <cellStyle name="SAPBEXaggData 2 5 2 5" xfId="25619" xr:uid="{CA959BBA-F8A0-47C3-93C3-95615C7C4CA4}"/>
    <cellStyle name="SAPBEXaggData 2 5 3" xfId="31329" xr:uid="{31FAB2F0-0A58-43AC-8DA7-DD40850F9556}"/>
    <cellStyle name="SAPBEXaggData 2 5 4" xfId="31330" xr:uid="{A9A98FBA-363E-4337-9183-EEF863BFC490}"/>
    <cellStyle name="SAPBEXaggData 2 5 5" xfId="22626" xr:uid="{1EDBA4C0-8BF0-4BA8-899D-86E42ACEAED7}"/>
    <cellStyle name="SAPBEXaggData 2 5 6" xfId="22629" xr:uid="{311903A3-8209-412E-BAA5-D2D461FF7AD3}"/>
    <cellStyle name="SAPBEXaggData 2 5 7" xfId="22632" xr:uid="{23D86FA0-D507-4200-A98C-899C676DEC5D}"/>
    <cellStyle name="SAPBEXaggData 2 5 8" xfId="22635" xr:uid="{01FBF451-B7A5-4F57-88F1-83415D3D3F30}"/>
    <cellStyle name="SAPBEXaggData 2 5 9" xfId="22638" xr:uid="{17460664-07FC-419F-96DF-7AC90338B51B}"/>
    <cellStyle name="SAPBEXaggData 2 6" xfId="12442" xr:uid="{AE29D16A-30E7-4D7E-8FC7-4EB506368F0A}"/>
    <cellStyle name="SAPBEXaggData 2 6 10" xfId="31331" xr:uid="{7AAB5460-8492-4755-AAD4-8584C9CF7414}"/>
    <cellStyle name="SAPBEXaggData 2 6 2" xfId="31333" xr:uid="{56AD86C3-DC03-4E0C-9299-3BD9DC330243}"/>
    <cellStyle name="SAPBEXaggData 2 6 2 2" xfId="31334" xr:uid="{5F6FA4BB-7B59-4D78-9C8B-9FACD5E98FE6}"/>
    <cellStyle name="SAPBEXaggData 2 6 2 3" xfId="31338" xr:uid="{E326184C-737D-48FD-8D03-B05452D4EEC7}"/>
    <cellStyle name="SAPBEXaggData 2 6 2 4" xfId="31342" xr:uid="{07D5BD7D-D17B-4B19-950D-E4FF1118DA1E}"/>
    <cellStyle name="SAPBEXaggData 2 6 2 5" xfId="31346" xr:uid="{FF6FAE32-B8F7-41FB-AD1F-C5E72470F55F}"/>
    <cellStyle name="SAPBEXaggData 2 6 3" xfId="24968" xr:uid="{4A50D073-C601-4F25-A802-DDD25DDBD8C3}"/>
    <cellStyle name="SAPBEXaggData 2 6 4" xfId="31349" xr:uid="{5BF30508-B883-40C5-A21C-C387B6C3AAD8}"/>
    <cellStyle name="SAPBEXaggData 2 6 5" xfId="22651" xr:uid="{FE353838-443F-449C-8E99-8146D2ACFA98}"/>
    <cellStyle name="SAPBEXaggData 2 6 6" xfId="22653" xr:uid="{BE892ECA-D8DA-4178-8BF5-D1C0B9AC99F8}"/>
    <cellStyle name="SAPBEXaggData 2 6 7" xfId="22656" xr:uid="{18E8243A-C053-490A-AB08-9760C7121B59}"/>
    <cellStyle name="SAPBEXaggData 2 6 8" xfId="22659" xr:uid="{AC588D8B-A81F-4261-81EA-A3C2CEDC92E2}"/>
    <cellStyle name="SAPBEXaggData 2 6 9" xfId="22662" xr:uid="{B18141CE-9C55-4FE8-B791-3C922991205A}"/>
    <cellStyle name="SAPBEXaggData 2 7" xfId="9180" xr:uid="{18B407E7-DA07-4DE9-AD5A-6BD38A822C4A}"/>
    <cellStyle name="SAPBEXaggData 2 7 2" xfId="31351" xr:uid="{FACAF214-26E2-40FE-9A06-F0565ED093BC}"/>
    <cellStyle name="SAPBEXaggData 2 7 3" xfId="31353" xr:uid="{1CE75060-D642-4B1E-904A-FFB994133C46}"/>
    <cellStyle name="SAPBEXaggData 2 7 4" xfId="31355" xr:uid="{6FB07CD1-EBD9-4063-BEF2-97CCFCE6799C}"/>
    <cellStyle name="SAPBEXaggData 2 7 5" xfId="31357" xr:uid="{12FCFAEF-C6E5-4F31-8134-38F7F3822109}"/>
    <cellStyle name="SAPBEXaggData 2 8" xfId="9208" xr:uid="{5040C6CD-9549-4607-A0BD-11CA33A409C3}"/>
    <cellStyle name="SAPBEXaggData 2 8 2" xfId="31358" xr:uid="{B209E5EA-C726-4A42-AC8F-F8CC12112E27}"/>
    <cellStyle name="SAPBEXaggData 2 8 3" xfId="31359" xr:uid="{6A31D970-B8BF-43AA-8A71-0B03CE352A3F}"/>
    <cellStyle name="SAPBEXaggData 2 8 4" xfId="31360" xr:uid="{B7409FD9-CA3C-4B65-999B-8D1F5D5021D7}"/>
    <cellStyle name="SAPBEXaggData 2 8 5" xfId="31361" xr:uid="{8E15319E-4469-48FB-9A59-81064E4FF0D8}"/>
    <cellStyle name="SAPBEXaggData 2 9" xfId="9229" xr:uid="{BEB24DBC-66EA-4E62-A6BE-BDC4039EB1DA}"/>
    <cellStyle name="SAPBEXaggData 2 9 2" xfId="31362" xr:uid="{B42AAAEE-458D-492C-9330-3D9D9F47FF47}"/>
    <cellStyle name="SAPBEXaggData 2 9 3" xfId="31363" xr:uid="{CB0DC964-F869-4A44-9686-926AA7ED682B}"/>
    <cellStyle name="SAPBEXaggData 2 9 4" xfId="31364" xr:uid="{D58CB49E-2B47-4340-B190-9285BFC6B97A}"/>
    <cellStyle name="SAPBEXaggData 2 9 5" xfId="31366" xr:uid="{91EF847D-5DBC-4B3B-81B8-6866CD2DB1A0}"/>
    <cellStyle name="SAPBEXaggData 2_New TB 18-19" xfId="31368" xr:uid="{6824AB36-A49C-4BC9-8C86-437A26B6019C}"/>
    <cellStyle name="SAPBEXaggData 20" xfId="6951" xr:uid="{04282E47-90C8-4B16-88AB-FF72143CD197}"/>
    <cellStyle name="SAPBEXaggData 3" xfId="31369" xr:uid="{6CCA7DE7-0926-4EF7-9FCD-234E9A8666B6}"/>
    <cellStyle name="SAPBEXaggData 3 10" xfId="25308" xr:uid="{3B7F78DB-FE07-4D14-851D-23DA8A896AE7}"/>
    <cellStyle name="SAPBEXaggData 3 10 2" xfId="23439" xr:uid="{4024309F-54C7-471D-9B3B-B5407890F770}"/>
    <cellStyle name="SAPBEXaggData 3 10 3" xfId="23444" xr:uid="{7CD68038-394B-4112-9CC7-1288A10BDD14}"/>
    <cellStyle name="SAPBEXaggData 3 10 4" xfId="23449" xr:uid="{61100903-6254-46C6-878C-02FE9429304E}"/>
    <cellStyle name="SAPBEXaggData 3 10 5" xfId="23454" xr:uid="{78407BC9-EC58-440A-907F-39B6307FF9EC}"/>
    <cellStyle name="SAPBEXaggData 3 11" xfId="25433" xr:uid="{6F5FC25B-1701-4D0F-A381-DB6C0C2404EB}"/>
    <cellStyle name="SAPBEXaggData 3 12" xfId="25435" xr:uid="{4E9E7970-9C08-422D-B3D3-9BD652BB2888}"/>
    <cellStyle name="SAPBEXaggData 3 13" xfId="25437" xr:uid="{FAAF8FD0-765C-4C4D-88F6-F1EF169BEFC8}"/>
    <cellStyle name="SAPBEXaggData 3 14" xfId="25439" xr:uid="{FB64C912-DEE3-42E6-96D2-680A05B77D31}"/>
    <cellStyle name="SAPBEXaggData 3 15" xfId="25441" xr:uid="{61F0F4B9-F552-473F-AE84-1AA16CF60662}"/>
    <cellStyle name="SAPBEXaggData 3 16" xfId="31370" xr:uid="{9B83946B-2A60-42D0-8CFB-0A30A41CCE24}"/>
    <cellStyle name="SAPBEXaggData 3 17" xfId="31290" xr:uid="{1D66AA8F-7E07-4D6F-B449-CB8990BCB488}"/>
    <cellStyle name="SAPBEXaggData 3 18" xfId="31371" xr:uid="{DF89821F-117D-4127-BDE8-4745DCEEBFC1}"/>
    <cellStyle name="SAPBEXaggData 3 2" xfId="6856" xr:uid="{F49D9B53-D003-4CED-9F1E-F8B882A4C6B8}"/>
    <cellStyle name="SAPBEXaggData 3 2 10" xfId="31373" xr:uid="{6B3611D8-124C-4DA3-896F-AA8884B3F30D}"/>
    <cellStyle name="SAPBEXaggData 3 2 2" xfId="31374" xr:uid="{BB87ACC9-13F8-44B6-8D38-B545C76D24E6}"/>
    <cellStyle name="SAPBEXaggData 3 2 2 2" xfId="31375" xr:uid="{24FC19CD-C435-4C5C-B4AA-408FF25E2D46}"/>
    <cellStyle name="SAPBEXaggData 3 2 2 3" xfId="23079" xr:uid="{CD0A1755-D20E-4B3E-BC7A-6E91F412AE17}"/>
    <cellStyle name="SAPBEXaggData 3 2 2 4" xfId="23082" xr:uid="{AE08A532-F8A1-4A46-8450-3DA8278D1C6A}"/>
    <cellStyle name="SAPBEXaggData 3 2 2 5" xfId="23086" xr:uid="{CC901438-1492-45DB-8E2F-805C77B01077}"/>
    <cellStyle name="SAPBEXaggData 3 2 3" xfId="31377" xr:uid="{DEB5EC08-624D-4232-B5BA-60D39A08012F}"/>
    <cellStyle name="SAPBEXaggData 3 2 4" xfId="31305" xr:uid="{197F1F02-27B7-44F8-8F90-534934B9A5C2}"/>
    <cellStyle name="SAPBEXaggData 3 2 5" xfId="31307" xr:uid="{D6511CCB-50C0-42E7-BBBB-3BBD5AB551AB}"/>
    <cellStyle name="SAPBEXaggData 3 2 6" xfId="31309" xr:uid="{B578FA54-C87A-48BA-A6B0-65422584E727}"/>
    <cellStyle name="SAPBEXaggData 3 2 7" xfId="25448" xr:uid="{B644F4A6-4A8B-4BA6-B95F-58E3E0AA68F8}"/>
    <cellStyle name="SAPBEXaggData 3 2 8" xfId="25450" xr:uid="{3D7940EC-A260-47CA-9649-F5BAC63DDD3A}"/>
    <cellStyle name="SAPBEXaggData 3 2 9" xfId="25454" xr:uid="{E975E6D1-1771-40FF-9D27-5781D5B45648}"/>
    <cellStyle name="SAPBEXaggData 3 3" xfId="31378" xr:uid="{C629E151-4BF1-41E4-8C63-AAC913613209}"/>
    <cellStyle name="SAPBEXaggData 3 3 10" xfId="31381" xr:uid="{2408F792-8431-4690-A7D2-CEEB06EDD6F5}"/>
    <cellStyle name="SAPBEXaggData 3 3 2" xfId="31382" xr:uid="{CF57D21A-319A-450D-B789-F08D821BC9D8}"/>
    <cellStyle name="SAPBEXaggData 3 3 2 2" xfId="31384" xr:uid="{92623AB3-036A-40B5-A813-5D58F28B7E5A}"/>
    <cellStyle name="SAPBEXaggData 3 3 2 3" xfId="31385" xr:uid="{3EA68452-B972-49B4-AFF6-925B46F2DC2A}"/>
    <cellStyle name="SAPBEXaggData 3 3 2 4" xfId="31387" xr:uid="{41276729-4B39-49FC-B2D0-389089176930}"/>
    <cellStyle name="SAPBEXaggData 3 3 2 5" xfId="26423" xr:uid="{5A91DFD5-380D-4B82-BD7A-F77AFA6F20B0}"/>
    <cellStyle name="SAPBEXaggData 3 3 3" xfId="31388" xr:uid="{72FEEC5A-0E2A-4B0E-A891-848BDCCB18A0}"/>
    <cellStyle name="SAPBEXaggData 3 3 4" xfId="31390" xr:uid="{9E3939DE-3809-49D9-AD1A-344557064D21}"/>
    <cellStyle name="SAPBEXaggData 3 3 5" xfId="31392" xr:uid="{B2C71276-EE13-4E05-92E5-6091C9E70EEF}"/>
    <cellStyle name="SAPBEXaggData 3 3 6" xfId="31394" xr:uid="{D2B0646D-4838-445B-A0EB-52C619BD1D31}"/>
    <cellStyle name="SAPBEXaggData 3 3 7" xfId="25462" xr:uid="{7FFE3EA1-3D8B-4CC7-9B43-446ED3D6A68D}"/>
    <cellStyle name="SAPBEXaggData 3 3 8" xfId="25464" xr:uid="{4E3A9396-7FEC-47D6-8264-CCB972CDF3AD}"/>
    <cellStyle name="SAPBEXaggData 3 3 9" xfId="25467" xr:uid="{F396EE83-0F20-41D4-90D3-E3427384EC63}"/>
    <cellStyle name="SAPBEXaggData 3 4" xfId="31395" xr:uid="{8F643948-17C7-4F4F-BCFC-F0EDB293318E}"/>
    <cellStyle name="SAPBEXaggData 3 4 10" xfId="31398" xr:uid="{4586CE8D-D5DF-46C9-8C01-BEC722A31036}"/>
    <cellStyle name="SAPBEXaggData 3 4 2" xfId="31399" xr:uid="{9B491FFF-930F-4339-B80D-239B6416EECD}"/>
    <cellStyle name="SAPBEXaggData 3 4 2 2" xfId="31400" xr:uid="{97F5ECCE-3622-48DF-B858-4CA615054F1B}"/>
    <cellStyle name="SAPBEXaggData 3 4 2 3" xfId="31401" xr:uid="{3CDD0491-BA83-42E4-887E-01E3E42CA513}"/>
    <cellStyle name="SAPBEXaggData 3 4 2 4" xfId="31402" xr:uid="{FBCF9017-64C5-493D-B605-5ADDE52EDC01}"/>
    <cellStyle name="SAPBEXaggData 3 4 2 5" xfId="26484" xr:uid="{F19E6824-EF40-4238-BAB1-751793375E8B}"/>
    <cellStyle name="SAPBEXaggData 3 4 3" xfId="31403" xr:uid="{17D0BD69-C2B9-480C-8BA3-2C224AE65338}"/>
    <cellStyle name="SAPBEXaggData 3 4 4" xfId="31404" xr:uid="{6849605F-78EC-49A9-8A37-D2500AE57398}"/>
    <cellStyle name="SAPBEXaggData 3 4 5" xfId="31405" xr:uid="{2FD7EAF0-4EE2-4E2D-B2AA-29EF2E3AA9F9}"/>
    <cellStyle name="SAPBEXaggData 3 4 6" xfId="31406" xr:uid="{7A21DD49-EE87-4ED1-A280-A35257B53DE0}"/>
    <cellStyle name="SAPBEXaggData 3 4 7" xfId="25477" xr:uid="{3A063479-1EFA-4E0E-9376-1B57EC861BE9}"/>
    <cellStyle name="SAPBEXaggData 3 4 8" xfId="25479" xr:uid="{347C691E-BA9C-4AD6-9708-7A393331AE29}"/>
    <cellStyle name="SAPBEXaggData 3 4 9" xfId="25482" xr:uid="{A1B052A3-3672-4280-9A42-E81559CDBD05}"/>
    <cellStyle name="SAPBEXaggData 3 5" xfId="31407" xr:uid="{12CAB05A-DDF3-4FE6-9AD3-8EB7B2BC624C}"/>
    <cellStyle name="SAPBEXaggData 3 5 10" xfId="31409" xr:uid="{07863878-42EA-4BAC-ACF6-B2D779386E65}"/>
    <cellStyle name="SAPBEXaggData 3 5 2" xfId="31410" xr:uid="{2EBEB2E8-7FC2-4C22-9CDC-DBB5A6D11E8D}"/>
    <cellStyle name="SAPBEXaggData 3 5 2 2" xfId="31411" xr:uid="{870A45D7-9BA4-438C-AF9B-550D1FD35D54}"/>
    <cellStyle name="SAPBEXaggData 3 5 2 3" xfId="31412" xr:uid="{B6AAA1A0-4D1E-40D2-AF9A-B7019AB763A0}"/>
    <cellStyle name="SAPBEXaggData 3 5 2 4" xfId="31413" xr:uid="{8B0171CE-0A68-43B9-9B31-354DFF256B40}"/>
    <cellStyle name="SAPBEXaggData 3 5 2 5" xfId="26533" xr:uid="{1B0C4CD8-2529-4AF8-9DF9-4508B6D0B1F4}"/>
    <cellStyle name="SAPBEXaggData 3 5 3" xfId="31414" xr:uid="{FD446CC7-D80E-4894-92B2-348AB548FBD1}"/>
    <cellStyle name="SAPBEXaggData 3 5 4" xfId="31415" xr:uid="{4824DE6D-377A-4128-81B5-57B9A74C68C2}"/>
    <cellStyle name="SAPBEXaggData 3 5 5" xfId="31416" xr:uid="{F117445D-A30F-4E33-BC74-B8AB028B5EAA}"/>
    <cellStyle name="SAPBEXaggData 3 5 6" xfId="31417" xr:uid="{C7A06CD5-6253-455F-BD51-68DEF0545385}"/>
    <cellStyle name="SAPBEXaggData 3 5 7" xfId="25491" xr:uid="{E7C90444-8CB7-404C-953D-CB3272C8A735}"/>
    <cellStyle name="SAPBEXaggData 3 5 8" xfId="25493" xr:uid="{C30631C9-C5B0-4AAD-A456-BED80522AF85}"/>
    <cellStyle name="SAPBEXaggData 3 5 9" xfId="25496" xr:uid="{C1BDE403-5FE6-4952-8601-1055D34DA3D8}"/>
    <cellStyle name="SAPBEXaggData 3 6" xfId="31418" xr:uid="{08A302CE-C4CF-4490-89E5-52ADE6B090C9}"/>
    <cellStyle name="SAPBEXaggData 3 6 10" xfId="31420" xr:uid="{98E30590-4995-430E-B93D-D2C1ABB8BBB9}"/>
    <cellStyle name="SAPBEXaggData 3 6 2" xfId="31421" xr:uid="{AF06B529-5392-49FA-8B3C-F1925AAF2B3B}"/>
    <cellStyle name="SAPBEXaggData 3 6 2 2" xfId="2131" xr:uid="{C6A33F39-C464-465D-AA1C-A09CCC9AD071}"/>
    <cellStyle name="SAPBEXaggData 3 6 2 3" xfId="2137" xr:uid="{24E80BF8-C234-4C2E-89E8-895BD786120F}"/>
    <cellStyle name="SAPBEXaggData 3 6 2 4" xfId="2146" xr:uid="{285BA753-8AA0-4962-97D1-8ED30C4E5563}"/>
    <cellStyle name="SAPBEXaggData 3 6 2 5" xfId="2157" xr:uid="{8736F446-6CCF-4615-9A05-77338B736A63}"/>
    <cellStyle name="SAPBEXaggData 3 6 3" xfId="31422" xr:uid="{41B07129-18F2-4120-ABEA-4F792E1DC880}"/>
    <cellStyle name="SAPBEXaggData 3 6 4" xfId="31423" xr:uid="{B91DD54A-8813-4C3A-B194-D3387418E3DF}"/>
    <cellStyle name="SAPBEXaggData 3 6 5" xfId="31424" xr:uid="{BE8D08D1-1786-4FF7-BF27-C9EA89DBB4F4}"/>
    <cellStyle name="SAPBEXaggData 3 6 6" xfId="31425" xr:uid="{A85725D8-F90E-4BB6-8E71-4F45FE106049}"/>
    <cellStyle name="SAPBEXaggData 3 6 7" xfId="25505" xr:uid="{AD453169-7A7E-439A-BF98-73A6C6BD464B}"/>
    <cellStyle name="SAPBEXaggData 3 6 8" xfId="25507" xr:uid="{392A8D6A-7130-402B-B617-143205B84CCD}"/>
    <cellStyle name="SAPBEXaggData 3 6 9" xfId="25511" xr:uid="{5B4AC725-9514-45EE-8DC2-EF544DD2C3E7}"/>
    <cellStyle name="SAPBEXaggData 3 7" xfId="31427" xr:uid="{21A631D6-DB81-4142-BD67-AD606C5297E8}"/>
    <cellStyle name="SAPBEXaggData 3 7 2" xfId="31430" xr:uid="{CB4814D5-0916-4799-9D6F-6E04E2E00C22}"/>
    <cellStyle name="SAPBEXaggData 3 7 3" xfId="31432" xr:uid="{037B4BA7-3A8F-4DFF-8736-45378C735014}"/>
    <cellStyle name="SAPBEXaggData 3 7 4" xfId="31434" xr:uid="{D3818558-9E0D-4586-80A5-B749351A3E7A}"/>
    <cellStyle name="SAPBEXaggData 3 7 5" xfId="31436" xr:uid="{C40DBFB8-5ADF-47DC-8315-FA96AAB49E5B}"/>
    <cellStyle name="SAPBEXaggData 3 8" xfId="31438" xr:uid="{308CE730-320D-4D34-9DD1-63D85F5CED9F}"/>
    <cellStyle name="SAPBEXaggData 3 8 2" xfId="31441" xr:uid="{2DAA4A4F-7A56-43A8-8A8A-0F2A9E331603}"/>
    <cellStyle name="SAPBEXaggData 3 8 3" xfId="31442" xr:uid="{E9E177CE-89BA-46A6-926F-2397F6958025}"/>
    <cellStyle name="SAPBEXaggData 3 8 4" xfId="31443" xr:uid="{00EEB7C6-6B52-4CFD-B2B9-190DF3EB8C8F}"/>
    <cellStyle name="SAPBEXaggData 3 8 5" xfId="31444" xr:uid="{E2DBAA1E-8025-440A-967B-85359C95A648}"/>
    <cellStyle name="SAPBEXaggData 3 9" xfId="19142" xr:uid="{C74CDC90-B780-443E-B518-36AF28F6903F}"/>
    <cellStyle name="SAPBEXaggData 3 9 2" xfId="31445" xr:uid="{B707AA6E-8094-4B87-92E2-A83E1F4AC5C9}"/>
    <cellStyle name="SAPBEXaggData 3 9 3" xfId="31446" xr:uid="{3BC06B64-B41D-492C-BDC6-4511F635F776}"/>
    <cellStyle name="SAPBEXaggData 3 9 4" xfId="31447" xr:uid="{553B8B83-0CF9-4D0F-A9F3-72268766C7A1}"/>
    <cellStyle name="SAPBEXaggData 3 9 5" xfId="31450" xr:uid="{8F7902B2-9FB1-46D0-9FEA-D9E1FFF49B7D}"/>
    <cellStyle name="SAPBEXaggData 3_New TB 18-19" xfId="31454" xr:uid="{8011FF0D-FDE1-40D7-ADA0-9F8D5BFA5BD0}"/>
    <cellStyle name="SAPBEXaggData 4" xfId="31455" xr:uid="{28FB11EB-DFE5-4750-9EB1-03610B246313}"/>
    <cellStyle name="SAPBEXaggData 4 10" xfId="31456" xr:uid="{3058048B-F6F0-4143-BB0A-BA8095813EB0}"/>
    <cellStyle name="SAPBEXaggData 4 2" xfId="6345" xr:uid="{FD72DC19-7FA9-4A73-B9A3-2FC79DDE6DE5}"/>
    <cellStyle name="SAPBEXaggData 4 2 2" xfId="31457" xr:uid="{C8DAD5CB-AC39-40E2-8DF8-8E0003C997F4}"/>
    <cellStyle name="SAPBEXaggData 4 2 3" xfId="31458" xr:uid="{E35E5199-954C-4C70-A5D7-968F7FC8C4FE}"/>
    <cellStyle name="SAPBEXaggData 4 2 4" xfId="31314" xr:uid="{D9738970-DE29-4700-AF1F-E18D1CA648AE}"/>
    <cellStyle name="SAPBEXaggData 4 2 5" xfId="31316" xr:uid="{02A84402-D60E-4956-AC81-B50E1E5B2996}"/>
    <cellStyle name="SAPBEXaggData 4 3" xfId="6355" xr:uid="{9FAD9A63-1998-45C5-8BE6-820C58F52ADC}"/>
    <cellStyle name="SAPBEXaggData 4 4" xfId="6365" xr:uid="{CAF6F8D0-C753-44D6-B1DA-ED8129A3081E}"/>
    <cellStyle name="SAPBEXaggData 4 5" xfId="6372" xr:uid="{8A64463F-CD3D-4D3A-978C-EC26210CF1AD}"/>
    <cellStyle name="SAPBEXaggData 4 6" xfId="6379" xr:uid="{A7A1B612-E311-40DF-85F8-53399CBBCC93}"/>
    <cellStyle name="SAPBEXaggData 4 7" xfId="6388" xr:uid="{8D4251D9-8F0E-408D-B8F1-F89D39D0FDE5}"/>
    <cellStyle name="SAPBEXaggData 4 8" xfId="6395" xr:uid="{EED7BDE1-4030-43E8-A6BB-D938B8062FEF}"/>
    <cellStyle name="SAPBEXaggData 4 9" xfId="6404" xr:uid="{8B0CDF0A-156B-4FAA-8A1D-EE56E394FEF7}"/>
    <cellStyle name="SAPBEXaggData 5" xfId="31459" xr:uid="{03743B36-73BB-425B-9C71-73338D4256B9}"/>
    <cellStyle name="SAPBEXaggData 5 10" xfId="31460" xr:uid="{0BABB5CB-02EE-4305-86EC-EADB1B29F1DC}"/>
    <cellStyle name="SAPBEXaggData 5 2" xfId="24189" xr:uid="{1DBF0B13-EC5E-4EC4-B523-38303761106D}"/>
    <cellStyle name="SAPBEXaggData 5 2 2" xfId="31462" xr:uid="{DD094477-59AA-404E-A472-F816562B514D}"/>
    <cellStyle name="SAPBEXaggData 5 2 3" xfId="31464" xr:uid="{428823C1-2041-4E35-993A-F67C5DA40B3C}"/>
    <cellStyle name="SAPBEXaggData 5 2 4" xfId="31322" xr:uid="{2C0F918E-88C8-4B72-9B25-F901FC6E605B}"/>
    <cellStyle name="SAPBEXaggData 5 2 5" xfId="31326" xr:uid="{8978AC4E-1652-48C7-8082-32C073C50049}"/>
    <cellStyle name="SAPBEXaggData 5 3" xfId="24190" xr:uid="{68A2C6E8-F87C-4300-8E78-DBF48E283465}"/>
    <cellStyle name="SAPBEXaggData 5 4" xfId="24193" xr:uid="{726818F1-165C-4264-819B-4CDB3922F529}"/>
    <cellStyle name="SAPBEXaggData 5 5" xfId="24196" xr:uid="{D2BC691C-B2BE-47D1-92FA-16E5E5CC011D}"/>
    <cellStyle name="SAPBEXaggData 5 6" xfId="23854" xr:uid="{DFD8173F-F597-4F64-9BD1-FF9F1B58503C}"/>
    <cellStyle name="SAPBEXaggData 5 7" xfId="24200" xr:uid="{E7112062-199F-4B3E-9BE3-566DBC66A667}"/>
    <cellStyle name="SAPBEXaggData 5 8" xfId="31467" xr:uid="{D45283B5-5944-46D9-A9B4-F5EB95C1E5AE}"/>
    <cellStyle name="SAPBEXaggData 5 9" xfId="31470" xr:uid="{32CD9228-D50B-4AD7-B150-8E9288DB5291}"/>
    <cellStyle name="SAPBEXaggData 6" xfId="31472" xr:uid="{2F2ABFEE-212D-4D9A-982B-8920DA35B01C}"/>
    <cellStyle name="SAPBEXaggData 6 10" xfId="31473" xr:uid="{B2C28DCF-9AE0-4AD7-A290-B19C84A27732}"/>
    <cellStyle name="SAPBEXaggData 6 2" xfId="24207" xr:uid="{02E054E0-1F56-487B-8D5F-CC7D7EE06C1B}"/>
    <cellStyle name="SAPBEXaggData 6 2 2" xfId="31474" xr:uid="{643D7C7C-3FD2-4428-89A1-EFDF9FA2B76A}"/>
    <cellStyle name="SAPBEXaggData 6 2 3" xfId="31476" xr:uid="{AE56E126-3D18-4ADD-B79B-F31A377A93EF}"/>
    <cellStyle name="SAPBEXaggData 6 2 4" xfId="31336" xr:uid="{29E40230-FC61-4236-843E-B315CAF83D83}"/>
    <cellStyle name="SAPBEXaggData 6 2 5" xfId="31340" xr:uid="{9F41B579-6159-4D5F-A48C-10C6D76197E8}"/>
    <cellStyle name="SAPBEXaggData 6 3" xfId="24210" xr:uid="{FA1BE6C3-63B8-4414-862E-92F5DD72910E}"/>
    <cellStyle name="SAPBEXaggData 6 4" xfId="24214" xr:uid="{2F0E2638-9688-4EE8-B7A8-C38640B029B3}"/>
    <cellStyle name="SAPBEXaggData 6 5" xfId="24219" xr:uid="{FA4A4F2B-1628-4812-9109-13BF44965434}"/>
    <cellStyle name="SAPBEXaggData 6 6" xfId="24224" xr:uid="{865FEE38-4EEC-45EB-8E91-B4E2C839B3E1}"/>
    <cellStyle name="SAPBEXaggData 6 7" xfId="24230" xr:uid="{9FC430DC-B239-4E19-A9D0-9514EC4A1013}"/>
    <cellStyle name="SAPBEXaggData 6 8" xfId="31479" xr:uid="{E2DAA270-D4ED-46BF-A53A-3319BBC4C3E6}"/>
    <cellStyle name="SAPBEXaggData 6 9" xfId="31483" xr:uid="{FE39655C-843E-4F02-B135-A434D650F3F0}"/>
    <cellStyle name="SAPBEXaggData 7" xfId="31485" xr:uid="{D418F6B8-8E1D-4060-9FCE-FFC3D663CB0B}"/>
    <cellStyle name="SAPBEXaggData 7 10" xfId="31487" xr:uid="{3F7A5534-D5D0-4C16-B6B2-4251FAAEA62A}"/>
    <cellStyle name="SAPBEXaggData 7 2" xfId="24238" xr:uid="{A2AF18E2-B584-48D8-B592-E58433D90106}"/>
    <cellStyle name="SAPBEXaggData 7 2 2" xfId="31488" xr:uid="{2CA9E834-F1B2-4BBE-9868-A17CEA0196C2}"/>
    <cellStyle name="SAPBEXaggData 7 2 3" xfId="31489" xr:uid="{832D34C9-BCBD-4749-93DC-EF6BCCE789E7}"/>
    <cellStyle name="SAPBEXaggData 7 2 4" xfId="31490" xr:uid="{CB490496-3B30-4034-877D-7EB4536C1DE8}"/>
    <cellStyle name="SAPBEXaggData 7 2 5" xfId="31491" xr:uid="{054A64F9-B1DE-462E-B2CC-84804350FA87}"/>
    <cellStyle name="SAPBEXaggData 7 3" xfId="10705" xr:uid="{B8AB0728-EEA0-4175-9CE0-3F3C3164E7BC}"/>
    <cellStyle name="SAPBEXaggData 7 4" xfId="10712" xr:uid="{62C89E7F-9E53-41DF-92BC-E7FC5826D34F}"/>
    <cellStyle name="SAPBEXaggData 7 5" xfId="17075" xr:uid="{E6253F04-C944-4AF4-859F-F8E244BBF625}"/>
    <cellStyle name="SAPBEXaggData 7 6" xfId="17080" xr:uid="{B49F8C43-7449-43EB-8EB8-1840D18C0295}"/>
    <cellStyle name="SAPBEXaggData 7 7" xfId="11401" xr:uid="{5ED3FE4A-3F55-4172-B208-DF1BDCB72C91}"/>
    <cellStyle name="SAPBEXaggData 7 8" xfId="31493" xr:uid="{B130A690-14D9-41B3-BC08-E4288642DF23}"/>
    <cellStyle name="SAPBEXaggData 7 9" xfId="31495" xr:uid="{FADE0673-918D-4352-B259-26F0815973D1}"/>
    <cellStyle name="SAPBEXaggData 8" xfId="31496" xr:uid="{36534D86-0A6D-4828-8411-7793A56BAB62}"/>
    <cellStyle name="SAPBEXaggData 8 10" xfId="31497" xr:uid="{F5E38559-DFA7-4793-9624-24AC4EB267D8}"/>
    <cellStyle name="SAPBEXaggData 8 2" xfId="17365" xr:uid="{AE46EFC6-87F0-4A05-9B76-69E98E018523}"/>
    <cellStyle name="SAPBEXaggData 8 2 2" xfId="31499" xr:uid="{DDE2FC16-6195-4A27-BCC4-F17B5C53AA55}"/>
    <cellStyle name="SAPBEXaggData 8 2 3" xfId="31500" xr:uid="{A31A629E-7B3C-4C32-A948-447D21BED50F}"/>
    <cellStyle name="SAPBEXaggData 8 2 4" xfId="31501" xr:uid="{E5A332F0-A007-4CC5-9860-6943DE53D2EB}"/>
    <cellStyle name="SAPBEXaggData 8 2 5" xfId="31502" xr:uid="{CE304EF5-AD13-4573-8BF6-05493572E055}"/>
    <cellStyle name="SAPBEXaggData 8 3" xfId="24242" xr:uid="{C4673ECC-2F75-422E-B7E0-093B2C996EDD}"/>
    <cellStyle name="SAPBEXaggData 8 4" xfId="24246" xr:uid="{4E8134ED-882B-4660-BF50-D27663B568C2}"/>
    <cellStyle name="SAPBEXaggData 8 5" xfId="24253" xr:uid="{9538D290-6991-4A3C-9DAD-4E59B7B6AA05}"/>
    <cellStyle name="SAPBEXaggData 8 6" xfId="24258" xr:uid="{E6945330-0EC4-4A17-A6E5-EF5EB1EC0FDF}"/>
    <cellStyle name="SAPBEXaggData 8 7" xfId="24261" xr:uid="{EAEC9289-0166-4C43-8DDA-D5DD6C91E8FF}"/>
    <cellStyle name="SAPBEXaggData 8 8" xfId="31503" xr:uid="{F06C48C2-BBB2-42A8-A2CF-55E7CADD4B0B}"/>
    <cellStyle name="SAPBEXaggData 8 9" xfId="31505" xr:uid="{9E31C45A-FBF0-41E8-A57A-DF68B179FBBB}"/>
    <cellStyle name="SAPBEXaggData 9" xfId="31507" xr:uid="{D85BBEA8-3D8F-4137-AC43-25854E67916A}"/>
    <cellStyle name="SAPBEXaggData 9 2" xfId="17422" xr:uid="{624F86B2-B27E-47BE-817D-A0B3D0AB1965}"/>
    <cellStyle name="SAPBEXaggData 9 3" xfId="31509" xr:uid="{C9806B6A-13F0-4DAF-B6D6-479681AE5BED}"/>
    <cellStyle name="SAPBEXaggData 9 4" xfId="31513" xr:uid="{1B97610B-636B-43B3-8A9B-F7FB828D451A}"/>
    <cellStyle name="SAPBEXaggData 9 5" xfId="31516" xr:uid="{5FB373AA-73C2-4405-AF59-86C7008D1DDF}"/>
    <cellStyle name="SAPBEXaggData_New TB 18-19" xfId="31520" xr:uid="{09F37948-0F27-41C6-957A-1FFCD3ED9FF1}"/>
    <cellStyle name="SAPBEXaggDataEmph" xfId="31521" xr:uid="{110EA5A7-8086-41A6-9197-789586603F82}"/>
    <cellStyle name="SAPBEXaggDataEmph 10" xfId="29049" xr:uid="{7962700B-3ADB-47B2-8FE4-F602A5EFD28E}"/>
    <cellStyle name="SAPBEXaggDataEmph 10 2" xfId="31522" xr:uid="{198BA43A-C674-4AF2-B1AC-A34E245571C5}"/>
    <cellStyle name="SAPBEXaggDataEmph 10 3" xfId="31523" xr:uid="{3E9EF96F-D1B3-4601-A28F-4D90C86D96DA}"/>
    <cellStyle name="SAPBEXaggDataEmph 10 4" xfId="31524" xr:uid="{BC0E5968-139B-4456-9677-B483FC25847C}"/>
    <cellStyle name="SAPBEXaggDataEmph 10 5" xfId="31525" xr:uid="{D245291E-6180-477B-8E75-20850674446F}"/>
    <cellStyle name="SAPBEXaggDataEmph 11" xfId="29052" xr:uid="{D5C5ACFE-A77C-4ECA-87D2-712F1C66BF41}"/>
    <cellStyle name="SAPBEXaggDataEmph 11 2" xfId="31527" xr:uid="{9A57D4D4-F945-4326-9BE7-64142163D8B8}"/>
    <cellStyle name="SAPBEXaggDataEmph 11 3" xfId="31528" xr:uid="{CB709E15-9FCF-4193-AA98-8A478111F82A}"/>
    <cellStyle name="SAPBEXaggDataEmph 11 4" xfId="31529" xr:uid="{7D2804DD-7438-4F72-A916-257E5B517E35}"/>
    <cellStyle name="SAPBEXaggDataEmph 11 5" xfId="31530" xr:uid="{DA0CFA6D-3360-4063-B438-60FFA6D3B9CA}"/>
    <cellStyle name="SAPBEXaggDataEmph 12" xfId="29055" xr:uid="{F7450E59-3E52-4DFC-B91E-B5415AABE1E4}"/>
    <cellStyle name="SAPBEXaggDataEmph 12 2" xfId="31531" xr:uid="{9BF93AE2-E2AB-4DBF-A9E0-B07D719C8A5A}"/>
    <cellStyle name="SAPBEXaggDataEmph 12 3" xfId="31532" xr:uid="{5FAE2B33-672F-4F1A-BAB0-C0F3A37201C7}"/>
    <cellStyle name="SAPBEXaggDataEmph 12 4" xfId="31533" xr:uid="{128224E5-E751-4678-B6D4-1FB0DE919E5F}"/>
    <cellStyle name="SAPBEXaggDataEmph 12 5" xfId="31534" xr:uid="{8B023615-7BF7-473E-AEF7-0D593D884F96}"/>
    <cellStyle name="SAPBEXaggDataEmph 13" xfId="29058" xr:uid="{A5B1855D-D36B-496E-B6FC-D011276FB1CD}"/>
    <cellStyle name="SAPBEXaggDataEmph 14" xfId="29061" xr:uid="{FA28B2EA-83FC-43B8-8820-1B8CBEB0BADF}"/>
    <cellStyle name="SAPBEXaggDataEmph 15" xfId="31535" xr:uid="{2B64AB1E-FF0D-4C34-8A92-0667C40010AB}"/>
    <cellStyle name="SAPBEXaggDataEmph 16" xfId="31538" xr:uid="{7EFE9823-EF45-45A3-86B4-47575727D108}"/>
    <cellStyle name="SAPBEXaggDataEmph 17" xfId="31540" xr:uid="{7E2EE142-ABF5-447C-988F-8F29A98574B1}"/>
    <cellStyle name="SAPBEXaggDataEmph 18" xfId="31541" xr:uid="{D28E32D1-E6D3-4129-ADDF-26D17B7948B0}"/>
    <cellStyle name="SAPBEXaggDataEmph 19" xfId="31543" xr:uid="{7F382A5F-3669-4498-A0B3-427435955E47}"/>
    <cellStyle name="SAPBEXaggDataEmph 2" xfId="31545" xr:uid="{26C3F06D-DF69-49E1-B496-D8F6B8D32F87}"/>
    <cellStyle name="SAPBEXaggDataEmph 2 10" xfId="30857" xr:uid="{77DC30BC-33A9-4607-AA31-A006ACD00A57}"/>
    <cellStyle name="SAPBEXaggDataEmph 2 10 2" xfId="18684" xr:uid="{56E99DE2-0E1B-439E-A42E-1170A7027FE0}"/>
    <cellStyle name="SAPBEXaggDataEmph 2 10 3" xfId="18864" xr:uid="{0F930692-1E71-4D77-B40D-5FE923A3FD03}"/>
    <cellStyle name="SAPBEXaggDataEmph 2 10 4" xfId="18897" xr:uid="{D2F86836-A480-4479-8BCD-35E5B1110AC1}"/>
    <cellStyle name="SAPBEXaggDataEmph 2 10 5" xfId="18922" xr:uid="{D33181AF-CD50-4F8A-8756-DD2F3CB7A66F}"/>
    <cellStyle name="SAPBEXaggDataEmph 2 11" xfId="30859" xr:uid="{E10A3FB7-F5FE-4029-8890-219D220E08F0}"/>
    <cellStyle name="SAPBEXaggDataEmph 2 12" xfId="30861" xr:uid="{873D2B32-902E-4E27-BD89-714CF3321BB9}"/>
    <cellStyle name="SAPBEXaggDataEmph 2 13" xfId="30863" xr:uid="{F0129826-31C4-4CFA-810E-1D362F68185D}"/>
    <cellStyle name="SAPBEXaggDataEmph 2 14" xfId="30865" xr:uid="{04F0EEE9-2B24-4E58-B154-B071395AD52D}"/>
    <cellStyle name="SAPBEXaggDataEmph 2 15" xfId="30867" xr:uid="{A348CD60-11FD-48CC-94EE-05E56DD04969}"/>
    <cellStyle name="SAPBEXaggDataEmph 2 16" xfId="31546" xr:uid="{39AF2801-F9F6-4A31-A01C-307584CDCA8A}"/>
    <cellStyle name="SAPBEXaggDataEmph 2 17" xfId="31547" xr:uid="{CB389D86-E9D4-465B-928F-CB850CFA6F0A}"/>
    <cellStyle name="SAPBEXaggDataEmph 2 18" xfId="31548" xr:uid="{F3B5A473-CA8A-4773-A9E4-6CD28E666D25}"/>
    <cellStyle name="SAPBEXaggDataEmph 2 2" xfId="31549" xr:uid="{CFDCD5F4-6BB1-41A8-957A-8E0C7E6F2553}"/>
    <cellStyle name="SAPBEXaggDataEmph 2 2 10" xfId="24080" xr:uid="{A5DA0EC0-B50D-4569-B74A-9647AFD5CCD2}"/>
    <cellStyle name="SAPBEXaggDataEmph 2 2 2" xfId="31550" xr:uid="{7A69FC6E-74E8-4DC0-94ED-F94BAB7E444C}"/>
    <cellStyle name="SAPBEXaggDataEmph 2 2 2 2" xfId="31551" xr:uid="{421FE1DD-3174-404F-A208-0C537E02C237}"/>
    <cellStyle name="SAPBEXaggDataEmph 2 2 2 3" xfId="31552" xr:uid="{24138D9E-C5A5-4824-A394-47318F9D30F8}"/>
    <cellStyle name="SAPBEXaggDataEmph 2 2 2 4" xfId="31553" xr:uid="{4192C01D-0CA0-4CB5-9F17-15B0D0F60621}"/>
    <cellStyle name="SAPBEXaggDataEmph 2 2 2 5" xfId="21879" xr:uid="{B31195C9-CA47-4891-8E27-A4D0CAF32E8D}"/>
    <cellStyle name="SAPBEXaggDataEmph 2 2 3" xfId="31554" xr:uid="{CC09F016-E869-4610-94EB-3AC92BD23D65}"/>
    <cellStyle name="SAPBEXaggDataEmph 2 2 4" xfId="31555" xr:uid="{5D90BC19-5B71-4E9E-ADAD-1FEDF9F82089}"/>
    <cellStyle name="SAPBEXaggDataEmph 2 2 5" xfId="12386" xr:uid="{CDB41A03-E600-4C30-A94A-24921DC6D6C3}"/>
    <cellStyle name="SAPBEXaggDataEmph 2 2 6" xfId="655" xr:uid="{E092FC01-AB7E-45BC-80E3-3EB775BCDEB6}"/>
    <cellStyle name="SAPBEXaggDataEmph 2 2 7" xfId="1532" xr:uid="{19A316E3-E5BF-4F06-9CF9-66B10E127E0E}"/>
    <cellStyle name="SAPBEXaggDataEmph 2 2 8" xfId="1545" xr:uid="{822FA075-778D-4AA4-BAD3-C26CA4423860}"/>
    <cellStyle name="SAPBEXaggDataEmph 2 2 9" xfId="91" xr:uid="{4BFDDBE2-E0BE-463F-81A3-D2A7DB784780}"/>
    <cellStyle name="SAPBEXaggDataEmph 2 3" xfId="31556" xr:uid="{A5F545C4-28E2-48A4-AB1D-ADF78E8C3FDD}"/>
    <cellStyle name="SAPBEXaggDataEmph 2 3 10" xfId="24107" xr:uid="{F27E316D-4631-4AE1-B67B-3518E5C70D27}"/>
    <cellStyle name="SAPBEXaggDataEmph 2 3 2" xfId="31557" xr:uid="{733D8800-7FFA-4DB4-8105-54B7B136827C}"/>
    <cellStyle name="SAPBEXaggDataEmph 2 3 2 2" xfId="31558" xr:uid="{262D470C-9BA9-4DD1-A544-71A048C2EEE0}"/>
    <cellStyle name="SAPBEXaggDataEmph 2 3 2 3" xfId="31559" xr:uid="{490D2923-AA2F-461C-AA7D-38FAB67FAB9B}"/>
    <cellStyle name="SAPBEXaggDataEmph 2 3 2 4" xfId="31560" xr:uid="{61F25AF0-E512-4FFB-BEAC-235C9E490193}"/>
    <cellStyle name="SAPBEXaggDataEmph 2 3 2 5" xfId="31561" xr:uid="{7FBB5AE5-D90D-468A-8D56-1CB3501647B0}"/>
    <cellStyle name="SAPBEXaggDataEmph 2 3 3" xfId="31562" xr:uid="{00811980-610C-40F9-A9EE-34960C3EB51E}"/>
    <cellStyle name="SAPBEXaggDataEmph 2 3 4" xfId="31563" xr:uid="{977990B5-2237-4C98-AE19-EC04602BA32D}"/>
    <cellStyle name="SAPBEXaggDataEmph 2 3 5" xfId="12400" xr:uid="{09DAAAF2-BFD2-4B4F-BBA1-3DC48F9D12F2}"/>
    <cellStyle name="SAPBEXaggDataEmph 2 3 6" xfId="11155" xr:uid="{18019081-7B57-4DEF-BB7D-112C81DEDC83}"/>
    <cellStyle name="SAPBEXaggDataEmph 2 3 7" xfId="11159" xr:uid="{32E2C71E-5C57-4415-B7B6-64270F609ECD}"/>
    <cellStyle name="SAPBEXaggDataEmph 2 3 8" xfId="11163" xr:uid="{15B610EC-E7A1-46E9-B06F-80CA4A51254D}"/>
    <cellStyle name="SAPBEXaggDataEmph 2 3 9" xfId="11169" xr:uid="{62EC13A7-96CD-419E-9A1B-845803BFD42F}"/>
    <cellStyle name="SAPBEXaggDataEmph 2 4" xfId="31564" xr:uid="{56439516-C474-4937-AC2C-7451AABF9CF3}"/>
    <cellStyle name="SAPBEXaggDataEmph 2 4 10" xfId="24181" xr:uid="{7B5E4CFA-C68D-46E6-AB9B-AC07B0D0356A}"/>
    <cellStyle name="SAPBEXaggDataEmph 2 4 2" xfId="24114" xr:uid="{D1DA9721-0539-4425-A216-B69B69832555}"/>
    <cellStyle name="SAPBEXaggDataEmph 2 4 2 2" xfId="31565" xr:uid="{0B216389-E1D6-492E-98D3-AC87681950F1}"/>
    <cellStyle name="SAPBEXaggDataEmph 2 4 2 3" xfId="31566" xr:uid="{21B3B90B-CD1D-4086-842A-625531602246}"/>
    <cellStyle name="SAPBEXaggDataEmph 2 4 2 4" xfId="31567" xr:uid="{496472B5-1DEF-4BC9-B759-15565E644111}"/>
    <cellStyle name="SAPBEXaggDataEmph 2 4 2 5" xfId="31568" xr:uid="{DE323C43-DF80-431B-99FE-AB4E9CD02AD5}"/>
    <cellStyle name="SAPBEXaggDataEmph 2 4 3" xfId="24116" xr:uid="{1FA740C5-640E-4E70-B27D-27F2EF94FEEA}"/>
    <cellStyle name="SAPBEXaggDataEmph 2 4 4" xfId="24118" xr:uid="{321AFEAA-A297-4430-BA74-B9529CF6375A}"/>
    <cellStyle name="SAPBEXaggDataEmph 2 4 5" xfId="17282" xr:uid="{92054965-3C5B-46EF-91DE-D8CE4E9104E9}"/>
    <cellStyle name="SAPBEXaggDataEmph 2 4 6" xfId="11190" xr:uid="{03C0DCE7-CFF3-49DD-913D-F09020391576}"/>
    <cellStyle name="SAPBEXaggDataEmph 2 4 7" xfId="11194" xr:uid="{8596B515-B578-46F6-B4B5-0999DE3D0C97}"/>
    <cellStyle name="SAPBEXaggDataEmph 2 4 8" xfId="11198" xr:uid="{DD9430BD-1091-42D9-81A6-697249BE89BE}"/>
    <cellStyle name="SAPBEXaggDataEmph 2 4 9" xfId="11204" xr:uid="{26EA4AFA-8800-4BC3-9AD4-44F42AFF8E04}"/>
    <cellStyle name="SAPBEXaggDataEmph 2 5" xfId="31569" xr:uid="{49FE82C9-B722-4190-A293-EB4F74F7E12E}"/>
    <cellStyle name="SAPBEXaggDataEmph 2 5 10" xfId="24279" xr:uid="{2848EFA0-C71A-45A1-A342-7253F0E8936D}"/>
    <cellStyle name="SAPBEXaggDataEmph 2 5 2" xfId="24125" xr:uid="{24B0460B-EBCF-4FD6-BE5F-EE34245A351F}"/>
    <cellStyle name="SAPBEXaggDataEmph 2 5 2 2" xfId="31570" xr:uid="{098605C2-555D-4A07-A149-69C19E06AFAA}"/>
    <cellStyle name="SAPBEXaggDataEmph 2 5 2 3" xfId="31571" xr:uid="{52A26321-DCFD-4038-8B2F-F26AA0B50737}"/>
    <cellStyle name="SAPBEXaggDataEmph 2 5 2 4" xfId="31572" xr:uid="{90D888C1-0554-4B02-B9CF-79E380E11698}"/>
    <cellStyle name="SAPBEXaggDataEmph 2 5 2 5" xfId="31573" xr:uid="{0521D6F7-8F1F-414D-B926-5F23664C957F}"/>
    <cellStyle name="SAPBEXaggDataEmph 2 5 3" xfId="24127" xr:uid="{9B0CF7E5-C75E-473B-BDCE-FEE7027CFF82}"/>
    <cellStyle name="SAPBEXaggDataEmph 2 5 4" xfId="24129" xr:uid="{FDE90867-BC5D-4E66-9773-7458314D5132}"/>
    <cellStyle name="SAPBEXaggDataEmph 2 5 5" xfId="646" xr:uid="{4FF12E16-631F-43E3-8EFC-857E7C7FE27B}"/>
    <cellStyle name="SAPBEXaggDataEmph 2 5 6" xfId="17697" xr:uid="{6D33744E-C933-4BCF-881E-BAA2193F0A2A}"/>
    <cellStyle name="SAPBEXaggDataEmph 2 5 7" xfId="17823" xr:uid="{B0156B12-0E61-45E9-85D0-30D4F52B2912}"/>
    <cellStyle name="SAPBEXaggDataEmph 2 5 8" xfId="1044" xr:uid="{E2357676-D145-4026-89F8-8DF86920814A}"/>
    <cellStyle name="SAPBEXaggDataEmph 2 5 9" xfId="1057" xr:uid="{8E90E3FA-FFAE-46B8-B122-8497C397F732}"/>
    <cellStyle name="SAPBEXaggDataEmph 2 6" xfId="31574" xr:uid="{33E9A018-1FCA-472E-8E15-F18984675EBC}"/>
    <cellStyle name="SAPBEXaggDataEmph 2 6 10" xfId="13852" xr:uid="{3A8838EA-E695-4709-90F7-B7B0FDD7D5E9}"/>
    <cellStyle name="SAPBEXaggDataEmph 2 6 2" xfId="24136" xr:uid="{DC73ADE9-0EB8-468C-8624-61F554507960}"/>
    <cellStyle name="SAPBEXaggDataEmph 2 6 2 2" xfId="31575" xr:uid="{1CA17B30-5134-4261-A33F-79E86201D10D}"/>
    <cellStyle name="SAPBEXaggDataEmph 2 6 2 3" xfId="31577" xr:uid="{8D8B974E-1184-4517-8C7A-5952D24861AD}"/>
    <cellStyle name="SAPBEXaggDataEmph 2 6 2 4" xfId="31578" xr:uid="{CDE891D8-D996-4249-8F68-A032871E5E61}"/>
    <cellStyle name="SAPBEXaggDataEmph 2 6 2 5" xfId="31579" xr:uid="{3EBF3EA3-577E-4BB4-9323-ECE031E8F94B}"/>
    <cellStyle name="SAPBEXaggDataEmph 2 6 3" xfId="24138" xr:uid="{A21860EF-DC03-4FAC-AECC-75F8C7EE8F10}"/>
    <cellStyle name="SAPBEXaggDataEmph 2 6 4" xfId="24140" xr:uid="{0098AA72-4C6E-4A8E-9B78-9E4BC77F918A}"/>
    <cellStyle name="SAPBEXaggDataEmph 2 6 5" xfId="18187" xr:uid="{C29B14BE-93F9-40A0-AA70-D28ED7D3AFCF}"/>
    <cellStyle name="SAPBEXaggDataEmph 2 6 6" xfId="18306" xr:uid="{00DE0CBD-98E1-4E4F-8C72-473101063FCB}"/>
    <cellStyle name="SAPBEXaggDataEmph 2 6 7" xfId="18413" xr:uid="{CDC45CA7-63A0-4B97-B86C-EECBC3B2AFF2}"/>
    <cellStyle name="SAPBEXaggDataEmph 2 6 8" xfId="18506" xr:uid="{0C882E42-7FBA-400C-892A-32DAF2E96096}"/>
    <cellStyle name="SAPBEXaggDataEmph 2 6 9" xfId="18685" xr:uid="{ADB25113-7BFB-483F-B92F-174CF9662D4A}"/>
    <cellStyle name="SAPBEXaggDataEmph 2 7" xfId="31580" xr:uid="{4A48EF6B-1FDA-43CE-8308-2A1194CC5274}"/>
    <cellStyle name="SAPBEXaggDataEmph 2 7 2" xfId="24147" xr:uid="{B67100E5-12EB-4D8A-8B32-135598C29542}"/>
    <cellStyle name="SAPBEXaggDataEmph 2 7 3" xfId="24149" xr:uid="{47CE4A00-29DB-41A2-9402-F69731E8A986}"/>
    <cellStyle name="SAPBEXaggDataEmph 2 7 4" xfId="24151" xr:uid="{234374F8-F27A-413B-BE8A-9075FCA35C8E}"/>
    <cellStyle name="SAPBEXaggDataEmph 2 7 5" xfId="19012" xr:uid="{A15A0C6A-3584-43E2-8734-EA256B64375A}"/>
    <cellStyle name="SAPBEXaggDataEmph 2 8" xfId="31581" xr:uid="{050364E6-3F5C-48CA-AC03-382BE3B43BD3}"/>
    <cellStyle name="SAPBEXaggDataEmph 2 8 2" xfId="24154" xr:uid="{BE01ACE7-5547-4624-98FC-EDE7230D6880}"/>
    <cellStyle name="SAPBEXaggDataEmph 2 8 3" xfId="24156" xr:uid="{B1B22902-F803-4E20-B123-8FE07309CA9A}"/>
    <cellStyle name="SAPBEXaggDataEmph 2 8 4" xfId="24158" xr:uid="{5680E07E-357B-4436-B333-70F28C5745D9}"/>
    <cellStyle name="SAPBEXaggDataEmph 2 8 5" xfId="19480" xr:uid="{1BCFA46C-724E-451F-A960-99426C84CA05}"/>
    <cellStyle name="SAPBEXaggDataEmph 2 9" xfId="31582" xr:uid="{887644EB-3D70-40F3-8982-E2050EC54EB0}"/>
    <cellStyle name="SAPBEXaggDataEmph 2 9 2" xfId="31583" xr:uid="{56228588-77AC-485F-A37C-5F45623A2852}"/>
    <cellStyle name="SAPBEXaggDataEmph 2 9 3" xfId="31584" xr:uid="{93148EAA-B1DC-49E8-B9FE-87A108F04996}"/>
    <cellStyle name="SAPBEXaggDataEmph 2 9 4" xfId="31585" xr:uid="{33C2CBFA-4965-41FD-8B9F-0E7C5B170DEC}"/>
    <cellStyle name="SAPBEXaggDataEmph 2 9 5" xfId="20179" xr:uid="{41BD51A1-68B8-45E0-8FBD-48931A7B555B}"/>
    <cellStyle name="SAPBEXaggDataEmph 2_New TB 18-19" xfId="17505" xr:uid="{D33F80D2-C236-40BA-BB58-61B6388A386B}"/>
    <cellStyle name="SAPBEXaggDataEmph 20" xfId="31536" xr:uid="{2CEF3434-E24C-454D-B6F6-18FEA985603A}"/>
    <cellStyle name="SAPBEXaggDataEmph 3" xfId="31586" xr:uid="{F952C5C1-A3BF-44A5-A203-A7DB78E478A0}"/>
    <cellStyle name="SAPBEXaggDataEmph 3 10" xfId="31587" xr:uid="{0AB7B0AC-463E-4BD8-9424-7490CF99D373}"/>
    <cellStyle name="SAPBEXaggDataEmph 3 10 2" xfId="6577" xr:uid="{60938CEC-505E-430F-ADD2-B18880B3F01B}"/>
    <cellStyle name="SAPBEXaggDataEmph 3 10 3" xfId="6581" xr:uid="{F59D89DE-3F2F-411F-96A2-F14DFB97821D}"/>
    <cellStyle name="SAPBEXaggDataEmph 3 10 4" xfId="1107" xr:uid="{07206D28-FBB4-4CB8-864F-E398189E7475}"/>
    <cellStyle name="SAPBEXaggDataEmph 3 10 5" xfId="31588" xr:uid="{69775F4E-5099-43C9-9EE6-5C8F8E698C0F}"/>
    <cellStyle name="SAPBEXaggDataEmph 3 11" xfId="31589" xr:uid="{F14C29D2-FF13-46D8-A498-CE1DDAAFDAAD}"/>
    <cellStyle name="SAPBEXaggDataEmph 3 12" xfId="31590" xr:uid="{AF6F351E-9027-4B82-8B5D-55B7426C46C8}"/>
    <cellStyle name="SAPBEXaggDataEmph 3 13" xfId="31591" xr:uid="{D15C43AD-C15C-4B1A-AA3A-E11F29F8C333}"/>
    <cellStyle name="SAPBEXaggDataEmph 3 14" xfId="31592" xr:uid="{FB9DCC7D-801C-4B5A-A707-817CEA5DEFB0}"/>
    <cellStyle name="SAPBEXaggDataEmph 3 15" xfId="31593" xr:uid="{AC28E6CA-7BE5-4FE0-A1DF-733708097CCB}"/>
    <cellStyle name="SAPBEXaggDataEmph 3 16" xfId="31594" xr:uid="{7DC4E24C-7314-445A-A4D2-6C6B708C34A8}"/>
    <cellStyle name="SAPBEXaggDataEmph 3 17" xfId="31595" xr:uid="{FA08F7F1-9229-4BCC-9526-086B2489EBFB}"/>
    <cellStyle name="SAPBEXaggDataEmph 3 18" xfId="31596" xr:uid="{D8024E70-7618-4B89-BC50-E83336F7DCAF}"/>
    <cellStyle name="SAPBEXaggDataEmph 3 2" xfId="31597" xr:uid="{ACEE8DD5-1BE8-4586-940B-558A54865453}"/>
    <cellStyle name="SAPBEXaggDataEmph 3 2 10" xfId="25382" xr:uid="{DB2D65E5-4D91-4D61-BD1E-53C3FF53E6CB}"/>
    <cellStyle name="SAPBEXaggDataEmph 3 2 2" xfId="6111" xr:uid="{8C8FF3FA-3404-4C70-92B1-877861E96996}"/>
    <cellStyle name="SAPBEXaggDataEmph 3 2 2 2" xfId="27098" xr:uid="{C5188E27-F97B-4E49-B39E-17839A3126C8}"/>
    <cellStyle name="SAPBEXaggDataEmph 3 2 2 3" xfId="27101" xr:uid="{904BFC90-A5F6-4A8F-A097-6ADEDAEA1C79}"/>
    <cellStyle name="SAPBEXaggDataEmph 3 2 2 4" xfId="31311" xr:uid="{562F9B2A-D03A-4783-A9EA-B3E5BFE27462}"/>
    <cellStyle name="SAPBEXaggDataEmph 3 2 2 5" xfId="22574" xr:uid="{68FC50E9-3DBD-4CB5-B90C-E898DACBA6A9}"/>
    <cellStyle name="SAPBEXaggDataEmph 3 2 3" xfId="6127" xr:uid="{7AEB252D-A567-4E86-8F3B-F5CA9D665F6A}"/>
    <cellStyle name="SAPBEXaggDataEmph 3 2 4" xfId="12436" xr:uid="{9D1C48C8-1F3D-46AA-BA59-07EE9830972B}"/>
    <cellStyle name="SAPBEXaggDataEmph 3 2 5" xfId="12440" xr:uid="{C8A46017-4819-4DEB-A53B-C61B95F1654F}"/>
    <cellStyle name="SAPBEXaggDataEmph 3 2 6" xfId="9178" xr:uid="{5DFCB1DD-AEB7-4609-8982-03FC83EED1FA}"/>
    <cellStyle name="SAPBEXaggDataEmph 3 2 7" xfId="9207" xr:uid="{F0ABD7E2-82BF-4A64-80C6-E7067CF32840}"/>
    <cellStyle name="SAPBEXaggDataEmph 3 2 8" xfId="9226" xr:uid="{49EBEFA0-0783-4E6A-8B7B-2C207062F1E7}"/>
    <cellStyle name="SAPBEXaggDataEmph 3 2 9" xfId="11306" xr:uid="{81FD6FD6-FDCD-489F-8A2C-B15F457BE644}"/>
    <cellStyle name="SAPBEXaggDataEmph 3 3" xfId="31598" xr:uid="{630964D4-7C33-4C34-8942-38042BFC6DBF}"/>
    <cellStyle name="SAPBEXaggDataEmph 3 3 10" xfId="25443" xr:uid="{61017FA0-3FD8-48B3-972D-CE6BC26E2BBD}"/>
    <cellStyle name="SAPBEXaggDataEmph 3 3 2" xfId="31379" xr:uid="{16A194A0-3496-4A9D-9125-822DE6E672E5}"/>
    <cellStyle name="SAPBEXaggDataEmph 3 3 2 2" xfId="31383" xr:uid="{CD9F4D1B-D5FB-47D8-87B7-4A7E3CA32D4A}"/>
    <cellStyle name="SAPBEXaggDataEmph 3 3 2 3" xfId="31389" xr:uid="{0CD1CCF9-02D0-4C4A-927C-A6F723D8110F}"/>
    <cellStyle name="SAPBEXaggDataEmph 3 3 2 4" xfId="31391" xr:uid="{30747240-DA7C-410E-B447-3FF1AB53BB34}"/>
    <cellStyle name="SAPBEXaggDataEmph 3 3 2 5" xfId="31393" xr:uid="{1E3CDF97-D292-4DCC-BEF8-FB779D7F3CB4}"/>
    <cellStyle name="SAPBEXaggDataEmph 3 3 3" xfId="31396" xr:uid="{A625174E-EF18-4326-8E0D-FE0160737A3B}"/>
    <cellStyle name="SAPBEXaggDataEmph 3 3 4" xfId="31408" xr:uid="{5F775616-A05D-4B83-9CAC-6BDA54109588}"/>
    <cellStyle name="SAPBEXaggDataEmph 3 3 5" xfId="31419" xr:uid="{484DF46B-7BD0-4A2F-8F97-EA039626EE6B}"/>
    <cellStyle name="SAPBEXaggDataEmph 3 3 6" xfId="31428" xr:uid="{BDFD7F7B-3033-4D48-B513-3732602A14BD}"/>
    <cellStyle name="SAPBEXaggDataEmph 3 3 7" xfId="31439" xr:uid="{B9E90068-E48D-43A4-BEDF-086FA570FEEF}"/>
    <cellStyle name="SAPBEXaggDataEmph 3 3 8" xfId="19145" xr:uid="{BD07C08C-940A-41F4-A552-B7A058871E24}"/>
    <cellStyle name="SAPBEXaggDataEmph 3 3 9" xfId="19148" xr:uid="{F5AF2F1C-B214-429E-8F8A-92EE7124DC3E}"/>
    <cellStyle name="SAPBEXaggDataEmph 3 4" xfId="1759" xr:uid="{BB542B2C-5574-435E-8938-F5C4E6848FE2}"/>
    <cellStyle name="SAPBEXaggDataEmph 3 4 10" xfId="25521" xr:uid="{4028F59A-A553-4863-BA79-D92CBAF28325}"/>
    <cellStyle name="SAPBEXaggDataEmph 3 4 2" xfId="6357" xr:uid="{4333A287-9863-4318-AF18-D72E90777F82}"/>
    <cellStyle name="SAPBEXaggDataEmph 3 4 2 2" xfId="31599" xr:uid="{64A0DAB4-D42E-4730-BD04-8FF218222608}"/>
    <cellStyle name="SAPBEXaggDataEmph 3 4 2 3" xfId="31600" xr:uid="{5C2FF087-982E-461D-AB0C-9AE63684260D}"/>
    <cellStyle name="SAPBEXaggDataEmph 3 4 2 4" xfId="31602" xr:uid="{57B3DE06-D54C-4BD3-A51C-76016B7CAA44}"/>
    <cellStyle name="SAPBEXaggDataEmph 3 4 2 5" xfId="31603" xr:uid="{E98E9A09-7A5F-4BAA-9EDD-33C826A7CD56}"/>
    <cellStyle name="SAPBEXaggDataEmph 3 4 3" xfId="6367" xr:uid="{342AF6F2-9AA9-465F-8989-E54DBC608848}"/>
    <cellStyle name="SAPBEXaggDataEmph 3 4 4" xfId="6374" xr:uid="{0F786CDE-4E25-4ACF-9659-FA68A49842B0}"/>
    <cellStyle name="SAPBEXaggDataEmph 3 4 5" xfId="6381" xr:uid="{9E0EBC56-2E78-4949-8B4B-73A30A22F34C}"/>
    <cellStyle name="SAPBEXaggDataEmph 3 4 6" xfId="6390" xr:uid="{250D8A56-CF36-4D18-B986-7A1C036365E2}"/>
    <cellStyle name="SAPBEXaggDataEmph 3 4 7" xfId="6398" xr:uid="{76F928EF-7ECE-433A-90AB-5EFC4A61A0B7}"/>
    <cellStyle name="SAPBEXaggDataEmph 3 4 8" xfId="6409" xr:uid="{1174ADAB-8D4C-4A78-9A1E-6A153ADFB2EC}"/>
    <cellStyle name="SAPBEXaggDataEmph 3 4 9" xfId="6593" xr:uid="{6FD0CA0E-1A63-4477-AAE0-362869805771}"/>
    <cellStyle name="SAPBEXaggDataEmph 3 5" xfId="31604" xr:uid="{69FF6BAB-EDE4-4630-AA7B-AA50EE45BA5B}"/>
    <cellStyle name="SAPBEXaggDataEmph 3 5 10" xfId="25615" xr:uid="{1ED802A3-64C3-4D1B-883F-24638C107614}"/>
    <cellStyle name="SAPBEXaggDataEmph 3 5 2" xfId="24192" xr:uid="{10CDA6DA-C5F0-4ABB-884A-E70D01E87925}"/>
    <cellStyle name="SAPBEXaggDataEmph 3 5 2 2" xfId="31605" xr:uid="{0313A31D-1322-4295-8C68-E436C637DCF3}"/>
    <cellStyle name="SAPBEXaggDataEmph 3 5 2 3" xfId="31606" xr:uid="{23C442C3-662E-4B37-9F2F-0873688C674A}"/>
    <cellStyle name="SAPBEXaggDataEmph 3 5 2 4" xfId="31607" xr:uid="{50C9AB85-5A9C-4EB6-BD96-A307F5752021}"/>
    <cellStyle name="SAPBEXaggDataEmph 3 5 2 5" xfId="31608" xr:uid="{814736DC-9E1D-4CAD-AEC2-5FFF4C753FE3}"/>
    <cellStyle name="SAPBEXaggDataEmph 3 5 3" xfId="24195" xr:uid="{88014A4F-8320-402D-82C7-6D6EB538001A}"/>
    <cellStyle name="SAPBEXaggDataEmph 3 5 4" xfId="24198" xr:uid="{B00F6E6A-42D3-4D03-9E8E-EB60611A6E79}"/>
    <cellStyle name="SAPBEXaggDataEmph 3 5 5" xfId="23856" xr:uid="{1CEF3755-7AE3-44CD-96B1-6E458B0914FE}"/>
    <cellStyle name="SAPBEXaggDataEmph 3 5 6" xfId="24202" xr:uid="{F1A44FFD-C56E-403D-8485-CFE2A2C49EA9}"/>
    <cellStyle name="SAPBEXaggDataEmph 3 5 7" xfId="31468" xr:uid="{A127F47A-99A3-4803-8CCE-4A5CB69778E9}"/>
    <cellStyle name="SAPBEXaggDataEmph 3 5 8" xfId="31471" xr:uid="{50947972-1F2B-4492-9207-26FCDCECD8B5}"/>
    <cellStyle name="SAPBEXaggDataEmph 3 5 9" xfId="31609" xr:uid="{B2DA85C0-5C06-40EC-8E30-4704A27D3EB5}"/>
    <cellStyle name="SAPBEXaggDataEmph 3 6" xfId="31610" xr:uid="{5B49C8AB-69C1-4B0A-AFBC-9EEEDE2D31BE}"/>
    <cellStyle name="SAPBEXaggDataEmph 3 6 10" xfId="14785" xr:uid="{A2F2B95C-B5AE-4577-989F-540881F743E9}"/>
    <cellStyle name="SAPBEXaggDataEmph 3 6 2" xfId="24212" xr:uid="{5F1AA281-F3C1-4B0B-A309-ED91C3985DC3}"/>
    <cellStyle name="SAPBEXaggDataEmph 3 6 2 2" xfId="31611" xr:uid="{10379477-F617-4A7F-AC93-B2118A7E1515}"/>
    <cellStyle name="SAPBEXaggDataEmph 3 6 2 3" xfId="31612" xr:uid="{19443C1B-2544-443B-9255-A2F9277DBCF8}"/>
    <cellStyle name="SAPBEXaggDataEmph 3 6 2 4" xfId="31613" xr:uid="{E7525940-1147-49FB-9B65-4EC663B5E624}"/>
    <cellStyle name="SAPBEXaggDataEmph 3 6 2 5" xfId="31615" xr:uid="{F61ABA6C-D2C0-40A8-9951-9556DDE86C4E}"/>
    <cellStyle name="SAPBEXaggDataEmph 3 6 3" xfId="24216" xr:uid="{D6EA2F1C-D431-4441-9662-9D65041FD384}"/>
    <cellStyle name="SAPBEXaggDataEmph 3 6 4" xfId="24221" xr:uid="{4DBA08F8-8E59-4ED2-B746-DBED772615C7}"/>
    <cellStyle name="SAPBEXaggDataEmph 3 6 5" xfId="24226" xr:uid="{7ADD1D23-355D-49CA-BAF0-41B0195773EB}"/>
    <cellStyle name="SAPBEXaggDataEmph 3 6 6" xfId="24232" xr:uid="{5DF22768-1A42-497E-9CEF-CA44B459A35C}"/>
    <cellStyle name="SAPBEXaggDataEmph 3 6 7" xfId="31480" xr:uid="{BDB519EE-F107-4221-8ACC-489F69889508}"/>
    <cellStyle name="SAPBEXaggDataEmph 3 6 8" xfId="31484" xr:uid="{306E7AE7-3124-4054-82EB-DBC24EDC39BC}"/>
    <cellStyle name="SAPBEXaggDataEmph 3 6 9" xfId="31616" xr:uid="{2DD6A387-9594-4C95-962E-B2A1387BBFB6}"/>
    <cellStyle name="SAPBEXaggDataEmph 3 7" xfId="31617" xr:uid="{674E0766-F75E-4D6D-9F69-257F01D58CF6}"/>
    <cellStyle name="SAPBEXaggDataEmph 3 7 2" xfId="10702" xr:uid="{9117DF50-0319-447E-9CF1-D28E163EF5CC}"/>
    <cellStyle name="SAPBEXaggDataEmph 3 7 3" xfId="10709" xr:uid="{6C1497B9-1E4B-418C-90C6-140AEA6946DC}"/>
    <cellStyle name="SAPBEXaggDataEmph 3 7 4" xfId="17078" xr:uid="{7DA5C9C1-8F62-4171-A6AD-D86507078899}"/>
    <cellStyle name="SAPBEXaggDataEmph 3 7 5" xfId="17083" xr:uid="{45E095CA-4FC1-41EC-A647-566A040E274D}"/>
    <cellStyle name="SAPBEXaggDataEmph 3 8" xfId="31618" xr:uid="{6DB562EB-40D8-4DE3-A21E-433B365D6A71}"/>
    <cellStyle name="SAPBEXaggDataEmph 3 8 2" xfId="24244" xr:uid="{E26FC8AE-1D12-4E15-9D1D-A4AB74A7B1FF}"/>
    <cellStyle name="SAPBEXaggDataEmph 3 8 3" xfId="24248" xr:uid="{1D2FB2E9-B13A-4DD8-BFDD-F033AA45428B}"/>
    <cellStyle name="SAPBEXaggDataEmph 3 8 4" xfId="24251" xr:uid="{EAF90F93-EB2A-4E88-816F-513B2215C516}"/>
    <cellStyle name="SAPBEXaggDataEmph 3 8 5" xfId="24256" xr:uid="{177951C6-5EB5-43BC-A300-EA9C4B1E331E}"/>
    <cellStyle name="SAPBEXaggDataEmph 3 9" xfId="8420" xr:uid="{2E536C1C-390A-4A22-A141-F66B012527FB}"/>
    <cellStyle name="SAPBEXaggDataEmph 3 9 2" xfId="31510" xr:uid="{56F9FEC1-8457-4F53-B701-F6047D777C8E}"/>
    <cellStyle name="SAPBEXaggDataEmph 3 9 3" xfId="31514" xr:uid="{3B569E59-F9A8-4AA6-8B55-DB8A91450C7F}"/>
    <cellStyle name="SAPBEXaggDataEmph 3 9 4" xfId="31517" xr:uid="{EE082D8A-896F-4DC2-A6C3-36672E91B6F9}"/>
    <cellStyle name="SAPBEXaggDataEmph 3 9 5" xfId="31619" xr:uid="{F15BF2FC-0B73-472E-8DB9-ED209C3FE22A}"/>
    <cellStyle name="SAPBEXaggDataEmph 3_New TB 18-19" xfId="8608" xr:uid="{939660CD-BC73-4139-B148-24F88FF197EF}"/>
    <cellStyle name="SAPBEXaggDataEmph 4" xfId="19927" xr:uid="{135A3F37-75E0-427A-8ED0-E5AAEDF2835C}"/>
    <cellStyle name="SAPBEXaggDataEmph 4 10" xfId="30135" xr:uid="{28779431-82EE-47D1-9035-74B0665C8400}"/>
    <cellStyle name="SAPBEXaggDataEmph 4 2" xfId="31621" xr:uid="{A22E1E40-C353-4A2B-ADAB-7C8C34D58686}"/>
    <cellStyle name="SAPBEXaggDataEmph 4 2 2" xfId="31622" xr:uid="{3BB3BD46-CA8C-4BD7-89BF-0135981D8B16}"/>
    <cellStyle name="SAPBEXaggDataEmph 4 2 3" xfId="31623" xr:uid="{86AFAA5F-EAA2-4C63-B663-CC0FB0879F59}"/>
    <cellStyle name="SAPBEXaggDataEmph 4 2 4" xfId="31624" xr:uid="{4206EE8A-2054-40C3-A61B-781AEB36F0BD}"/>
    <cellStyle name="SAPBEXaggDataEmph 4 2 5" xfId="31625" xr:uid="{93871C0A-3C4C-4838-B852-EDF3D1A24A08}"/>
    <cellStyle name="SAPBEXaggDataEmph 4 3" xfId="31626" xr:uid="{2C9847D7-6212-4A16-B956-87474B3247E1}"/>
    <cellStyle name="SAPBEXaggDataEmph 4 4" xfId="31627" xr:uid="{A2AA2E48-014C-4EEE-9410-7F1019FCF764}"/>
    <cellStyle name="SAPBEXaggDataEmph 4 5" xfId="31628" xr:uid="{E5454CD0-49FA-4BB8-B7C5-367150937E7E}"/>
    <cellStyle name="SAPBEXaggDataEmph 4 6" xfId="31629" xr:uid="{7B5C7C45-0648-40A1-9F41-610A362F78B3}"/>
    <cellStyle name="SAPBEXaggDataEmph 4 7" xfId="31630" xr:uid="{643A7D5A-6C61-4DA5-AC54-BC18E015A6DF}"/>
    <cellStyle name="SAPBEXaggDataEmph 4 8" xfId="31631" xr:uid="{02C310A8-D776-4387-BBE8-882B8C09B726}"/>
    <cellStyle name="SAPBEXaggDataEmph 4 9" xfId="31632" xr:uid="{3DD8AB4F-F598-41C0-8B4F-BD377D6D7D1F}"/>
    <cellStyle name="SAPBEXaggDataEmph 5" xfId="19935" xr:uid="{699A5B89-CD93-45C9-8D69-A05253A1BC02}"/>
    <cellStyle name="SAPBEXaggDataEmph 5 10" xfId="31633" xr:uid="{E9E1CD96-98BC-46ED-BF13-87CEB0031CA6}"/>
    <cellStyle name="SAPBEXaggDataEmph 5 2" xfId="31635" xr:uid="{90A946A7-D85A-4614-B1E0-46EF7077E71E}"/>
    <cellStyle name="SAPBEXaggDataEmph 5 2 2" xfId="31636" xr:uid="{5868F281-258D-4F83-BE15-4D075C92469A}"/>
    <cellStyle name="SAPBEXaggDataEmph 5 2 3" xfId="31637" xr:uid="{7777C445-F033-44A6-A291-8E78526D0C3E}"/>
    <cellStyle name="SAPBEXaggDataEmph 5 2 4" xfId="31639" xr:uid="{BDE27051-B79D-4563-96D8-6A4D1D3C28BF}"/>
    <cellStyle name="SAPBEXaggDataEmph 5 2 5" xfId="31640" xr:uid="{CEE78EFB-DB9B-4C14-8AF1-FE84312E4E96}"/>
    <cellStyle name="SAPBEXaggDataEmph 5 3" xfId="31642" xr:uid="{37532160-E343-4C69-8784-F05AA0BB373B}"/>
    <cellStyle name="SAPBEXaggDataEmph 5 4" xfId="31644" xr:uid="{66D81FDD-E0E1-489A-A519-ADA99FD955D2}"/>
    <cellStyle name="SAPBEXaggDataEmph 5 5" xfId="31646" xr:uid="{2FD7D0D9-679B-402A-9E49-D25F191DD075}"/>
    <cellStyle name="SAPBEXaggDataEmph 5 6" xfId="31648" xr:uid="{E47DE478-C47D-4A73-BCA8-3729EC011B96}"/>
    <cellStyle name="SAPBEXaggDataEmph 5 7" xfId="31649" xr:uid="{D7AB2BE4-B608-474B-A7A4-8C22884C0F86}"/>
    <cellStyle name="SAPBEXaggDataEmph 5 8" xfId="31650" xr:uid="{64CFCDF0-69BC-4566-B41E-96F309C83D2E}"/>
    <cellStyle name="SAPBEXaggDataEmph 5 9" xfId="31651" xr:uid="{05B52712-1729-4CDE-8714-EE7DD2E65557}"/>
    <cellStyle name="SAPBEXaggDataEmph 6" xfId="19943" xr:uid="{380AE4B7-5D87-4CF9-81F9-16625E88C7F4}"/>
    <cellStyle name="SAPBEXaggDataEmph 6 10" xfId="31652" xr:uid="{0E74A7BA-E865-4124-9F22-49709759B044}"/>
    <cellStyle name="SAPBEXaggDataEmph 6 2" xfId="31654" xr:uid="{57B1C5F7-481D-4918-96AC-09882DC6657A}"/>
    <cellStyle name="SAPBEXaggDataEmph 6 2 2" xfId="31656" xr:uid="{3B1E2E4B-300A-464E-9BB3-7EBAFE7660E2}"/>
    <cellStyle name="SAPBEXaggDataEmph 6 2 3" xfId="31657" xr:uid="{411E0676-1DAA-4901-A543-E87C66940819}"/>
    <cellStyle name="SAPBEXaggDataEmph 6 2 4" xfId="31658" xr:uid="{0A1774F2-314D-4CDD-91C5-F2A3F92F6F0F}"/>
    <cellStyle name="SAPBEXaggDataEmph 6 2 5" xfId="31659" xr:uid="{1FED381B-8397-4605-A236-F56F9F4A9274}"/>
    <cellStyle name="SAPBEXaggDataEmph 6 3" xfId="31661" xr:uid="{84B807B7-28DD-4AAE-B4F0-8715841CFF5E}"/>
    <cellStyle name="SAPBEXaggDataEmph 6 4" xfId="31664" xr:uid="{5FA56193-579D-46A4-AC0C-2FB3259FAB02}"/>
    <cellStyle name="SAPBEXaggDataEmph 6 5" xfId="31666" xr:uid="{51B0ECE1-F1C7-4510-A090-367E9C622362}"/>
    <cellStyle name="SAPBEXaggDataEmph 6 6" xfId="31668" xr:uid="{410F9F1F-FF44-463C-8555-DA6A7EDCF3D1}"/>
    <cellStyle name="SAPBEXaggDataEmph 6 7" xfId="31669" xr:uid="{65B205C4-0E6E-401D-86D6-EDBBD5DEC363}"/>
    <cellStyle name="SAPBEXaggDataEmph 6 8" xfId="31670" xr:uid="{CBCABB7D-E582-4812-B422-B7854C9D0B49}"/>
    <cellStyle name="SAPBEXaggDataEmph 6 9" xfId="31671" xr:uid="{E7EEF7F2-0FFE-4485-B466-4CF3F2497E21}"/>
    <cellStyle name="SAPBEXaggDataEmph 7" xfId="19950" xr:uid="{1FEAAF9A-ECB8-4972-8ACA-13EACC3819C1}"/>
    <cellStyle name="SAPBEXaggDataEmph 7 10" xfId="31672" xr:uid="{183205EE-F0D2-4C1D-BA42-77ED875EEB72}"/>
    <cellStyle name="SAPBEXaggDataEmph 7 2" xfId="31674" xr:uid="{FC60EC89-A609-4B30-962D-FAB8A70FF4E4}"/>
    <cellStyle name="SAPBEXaggDataEmph 7 2 2" xfId="31675" xr:uid="{E2EF634C-BDDA-41ED-A59C-16B8CDEF4540}"/>
    <cellStyle name="SAPBEXaggDataEmph 7 2 3" xfId="31676" xr:uid="{5D939FBD-EF26-4D84-AB0D-36D1E2FF7DDC}"/>
    <cellStyle name="SAPBEXaggDataEmph 7 2 4" xfId="31677" xr:uid="{5715C0D9-1FBA-4960-A20B-6989F3FCF262}"/>
    <cellStyle name="SAPBEXaggDataEmph 7 2 5" xfId="25291" xr:uid="{752309E0-BBD3-4F07-9060-119B632404F9}"/>
    <cellStyle name="SAPBEXaggDataEmph 7 3" xfId="31679" xr:uid="{F096275A-7912-4353-9B9A-1727A503BC6E}"/>
    <cellStyle name="SAPBEXaggDataEmph 7 4" xfId="31681" xr:uid="{D339816C-7E4B-474B-BC06-5E5B53C0EE11}"/>
    <cellStyle name="SAPBEXaggDataEmph 7 5" xfId="31683" xr:uid="{9E9AF6D3-0670-48BF-B5CF-C0393806489D}"/>
    <cellStyle name="SAPBEXaggDataEmph 7 6" xfId="31685" xr:uid="{18842064-DCB6-4743-A12F-E68248C6D002}"/>
    <cellStyle name="SAPBEXaggDataEmph 7 7" xfId="31686" xr:uid="{6E7C79D4-88CB-4731-988B-87BEA505518C}"/>
    <cellStyle name="SAPBEXaggDataEmph 7 8" xfId="31687" xr:uid="{B221010B-3B94-41FD-AFC3-E5340DE917D0}"/>
    <cellStyle name="SAPBEXaggDataEmph 7 9" xfId="31688" xr:uid="{7A789C14-9959-494F-96E5-8BE6AE1CFFA2}"/>
    <cellStyle name="SAPBEXaggDataEmph 8" xfId="19958" xr:uid="{D25263F7-1713-4405-9E84-66CED62BD908}"/>
    <cellStyle name="SAPBEXaggDataEmph 8 10" xfId="31689" xr:uid="{403902C1-80D4-4A3F-929D-FDD5F6634D26}"/>
    <cellStyle name="SAPBEXaggDataEmph 8 2" xfId="31691" xr:uid="{315C72E0-F94A-47F4-9375-9A71A83F3927}"/>
    <cellStyle name="SAPBEXaggDataEmph 8 2 2" xfId="14219" xr:uid="{DC818B45-E0AC-4934-B28A-3CF25F09AC74}"/>
    <cellStyle name="SAPBEXaggDataEmph 8 2 3" xfId="14224" xr:uid="{A3578391-AF18-408A-83FA-CD6216C72A9A}"/>
    <cellStyle name="SAPBEXaggDataEmph 8 2 4" xfId="14230" xr:uid="{B88C0D9C-83F7-4F20-A192-D753A022D3D8}"/>
    <cellStyle name="SAPBEXaggDataEmph 8 2 5" xfId="14236" xr:uid="{980017D5-F03B-4AA7-ADC0-89CDC2A9DBA5}"/>
    <cellStyle name="SAPBEXaggDataEmph 8 3" xfId="31693" xr:uid="{B11188ED-AB4D-46AC-8D34-2041A6134CCE}"/>
    <cellStyle name="SAPBEXaggDataEmph 8 4" xfId="31695" xr:uid="{AEE715C0-AC19-4E3D-A604-5529944CFA06}"/>
    <cellStyle name="SAPBEXaggDataEmph 8 5" xfId="31697" xr:uid="{9B9B4A5F-B85E-498A-A93A-67A583C84780}"/>
    <cellStyle name="SAPBEXaggDataEmph 8 6" xfId="31699" xr:uid="{3EB3909E-40C6-436C-A4AA-E78623DB41B7}"/>
    <cellStyle name="SAPBEXaggDataEmph 8 7" xfId="31700" xr:uid="{11C76CA8-B346-4FDF-A3EE-C98F3A32452C}"/>
    <cellStyle name="SAPBEXaggDataEmph 8 8" xfId="31701" xr:uid="{3C1CABAA-70AC-4751-AF10-C632C2D6701F}"/>
    <cellStyle name="SAPBEXaggDataEmph 8 9" xfId="31702" xr:uid="{F72274D1-5D07-461A-A79A-2C6B43BFEB37}"/>
    <cellStyle name="SAPBEXaggDataEmph 9" xfId="26877" xr:uid="{89A753D8-EA63-4AAB-A1D4-B382E5A3ECE4}"/>
    <cellStyle name="SAPBEXaggDataEmph 9 2" xfId="31704" xr:uid="{1B147E14-A1C1-4D49-A9A0-EA2E96F44BEC}"/>
    <cellStyle name="SAPBEXaggDataEmph 9 3" xfId="31706" xr:uid="{4BEB3285-8A1A-46A2-A05C-7E7E59B47B03}"/>
    <cellStyle name="SAPBEXaggDataEmph 9 4" xfId="31708" xr:uid="{9E482D65-C07C-4EB7-A8EB-9D1D33CF1306}"/>
    <cellStyle name="SAPBEXaggDataEmph 9 5" xfId="31710" xr:uid="{303616FA-09F0-4094-B82B-0E35502B07F7}"/>
    <cellStyle name="SAPBEXaggDataEmph_New TB 18-19" xfId="31712" xr:uid="{8FC5B9CD-5576-4E97-9872-7F8837FCDC17}"/>
    <cellStyle name="SAPBEXaggItem" xfId="31713" xr:uid="{057EF4B7-AFD8-49A5-B9D6-D66F7A063402}"/>
    <cellStyle name="SAPBEXaggItem 10" xfId="31715" xr:uid="{C2F86607-3171-4508-8995-C1DA0DD24DBE}"/>
    <cellStyle name="SAPBEXaggItem 10 2" xfId="31716" xr:uid="{EC06D35E-220A-4D1D-BE89-7D8F993E41E8}"/>
    <cellStyle name="SAPBEXaggItem 10 3" xfId="31717" xr:uid="{3FDA8E87-39FD-4A66-99DD-CF9D6C1BF7B3}"/>
    <cellStyle name="SAPBEXaggItem 10 4" xfId="31718" xr:uid="{57949555-861E-480F-A1FC-BACC6F1002C5}"/>
    <cellStyle name="SAPBEXaggItem 10 5" xfId="31719" xr:uid="{52B25492-E46A-494C-9D8C-7EC9501AA2C9}"/>
    <cellStyle name="SAPBEXaggItem 11" xfId="31720" xr:uid="{12D973D9-8DF0-4E85-BBE6-51C5B5CABD64}"/>
    <cellStyle name="SAPBEXaggItem 11 2" xfId="31721" xr:uid="{7D3B00EA-B2CB-4B79-9741-FBC8F7BD36E4}"/>
    <cellStyle name="SAPBEXaggItem 11 3" xfId="31722" xr:uid="{A4FF2EE9-0E8E-4286-BE84-57C4269E18FE}"/>
    <cellStyle name="SAPBEXaggItem 11 4" xfId="31723" xr:uid="{89E9AAA0-C9BF-413A-A9FB-5AFACE2E9110}"/>
    <cellStyle name="SAPBEXaggItem 11 5" xfId="31724" xr:uid="{91C66E72-5D42-4DEE-B3F7-1CF0506CD48A}"/>
    <cellStyle name="SAPBEXaggItem 12" xfId="31725" xr:uid="{A1D0FBBE-953E-435A-942B-821E42E28303}"/>
    <cellStyle name="SAPBEXaggItem 12 2" xfId="31726" xr:uid="{0F3231A7-E353-47E7-9C6A-0FE15E8D0976}"/>
    <cellStyle name="SAPBEXaggItem 12 3" xfId="31727" xr:uid="{09905091-1AF7-40BE-B786-7FAA29E40FBA}"/>
    <cellStyle name="SAPBEXaggItem 12 4" xfId="31728" xr:uid="{FB0DC865-F35C-49B4-8AB2-B772C290AE59}"/>
    <cellStyle name="SAPBEXaggItem 12 5" xfId="31729" xr:uid="{A2424598-3E0D-4DBF-9D00-56DFFFEEC099}"/>
    <cellStyle name="SAPBEXaggItem 13" xfId="31730" xr:uid="{A1687B5D-D055-4767-BDBB-45027CD332C5}"/>
    <cellStyle name="SAPBEXaggItem 14" xfId="31731" xr:uid="{03EDA5DB-1BC0-4536-BDA7-FF2F98FBA113}"/>
    <cellStyle name="SAPBEXaggItem 15" xfId="31732" xr:uid="{18BDBB8E-CC67-424E-9947-226AA4EF5521}"/>
    <cellStyle name="SAPBEXaggItem 16" xfId="31734" xr:uid="{21DB0E49-0BEB-4993-BD76-47986392E11E}"/>
    <cellStyle name="SAPBEXaggItem 17" xfId="31736" xr:uid="{78271B53-84DE-4E6A-9D42-DF2B8AE71113}"/>
    <cellStyle name="SAPBEXaggItem 18" xfId="31737" xr:uid="{4A7DC1F1-2F62-4C2D-A572-CF37F67353B3}"/>
    <cellStyle name="SAPBEXaggItem 19" xfId="484" xr:uid="{22AF919A-937F-4DE4-829B-946CCB814589}"/>
    <cellStyle name="SAPBEXaggItem 2" xfId="23871" xr:uid="{95BB0268-404F-4CA6-915C-403F1DEA5B82}"/>
    <cellStyle name="SAPBEXaggItem 2 10" xfId="29231" xr:uid="{862D7CB7-11DC-489E-B811-D2064D8F21D8}"/>
    <cellStyle name="SAPBEXaggItem 2 10 2" xfId="24688" xr:uid="{65091456-D8C0-47DA-A0CC-0919C0087BD4}"/>
    <cellStyle name="SAPBEXaggItem 2 10 3" xfId="31738" xr:uid="{3426973F-B92C-4A61-8632-3A2891C04B8A}"/>
    <cellStyle name="SAPBEXaggItem 2 10 4" xfId="31739" xr:uid="{4CB9FEE6-4D43-4258-8DB9-F7E808B741FE}"/>
    <cellStyle name="SAPBEXaggItem 2 10 5" xfId="31740" xr:uid="{1C5B5872-49D8-4021-9DDD-40BBFCEE7939}"/>
    <cellStyle name="SAPBEXaggItem 2 11" xfId="29234" xr:uid="{316B27FB-788A-4608-AA3F-1816DF12B11A}"/>
    <cellStyle name="SAPBEXaggItem 2 12" xfId="29237" xr:uid="{5B9F932F-AD63-468F-94A9-E352D251C88C}"/>
    <cellStyle name="SAPBEXaggItem 2 13" xfId="31742" xr:uid="{DDE5D56F-454D-4B91-AD6C-9E8576964E18}"/>
    <cellStyle name="SAPBEXaggItem 2 14" xfId="31744" xr:uid="{50914BFF-B0DB-41EB-BCB3-F7B49D53FA3D}"/>
    <cellStyle name="SAPBEXaggItem 2 15" xfId="31745" xr:uid="{1FBD5839-1402-4B69-AA6B-FC0FDD49F2C9}"/>
    <cellStyle name="SAPBEXaggItem 2 16" xfId="31746" xr:uid="{D54C95FC-B4ED-4810-9131-A8774E71854E}"/>
    <cellStyle name="SAPBEXaggItem 2 17" xfId="31747" xr:uid="{A64C875A-EA30-4605-B732-4DC1C1A05DF8}"/>
    <cellStyle name="SAPBEXaggItem 2 18" xfId="31748" xr:uid="{9BC27E15-F719-4A97-9FF0-BEE7C3677906}"/>
    <cellStyle name="SAPBEXaggItem 2 2" xfId="31749" xr:uid="{C5D3C24C-A24B-4EBD-A1C1-9B343DE56C32}"/>
    <cellStyle name="SAPBEXaggItem 2 2 10" xfId="20554" xr:uid="{FE89580F-17B0-4733-A68A-02408E60AA0E}"/>
    <cellStyle name="SAPBEXaggItem 2 2 2" xfId="10546" xr:uid="{799224D6-E701-4B48-B811-150B2EAC2246}"/>
    <cellStyle name="SAPBEXaggItem 2 2 2 2" xfId="25411" xr:uid="{85A46670-EFD9-458D-BFF8-DB56759A9390}"/>
    <cellStyle name="SAPBEXaggItem 2 2 2 3" xfId="25414" xr:uid="{221EF2A3-2837-428C-8A29-EF9573B5EDC3}"/>
    <cellStyle name="SAPBEXaggItem 2 2 2 4" xfId="31750" xr:uid="{83506EC0-163F-448B-8591-AC8BEAF08084}"/>
    <cellStyle name="SAPBEXaggItem 2 2 2 5" xfId="24905" xr:uid="{9E2FB2F5-0FCB-46F9-8AB2-F838ECA72677}"/>
    <cellStyle name="SAPBEXaggItem 2 2 3" xfId="10553" xr:uid="{66A4008A-E966-4B9A-B979-D07B4F981837}"/>
    <cellStyle name="SAPBEXaggItem 2 2 4" xfId="10560" xr:uid="{243FB25C-CEC6-4BED-9513-24C425B80919}"/>
    <cellStyle name="SAPBEXaggItem 2 2 5" xfId="10569" xr:uid="{33D09679-B1A4-41F7-9A38-042818CA7101}"/>
    <cellStyle name="SAPBEXaggItem 2 2 6" xfId="10579" xr:uid="{AAA0D2E1-5D2D-488A-9DC0-176AC93A6686}"/>
    <cellStyle name="SAPBEXaggItem 2 2 7" xfId="9431" xr:uid="{E1FF3677-74AA-4BBA-B286-F7A313A2BF4B}"/>
    <cellStyle name="SAPBEXaggItem 2 2 8" xfId="9443" xr:uid="{BAE9468A-C61A-4B6C-B9D2-FFA1CAF29FD6}"/>
    <cellStyle name="SAPBEXaggItem 2 2 9" xfId="31752" xr:uid="{50A2A7A8-A483-4660-9EAB-6FD83F31C9AB}"/>
    <cellStyle name="SAPBEXaggItem 2 3" xfId="31753" xr:uid="{389198C0-E34D-4623-9B30-4FAB21FD2ED0}"/>
    <cellStyle name="SAPBEXaggItem 2 3 10" xfId="31755" xr:uid="{052C0BD3-FA46-4B29-910C-DF19291D1C7E}"/>
    <cellStyle name="SAPBEXaggItem 2 3 2" xfId="31756" xr:uid="{C3E8D6B4-3349-4382-97C1-B94C5E18BC5D}"/>
    <cellStyle name="SAPBEXaggItem 2 3 2 2" xfId="7543" xr:uid="{B17826CB-7C8A-49B5-9C62-460594A59380}"/>
    <cellStyle name="SAPBEXaggItem 2 3 2 3" xfId="7547" xr:uid="{45CE9FE8-C673-4DB5-A47F-55079D008901}"/>
    <cellStyle name="SAPBEXaggItem 2 3 2 4" xfId="31757" xr:uid="{71D2F7EE-338C-4D68-AB11-06011D6FF264}"/>
    <cellStyle name="SAPBEXaggItem 2 3 2 5" xfId="24949" xr:uid="{226D287A-DBCF-498C-B4FC-D7FD8D4658B4}"/>
    <cellStyle name="SAPBEXaggItem 2 3 3" xfId="31758" xr:uid="{41CF39CD-BECE-4823-90C7-F060BE3BAA24}"/>
    <cellStyle name="SAPBEXaggItem 2 3 4" xfId="31759" xr:uid="{945C934E-B245-4980-A133-47B320CC6813}"/>
    <cellStyle name="SAPBEXaggItem 2 3 5" xfId="31760" xr:uid="{1E7266B5-E468-4742-8C5A-6C54D45F2CA4}"/>
    <cellStyle name="SAPBEXaggItem 2 3 6" xfId="31761" xr:uid="{6BCD5F0C-895F-4B49-A4A6-6A53FC812BD6}"/>
    <cellStyle name="SAPBEXaggItem 2 3 7" xfId="31763" xr:uid="{2CEFBF13-164C-4692-9EF2-58AE0F06BAEC}"/>
    <cellStyle name="SAPBEXaggItem 2 3 8" xfId="31765" xr:uid="{1226F80E-F27B-4215-A169-2A02D6CB49AD}"/>
    <cellStyle name="SAPBEXaggItem 2 3 9" xfId="31767" xr:uid="{897C30C1-8004-420C-BD9F-95DDEC006934}"/>
    <cellStyle name="SAPBEXaggItem 2 4" xfId="31769" xr:uid="{E1DEEEA7-E49B-4098-B52E-E5A17735DA0B}"/>
    <cellStyle name="SAPBEXaggItem 2 4 10" xfId="3412" xr:uid="{4F8E8C44-A712-4025-9074-99C0B32ABF69}"/>
    <cellStyle name="SAPBEXaggItem 2 4 2" xfId="31771" xr:uid="{07BD001D-BA18-411C-B000-43A2D1E6299F}"/>
    <cellStyle name="SAPBEXaggItem 2 4 2 2" xfId="25598" xr:uid="{58163547-2AD4-4F2C-95DB-F2C2D77A71BD}"/>
    <cellStyle name="SAPBEXaggItem 2 4 2 3" xfId="25600" xr:uid="{9E582C26-A9C4-483E-B5A3-C70EDE8EF096}"/>
    <cellStyle name="SAPBEXaggItem 2 4 2 4" xfId="31772" xr:uid="{088F0EC0-24AB-464C-A52F-95DFEAEBECA0}"/>
    <cellStyle name="SAPBEXaggItem 2 4 2 5" xfId="31773" xr:uid="{8E66297C-AB68-444E-BEB1-597CB9100BEF}"/>
    <cellStyle name="SAPBEXaggItem 2 4 3" xfId="31774" xr:uid="{5DCC0046-F127-45A4-93DF-C2876815AA49}"/>
    <cellStyle name="SAPBEXaggItem 2 4 4" xfId="31775" xr:uid="{6AD58B7E-645B-4FAA-B0AF-3E9BEE4821F2}"/>
    <cellStyle name="SAPBEXaggItem 2 4 5" xfId="31776" xr:uid="{DE6A09D4-D959-4530-8E60-A93C2AFDC463}"/>
    <cellStyle name="SAPBEXaggItem 2 4 6" xfId="31777" xr:uid="{28F0062B-DFB2-44E8-BD9C-C74EFDF113D4}"/>
    <cellStyle name="SAPBEXaggItem 2 4 7" xfId="31778" xr:uid="{C77143EA-4CF5-4A60-9C4C-3A71BB222665}"/>
    <cellStyle name="SAPBEXaggItem 2 4 8" xfId="31779" xr:uid="{9B804092-F197-4CD7-B021-FD92DE18EE14}"/>
    <cellStyle name="SAPBEXaggItem 2 4 9" xfId="31780" xr:uid="{951582DA-A8A6-4C75-8E39-62272962186D}"/>
    <cellStyle name="SAPBEXaggItem 2 5" xfId="31782" xr:uid="{B70669B1-CCA3-4BA1-970D-B3E797ED32D4}"/>
    <cellStyle name="SAPBEXaggItem 2 5 10" xfId="6939" xr:uid="{39801054-7F1E-4C18-A7AF-AB6940CDBF99}"/>
    <cellStyle name="SAPBEXaggItem 2 5 2" xfId="31784" xr:uid="{9B8872E1-2038-4D7B-BF10-319BA2AFCADF}"/>
    <cellStyle name="SAPBEXaggItem 2 5 2 2" xfId="25697" xr:uid="{02DCA829-F505-43B0-8022-33E3478B5E0D}"/>
    <cellStyle name="SAPBEXaggItem 2 5 2 3" xfId="25699" xr:uid="{F681F4C1-5FB9-44F0-81A9-E7AEE8ED68AB}"/>
    <cellStyle name="SAPBEXaggItem 2 5 2 4" xfId="31785" xr:uid="{189B801F-8DB6-415E-BD62-2D51620291FC}"/>
    <cellStyle name="SAPBEXaggItem 2 5 2 5" xfId="31786" xr:uid="{41F58815-6D66-470B-944A-C731D8D13181}"/>
    <cellStyle name="SAPBEXaggItem 2 5 3" xfId="31787" xr:uid="{8B808659-BB31-473C-B184-1B40AE54C4E4}"/>
    <cellStyle name="SAPBEXaggItem 2 5 4" xfId="31788" xr:uid="{A216EC0C-9C37-4D33-9415-54310743D8D7}"/>
    <cellStyle name="SAPBEXaggItem 2 5 5" xfId="31789" xr:uid="{63BC43AE-3B1C-477E-848D-DE05D9B1039A}"/>
    <cellStyle name="SAPBEXaggItem 2 5 6" xfId="31790" xr:uid="{9B08A8BB-CAE2-4D73-9BD6-C2DC9CA9B218}"/>
    <cellStyle name="SAPBEXaggItem 2 5 7" xfId="31791" xr:uid="{E3728ECE-7D22-4415-99D0-1852F784F904}"/>
    <cellStyle name="SAPBEXaggItem 2 5 8" xfId="31792" xr:uid="{A528254B-5DF5-4610-A1C9-A032CC2506BB}"/>
    <cellStyle name="SAPBEXaggItem 2 5 9" xfId="31793" xr:uid="{21E825FF-D7E0-4D2B-809C-C662B3BF4E98}"/>
    <cellStyle name="SAPBEXaggItem 2 6" xfId="31795" xr:uid="{A67E0C74-EA75-403E-8B4B-0811B046750B}"/>
    <cellStyle name="SAPBEXaggItem 2 6 10" xfId="31797" xr:uid="{50502E5D-DD06-4153-80A1-7A49A697978A}"/>
    <cellStyle name="SAPBEXaggItem 2 6 2" xfId="31799" xr:uid="{EEB86557-932D-45EA-8D62-BBF42869295A}"/>
    <cellStyle name="SAPBEXaggItem 2 6 2 2" xfId="31800" xr:uid="{3F78CDAE-346F-4B49-9F14-87F125B93633}"/>
    <cellStyle name="SAPBEXaggItem 2 6 2 3" xfId="31801" xr:uid="{346E7DF3-67C6-4C4B-98C7-8F0134DE14B3}"/>
    <cellStyle name="SAPBEXaggItem 2 6 2 4" xfId="31802" xr:uid="{1DFBA6B4-B0D7-4645-96D8-26E23C2BE2B9}"/>
    <cellStyle name="SAPBEXaggItem 2 6 2 5" xfId="31803" xr:uid="{EBAEE84C-7187-4A2B-B9FD-FFB2CB58820B}"/>
    <cellStyle name="SAPBEXaggItem 2 6 3" xfId="31804" xr:uid="{4854C33C-2934-493B-8513-491B440BE846}"/>
    <cellStyle name="SAPBEXaggItem 2 6 4" xfId="31805" xr:uid="{54FCA31C-9516-462E-AFFA-FF01ABDC91E5}"/>
    <cellStyle name="SAPBEXaggItem 2 6 5" xfId="31806" xr:uid="{C0AF70F4-AA91-4BEF-B757-B248B132C1DD}"/>
    <cellStyle name="SAPBEXaggItem 2 6 6" xfId="31807" xr:uid="{56D94BD8-4ECF-4ED9-9E20-B1087A3962B2}"/>
    <cellStyle name="SAPBEXaggItem 2 6 7" xfId="31808" xr:uid="{9009C423-DCE6-443A-9E8D-36072CAE6299}"/>
    <cellStyle name="SAPBEXaggItem 2 6 8" xfId="31809" xr:uid="{059BDE54-C20B-4F99-BCDD-AFA609C5E75F}"/>
    <cellStyle name="SAPBEXaggItem 2 6 9" xfId="31810" xr:uid="{6C174581-ACAD-4D10-A354-E561DD870D77}"/>
    <cellStyle name="SAPBEXaggItem 2 7" xfId="31812" xr:uid="{8008C456-BE6E-4B29-ABCC-E61B711F9BBE}"/>
    <cellStyle name="SAPBEXaggItem 2 7 2" xfId="10753" xr:uid="{8ED16847-330F-44FA-8358-14E5C65284BB}"/>
    <cellStyle name="SAPBEXaggItem 2 7 3" xfId="10759" xr:uid="{00483E06-B87D-4FF7-B357-A30A92E162E3}"/>
    <cellStyle name="SAPBEXaggItem 2 7 4" xfId="10764" xr:uid="{A1F84DCC-50F6-4B1B-B6D2-3368A426177E}"/>
    <cellStyle name="SAPBEXaggItem 2 7 5" xfId="10769" xr:uid="{0F661BEB-A668-4294-93B8-EC5F0A64C641}"/>
    <cellStyle name="SAPBEXaggItem 2 8" xfId="31814" xr:uid="{7F189FAC-5F97-476F-A4A7-6907C1861817}"/>
    <cellStyle name="SAPBEXaggItem 2 8 2" xfId="27925" xr:uid="{792C9C39-82D3-46B1-A877-CFD5879492C5}"/>
    <cellStyle name="SAPBEXaggItem 2 8 3" xfId="27928" xr:uid="{6571011A-7D15-4890-AD4A-7B0F88D97AA6}"/>
    <cellStyle name="SAPBEXaggItem 2 8 4" xfId="27931" xr:uid="{DB99EF01-A6E0-4CDF-8C94-1FD0923C71EE}"/>
    <cellStyle name="SAPBEXaggItem 2 8 5" xfId="31816" xr:uid="{DE1C6E28-304E-4AF4-9ED3-3695A329B21A}"/>
    <cellStyle name="SAPBEXaggItem 2 9" xfId="31818" xr:uid="{8A6286DF-5AD7-422D-AA49-38BC56E50237}"/>
    <cellStyle name="SAPBEXaggItem 2 9 2" xfId="31820" xr:uid="{41CC82AD-D0F1-42A4-A03B-8E039170AAD1}"/>
    <cellStyle name="SAPBEXaggItem 2 9 3" xfId="31821" xr:uid="{937C5C74-02E2-44D9-A100-7D709800EBBA}"/>
    <cellStyle name="SAPBEXaggItem 2 9 4" xfId="31822" xr:uid="{6A85F989-CF66-46F8-9848-AB83BC8CB49E}"/>
    <cellStyle name="SAPBEXaggItem 2 9 5" xfId="31823" xr:uid="{D76CF15E-F343-42F2-9FB7-0523B52BA836}"/>
    <cellStyle name="SAPBEXaggItem 2_New TB 18-19" xfId="31824" xr:uid="{3326888C-E347-430D-9F21-B43681B418FA}"/>
    <cellStyle name="SAPBEXaggItem 20" xfId="31733" xr:uid="{F00697E2-591A-4469-A0AF-C8691083E44C}"/>
    <cellStyle name="SAPBEXaggItem 3" xfId="23875" xr:uid="{254B45B6-D1A2-43BB-9263-42913181E32E}"/>
    <cellStyle name="SAPBEXaggItem 3 10" xfId="31825" xr:uid="{B08503E4-210E-4C70-9CFA-8D04C068CE85}"/>
    <cellStyle name="SAPBEXaggItem 3 10 2" xfId="10317" xr:uid="{9F5F234A-0C1A-4F52-B19C-FDD465C87BB1}"/>
    <cellStyle name="SAPBEXaggItem 3 10 3" xfId="9551" xr:uid="{9D138753-BA15-4476-81A5-3343CAD3C9E2}"/>
    <cellStyle name="SAPBEXaggItem 3 10 4" xfId="30548" xr:uid="{58052586-EA95-485A-947B-C4ED02B89DD4}"/>
    <cellStyle name="SAPBEXaggItem 3 10 5" xfId="30552" xr:uid="{5D6E6C38-6FA3-43E3-915B-EB441A6C004B}"/>
    <cellStyle name="SAPBEXaggItem 3 11" xfId="31826" xr:uid="{E3F547A6-7296-451B-B533-7BB6A471F1B2}"/>
    <cellStyle name="SAPBEXaggItem 3 12" xfId="31827" xr:uid="{E134DCCB-02C5-4EA0-B8BE-0F7DFF4E9C95}"/>
    <cellStyle name="SAPBEXaggItem 3 13" xfId="31828" xr:uid="{16719B68-5E15-458B-BA48-34ACBD699869}"/>
    <cellStyle name="SAPBEXaggItem 3 14" xfId="31829" xr:uid="{2D945277-E0FE-41E1-94EA-3D0C638E569A}"/>
    <cellStyle name="SAPBEXaggItem 3 15" xfId="31830" xr:uid="{7E35BC5C-4038-4985-B9C5-944F565033F4}"/>
    <cellStyle name="SAPBEXaggItem 3 16" xfId="31831" xr:uid="{0469BACB-8CC5-43E9-A416-B73026C4E2E0}"/>
    <cellStyle name="SAPBEXaggItem 3 17" xfId="31832" xr:uid="{90BC674C-F3B0-4B9D-98BB-CBA38C3A6762}"/>
    <cellStyle name="SAPBEXaggItem 3 18" xfId="31834" xr:uid="{93D04EAD-D8A7-4CD7-93A4-5E49355193CF}"/>
    <cellStyle name="SAPBEXaggItem 3 2" xfId="31835" xr:uid="{3FCAE36C-817D-45CD-BB01-6FC04B183CE0}"/>
    <cellStyle name="SAPBEXaggItem 3 2 10" xfId="21410" xr:uid="{8B49DFDE-5523-4EF3-89D0-DE5A7CE9E1F7}"/>
    <cellStyle name="SAPBEXaggItem 3 2 2" xfId="26468" xr:uid="{C431EF08-4B6C-48F3-9828-6B749556A003}"/>
    <cellStyle name="SAPBEXaggItem 3 2 2 2" xfId="10567" xr:uid="{88D184D0-95DE-4E5E-8350-CE181FCF840D}"/>
    <cellStyle name="SAPBEXaggItem 3 2 2 3" xfId="10577" xr:uid="{54CB5920-93AE-439A-9526-1851BA4150B2}"/>
    <cellStyle name="SAPBEXaggItem 3 2 2 4" xfId="9430" xr:uid="{68109D2B-438C-4A68-B227-D11D1C91AFCA}"/>
    <cellStyle name="SAPBEXaggItem 3 2 2 5" xfId="9442" xr:uid="{03015FC3-C2FE-4592-BA49-D2FEAD92596F}"/>
    <cellStyle name="SAPBEXaggItem 3 2 3" xfId="26470" xr:uid="{4449F6E3-7B83-4E0B-B834-50C61B8B5D40}"/>
    <cellStyle name="SAPBEXaggItem 3 2 4" xfId="26472" xr:uid="{A47105F1-9408-44E2-87B0-CD0F0508BA5F}"/>
    <cellStyle name="SAPBEXaggItem 3 2 5" xfId="26473" xr:uid="{50991F66-36AA-4F1C-AC30-58A708716FC9}"/>
    <cellStyle name="SAPBEXaggItem 3 2 6" xfId="26476" xr:uid="{BAEBF34B-617E-4120-AB6E-9E4C79D40899}"/>
    <cellStyle name="SAPBEXaggItem 3 2 7" xfId="31836" xr:uid="{5C65D0A8-2B7B-4027-9545-29FCCAF914F2}"/>
    <cellStyle name="SAPBEXaggItem 3 2 8" xfId="31838" xr:uid="{4D5D148B-32F3-4E8B-9E7A-AF35710540A1}"/>
    <cellStyle name="SAPBEXaggItem 3 2 9" xfId="31840" xr:uid="{F2F91FD7-AE6D-4EEA-9F30-192411D4B2BD}"/>
    <cellStyle name="SAPBEXaggItem 3 3" xfId="31842" xr:uid="{28090F0E-515C-4009-BA82-5285044065B1}"/>
    <cellStyle name="SAPBEXaggItem 3 3 10" xfId="31844" xr:uid="{7A6A3F13-9BE7-4F3A-B8B7-1543AC7B8079}"/>
    <cellStyle name="SAPBEXaggItem 3 3 2" xfId="31845" xr:uid="{98B23FD9-EF88-4866-91C6-86211A709817}"/>
    <cellStyle name="SAPBEXaggItem 3 3 2 2" xfId="26475" xr:uid="{28872BB9-D9BB-4736-8F8C-E39997FAD6DB}"/>
    <cellStyle name="SAPBEXaggItem 3 3 2 3" xfId="26478" xr:uid="{3D3B2AE7-F7C0-4564-BDE0-F337C878C708}"/>
    <cellStyle name="SAPBEXaggItem 3 3 2 4" xfId="31837" xr:uid="{594D04CB-2E57-40CA-B858-20C7887144F9}"/>
    <cellStyle name="SAPBEXaggItem 3 3 2 5" xfId="31839" xr:uid="{5FAD88BB-665B-4F4F-8C14-2EF1D36E2640}"/>
    <cellStyle name="SAPBEXaggItem 3 3 3" xfId="31846" xr:uid="{6D14C308-A378-4A1D-8B52-B32C6C014906}"/>
    <cellStyle name="SAPBEXaggItem 3 3 4" xfId="31847" xr:uid="{5737B795-8DFB-4397-838A-1FF48059AA75}"/>
    <cellStyle name="SAPBEXaggItem 3 3 5" xfId="31848" xr:uid="{46997EFC-81E4-4975-9A37-CBE7E93C968B}"/>
    <cellStyle name="SAPBEXaggItem 3 3 6" xfId="31849" xr:uid="{04DFEC2E-E122-4407-8672-C9F411A49A2A}"/>
    <cellStyle name="SAPBEXaggItem 3 3 7" xfId="31851" xr:uid="{8BE93D2C-9AAC-4FFB-8E7E-7C5AF2E61088}"/>
    <cellStyle name="SAPBEXaggItem 3 3 8" xfId="31852" xr:uid="{92D4742B-52E0-403C-834C-D92EB04D3584}"/>
    <cellStyle name="SAPBEXaggItem 3 3 9" xfId="31853" xr:uid="{68A0192E-6166-43E5-AFB5-CD6FB152F2DB}"/>
    <cellStyle name="SAPBEXaggItem 3 4" xfId="31855" xr:uid="{54EC8D9A-FF93-47D6-A68F-2A60AE3E1F9D}"/>
    <cellStyle name="SAPBEXaggItem 3 4 10" xfId="4626" xr:uid="{1E9AEC48-471F-454E-961C-14B7284F93D1}"/>
    <cellStyle name="SAPBEXaggItem 3 4 2" xfId="31857" xr:uid="{C723F1E7-2EC3-46DD-8E1E-26D3188D3645}"/>
    <cellStyle name="SAPBEXaggItem 3 4 2 2" xfId="26523" xr:uid="{2A7DF039-703E-4D2A-91A9-06E69136C689}"/>
    <cellStyle name="SAPBEXaggItem 3 4 2 3" xfId="26526" xr:uid="{85C44D87-DB87-4A38-8A5F-C9EF70CE0A9E}"/>
    <cellStyle name="SAPBEXaggItem 3 4 2 4" xfId="31858" xr:uid="{3C972E52-0DF4-4318-B6E4-6F3F2C243DEF}"/>
    <cellStyle name="SAPBEXaggItem 3 4 2 5" xfId="31859" xr:uid="{6A03BE31-CD09-4829-9E4C-7CC42AF09C80}"/>
    <cellStyle name="SAPBEXaggItem 3 4 3" xfId="31860" xr:uid="{9B6FE602-4A31-4026-8481-B72A33A1F4B6}"/>
    <cellStyle name="SAPBEXaggItem 3 4 4" xfId="31861" xr:uid="{8E378685-F76E-495A-B291-4C6AC354DA8C}"/>
    <cellStyle name="SAPBEXaggItem 3 4 5" xfId="31862" xr:uid="{36E29667-4126-4815-A297-4E65056CCA35}"/>
    <cellStyle name="SAPBEXaggItem 3 4 6" xfId="31863" xr:uid="{2AF97975-6F51-4215-9D13-339AE9EAC784}"/>
    <cellStyle name="SAPBEXaggItem 3 4 7" xfId="31864" xr:uid="{4555E40C-0AD0-4DDA-BE7B-620386F38B7B}"/>
    <cellStyle name="SAPBEXaggItem 3 4 8" xfId="31865" xr:uid="{341EF3C6-1001-4D8D-A055-EA4635E7C834}"/>
    <cellStyle name="SAPBEXaggItem 3 4 9" xfId="31866" xr:uid="{977ABADB-F7D5-46B1-AF84-8E73C13E2706}"/>
    <cellStyle name="SAPBEXaggItem 3 5" xfId="31868" xr:uid="{5641D2CF-9966-49C6-A27D-870F6F3BECE9}"/>
    <cellStyle name="SAPBEXaggItem 3 5 10" xfId="31870" xr:uid="{627CCC5F-24B4-4ADF-850C-71822AD71374}"/>
    <cellStyle name="SAPBEXaggItem 3 5 2" xfId="31872" xr:uid="{E7ACB38A-87E4-4697-A45F-04F3405312DE}"/>
    <cellStyle name="SAPBEXaggItem 3 5 2 2" xfId="26576" xr:uid="{B89B2777-B05E-433C-9AEA-720EE5101592}"/>
    <cellStyle name="SAPBEXaggItem 3 5 2 3" xfId="26579" xr:uid="{08F5B4F7-684B-4D3D-89C1-2D0C40944A0E}"/>
    <cellStyle name="SAPBEXaggItem 3 5 2 4" xfId="31873" xr:uid="{E67B46B9-90FC-406E-8A5C-35ACB4CCD714}"/>
    <cellStyle name="SAPBEXaggItem 3 5 2 5" xfId="31874" xr:uid="{051F41B2-461A-453E-8440-D3C44348BDB0}"/>
    <cellStyle name="SAPBEXaggItem 3 5 3" xfId="31875" xr:uid="{3A477026-5381-44A5-90BB-D4C3CCAA3FD7}"/>
    <cellStyle name="SAPBEXaggItem 3 5 4" xfId="31876" xr:uid="{F4E989DD-A9FB-4978-9221-B5BAC6AB85D2}"/>
    <cellStyle name="SAPBEXaggItem 3 5 5" xfId="31877" xr:uid="{3BD3F326-593D-48B9-8137-687600AC0A6B}"/>
    <cellStyle name="SAPBEXaggItem 3 5 6" xfId="31878" xr:uid="{ACB39ABE-D755-4938-B2F8-3C5161D2C176}"/>
    <cellStyle name="SAPBEXaggItem 3 5 7" xfId="31879" xr:uid="{3D75D4F0-8368-4BB1-965C-8A55AF9E8220}"/>
    <cellStyle name="SAPBEXaggItem 3 5 8" xfId="31880" xr:uid="{C14CBE4B-E3B4-46C6-8D6C-79DB9A2F0A37}"/>
    <cellStyle name="SAPBEXaggItem 3 5 9" xfId="31881" xr:uid="{D911E16E-4DC3-4AD5-BA06-2B85D5E53A98}"/>
    <cellStyle name="SAPBEXaggItem 3 6" xfId="31884" xr:uid="{D401B628-A4C3-4CCB-8157-0EE8F5F7DB59}"/>
    <cellStyle name="SAPBEXaggItem 3 6 10" xfId="31886" xr:uid="{8ECC2DE0-EEAB-42A6-B49D-482B6B350FBE}"/>
    <cellStyle name="SAPBEXaggItem 3 6 2" xfId="31887" xr:uid="{11F506FF-4F8F-4F26-A479-93C52E0BCB5C}"/>
    <cellStyle name="SAPBEXaggItem 3 6 2 2" xfId="16035" xr:uid="{418DBADA-0F6F-4490-BCED-2F3EFA0A7237}"/>
    <cellStyle name="SAPBEXaggItem 3 6 2 3" xfId="16036" xr:uid="{A9DC7FED-BD11-48A6-9D19-4A23C888D926}"/>
    <cellStyle name="SAPBEXaggItem 3 6 2 4" xfId="16040" xr:uid="{90A3758E-86AE-46E3-A996-04525389A0CA}"/>
    <cellStyle name="SAPBEXaggItem 3 6 2 5" xfId="16044" xr:uid="{94E0B7FB-DD02-45A9-8A7F-67AF6FB81E3C}"/>
    <cellStyle name="SAPBEXaggItem 3 6 3" xfId="31888" xr:uid="{12105536-DC4C-4E70-940C-F79FB03155D5}"/>
    <cellStyle name="SAPBEXaggItem 3 6 4" xfId="31889" xr:uid="{46E9855A-5EC1-4C92-BD3D-3AD75AC9AA21}"/>
    <cellStyle name="SAPBEXaggItem 3 6 5" xfId="31890" xr:uid="{6AEAB807-1701-4252-AA0C-14A58F16B522}"/>
    <cellStyle name="SAPBEXaggItem 3 6 6" xfId="31891" xr:uid="{9EF7F66A-F84A-4D54-8870-A588D2B7A944}"/>
    <cellStyle name="SAPBEXaggItem 3 6 7" xfId="31892" xr:uid="{AB24BFB1-C525-4254-9371-9F637FB3811F}"/>
    <cellStyle name="SAPBEXaggItem 3 6 8" xfId="31893" xr:uid="{4F499585-F6BB-4360-8DD4-A4355F3195C0}"/>
    <cellStyle name="SAPBEXaggItem 3 6 9" xfId="31894" xr:uid="{90F6BDEB-E67D-4D36-AC34-598EC022838E}"/>
    <cellStyle name="SAPBEXaggItem 3 7" xfId="31896" xr:uid="{B7DB57BE-4F9B-41D0-8742-EBC074E4DC08}"/>
    <cellStyle name="SAPBEXaggItem 3 7 2" xfId="31898" xr:uid="{3417917E-F6AE-4706-87AE-A4D4159E5AFC}"/>
    <cellStyle name="SAPBEXaggItem 3 7 3" xfId="31901" xr:uid="{3502B7EC-6EEA-4C3D-AEE5-BC37FCA34B9B}"/>
    <cellStyle name="SAPBEXaggItem 3 7 4" xfId="31902" xr:uid="{0AE7967A-9E38-4C75-97A1-275B2CD6FD6E}"/>
    <cellStyle name="SAPBEXaggItem 3 7 5" xfId="31903" xr:uid="{C1EB25EB-D7CF-41CD-B491-9C42C0D33453}"/>
    <cellStyle name="SAPBEXaggItem 3 8" xfId="31907" xr:uid="{788887E7-9CE5-48B4-9105-936D44ABFB1B}"/>
    <cellStyle name="SAPBEXaggItem 3 8 2" xfId="31909" xr:uid="{DB73326E-8FF6-49AE-A311-7AB75592D505}"/>
    <cellStyle name="SAPBEXaggItem 3 8 3" xfId="31911" xr:uid="{E0DF2D6F-DF0B-44E5-9D46-AF7BBA627B8A}"/>
    <cellStyle name="SAPBEXaggItem 3 8 4" xfId="31913" xr:uid="{43F55A3C-259B-4AE2-8306-5482FCE3E147}"/>
    <cellStyle name="SAPBEXaggItem 3 8 5" xfId="31915" xr:uid="{0E4D8963-4797-4012-9F7D-2E9F2F560D37}"/>
    <cellStyle name="SAPBEXaggItem 3 9" xfId="31919" xr:uid="{EFBCFC62-61FF-4871-979A-C3365296F43D}"/>
    <cellStyle name="SAPBEXaggItem 3 9 2" xfId="31921" xr:uid="{D9629FD8-09E7-494B-922F-4042B7B7B00E}"/>
    <cellStyle name="SAPBEXaggItem 3 9 3" xfId="31922" xr:uid="{1DF54532-23F1-4AE0-B1D3-2DB5ECBD3024}"/>
    <cellStyle name="SAPBEXaggItem 3 9 4" xfId="31923" xr:uid="{2BB6F7B5-9180-4DBD-8F88-A47F13F9DC3E}"/>
    <cellStyle name="SAPBEXaggItem 3 9 5" xfId="31924" xr:uid="{BBCA2D96-79ED-4F66-A667-87EAD7FBCAE0}"/>
    <cellStyle name="SAPBEXaggItem 3_New TB 18-19" xfId="6227" xr:uid="{29A401F4-FD3A-4C6C-AC41-8524A979F9BC}"/>
    <cellStyle name="SAPBEXaggItem 4" xfId="28411" xr:uid="{E559942A-434C-49B0-A187-3199B0594F1E}"/>
    <cellStyle name="SAPBEXaggItem 4 10" xfId="31925" xr:uid="{15A41A25-67F1-4055-AE92-3B5190358B8B}"/>
    <cellStyle name="SAPBEXaggItem 4 2" xfId="31926" xr:uid="{8AE180C6-F5CD-41E7-A004-18ADDCA48D1D}"/>
    <cellStyle name="SAPBEXaggItem 4 2 2" xfId="26516" xr:uid="{61E3E590-6B6F-4F35-8238-E39B3A0138CB}"/>
    <cellStyle name="SAPBEXaggItem 4 2 3" xfId="26517" xr:uid="{EE9C136D-6B11-4E38-9CB4-54DC328F6394}"/>
    <cellStyle name="SAPBEXaggItem 4 2 4" xfId="26521" xr:uid="{0D97613E-8761-4005-8084-5A907A854DDE}"/>
    <cellStyle name="SAPBEXaggItem 4 2 5" xfId="26524" xr:uid="{78C0F622-AA77-40D8-8AC7-FD0567C0D38C}"/>
    <cellStyle name="SAPBEXaggItem 4 3" xfId="31927" xr:uid="{06A8AFF0-C0CB-4553-BD56-D77EC42822E6}"/>
    <cellStyle name="SAPBEXaggItem 4 4" xfId="31930" xr:uid="{8B851C7B-7714-4EF2-8F29-49B2003CB056}"/>
    <cellStyle name="SAPBEXaggItem 4 5" xfId="31933" xr:uid="{342E1D0E-7D4C-47E4-B09E-3EA8B9CA4F01}"/>
    <cellStyle name="SAPBEXaggItem 4 6" xfId="31936" xr:uid="{D5B31848-EBCD-43A2-8EE9-D1933A957030}"/>
    <cellStyle name="SAPBEXaggItem 4 7" xfId="31939" xr:uid="{271BD08F-90B3-49F1-A2B7-4E9699AB4773}"/>
    <cellStyle name="SAPBEXaggItem 4 8" xfId="31942" xr:uid="{9768CB3E-3557-4D29-B003-D714D8CFBE69}"/>
    <cellStyle name="SAPBEXaggItem 4 9" xfId="31945" xr:uid="{E2CFDF47-D6BB-497F-9B07-1A02366A82B3}"/>
    <cellStyle name="SAPBEXaggItem 5" xfId="31947" xr:uid="{F409FEB3-6790-400D-8B3B-405B2DC07796}"/>
    <cellStyle name="SAPBEXaggItem 5 10" xfId="12385" xr:uid="{4DAD15E2-43EC-41A4-AF24-A776BB6EA1BB}"/>
    <cellStyle name="SAPBEXaggItem 5 2" xfId="31949" xr:uid="{0053252B-FDE7-4C12-A741-A39292028587}"/>
    <cellStyle name="SAPBEXaggItem 5 2 2" xfId="26567" xr:uid="{5E1C09C6-D1B6-4617-AFD2-EE9DD7808EE3}"/>
    <cellStyle name="SAPBEXaggItem 5 2 3" xfId="26570" xr:uid="{673EE098-F3AD-4F04-8985-6C3800982317}"/>
    <cellStyle name="SAPBEXaggItem 5 2 4" xfId="26573" xr:uid="{E3786DAA-AF9F-462D-B485-F3F823D04AD9}"/>
    <cellStyle name="SAPBEXaggItem 5 2 5" xfId="26577" xr:uid="{7D218294-0022-494A-BB1A-65185A1C32BA}"/>
    <cellStyle name="SAPBEXaggItem 5 3" xfId="31950" xr:uid="{31C7F73A-E1EC-46F1-963E-3D511B743B26}"/>
    <cellStyle name="SAPBEXaggItem 5 4" xfId="31951" xr:uid="{B09B54F9-E491-4E67-9C04-4B0101F080B9}"/>
    <cellStyle name="SAPBEXaggItem 5 5" xfId="31952" xr:uid="{DB64A8AF-92C4-4B46-B8FF-A4C4FCC19643}"/>
    <cellStyle name="SAPBEXaggItem 5 6" xfId="31953" xr:uid="{D8B5FF65-A99C-4213-B182-85C64BD16245}"/>
    <cellStyle name="SAPBEXaggItem 5 7" xfId="31954" xr:uid="{B5C06AC6-AD06-4695-8F6B-AF15B0EE35C6}"/>
    <cellStyle name="SAPBEXaggItem 5 8" xfId="31956" xr:uid="{299EC58F-9097-4A58-BDCA-1A17D53F4F9E}"/>
    <cellStyle name="SAPBEXaggItem 5 9" xfId="30854" xr:uid="{D88FD887-7883-4DFA-A8FA-1325E1027BC2}"/>
    <cellStyle name="SAPBEXaggItem 6" xfId="31957" xr:uid="{5552AFF2-6C47-4C69-8191-86CE0BA19909}"/>
    <cellStyle name="SAPBEXaggItem 6 10" xfId="19013" xr:uid="{6D6AA3DE-F3C7-44C7-9A9E-0369BCB24515}"/>
    <cellStyle name="SAPBEXaggItem 6 2" xfId="31959" xr:uid="{599F2995-3811-463B-9888-D0E13FDA3312}"/>
    <cellStyle name="SAPBEXaggItem 6 2 2" xfId="31961" xr:uid="{A983B00C-1AAC-48D3-B49B-ADFA53998A3D}"/>
    <cellStyle name="SAPBEXaggItem 6 2 3" xfId="31963" xr:uid="{023D22EA-4FB3-4260-874F-ABED494F5A76}"/>
    <cellStyle name="SAPBEXaggItem 6 2 4" xfId="16027" xr:uid="{99457669-2CDB-4C27-A39F-CA5B33845DEC}"/>
    <cellStyle name="SAPBEXaggItem 6 2 5" xfId="16031" xr:uid="{0279B4CF-CC8A-4B07-A8FC-4FB2519C6A66}"/>
    <cellStyle name="SAPBEXaggItem 6 3" xfId="31964" xr:uid="{FBB61A52-69B4-40D7-B299-8FA635A2A781}"/>
    <cellStyle name="SAPBEXaggItem 6 4" xfId="31965" xr:uid="{4264E3F2-8BE8-4D55-95B3-145B37290DCB}"/>
    <cellStyle name="SAPBEXaggItem 6 5" xfId="31966" xr:uid="{BCF002B0-A794-42A7-BA91-92B6B0847CB6}"/>
    <cellStyle name="SAPBEXaggItem 6 6" xfId="31967" xr:uid="{17226BBF-CB8D-4095-818E-40D0AF7D61AB}"/>
    <cellStyle name="SAPBEXaggItem 6 7" xfId="31968" xr:uid="{5DFED22B-3AFA-4E12-86FB-C5ADA03A398A}"/>
    <cellStyle name="SAPBEXaggItem 6 8" xfId="31969" xr:uid="{3F88DF2C-1E98-44F3-BD6E-837AF2077FEE}"/>
    <cellStyle name="SAPBEXaggItem 6 9" xfId="31970" xr:uid="{3E65CD8F-F2CC-48CC-8526-5FB436CC51FE}"/>
    <cellStyle name="SAPBEXaggItem 7" xfId="31971" xr:uid="{3DE630E9-DF6B-48E4-909D-4C8E7B424FDF}"/>
    <cellStyle name="SAPBEXaggItem 7 10" xfId="22058" xr:uid="{116D94BD-0CD7-4FD7-8FBE-E70B3C8BB7CD}"/>
    <cellStyle name="SAPBEXaggItem 7 2" xfId="8305" xr:uid="{30130C34-E4E4-4030-BB9E-231C17A4C7C5}"/>
    <cellStyle name="SAPBEXaggItem 7 2 2" xfId="31973" xr:uid="{C015E2F0-A984-42EC-9EDE-DABD1A1C4D53}"/>
    <cellStyle name="SAPBEXaggItem 7 2 3" xfId="31974" xr:uid="{58244D79-D16A-477D-A2CC-CE98DE21EBA6}"/>
    <cellStyle name="SAPBEXaggItem 7 2 4" xfId="31975" xr:uid="{12ED2EFD-6A4D-41DA-8E3D-14E896658A39}"/>
    <cellStyle name="SAPBEXaggItem 7 2 5" xfId="31976" xr:uid="{EA3CDBC7-E36C-4BAD-8EC5-68F0CABB68BF}"/>
    <cellStyle name="SAPBEXaggItem 7 3" xfId="8323" xr:uid="{8096DFEC-58DF-4501-9E26-002463B40F8F}"/>
    <cellStyle name="SAPBEXaggItem 7 4" xfId="8342" xr:uid="{4104F2A3-1966-4189-9688-308D6F67D2F5}"/>
    <cellStyle name="SAPBEXaggItem 7 5" xfId="31977" xr:uid="{55CAC132-B4AB-41AA-9025-FAAD51B23AC0}"/>
    <cellStyle name="SAPBEXaggItem 7 6" xfId="31978" xr:uid="{DCE54A3D-C486-42AB-8917-A79DA184CAF3}"/>
    <cellStyle name="SAPBEXaggItem 7 7" xfId="31979" xr:uid="{7B21D6B1-D884-4669-BD73-26445674ECEF}"/>
    <cellStyle name="SAPBEXaggItem 7 8" xfId="31980" xr:uid="{2D1A0F06-42D2-40A5-BBAA-35B6957E6CFD}"/>
    <cellStyle name="SAPBEXaggItem 7 9" xfId="31981" xr:uid="{98BF58C2-BD9B-4F62-9868-23ED2E30481B}"/>
    <cellStyle name="SAPBEXaggItem 8" xfId="31982" xr:uid="{73FEFA3E-A415-42E6-BB5A-680DD056B489}"/>
    <cellStyle name="SAPBEXaggItem 8 10" xfId="1787" xr:uid="{59729BF0-3BE0-4195-8B97-501BD77CA0A1}"/>
    <cellStyle name="SAPBEXaggItem 8 2" xfId="8435" xr:uid="{0C92472B-6FE3-45F4-9BA1-603C7F91CD7D}"/>
    <cellStyle name="SAPBEXaggItem 8 2 2" xfId="2493" xr:uid="{64C3A214-73D9-479E-A4A4-FD1B241FCF3D}"/>
    <cellStyle name="SAPBEXaggItem 8 2 3" xfId="31984" xr:uid="{CAED0E56-6CBE-4D9D-8E59-78543DB7EF7B}"/>
    <cellStyle name="SAPBEXaggItem 8 2 4" xfId="31985" xr:uid="{4E4051F9-A5A5-49B7-8DBA-3738DE1CED53}"/>
    <cellStyle name="SAPBEXaggItem 8 2 5" xfId="31986" xr:uid="{BB5D64F1-58E9-4963-8B04-D7BAC77E38CA}"/>
    <cellStyle name="SAPBEXaggItem 8 3" xfId="2771" xr:uid="{802DC964-B554-4E42-8126-34D4A1493956}"/>
    <cellStyle name="SAPBEXaggItem 8 4" xfId="8517" xr:uid="{0F88EBE5-67A7-4349-BBD5-29A032706AE1}"/>
    <cellStyle name="SAPBEXaggItem 8 5" xfId="31987" xr:uid="{C8B2B7AF-8CE3-4BB3-B590-4C3012EE404F}"/>
    <cellStyle name="SAPBEXaggItem 8 6" xfId="31988" xr:uid="{3D6D6279-BD9F-496F-8086-C69608D44D80}"/>
    <cellStyle name="SAPBEXaggItem 8 7" xfId="31989" xr:uid="{5484C934-9D1D-4866-AF5E-8E6EFC6551AD}"/>
    <cellStyle name="SAPBEXaggItem 8 8" xfId="12138" xr:uid="{01E8B9EC-1DD1-4494-A75F-AF210F9106B4}"/>
    <cellStyle name="SAPBEXaggItem 8 9" xfId="31990" xr:uid="{984B8C61-9C4E-4B1D-9529-80E0E0BDB937}"/>
    <cellStyle name="SAPBEXaggItem 9" xfId="31991" xr:uid="{C49A9733-9D92-4144-9CE2-E2860BFD000C}"/>
    <cellStyle name="SAPBEXaggItem 9 2" xfId="1432" xr:uid="{CAA71DE8-BFEB-4699-8361-38289C50C37A}"/>
    <cellStyle name="SAPBEXaggItem 9 3" xfId="2495" xr:uid="{9F03A7C0-5960-448F-89C4-B5084B42E324}"/>
    <cellStyle name="SAPBEXaggItem 9 4" xfId="8438" xr:uid="{326E98FF-F6B5-4E6F-9DCF-DB53D1E193E6}"/>
    <cellStyle name="SAPBEXaggItem 9 5" xfId="31993" xr:uid="{C4461956-E3C1-4F52-90D2-99126821756D}"/>
    <cellStyle name="SAPBEXaggItem_New TB 18-19" xfId="11708" xr:uid="{FF263A45-E350-4166-B4DD-6333817EF867}"/>
    <cellStyle name="SAPBEXaggItemX" xfId="31995" xr:uid="{E0B17FF3-F3B5-46F2-A4C2-C6231EF304A3}"/>
    <cellStyle name="SAPBEXaggItemX 10" xfId="3121" xr:uid="{F7802C76-F7C6-402C-9B16-61A984764DA6}"/>
    <cellStyle name="SAPBEXaggItemX 10 2" xfId="31997" xr:uid="{DF66CD13-172A-4345-9EEE-361497E7F2B3}"/>
    <cellStyle name="SAPBEXaggItemX 10 3" xfId="31999" xr:uid="{15EA5E03-33EF-4C6E-B7EA-C0B37AE075CA}"/>
    <cellStyle name="SAPBEXaggItemX 10 4" xfId="32001" xr:uid="{891461D8-3F6D-443B-9D57-56D8FD8A745D}"/>
    <cellStyle name="SAPBEXaggItemX 10 5" xfId="32003" xr:uid="{C2C86540-48F5-4E63-AE38-E23EB8207D76}"/>
    <cellStyle name="SAPBEXaggItemX 11" xfId="3138" xr:uid="{6061DA04-EE1D-40AA-AA3E-D409ACDD22EA}"/>
    <cellStyle name="SAPBEXaggItemX 11 2" xfId="32005" xr:uid="{5700C9D9-846D-4958-9FED-23875D46E659}"/>
    <cellStyle name="SAPBEXaggItemX 11 3" xfId="32007" xr:uid="{60327E27-674F-4B45-A23C-169D71E9451F}"/>
    <cellStyle name="SAPBEXaggItemX 11 4" xfId="32009" xr:uid="{912B106A-817E-4241-9258-94CF04B94B5D}"/>
    <cellStyle name="SAPBEXaggItemX 11 5" xfId="32011" xr:uid="{6E4C1599-066E-4EE1-913C-69D2AEEDE7CE}"/>
    <cellStyle name="SAPBEXaggItemX 12" xfId="6654" xr:uid="{AD56B2A2-371E-4B15-9447-7D2AD2D14A72}"/>
    <cellStyle name="SAPBEXaggItemX 12 2" xfId="32013" xr:uid="{A47B6372-A241-4485-B2FC-12F49CAFE79D}"/>
    <cellStyle name="SAPBEXaggItemX 12 3" xfId="32014" xr:uid="{B6ED92D4-069D-429E-A611-B33435A7AE40}"/>
    <cellStyle name="SAPBEXaggItemX 12 4" xfId="32015" xr:uid="{D686A618-BB41-41AC-AF82-0E738E180A15}"/>
    <cellStyle name="SAPBEXaggItemX 12 5" xfId="32016" xr:uid="{56480C9A-5708-4426-8B3E-B78187DC9C0F}"/>
    <cellStyle name="SAPBEXaggItemX 13" xfId="18061" xr:uid="{7FE358D3-23A3-4831-ACCF-0C3008D58B61}"/>
    <cellStyle name="SAPBEXaggItemX 14" xfId="18063" xr:uid="{02E21493-07E4-4A70-BD6F-E26690D8DD23}"/>
    <cellStyle name="SAPBEXaggItemX 15" xfId="18065" xr:uid="{606D44E5-4385-4AD9-8589-99431AE35CE3}"/>
    <cellStyle name="SAPBEXaggItemX 16" xfId="18069" xr:uid="{D7D2B55D-FB4C-41A1-9BEC-D16B5F86F71F}"/>
    <cellStyle name="SAPBEXaggItemX 17" xfId="18071" xr:uid="{38FEF91D-C2AF-4E93-B31D-C5C89223E0B0}"/>
    <cellStyle name="SAPBEXaggItemX 18" xfId="18073" xr:uid="{24578DE0-C175-49C6-8F2A-941045D4E118}"/>
    <cellStyle name="SAPBEXaggItemX 19" xfId="18075" xr:uid="{556876CF-B9B9-4268-A71F-FE2F5A688941}"/>
    <cellStyle name="SAPBEXaggItemX 2" xfId="18033" xr:uid="{05A0EFED-8323-40B4-936B-C918840837CE}"/>
    <cellStyle name="SAPBEXaggItemX 2 10" xfId="18085" xr:uid="{A5F417C3-0C95-448E-BBB5-16F63D480FF4}"/>
    <cellStyle name="SAPBEXaggItemX 2 10 2" xfId="6734" xr:uid="{B21BF148-C206-404E-975D-9DE8E339DAE0}"/>
    <cellStyle name="SAPBEXaggItemX 2 10 3" xfId="14603" xr:uid="{ACD00CD6-6D40-49C8-B4DD-5DBA86090146}"/>
    <cellStyle name="SAPBEXaggItemX 2 10 4" xfId="14607" xr:uid="{3C765029-F843-4A7E-AB42-25B7ED0940C1}"/>
    <cellStyle name="SAPBEXaggItemX 2 10 5" xfId="14611" xr:uid="{9CD7BF14-7F5D-49BD-B95A-7D4841E1A6DD}"/>
    <cellStyle name="SAPBEXaggItemX 2 11" xfId="18090" xr:uid="{01151F44-608E-4134-88CB-59E75F0F9438}"/>
    <cellStyle name="SAPBEXaggItemX 2 12" xfId="18094" xr:uid="{B5C5341E-599F-4B89-888E-9AB50E220D4C}"/>
    <cellStyle name="SAPBEXaggItemX 2 13" xfId="17596" xr:uid="{1089B97B-5C9E-46E3-8FFB-B5AD950A9DD1}"/>
    <cellStyle name="SAPBEXaggItemX 2 14" xfId="17600" xr:uid="{F3865841-E7ED-4384-8D94-CA06AB7A0EBC}"/>
    <cellStyle name="SAPBEXaggItemX 2 15" xfId="17601" xr:uid="{A4FEBC71-D3D6-4B14-8CB9-BD8A4F89757B}"/>
    <cellStyle name="SAPBEXaggItemX 2 16" xfId="17607" xr:uid="{F38EF7B5-B551-4B88-A067-5653A2E1014D}"/>
    <cellStyle name="SAPBEXaggItemX 2 17" xfId="17610" xr:uid="{19C91922-0805-45A1-9FA2-106A41C735C6}"/>
    <cellStyle name="SAPBEXaggItemX 2 18" xfId="17613" xr:uid="{023D15BA-79ED-438A-98FF-FFDF4AD9D73F}"/>
    <cellStyle name="SAPBEXaggItemX 2 2" xfId="32017" xr:uid="{03E7421A-DC51-4B1B-BEE0-ADCC5D9A0A08}"/>
    <cellStyle name="SAPBEXaggItemX 2 2 10" xfId="14623" xr:uid="{BD695D11-DB83-40B9-80D2-A921A1084AE0}"/>
    <cellStyle name="SAPBEXaggItemX 2 2 2" xfId="32020" xr:uid="{6C45E307-69FC-4C54-B4AF-B3F0EF57CDD6}"/>
    <cellStyle name="SAPBEXaggItemX 2 2 2 2" xfId="32021" xr:uid="{DDFC99CB-74FA-4EB9-B017-2AF37FCF0C17}"/>
    <cellStyle name="SAPBEXaggItemX 2 2 2 3" xfId="32022" xr:uid="{D361350C-B5B8-476B-910B-CFE74592D38A}"/>
    <cellStyle name="SAPBEXaggItemX 2 2 2 4" xfId="32023" xr:uid="{47953BF6-4D43-48E7-AB40-8329F0B5B809}"/>
    <cellStyle name="SAPBEXaggItemX 2 2 2 5" xfId="32024" xr:uid="{BA6D91B9-09D9-4C10-8C12-BEC4ADDEC0DF}"/>
    <cellStyle name="SAPBEXaggItemX 2 2 3" xfId="32026" xr:uid="{168C2456-86B9-4D80-B261-A6FA3F49B5A5}"/>
    <cellStyle name="SAPBEXaggItemX 2 2 4" xfId="21320" xr:uid="{6A56FA76-2E90-424E-8157-29911990719E}"/>
    <cellStyle name="SAPBEXaggItemX 2 2 5" xfId="32027" xr:uid="{DC5CA5E4-8DD0-43FD-AD1A-BE815C5C377A}"/>
    <cellStyle name="SAPBEXaggItemX 2 2 6" xfId="32028" xr:uid="{D86A4DBB-7C7C-4EF5-B319-142915CE8A4B}"/>
    <cellStyle name="SAPBEXaggItemX 2 2 7" xfId="32030" xr:uid="{3AFF3817-C066-46D7-B696-476FC888EB93}"/>
    <cellStyle name="SAPBEXaggItemX 2 2 8" xfId="8765" xr:uid="{85B5B417-A9B3-4DB3-8B9D-F773298E9BEE}"/>
    <cellStyle name="SAPBEXaggItemX 2 2 9" xfId="12971" xr:uid="{885670AB-F873-4963-8039-EC7983D7F167}"/>
    <cellStyle name="SAPBEXaggItemX 2 3" xfId="32032" xr:uid="{7F7A7771-30CE-41DE-ADFE-0717A1A0A948}"/>
    <cellStyle name="SAPBEXaggItemX 2 3 10" xfId="32035" xr:uid="{36400709-8FF6-4843-BF2E-D64FA2A37204}"/>
    <cellStyle name="SAPBEXaggItemX 2 3 2" xfId="32036" xr:uid="{75A5CDAD-3749-4218-A7B7-638C0EF17B4E}"/>
    <cellStyle name="SAPBEXaggItemX 2 3 2 2" xfId="32038" xr:uid="{7B2F9B8F-29BD-4651-AC19-D09C8FC33A00}"/>
    <cellStyle name="SAPBEXaggItemX 2 3 2 3" xfId="32039" xr:uid="{A8F6AC8C-347D-4061-A47C-1AE37F24626D}"/>
    <cellStyle name="SAPBEXaggItemX 2 3 2 4" xfId="32040" xr:uid="{0F2C223C-2C33-45E5-82A4-B2C87B7B3A73}"/>
    <cellStyle name="SAPBEXaggItemX 2 3 2 5" xfId="32041" xr:uid="{D5B14297-2D74-4E2E-AC54-151A8A60E3BB}"/>
    <cellStyle name="SAPBEXaggItemX 2 3 3" xfId="32042" xr:uid="{2004E866-2A20-4798-9C10-5F34DE46725F}"/>
    <cellStyle name="SAPBEXaggItemX 2 3 4" xfId="32044" xr:uid="{1BECDEDE-CF7F-4246-A702-A51B49B99848}"/>
    <cellStyle name="SAPBEXaggItemX 2 3 5" xfId="18034" xr:uid="{B68BA608-4518-4EEB-B04F-9B542275BBD3}"/>
    <cellStyle name="SAPBEXaggItemX 2 3 6" xfId="18038" xr:uid="{64691822-A57F-435C-991B-03B2231CCACA}"/>
    <cellStyle name="SAPBEXaggItemX 2 3 7" xfId="18043" xr:uid="{5D268F13-B336-46D8-BF07-100FF985A0EB}"/>
    <cellStyle name="SAPBEXaggItemX 2 3 8" xfId="15936" xr:uid="{4E38954F-407D-4B96-ADE6-14AE26C0F82C}"/>
    <cellStyle name="SAPBEXaggItemX 2 3 9" xfId="13032" xr:uid="{DF86A3D5-A108-4F77-AAD1-CE5C75F39D97}"/>
    <cellStyle name="SAPBEXaggItemX 2 4" xfId="32046" xr:uid="{312DEB3C-83A8-43F3-A9B3-23FA7AB96CDD}"/>
    <cellStyle name="SAPBEXaggItemX 2 4 10" xfId="27759" xr:uid="{4D72CAC6-EFE3-49A3-93F1-2C7B4ABB8908}"/>
    <cellStyle name="SAPBEXaggItemX 2 4 2" xfId="32048" xr:uid="{81E55AD5-93A4-48CD-B554-A5A013224631}"/>
    <cellStyle name="SAPBEXaggItemX 2 4 2 2" xfId="32049" xr:uid="{C5946DA9-C93A-43DD-9E30-DA7125D68960}"/>
    <cellStyle name="SAPBEXaggItemX 2 4 2 3" xfId="32050" xr:uid="{777356E2-A13E-457A-B7F5-21876BD25D67}"/>
    <cellStyle name="SAPBEXaggItemX 2 4 2 4" xfId="32051" xr:uid="{A08000F0-058B-4557-B1AF-BF31491D57EB}"/>
    <cellStyle name="SAPBEXaggItemX 2 4 2 5" xfId="32052" xr:uid="{A01B4E20-BD2D-4B26-A570-FF9CEB46722B}"/>
    <cellStyle name="SAPBEXaggItemX 2 4 3" xfId="32053" xr:uid="{7ED6BBEB-A5B4-4485-8652-CEF3694807B2}"/>
    <cellStyle name="SAPBEXaggItemX 2 4 4" xfId="32054" xr:uid="{C2FDFAD1-B71D-4BCC-BE6C-8B517BBD5725}"/>
    <cellStyle name="SAPBEXaggItemX 2 4 5" xfId="32055" xr:uid="{CE0BC5CA-1F65-42BA-B8A0-CEA34E6D35A0}"/>
    <cellStyle name="SAPBEXaggItemX 2 4 6" xfId="32056" xr:uid="{229ACA39-EC56-4375-A47F-D6B92DC69133}"/>
    <cellStyle name="SAPBEXaggItemX 2 4 7" xfId="32058" xr:uid="{6786A620-C0C4-445B-A402-355F6BE186B0}"/>
    <cellStyle name="SAPBEXaggItemX 2 4 8" xfId="15945" xr:uid="{5372D664-D625-4701-9123-E597BB5AF492}"/>
    <cellStyle name="SAPBEXaggItemX 2 4 9" xfId="13097" xr:uid="{7B97CE19-6065-4F06-A416-CD6860C01449}"/>
    <cellStyle name="SAPBEXaggItemX 2 5" xfId="32061" xr:uid="{B47BA1F0-675A-40DF-8CA0-A18E9B3CFACC}"/>
    <cellStyle name="SAPBEXaggItemX 2 5 10" xfId="32063" xr:uid="{16C14DC4-7C90-4B81-978F-C75E4625A851}"/>
    <cellStyle name="SAPBEXaggItemX 2 5 2" xfId="32064" xr:uid="{14DCDD1C-F4A2-4E83-A0C6-82B454479423}"/>
    <cellStyle name="SAPBEXaggItemX 2 5 2 2" xfId="32065" xr:uid="{4FCFEEF5-7C8B-4207-ACB4-5974AC657C04}"/>
    <cellStyle name="SAPBEXaggItemX 2 5 2 3" xfId="32066" xr:uid="{207A94C8-3171-4E97-81C7-DA9E433E37D4}"/>
    <cellStyle name="SAPBEXaggItemX 2 5 2 4" xfId="32067" xr:uid="{196BDA20-8C02-4A9F-BC25-FE9118F1B66F}"/>
    <cellStyle name="SAPBEXaggItemX 2 5 2 5" xfId="32068" xr:uid="{07B30E40-1120-4181-858E-097A974496CB}"/>
    <cellStyle name="SAPBEXaggItemX 2 5 3" xfId="31212" xr:uid="{A01A0773-5462-4831-81C5-45FBEA3067CD}"/>
    <cellStyle name="SAPBEXaggItemX 2 5 4" xfId="31214" xr:uid="{EA52D034-A36A-4A1F-9EA5-C24CE563AD2C}"/>
    <cellStyle name="SAPBEXaggItemX 2 5 5" xfId="31216" xr:uid="{E193DAD2-AB51-4F65-85F6-54E9BDCB4990}"/>
    <cellStyle name="SAPBEXaggItemX 2 5 6" xfId="31218" xr:uid="{35CDD179-18CA-4FDC-8A21-9C2BEAC557E5}"/>
    <cellStyle name="SAPBEXaggItemX 2 5 7" xfId="32069" xr:uid="{2EB8BBAF-B9AD-4897-A773-5E2CEA19B963}"/>
    <cellStyle name="SAPBEXaggItemX 2 5 8" xfId="32071" xr:uid="{7C980D54-AADB-4F54-8940-64BEABA89A4B}"/>
    <cellStyle name="SAPBEXaggItemX 2 5 9" xfId="12122" xr:uid="{ECF39E80-345A-4BF6-A923-E94748188ADF}"/>
    <cellStyle name="SAPBEXaggItemX 2 6" xfId="32073" xr:uid="{3873D080-0951-436D-B06D-D535A010B3A1}"/>
    <cellStyle name="SAPBEXaggItemX 2 6 10" xfId="32075" xr:uid="{65D8A08F-A2BA-4ECC-BCCD-9F3F635A7DAB}"/>
    <cellStyle name="SAPBEXaggItemX 2 6 2" xfId="32077" xr:uid="{1F7F7620-2301-43E7-90C1-C84AD9D469A2}"/>
    <cellStyle name="SAPBEXaggItemX 2 6 2 2" xfId="32078" xr:uid="{8C5723BA-982E-4B76-882A-F27BE58FC4ED}"/>
    <cellStyle name="SAPBEXaggItemX 2 6 2 3" xfId="32079" xr:uid="{BD6C8024-1473-4CF8-8E85-62C21A1A0E4B}"/>
    <cellStyle name="SAPBEXaggItemX 2 6 2 4" xfId="32080" xr:uid="{9859316D-817B-48CD-A532-A966F8C379C9}"/>
    <cellStyle name="SAPBEXaggItemX 2 6 2 5" xfId="31133" xr:uid="{6ECEA558-3A38-4F18-BEBF-7EE689D678A9}"/>
    <cellStyle name="SAPBEXaggItemX 2 6 3" xfId="32081" xr:uid="{FDA98371-4300-4CA6-A529-5CE163B746F3}"/>
    <cellStyle name="SAPBEXaggItemX 2 6 4" xfId="32082" xr:uid="{F7E3D228-2319-44E0-A939-776B3BAF4143}"/>
    <cellStyle name="SAPBEXaggItemX 2 6 5" xfId="32083" xr:uid="{0B1DD277-000A-4B2A-9B25-F5C67C1EFAAF}"/>
    <cellStyle name="SAPBEXaggItemX 2 6 6" xfId="32084" xr:uid="{CAC49A01-121E-48CA-B35A-45C4189E5735}"/>
    <cellStyle name="SAPBEXaggItemX 2 6 7" xfId="32086" xr:uid="{DE8401EA-8F63-45F2-83AC-6DDF84067C93}"/>
    <cellStyle name="SAPBEXaggItemX 2 6 8" xfId="32088" xr:uid="{EBD22961-F3E0-4492-9A11-E3FF4BEF43B7}"/>
    <cellStyle name="SAPBEXaggItemX 2 6 9" xfId="13170" xr:uid="{3BEB3B76-E636-4637-8C3F-19B67712C76D}"/>
    <cellStyle name="SAPBEXaggItemX 2 7" xfId="32090" xr:uid="{E6192E79-0915-4071-97F9-8B06AFFB3A63}"/>
    <cellStyle name="SAPBEXaggItemX 2 7 2" xfId="32092" xr:uid="{2976C339-3B25-4428-8E80-3DB5FC294475}"/>
    <cellStyle name="SAPBEXaggItemX 2 7 3" xfId="32093" xr:uid="{388877B6-F86D-44E9-9B48-583809C261C9}"/>
    <cellStyle name="SAPBEXaggItemX 2 7 4" xfId="32094" xr:uid="{3C3DBD78-7DC6-4F6B-96AE-79FAE72BF401}"/>
    <cellStyle name="SAPBEXaggItemX 2 7 5" xfId="32095" xr:uid="{463FA8AE-09E9-4E70-BE7F-5D59D6B62B65}"/>
    <cellStyle name="SAPBEXaggItemX 2 8" xfId="32096" xr:uid="{27FAA9DE-5479-47AA-9257-05BFC6D21BE5}"/>
    <cellStyle name="SAPBEXaggItemX 2 8 2" xfId="32098" xr:uid="{312540F8-6B50-430C-839E-B649D6BF3A71}"/>
    <cellStyle name="SAPBEXaggItemX 2 8 3" xfId="32099" xr:uid="{3B724F82-4205-49B9-A825-E8B3833DDFC0}"/>
    <cellStyle name="SAPBEXaggItemX 2 8 4" xfId="32100" xr:uid="{5243FA1B-8BEB-4D2A-86AA-0A77DAD33380}"/>
    <cellStyle name="SAPBEXaggItemX 2 8 5" xfId="32101" xr:uid="{B5F9BDBD-DE50-4734-B82B-73D17D21ED10}"/>
    <cellStyle name="SAPBEXaggItemX 2 9" xfId="32103" xr:uid="{E7700943-F50D-4D26-944C-BE6DAE6A7A35}"/>
    <cellStyle name="SAPBEXaggItemX 2 9 2" xfId="32105" xr:uid="{406C74C2-F2DF-4889-B2F1-9D8BBC307AAA}"/>
    <cellStyle name="SAPBEXaggItemX 2 9 3" xfId="32106" xr:uid="{EEFCAB70-2CEC-4623-BEBF-DD4BFEB89C08}"/>
    <cellStyle name="SAPBEXaggItemX 2 9 4" xfId="32107" xr:uid="{64817118-643A-4986-9A31-4C7C85942A1B}"/>
    <cellStyle name="SAPBEXaggItemX 2 9 5" xfId="32108" xr:uid="{E7ED5E16-A028-4DAE-AF14-7DF9127D2C4E}"/>
    <cellStyle name="SAPBEXaggItemX 2_New TB 18-19" xfId="32109" xr:uid="{2ED9E0FD-13B6-4E4B-AD0B-E218E0768E64}"/>
    <cellStyle name="SAPBEXaggItemX 20" xfId="18066" xr:uid="{92396667-F6FE-4713-911C-ABD9EA9970F1}"/>
    <cellStyle name="SAPBEXaggItemX 3" xfId="18039" xr:uid="{A4DF552B-21F4-4E89-8A65-EB6772BD2703}"/>
    <cellStyle name="SAPBEXaggItemX 3 10" xfId="32111" xr:uid="{3B4EC43C-ADB2-42E4-8CB6-2DCDCF38A17F}"/>
    <cellStyle name="SAPBEXaggItemX 3 10 2" xfId="23773" xr:uid="{29B72E1C-EC3C-49E2-A575-F9902009A386}"/>
    <cellStyle name="SAPBEXaggItemX 3 10 3" xfId="32112" xr:uid="{D8FB9446-DA88-4B9C-BA08-FA9D953CB228}"/>
    <cellStyle name="SAPBEXaggItemX 3 10 4" xfId="32114" xr:uid="{E65A0282-3470-47C3-A310-0F0E94D56081}"/>
    <cellStyle name="SAPBEXaggItemX 3 10 5" xfId="32115" xr:uid="{9A6761EA-9D26-492D-BDA0-0DB880FFDDD1}"/>
    <cellStyle name="SAPBEXaggItemX 3 11" xfId="32116" xr:uid="{3127A68E-042A-4E69-9AF6-A2338035FE2E}"/>
    <cellStyle name="SAPBEXaggItemX 3 12" xfId="32117" xr:uid="{97756548-9533-4CA5-9E4B-EEA96D62C407}"/>
    <cellStyle name="SAPBEXaggItemX 3 13" xfId="32118" xr:uid="{89D7BBD9-F5A6-407F-83F6-75B0F32BC5F0}"/>
    <cellStyle name="SAPBEXaggItemX 3 14" xfId="32119" xr:uid="{28E0BE5E-6131-433C-B871-80B3425C4324}"/>
    <cellStyle name="SAPBEXaggItemX 3 15" xfId="32120" xr:uid="{92F55758-1A33-40F6-B9A7-75EE5A8F7A56}"/>
    <cellStyle name="SAPBEXaggItemX 3 16" xfId="32122" xr:uid="{D14E5C5B-C6C4-4449-991A-F24FAA11C3DD}"/>
    <cellStyle name="SAPBEXaggItemX 3 17" xfId="32123" xr:uid="{767BBB81-744D-4F85-BFDE-E94C6E6DF45D}"/>
    <cellStyle name="SAPBEXaggItemX 3 18" xfId="32124" xr:uid="{BED3F454-828C-46FA-AF70-8440222E9D56}"/>
    <cellStyle name="SAPBEXaggItemX 3 2" xfId="32126" xr:uid="{84E63FD9-CDAB-4B73-B59B-0482AD6B6DA7}"/>
    <cellStyle name="SAPBEXaggItemX 3 2 10" xfId="8897" xr:uid="{87497F91-1CDD-4370-A3D8-51FF2387C612}"/>
    <cellStyle name="SAPBEXaggItemX 3 2 2" xfId="32129" xr:uid="{194CF2FE-F333-4ED7-8BB5-6785B740CB49}"/>
    <cellStyle name="SAPBEXaggItemX 3 2 2 2" xfId="32130" xr:uid="{F118C569-00B9-468C-9CAE-4AA12E0D857A}"/>
    <cellStyle name="SAPBEXaggItemX 3 2 2 3" xfId="32131" xr:uid="{C8B98779-0816-4853-9CB4-3244EBDBF562}"/>
    <cellStyle name="SAPBEXaggItemX 3 2 2 4" xfId="32133" xr:uid="{22291243-1410-4156-9321-8C502EB5370D}"/>
    <cellStyle name="SAPBEXaggItemX 3 2 2 5" xfId="32135" xr:uid="{B5CD4B2A-9B4E-4B0F-8645-260145DE81F8}"/>
    <cellStyle name="SAPBEXaggItemX 3 2 3" xfId="32138" xr:uid="{70FDE67F-9752-4FDB-B24E-AAFC38F3FFAF}"/>
    <cellStyle name="SAPBEXaggItemX 3 2 4" xfId="32139" xr:uid="{327EFA0B-11CC-4546-A4CD-A0D0CD93EEB6}"/>
    <cellStyle name="SAPBEXaggItemX 3 2 5" xfId="32140" xr:uid="{FE8D2E65-FBCE-4872-9BA8-1EE84229BF0D}"/>
    <cellStyle name="SAPBEXaggItemX 3 2 6" xfId="32141" xr:uid="{7209B9C8-54BE-4B72-8B8E-3B312061A746}"/>
    <cellStyle name="SAPBEXaggItemX 3 2 7" xfId="32143" xr:uid="{4B2881FA-518B-43F5-9090-C245E5D4B251}"/>
    <cellStyle name="SAPBEXaggItemX 3 2 8" xfId="16095" xr:uid="{F98B7062-E4D2-4815-A0E7-DB6E64001DC9}"/>
    <cellStyle name="SAPBEXaggItemX 3 2 9" xfId="13200" xr:uid="{92549C86-6452-46DE-A1DC-E478653C44E5}"/>
    <cellStyle name="SAPBEXaggItemX 3 3" xfId="32147" xr:uid="{B9E4360F-A2D1-4C24-933F-F9029C86F831}"/>
    <cellStyle name="SAPBEXaggItemX 3 3 10" xfId="32149" xr:uid="{968A742D-FCD1-40F7-B6B0-5C42DD8E9EE1}"/>
    <cellStyle name="SAPBEXaggItemX 3 3 2" xfId="32150" xr:uid="{A69B0E7C-9106-423C-8A78-F2FB93978D4F}"/>
    <cellStyle name="SAPBEXaggItemX 3 3 2 2" xfId="32153" xr:uid="{483202F2-A2DF-439C-8ED7-E03FB2103BF6}"/>
    <cellStyle name="SAPBEXaggItemX 3 3 2 3" xfId="32155" xr:uid="{1A75285D-9709-4AFF-AEFF-E47948FB6727}"/>
    <cellStyle name="SAPBEXaggItemX 3 3 2 4" xfId="32157" xr:uid="{B36E54AF-8797-45F5-A50B-BF3FF840665D}"/>
    <cellStyle name="SAPBEXaggItemX 3 3 2 5" xfId="32159" xr:uid="{35D7026E-E2A1-46E7-B8F0-7C3070A31388}"/>
    <cellStyle name="SAPBEXaggItemX 3 3 3" xfId="32161" xr:uid="{54000B6B-E2D4-4588-AC73-0A0E7A0D38AD}"/>
    <cellStyle name="SAPBEXaggItemX 3 3 4" xfId="32164" xr:uid="{C739D8BD-9F51-438B-B386-CF1D8EA97733}"/>
    <cellStyle name="SAPBEXaggItemX 3 3 5" xfId="32167" xr:uid="{9D763610-E2F7-465F-AC41-E957834F3FA5}"/>
    <cellStyle name="SAPBEXaggItemX 3 3 6" xfId="32169" xr:uid="{F8CA31CF-7BF5-47C7-8148-DA0F41048505}"/>
    <cellStyle name="SAPBEXaggItemX 3 3 7" xfId="32172" xr:uid="{E4071E84-0A57-474F-B5FE-F271B289C409}"/>
    <cellStyle name="SAPBEXaggItemX 3 3 8" xfId="16107" xr:uid="{DDBC4E99-0236-474E-BB19-290D96C5AA0A}"/>
    <cellStyle name="SAPBEXaggItemX 3 3 9" xfId="13263" xr:uid="{C6F638E8-759A-4189-AA9E-19E4C1375E7A}"/>
    <cellStyle name="SAPBEXaggItemX 3 4" xfId="32176" xr:uid="{E19729A1-DBFE-4BED-B0B2-082DBAD9DFBE}"/>
    <cellStyle name="SAPBEXaggItemX 3 4 10" xfId="32178" xr:uid="{D65DB6DC-9AE5-422C-863C-D7E08AD2A085}"/>
    <cellStyle name="SAPBEXaggItemX 3 4 2" xfId="32179" xr:uid="{F2EABF97-E282-4D4A-B8EC-7CA3EC50CDEC}"/>
    <cellStyle name="SAPBEXaggItemX 3 4 2 2" xfId="32180" xr:uid="{E7D048CB-97DF-4FD8-8F96-D25083810A28}"/>
    <cellStyle name="SAPBEXaggItemX 3 4 2 3" xfId="32181" xr:uid="{D3394E20-3E9F-4697-83A7-C27112B98D7C}"/>
    <cellStyle name="SAPBEXaggItemX 3 4 2 4" xfId="32182" xr:uid="{5A21FA66-B9D9-419E-BC3B-76AFD8688220}"/>
    <cellStyle name="SAPBEXaggItemX 3 4 2 5" xfId="32183" xr:uid="{4DB31BA6-2DB0-4E29-B86D-F304C3C1C100}"/>
    <cellStyle name="SAPBEXaggItemX 3 4 3" xfId="32184" xr:uid="{B79D7740-A85B-4BD6-B54F-2986DE76F48E}"/>
    <cellStyle name="SAPBEXaggItemX 3 4 4" xfId="32186" xr:uid="{ED547862-4541-40AD-A1A6-F7819DCB0114}"/>
    <cellStyle name="SAPBEXaggItemX 3 4 5" xfId="32188" xr:uid="{26D6AC01-D658-453B-B3C2-17940D054A66}"/>
    <cellStyle name="SAPBEXaggItemX 3 4 6" xfId="32190" xr:uid="{51E4298F-7E7F-452A-926F-1A5333634553}"/>
    <cellStyle name="SAPBEXaggItemX 3 4 7" xfId="32193" xr:uid="{C01423B2-C01A-4A09-8CCC-979E042BA467}"/>
    <cellStyle name="SAPBEXaggItemX 3 4 8" xfId="16117" xr:uid="{CB7A8E11-DFA6-42E8-AEA3-1FA0CC5478AC}"/>
    <cellStyle name="SAPBEXaggItemX 3 4 9" xfId="13349" xr:uid="{B141791B-36FD-4D56-B1D0-322C251B4286}"/>
    <cellStyle name="SAPBEXaggItemX 3 5" xfId="32197" xr:uid="{EF600A60-B793-43B0-92A9-FF4C21F57961}"/>
    <cellStyle name="SAPBEXaggItemX 3 5 10" xfId="13066" xr:uid="{0E6B35F4-2D4D-4681-8AE4-C81E013A3C6C}"/>
    <cellStyle name="SAPBEXaggItemX 3 5 2" xfId="32199" xr:uid="{0D649E9B-8F1B-4032-8012-3DD904918EC6}"/>
    <cellStyle name="SAPBEXaggItemX 3 5 2 2" xfId="32200" xr:uid="{4A3AFB5A-F1BC-47FD-9C16-0B2E3E7D5FCA}"/>
    <cellStyle name="SAPBEXaggItemX 3 5 2 3" xfId="32201" xr:uid="{AB269837-39C5-40AD-A054-4D1D8EBD5A08}"/>
    <cellStyle name="SAPBEXaggItemX 3 5 2 4" xfId="32202" xr:uid="{1675A546-2798-4513-9D82-C39629EFD18E}"/>
    <cellStyle name="SAPBEXaggItemX 3 5 2 5" xfId="32203" xr:uid="{3A5F50DF-651D-4F9B-93A6-C7ABE6206BE2}"/>
    <cellStyle name="SAPBEXaggItemX 3 5 3" xfId="32204" xr:uid="{34E43342-592B-4A19-B787-F48D3A6F1E6C}"/>
    <cellStyle name="SAPBEXaggItemX 3 5 4" xfId="32206" xr:uid="{FD29197C-C8D2-4888-A0FD-71CD3053BE6F}"/>
    <cellStyle name="SAPBEXaggItemX 3 5 5" xfId="32208" xr:uid="{660EFAF7-DCA4-417D-B0A7-EDB9A606DE0D}"/>
    <cellStyle name="SAPBEXaggItemX 3 5 6" xfId="5857" xr:uid="{FF186B02-0477-4447-9F4E-C2C70A0D7B97}"/>
    <cellStyle name="SAPBEXaggItemX 3 5 7" xfId="764" xr:uid="{EFA7C520-104F-4AAD-8E20-E51300E2BA51}"/>
    <cellStyle name="SAPBEXaggItemX 3 5 8" xfId="6281" xr:uid="{DCEF4F09-6857-47F9-8C68-3E72F05749B1}"/>
    <cellStyle name="SAPBEXaggItemX 3 5 9" xfId="1413" xr:uid="{2C939CA6-2600-4F43-A520-1A12E1235A29}"/>
    <cellStyle name="SAPBEXaggItemX 3 6" xfId="32210" xr:uid="{40EFA883-0C8A-4C20-8583-23A083B8CAD8}"/>
    <cellStyle name="SAPBEXaggItemX 3 6 10" xfId="32212" xr:uid="{AA1997A2-1578-4F6C-A80A-991148178435}"/>
    <cellStyle name="SAPBEXaggItemX 3 6 2" xfId="32214" xr:uid="{64FD8432-439E-40B7-8A3E-05A2C5FBA184}"/>
    <cellStyle name="SAPBEXaggItemX 3 6 2 2" xfId="7641" xr:uid="{59BCAC4E-7C8D-4D47-99E9-FFA7B2EF5E9D}"/>
    <cellStyle name="SAPBEXaggItemX 3 6 2 3" xfId="32216" xr:uid="{0348E114-68DB-4692-8E35-6E2BC0BEDD2A}"/>
    <cellStyle name="SAPBEXaggItemX 3 6 2 4" xfId="32217" xr:uid="{8D6D54FB-4167-49B2-9A43-E0C099CC6218}"/>
    <cellStyle name="SAPBEXaggItemX 3 6 2 5" xfId="32218" xr:uid="{E68A7A29-1FDC-4219-9D6A-833F416FECAA}"/>
    <cellStyle name="SAPBEXaggItemX 3 6 3" xfId="32219" xr:uid="{36CC2B79-C98A-4128-85BC-200C56C4DF4B}"/>
    <cellStyle name="SAPBEXaggItemX 3 6 4" xfId="32221" xr:uid="{88A74BE4-84FE-458A-95F1-AA6DF46CE24C}"/>
    <cellStyle name="SAPBEXaggItemX 3 6 5" xfId="32223" xr:uid="{55F1AC36-D35D-4BCC-86F1-DAF32CD3BEA3}"/>
    <cellStyle name="SAPBEXaggItemX 3 6 6" xfId="32225" xr:uid="{572050CB-9D27-45F0-95BF-ED79A7C8556A}"/>
    <cellStyle name="SAPBEXaggItemX 3 6 7" xfId="32228" xr:uid="{30DD29BE-06AD-4449-8217-66FDA76B836D}"/>
    <cellStyle name="SAPBEXaggItemX 3 6 8" xfId="32231" xr:uid="{A514EDFD-EB96-4C0E-98D6-48BFD5D82370}"/>
    <cellStyle name="SAPBEXaggItemX 3 6 9" xfId="13437" xr:uid="{9F2180D7-6A0B-49B2-9081-73D757A93711}"/>
    <cellStyle name="SAPBEXaggItemX 3 7" xfId="32234" xr:uid="{3EF86C48-0F01-4781-9C8C-CA37DB8BFC51}"/>
    <cellStyle name="SAPBEXaggItemX 3 7 2" xfId="32236" xr:uid="{243390AC-9BF2-4436-9EBA-CEFA970DE811}"/>
    <cellStyle name="SAPBEXaggItemX 3 7 3" xfId="32237" xr:uid="{D927E56C-78DC-4293-82D1-A3650C5A0FE7}"/>
    <cellStyle name="SAPBEXaggItemX 3 7 4" xfId="7973" xr:uid="{6F43CC53-76D6-4537-83B5-78C0A1BDA567}"/>
    <cellStyle name="SAPBEXaggItemX 3 7 5" xfId="32239" xr:uid="{98FF1A2A-DFA9-4BD4-90FB-A72D3D6AD6D1}"/>
    <cellStyle name="SAPBEXaggItemX 3 8" xfId="32241" xr:uid="{D2D0EDFA-7239-4AD4-B40F-604D6FCBC364}"/>
    <cellStyle name="SAPBEXaggItemX 3 8 2" xfId="32243" xr:uid="{B6117BD0-F51F-407A-B3A9-09F7C42AB4AB}"/>
    <cellStyle name="SAPBEXaggItemX 3 8 3" xfId="32244" xr:uid="{7F91A79F-8A16-4F7D-87D5-14B6FC32C1FF}"/>
    <cellStyle name="SAPBEXaggItemX 3 8 4" xfId="32246" xr:uid="{73EE403B-5B36-4D9F-B1DD-696842EAC34D}"/>
    <cellStyle name="SAPBEXaggItemX 3 8 5" xfId="32248" xr:uid="{D594EBF9-DD1E-49F7-A0B0-609D8FD93F69}"/>
    <cellStyle name="SAPBEXaggItemX 3 9" xfId="32250" xr:uid="{4C72F7B7-604E-4BA1-B591-EF00266FD0AE}"/>
    <cellStyle name="SAPBEXaggItemX 3 9 2" xfId="32252" xr:uid="{08C4B8F8-77E1-45EA-B323-17F323168671}"/>
    <cellStyle name="SAPBEXaggItemX 3 9 3" xfId="32253" xr:uid="{897E4F6D-8474-41AE-B0B2-BC094EBF19A6}"/>
    <cellStyle name="SAPBEXaggItemX 3 9 4" xfId="32255" xr:uid="{2D51A272-5859-4D06-88E5-7627FFF3B631}"/>
    <cellStyle name="SAPBEXaggItemX 3 9 5" xfId="32257" xr:uid="{0C5FA031-FE20-4620-8304-60A6F2F7CED6}"/>
    <cellStyle name="SAPBEXaggItemX 3_New TB 18-19" xfId="32259" xr:uid="{CCF843A2-EF66-4DD3-9202-128A7C5CC4C1}"/>
    <cellStyle name="SAPBEXaggItemX 4" xfId="18044" xr:uid="{45496499-4602-49D9-BBC3-656FB284D5B1}"/>
    <cellStyle name="SAPBEXaggItemX 4 10" xfId="32260" xr:uid="{4A2B3DD2-ED1E-4A32-A2BF-A7797DD7280F}"/>
    <cellStyle name="SAPBEXaggItemX 4 2" xfId="27180" xr:uid="{5CF27BF4-3C64-4200-A7B8-8B767A537A58}"/>
    <cellStyle name="SAPBEXaggItemX 4 2 2" xfId="32262" xr:uid="{22174DC2-1F49-499C-8FD2-11A5B89C68A6}"/>
    <cellStyle name="SAPBEXaggItemX 4 2 3" xfId="32265" xr:uid="{5BE3C6D4-68C9-4E99-9A6E-84B79EC6C635}"/>
    <cellStyle name="SAPBEXaggItemX 4 2 4" xfId="32266" xr:uid="{CD962183-B8DB-4711-A72C-F48450CC0E64}"/>
    <cellStyle name="SAPBEXaggItemX 4 2 5" xfId="32267" xr:uid="{FD987141-A63A-45F8-80F8-198752616BA8}"/>
    <cellStyle name="SAPBEXaggItemX 4 3" xfId="32268" xr:uid="{605EBE9B-6F08-4AC9-AF68-5FE82E3FFB59}"/>
    <cellStyle name="SAPBEXaggItemX 4 4" xfId="32271" xr:uid="{D8E43D78-5995-470B-AE0D-69825D4D5907}"/>
    <cellStyle name="SAPBEXaggItemX 4 5" xfId="32273" xr:uid="{96BAEF74-CEAF-46B9-B237-7364D65BFBFA}"/>
    <cellStyle name="SAPBEXaggItemX 4 6" xfId="14126" xr:uid="{6D2F1E3C-4313-4D8D-A328-95992945FCC3}"/>
    <cellStyle name="SAPBEXaggItemX 4 7" xfId="14130" xr:uid="{07D8EFFE-EE3B-4716-BC73-0B6F1FB669A8}"/>
    <cellStyle name="SAPBEXaggItemX 4 8" xfId="14134" xr:uid="{F1FF5310-2010-49FB-BD01-FF71EB93B1BA}"/>
    <cellStyle name="SAPBEXaggItemX 4 9" xfId="14137" xr:uid="{2C219C6D-F0A1-41CE-8A8E-30434F5F818E}"/>
    <cellStyle name="SAPBEXaggItemX 5" xfId="15935" xr:uid="{987E42BF-FB7E-4D60-BBEF-1DC39F9C84CA}"/>
    <cellStyle name="SAPBEXaggItemX 5 10" xfId="32275" xr:uid="{D492941F-4AF4-44BF-836A-C880EA68E4E0}"/>
    <cellStyle name="SAPBEXaggItemX 5 2" xfId="32276" xr:uid="{DD035B94-D493-4068-944A-05F2159190A7}"/>
    <cellStyle name="SAPBEXaggItemX 5 2 2" xfId="32281" xr:uid="{DBFD9240-B0FC-46E4-BFE2-D85A9AB77B5C}"/>
    <cellStyle name="SAPBEXaggItemX 5 2 3" xfId="32284" xr:uid="{52B5A00E-2DD2-4EAF-9D67-EE06C9F1279D}"/>
    <cellStyle name="SAPBEXaggItemX 5 2 4" xfId="32286" xr:uid="{43A3D5AC-E1B1-46F5-9DA7-2E34350AC5CD}"/>
    <cellStyle name="SAPBEXaggItemX 5 2 5" xfId="32288" xr:uid="{7D734116-E1AB-410B-B89C-213644F7959E}"/>
    <cellStyle name="SAPBEXaggItemX 5 3" xfId="32290" xr:uid="{4F38D1F5-315D-4A07-A3D2-7E49B003B53A}"/>
    <cellStyle name="SAPBEXaggItemX 5 4" xfId="32297" xr:uid="{02F6FF09-9A41-438E-A27D-CD0943168A53}"/>
    <cellStyle name="SAPBEXaggItemX 5 5" xfId="32301" xr:uid="{FAE7E5DA-07FD-43C2-91B2-ADF3DE4B2BFB}"/>
    <cellStyle name="SAPBEXaggItemX 5 6" xfId="14145" xr:uid="{E43D4A2C-F841-4D7E-B1F9-227365F3F64F}"/>
    <cellStyle name="SAPBEXaggItemX 5 7" xfId="14152" xr:uid="{0964C46B-C1DD-4532-AF26-79E44910F6E8}"/>
    <cellStyle name="SAPBEXaggItemX 5 8" xfId="14158" xr:uid="{C6B2D89E-36CB-47C4-B76D-274799EE68CF}"/>
    <cellStyle name="SAPBEXaggItemX 5 9" xfId="14162" xr:uid="{8FC5C219-7F18-4BFC-95C6-68B817EACC0E}"/>
    <cellStyle name="SAPBEXaggItemX 6" xfId="13031" xr:uid="{D78F1CC8-B6A8-4CC8-A788-EF29816E105D}"/>
    <cellStyle name="SAPBEXaggItemX 6 10" xfId="32303" xr:uid="{DF50D2CF-FD5E-4303-9E55-4B0EEB585126}"/>
    <cellStyle name="SAPBEXaggItemX 6 2" xfId="32304" xr:uid="{8E5E3FD0-9742-4CB2-96A7-F108D0303B80}"/>
    <cellStyle name="SAPBEXaggItemX 6 2 2" xfId="32310" xr:uid="{40302B1A-DB48-4504-9D5E-9221D861DD7E}"/>
    <cellStyle name="SAPBEXaggItemX 6 2 3" xfId="32314" xr:uid="{9526B85F-43D0-4380-96F8-8C95D0DDEC43}"/>
    <cellStyle name="SAPBEXaggItemX 6 2 4" xfId="32316" xr:uid="{5FA6BC76-C046-4E9A-8653-D99A1975BA7B}"/>
    <cellStyle name="SAPBEXaggItemX 6 2 5" xfId="32318" xr:uid="{52C19602-B93E-4D4C-AA2F-688661901B89}"/>
    <cellStyle name="SAPBEXaggItemX 6 3" xfId="32320" xr:uid="{11C2D8B4-BBA0-4E80-8BFA-BC532F98B505}"/>
    <cellStyle name="SAPBEXaggItemX 6 4" xfId="32327" xr:uid="{16D26B56-A87A-4728-9CAF-BAE86E8890C2}"/>
    <cellStyle name="SAPBEXaggItemX 6 5" xfId="32331" xr:uid="{92DBCA71-293A-4572-885B-052804DA8A12}"/>
    <cellStyle name="SAPBEXaggItemX 6 6" xfId="14172" xr:uid="{708D5EB0-12B3-40CF-A5A6-FA66E8AA58E4}"/>
    <cellStyle name="SAPBEXaggItemX 6 7" xfId="14177" xr:uid="{FCACC3D7-2907-498D-B3E8-B04C4A7E0EB4}"/>
    <cellStyle name="SAPBEXaggItemX 6 8" xfId="14181" xr:uid="{88CB86C0-1410-4FFA-A19A-90B670ACAFA0}"/>
    <cellStyle name="SAPBEXaggItemX 6 9" xfId="14183" xr:uid="{4FFF2D48-E217-4A5E-82FD-D3C05849E227}"/>
    <cellStyle name="SAPBEXaggItemX 7" xfId="13040" xr:uid="{4B05AE33-6669-4724-A27C-AA9E2F77F131}"/>
    <cellStyle name="SAPBEXaggItemX 7 10" xfId="18826" xr:uid="{642D419B-5956-4B6E-89DC-32BC2D84DA01}"/>
    <cellStyle name="SAPBEXaggItemX 7 2" xfId="32333" xr:uid="{0AE0CB99-AD28-488A-BD4C-20DACEE2D753}"/>
    <cellStyle name="SAPBEXaggItemX 7 2 2" xfId="32335" xr:uid="{CE4E0112-CE92-4B82-AA17-F22C5D67E4E8}"/>
    <cellStyle name="SAPBEXaggItemX 7 2 3" xfId="32336" xr:uid="{5F034461-DBC1-4601-A9C9-F9D22B56BE7A}"/>
    <cellStyle name="SAPBEXaggItemX 7 2 4" xfId="32337" xr:uid="{02D1C1FA-025A-4BF7-874E-2D9A35DB582D}"/>
    <cellStyle name="SAPBEXaggItemX 7 2 5" xfId="32339" xr:uid="{3C184C9D-5109-4DF1-9653-92D155D201D6}"/>
    <cellStyle name="SAPBEXaggItemX 7 3" xfId="32342" xr:uid="{F712DB30-42D8-4B3C-B07E-E90C80A2F8BC}"/>
    <cellStyle name="SAPBEXaggItemX 7 4" xfId="32346" xr:uid="{A0CCCE48-8A13-43FB-B419-98B80CECBF3A}"/>
    <cellStyle name="SAPBEXaggItemX 7 5" xfId="32350" xr:uid="{FA8255A6-AC02-4435-B940-69C9A996FCE5}"/>
    <cellStyle name="SAPBEXaggItemX 7 6" xfId="14192" xr:uid="{B38C6F4A-8325-40B0-91ED-AE38D7C860F5}"/>
    <cellStyle name="SAPBEXaggItemX 7 7" xfId="14197" xr:uid="{53855AF7-E56A-4FF6-B310-349D7241C9B6}"/>
    <cellStyle name="SAPBEXaggItemX 7 8" xfId="14201" xr:uid="{4557A30E-E8A1-40D8-8EE8-E2FC896ECDF6}"/>
    <cellStyle name="SAPBEXaggItemX 7 9" xfId="14203" xr:uid="{1B4943EF-8AD2-49BE-AF68-E52E18DAD2A9}"/>
    <cellStyle name="SAPBEXaggItemX 8" xfId="13051" xr:uid="{F9783EA0-7136-431B-B554-FAB5A6122FBE}"/>
    <cellStyle name="SAPBEXaggItemX 8 10" xfId="32352" xr:uid="{54B246B8-1540-4622-9C74-8F7BC26E3794}"/>
    <cellStyle name="SAPBEXaggItemX 8 2" xfId="32354" xr:uid="{8CBB2FAB-B0BD-4A19-8A0F-ACD5A68657C2}"/>
    <cellStyle name="SAPBEXaggItemX 8 2 2" xfId="32356" xr:uid="{F9FA9ACC-0B1C-451A-8205-43CCE68DC026}"/>
    <cellStyle name="SAPBEXaggItemX 8 2 3" xfId="32358" xr:uid="{7A29ABEB-7EA2-48A8-B418-8023D006A016}"/>
    <cellStyle name="SAPBEXaggItemX 8 2 4" xfId="32359" xr:uid="{EDD10C1C-FE87-4183-9359-7CB3CDCD7545}"/>
    <cellStyle name="SAPBEXaggItemX 8 2 5" xfId="32360" xr:uid="{2ECCDBE3-BCDA-42AB-A54E-EFF4CFCCBF61}"/>
    <cellStyle name="SAPBEXaggItemX 8 3" xfId="32363" xr:uid="{006695A9-F0A7-4A94-8445-13C934DDAD34}"/>
    <cellStyle name="SAPBEXaggItemX 8 4" xfId="32367" xr:uid="{265C8B3F-0A8C-46EF-A563-2596D6FFA312}"/>
    <cellStyle name="SAPBEXaggItemX 8 5" xfId="32371" xr:uid="{BF3D9A48-9DE8-443B-8E7F-AC95526F6736}"/>
    <cellStyle name="SAPBEXaggItemX 8 6" xfId="324" xr:uid="{EFB8BD5C-E5B9-4AE8-A63C-98B3E7B634B1}"/>
    <cellStyle name="SAPBEXaggItemX 8 7" xfId="14215" xr:uid="{488B81FA-9584-492B-9DF0-18C3D9222AFD}"/>
    <cellStyle name="SAPBEXaggItemX 8 8" xfId="14217" xr:uid="{73C4A52E-12CB-4D50-8525-BE2EDB34156E}"/>
    <cellStyle name="SAPBEXaggItemX 8 9" xfId="14222" xr:uid="{64917863-BC8F-4AD6-BE89-F53679018A8F}"/>
    <cellStyle name="SAPBEXaggItemX 9" xfId="13061" xr:uid="{4AE1F45F-C447-4F97-B2E9-E97223675849}"/>
    <cellStyle name="SAPBEXaggItemX 9 2" xfId="32373" xr:uid="{1CB78994-7E8D-4A49-B0E5-AFFC5B5674FB}"/>
    <cellStyle name="SAPBEXaggItemX 9 3" xfId="32375" xr:uid="{E7750A08-D194-416C-9DF8-6C8108305D08}"/>
    <cellStyle name="SAPBEXaggItemX 9 4" xfId="32377" xr:uid="{80C95017-38BC-473C-A2B2-846940F5D457}"/>
    <cellStyle name="SAPBEXaggItemX 9 5" xfId="32379" xr:uid="{4085F238-A2F0-4759-B67B-E685EE894CB8}"/>
    <cellStyle name="SAPBEXaggItemX_New TB 18-19" xfId="32381" xr:uid="{6F4670B4-8A80-4179-8516-31C028B9C62C}"/>
    <cellStyle name="SAPBEXchaText" xfId="32382" xr:uid="{80909BE4-CF8F-4E75-A142-30D4736F8CF3}"/>
    <cellStyle name="SAPBEXchaText 10" xfId="9435" xr:uid="{51E48E1B-0ACB-4C26-9101-9DFD311B532A}"/>
    <cellStyle name="SAPBEXchaText 10 10" xfId="32384" xr:uid="{2823C286-521E-4376-8B7C-7B51706B8219}"/>
    <cellStyle name="SAPBEXchaText 10 2" xfId="32386" xr:uid="{793FF19D-E872-45F0-8252-6EAF9DDE5E6E}"/>
    <cellStyle name="SAPBEXchaText 10 2 2" xfId="32387" xr:uid="{622D3AA8-A82A-4CBF-BD67-E4C856D1257C}"/>
    <cellStyle name="SAPBEXchaText 10 2 3" xfId="32389" xr:uid="{FA593D76-9137-45A1-B085-3F997E568814}"/>
    <cellStyle name="SAPBEXchaText 10 2 4" xfId="19176" xr:uid="{72A1621A-C2ED-4DC7-A3FD-4370EAFB943A}"/>
    <cellStyle name="SAPBEXchaText 10 2 5" xfId="21513" xr:uid="{14D8E047-FABA-42D8-899C-1D990797907F}"/>
    <cellStyle name="SAPBEXchaText 10 3" xfId="32391" xr:uid="{7EABEA4E-1B1F-442B-8571-C098093914D3}"/>
    <cellStyle name="SAPBEXchaText 10 4" xfId="32392" xr:uid="{AB601003-4D81-4EDF-AA36-DDB65C04605F}"/>
    <cellStyle name="SAPBEXchaText 10 5" xfId="32393" xr:uid="{2BD8BFCF-DA1F-47EB-9190-1E031F51F2E6}"/>
    <cellStyle name="SAPBEXchaText 10 6" xfId="32394" xr:uid="{BC3E9593-6F4B-427C-87AB-F61BECD8EB6E}"/>
    <cellStyle name="SAPBEXchaText 10 7" xfId="32395" xr:uid="{ECD180DB-B143-4E21-ACB3-59B4362D96B6}"/>
    <cellStyle name="SAPBEXchaText 10 8" xfId="32396" xr:uid="{FAD5AF27-FAED-4EAC-8704-AEABE7A151EF}"/>
    <cellStyle name="SAPBEXchaText 10 9" xfId="32399" xr:uid="{13D0778D-A595-4B4D-90F7-E0CF3AE7418D}"/>
    <cellStyle name="SAPBEXchaText 11" xfId="9447" xr:uid="{D04D933E-71B7-4E7A-91D8-52B8161BAB5F}"/>
    <cellStyle name="SAPBEXchaText 11 2" xfId="32401" xr:uid="{5B4163BB-30F7-4F43-A40A-46EBBCA650CB}"/>
    <cellStyle name="SAPBEXchaText 11 3" xfId="32402" xr:uid="{07FE6C54-8C26-402B-8583-AE66151FE147}"/>
    <cellStyle name="SAPBEXchaText 11 4" xfId="32403" xr:uid="{C3D906EA-FBC2-48AA-B215-8EBE1266CEE2}"/>
    <cellStyle name="SAPBEXchaText 11 5" xfId="32404" xr:uid="{FAA989F2-67C6-49CE-A6F6-5BC9C4A156F2}"/>
    <cellStyle name="SAPBEXchaText 12" xfId="9454" xr:uid="{B9792A55-9B46-4716-AFCD-D357A4AA3B78}"/>
    <cellStyle name="SAPBEXchaText 12 2" xfId="2420" xr:uid="{427DD75F-1CEF-4174-8F32-ABC13B232499}"/>
    <cellStyle name="SAPBEXchaText 12 3" xfId="2449" xr:uid="{6E8F8426-20E6-403E-85D9-65FA72969FFB}"/>
    <cellStyle name="SAPBEXchaText 12 4" xfId="307" xr:uid="{A95C6FFE-1528-46C6-A0D9-AB05FF71A99A}"/>
    <cellStyle name="SAPBEXchaText 12 5" xfId="727" xr:uid="{6FBF15DB-937D-4949-AAC1-09908BBCA4AD}"/>
    <cellStyle name="SAPBEXchaText 13" xfId="9462" xr:uid="{65B41EDC-EB01-4A21-860B-8049728C8D99}"/>
    <cellStyle name="SAPBEXchaText 13 2" xfId="4819" xr:uid="{25E27579-7D66-4067-8E47-52E72E710CCA}"/>
    <cellStyle name="SAPBEXchaText 13 3" xfId="4837" xr:uid="{D00F40EE-FC6B-4DB8-8AE4-2EAC973EC5F2}"/>
    <cellStyle name="SAPBEXchaText 13 4" xfId="1290" xr:uid="{EBBC74BD-9C39-42C8-97AA-F53867A38EF0}"/>
    <cellStyle name="SAPBEXchaText 13 5" xfId="4850" xr:uid="{FB02AD1E-1A52-4234-889F-2B79BE85BFF7}"/>
    <cellStyle name="SAPBEXchaText 14" xfId="9467" xr:uid="{BC682491-E01D-47EB-A3D9-20847F20F8E9}"/>
    <cellStyle name="SAPBEXchaText 14 2" xfId="4932" xr:uid="{425636B8-EC2B-4EB7-A913-E13BC595CC5A}"/>
    <cellStyle name="SAPBEXchaText 14 3" xfId="927" xr:uid="{52791949-6C12-43BD-B3F8-044D2F6F39E4}"/>
    <cellStyle name="SAPBEXchaText 14 4" xfId="1324" xr:uid="{9CA749B6-9971-4943-A645-6ABE0DCBA833}"/>
    <cellStyle name="SAPBEXchaText 14 5" xfId="1837" xr:uid="{5167BA82-8C6F-46F5-8BF8-2933CCB9D4E6}"/>
    <cellStyle name="SAPBEXchaText 15" xfId="9475" xr:uid="{794FBA8F-F4FB-4353-AF95-807F9EBE7276}"/>
    <cellStyle name="SAPBEXchaText 16" xfId="9489" xr:uid="{BAD036CA-ABD1-4113-BA88-BEB767BD0AF7}"/>
    <cellStyle name="SAPBEXchaText 17" xfId="31259" xr:uid="{68A5D535-0805-4F8B-857A-AC8EDD5AF134}"/>
    <cellStyle name="SAPBEXchaText 18" xfId="31262" xr:uid="{ADC6F1A4-DA99-48E0-B45E-E7F3F64DAABA}"/>
    <cellStyle name="SAPBEXchaText 19" xfId="31264" xr:uid="{FAD419FB-8EC9-40E7-8D94-713662D51294}"/>
    <cellStyle name="SAPBEXchaText 2" xfId="14526" xr:uid="{E4BAEC58-4706-48F7-A066-A422FD87030F}"/>
    <cellStyle name="SAPBEXchaText 2 10" xfId="2809" xr:uid="{FE2CB655-7B0D-4F74-832C-E9AF782F8D4B}"/>
    <cellStyle name="SAPBEXchaText 2 10 2" xfId="32405" xr:uid="{F8793FAF-8314-4EB3-9D7E-DBF2BDE3B464}"/>
    <cellStyle name="SAPBEXchaText 2 10 3" xfId="32406" xr:uid="{84584C41-CDDE-4630-9B0C-CC2F2BD422BB}"/>
    <cellStyle name="SAPBEXchaText 2 10 4" xfId="13777" xr:uid="{4BEDEF91-948B-4219-8311-169ADAE83047}"/>
    <cellStyle name="SAPBEXchaText 2 10 5" xfId="13782" xr:uid="{1D1BF775-F81C-4ACF-9E12-2B43D832E11D}"/>
    <cellStyle name="SAPBEXchaText 2 10 6" xfId="13788" xr:uid="{A58799C3-5EAA-458D-ADD3-39F6396A32BD}"/>
    <cellStyle name="SAPBEXchaText 2 10 7" xfId="13794" xr:uid="{6FC05031-EB6E-428D-A5F2-0177C48FB62E}"/>
    <cellStyle name="SAPBEXchaText 2 10 8" xfId="13800" xr:uid="{B06F3A11-2BD7-45A7-A818-0E3A5359FCFB}"/>
    <cellStyle name="SAPBEXchaText 2 10 9" xfId="10004" xr:uid="{3505F77A-6FBA-40DB-8C6A-EA58ADDE1D1F}"/>
    <cellStyle name="SAPBEXchaText 2 11" xfId="2813" xr:uid="{4A294461-A956-47A3-A37A-CB4340301508}"/>
    <cellStyle name="SAPBEXchaText 2 11 2" xfId="32407" xr:uid="{335C428B-DEC6-4F98-BF86-6AF3E64051C0}"/>
    <cellStyle name="SAPBEXchaText 2 11 3" xfId="32408" xr:uid="{B3FB8D5A-0619-4641-8901-336DB6AE9CD4}"/>
    <cellStyle name="SAPBEXchaText 2 11 4" xfId="13812" xr:uid="{FBA64F39-8F9A-46C7-A79C-13D292CEB74E}"/>
    <cellStyle name="SAPBEXchaText 2 11 5" xfId="13821" xr:uid="{299C4B5D-DCA2-4648-A5A5-53094B18E297}"/>
    <cellStyle name="SAPBEXchaText 2 11 6" xfId="13833" xr:uid="{88A8087C-AF96-491F-A197-DE50D0286A02}"/>
    <cellStyle name="SAPBEXchaText 2 11 7" xfId="13846" xr:uid="{BE7A0DF3-FEDC-4027-BE1C-866A8794442B}"/>
    <cellStyle name="SAPBEXchaText 2 11 8" xfId="13859" xr:uid="{19EF4746-9831-4612-ADC8-E8BB4E72C529}"/>
    <cellStyle name="SAPBEXchaText 2 11 9" xfId="13872" xr:uid="{4E3764A6-74E6-4D2E-BFF7-8066376B7BA1}"/>
    <cellStyle name="SAPBEXchaText 2 12" xfId="2823" xr:uid="{B40AC9B6-13E7-493A-83E7-828C66A65A99}"/>
    <cellStyle name="SAPBEXchaText 2 12 2" xfId="32409" xr:uid="{FE35E9B1-578B-4027-8482-B9E9CB6D6882}"/>
    <cellStyle name="SAPBEXchaText 2 12 3" xfId="32410" xr:uid="{602A6EE1-CA23-4C13-AF5B-83D0AD976DCE}"/>
    <cellStyle name="SAPBEXchaText 2 12 4" xfId="13889" xr:uid="{45C17E73-F27B-4276-A58E-50399FC3FCE8}"/>
    <cellStyle name="SAPBEXchaText 2 12 5" xfId="13900" xr:uid="{13F070FF-19E2-4651-8463-40D1DC4FF7F7}"/>
    <cellStyle name="SAPBEXchaText 2 12 6" xfId="13912" xr:uid="{4A10A46C-4FEA-4CFB-AFB3-0E4219E83B50}"/>
    <cellStyle name="SAPBEXchaText 2 12 7" xfId="13924" xr:uid="{3B7A743C-631C-460F-A7F5-6AE36BFFD47C}"/>
    <cellStyle name="SAPBEXchaText 2 12 8" xfId="13934" xr:uid="{F0F7B5FB-D3E1-40B2-A51F-D884B12006BB}"/>
    <cellStyle name="SAPBEXchaText 2 12 9" xfId="13945" xr:uid="{F1981603-BD72-482F-9CB1-E88FC6D8035D}"/>
    <cellStyle name="SAPBEXchaText 2 13" xfId="2834" xr:uid="{C509AD2F-9A7F-42CA-9D18-E5D8F1B9B16E}"/>
    <cellStyle name="SAPBEXchaText 2 13 2" xfId="32411" xr:uid="{B1BD73DD-6FF4-46AA-ABCB-0C82B4F49D74}"/>
    <cellStyle name="SAPBEXchaText 2 13 3" xfId="32412" xr:uid="{A8892624-DBC0-492B-A84A-6B3B54CB1C56}"/>
    <cellStyle name="SAPBEXchaText 2 13 4" xfId="13959" xr:uid="{378FD3CD-2CBA-442A-AFD1-AA4810E2354D}"/>
    <cellStyle name="SAPBEXchaText 2 13 5" xfId="13968" xr:uid="{C7946561-6CEE-4935-BAF0-3D9B8C4257F2}"/>
    <cellStyle name="SAPBEXchaText 2 13 6" xfId="13980" xr:uid="{D63DB147-4D0F-475F-8584-F6DC035C2ECA}"/>
    <cellStyle name="SAPBEXchaText 2 13 7" xfId="13991" xr:uid="{19B0B79C-0B72-430B-ADEF-B5ACEC04BC56}"/>
    <cellStyle name="SAPBEXchaText 2 13 8" xfId="14002" xr:uid="{BF6C38A6-E8CF-4F8F-9B40-9D8AE232B470}"/>
    <cellStyle name="SAPBEXchaText 2 13 9" xfId="14014" xr:uid="{0079C01A-477B-4FEB-BBAF-F4E257BD3910}"/>
    <cellStyle name="SAPBEXchaText 2 14" xfId="2843" xr:uid="{DD5CA63E-E91B-4C8D-9EFC-629056109F1E}"/>
    <cellStyle name="SAPBEXchaText 2 15" xfId="2867" xr:uid="{FDBC299C-636D-439D-9D40-EECC85AFE5E9}"/>
    <cellStyle name="SAPBEXchaText 2 16" xfId="9141" xr:uid="{38C9F99A-07EB-4DF4-AE46-C615FA9DABA8}"/>
    <cellStyle name="SAPBEXchaText 2 17" xfId="9144" xr:uid="{307C9D07-7437-4921-873D-6DBD3844B8EA}"/>
    <cellStyle name="SAPBEXchaText 2 18" xfId="9148" xr:uid="{12FBF035-7807-4F48-9148-F09676B4DF2E}"/>
    <cellStyle name="SAPBEXchaText 2 19" xfId="9151" xr:uid="{DF91CD54-02B5-408D-89DB-6E20D4A1366E}"/>
    <cellStyle name="SAPBEXchaText 2 2" xfId="7083" xr:uid="{0A3FCAFB-F2D7-4E72-A5CC-BCE2D4449091}"/>
    <cellStyle name="SAPBEXchaText 2 2 10" xfId="27257" xr:uid="{40A476DE-C684-417F-A62B-56B5660E6CBB}"/>
    <cellStyle name="SAPBEXchaText 2 2 10 2" xfId="32413" xr:uid="{24446097-7C38-4F57-BB03-7E0198D903D0}"/>
    <cellStyle name="SAPBEXchaText 2 2 10 3" xfId="32414" xr:uid="{03057B00-0EA1-4B78-8F5F-ADDEF4FBEBFF}"/>
    <cellStyle name="SAPBEXchaText 2 2 10 4" xfId="22829" xr:uid="{4C1FD447-881A-4A9B-B0DA-3A52C6240242}"/>
    <cellStyle name="SAPBEXchaText 2 2 10 5" xfId="22831" xr:uid="{63F68252-897F-4E63-BDF4-D7811709A62F}"/>
    <cellStyle name="SAPBEXchaText 2 2 10 6" xfId="22835" xr:uid="{BA884DFD-EA5C-410A-B0C8-00D4D93E2B28}"/>
    <cellStyle name="SAPBEXchaText 2 2 10 7" xfId="22838" xr:uid="{25E395DC-1ECB-4D2B-99CC-63CF09E4A118}"/>
    <cellStyle name="SAPBEXchaText 2 2 10 8" xfId="22841" xr:uid="{7E0F9760-539B-42C3-91B0-D480FCEA2E44}"/>
    <cellStyle name="SAPBEXchaText 2 2 10 9" xfId="22845" xr:uid="{1E1337E2-E213-457B-9C68-9CE91BE908A8}"/>
    <cellStyle name="SAPBEXchaText 2 2 11" xfId="27259" xr:uid="{2BA42B9B-C83C-4B7E-B8A5-625A96154718}"/>
    <cellStyle name="SAPBEXchaText 2 2 12" xfId="27261" xr:uid="{7CAE3AE8-AD6A-47C7-BDD1-133BC21DF31A}"/>
    <cellStyle name="SAPBEXchaText 2 2 13" xfId="27263" xr:uid="{97E8EB09-31BE-48A1-973F-93CC9FF8EEB2}"/>
    <cellStyle name="SAPBEXchaText 2 2 14" xfId="32415" xr:uid="{6926C32F-24A9-4E64-811F-E48BAD49F01A}"/>
    <cellStyle name="SAPBEXchaText 2 2 15" xfId="32417" xr:uid="{80B6568E-1163-408F-94FA-897B03D5BAEE}"/>
    <cellStyle name="SAPBEXchaText 2 2 16" xfId="32419" xr:uid="{32FEB494-ED51-474E-BF6E-CD3355889E50}"/>
    <cellStyle name="SAPBEXchaText 2 2 17" xfId="32421" xr:uid="{8F483F92-9870-4659-94F1-B9976E60C7AF}"/>
    <cellStyle name="SAPBEXchaText 2 2 18" xfId="32424" xr:uid="{4975BC08-09CB-43D6-90FB-DD97FA5BCE2F}"/>
    <cellStyle name="SAPBEXchaText 2 2 2" xfId="9614" xr:uid="{9D3704A1-500B-41F6-8643-405CC112DBBF}"/>
    <cellStyle name="SAPBEXchaText 2 2 2 10" xfId="30890" xr:uid="{58326F18-88BE-444D-8C5C-A87450B88D9F}"/>
    <cellStyle name="SAPBEXchaText 2 2 2 2" xfId="30469" xr:uid="{647A7550-B90E-45DB-9E0F-0925245A9AAF}"/>
    <cellStyle name="SAPBEXchaText 2 2 2 2 2" xfId="32426" xr:uid="{1C83C8B2-ECDE-4556-BD55-96592C8E6012}"/>
    <cellStyle name="SAPBEXchaText 2 2 2 2 3" xfId="32427" xr:uid="{DF080D1A-5387-4929-BDB4-9E778ADCB50F}"/>
    <cellStyle name="SAPBEXchaText 2 2 2 2 4" xfId="32428" xr:uid="{20C0D285-9728-45B7-BF66-87B2A494F54A}"/>
    <cellStyle name="SAPBEXchaText 2 2 2 2 5" xfId="32429" xr:uid="{E29FAB08-1278-43F5-BC5F-7B62CF3A9562}"/>
    <cellStyle name="SAPBEXchaText 2 2 2 2 6" xfId="32430" xr:uid="{88DE8ABD-11C9-49AF-B588-2EDF0E561294}"/>
    <cellStyle name="SAPBEXchaText 2 2 2 2 7" xfId="32431" xr:uid="{A661557B-0C9F-4664-A17F-F61000A82809}"/>
    <cellStyle name="SAPBEXchaText 2 2 2 2 8" xfId="32433" xr:uid="{C5A68921-973A-45FA-9D58-24E03A3EDE24}"/>
    <cellStyle name="SAPBEXchaText 2 2 2 2 9" xfId="32434" xr:uid="{F38D46BB-F131-4B13-B88D-802B5E607D05}"/>
    <cellStyle name="SAPBEXchaText 2 2 2 3" xfId="425" xr:uid="{0D4B5147-10A1-4787-B8DB-6BF49109E271}"/>
    <cellStyle name="SAPBEXchaText 2 2 2 4" xfId="30472" xr:uid="{AECF55B1-B600-4A6C-A3B7-570AE396FEA8}"/>
    <cellStyle name="SAPBEXchaText 2 2 2 5" xfId="29725" xr:uid="{187A9B37-13BB-4E43-B49C-CC2A187FDC81}"/>
    <cellStyle name="SAPBEXchaText 2 2 2 6" xfId="25730" xr:uid="{6036CFF2-A7E0-4929-8FAB-2645E2B5E54C}"/>
    <cellStyle name="SAPBEXchaText 2 2 2 7" xfId="25734" xr:uid="{0F9BE75F-27F5-4691-BE38-8BA3C9B9E62C}"/>
    <cellStyle name="SAPBEXchaText 2 2 2 8" xfId="25738" xr:uid="{E93EA0AE-A991-4DA1-AF04-DB2DE85BFCA8}"/>
    <cellStyle name="SAPBEXchaText 2 2 2 9" xfId="25740" xr:uid="{E859313B-E3D1-40B8-86E4-6F683EF953EC}"/>
    <cellStyle name="SAPBEXchaText 2 2 3" xfId="9616" xr:uid="{D82D3CB6-8E08-467C-8631-B759222C982C}"/>
    <cellStyle name="SAPBEXchaText 2 2 3 10" xfId="9623" xr:uid="{CB394084-2974-42C1-B0E5-51CB86169128}"/>
    <cellStyle name="SAPBEXchaText 2 2 3 2" xfId="9723" xr:uid="{7350A29F-7053-417F-AFA9-00F570DE5992}"/>
    <cellStyle name="SAPBEXchaText 2 2 3 2 2" xfId="9771" xr:uid="{60B69975-D40F-4CF0-B41C-C72276D9F52E}"/>
    <cellStyle name="SAPBEXchaText 2 2 3 2 3" xfId="9952" xr:uid="{116A1C8A-4404-4B23-8A6F-787A19D3F1D5}"/>
    <cellStyle name="SAPBEXchaText 2 2 3 2 4" xfId="9956" xr:uid="{7131A92D-08B2-4439-80F0-0F10967EA00E}"/>
    <cellStyle name="SAPBEXchaText 2 2 3 2 5" xfId="9971" xr:uid="{8E383601-6810-42A7-B5B7-8E2D4C22591D}"/>
    <cellStyle name="SAPBEXchaText 2 2 3 2 6" xfId="9982" xr:uid="{04923DCA-9342-4F2F-B39D-59AF46355005}"/>
    <cellStyle name="SAPBEXchaText 2 2 3 2 7" xfId="10016" xr:uid="{FFFDEF30-DDF6-4A6F-B246-FA118564E192}"/>
    <cellStyle name="SAPBEXchaText 2 2 3 2 8" xfId="10050" xr:uid="{FC94804A-170B-474F-9FED-0DFCF4576B6A}"/>
    <cellStyle name="SAPBEXchaText 2 2 3 2 9" xfId="10082" xr:uid="{DC6E0E1D-8F38-480F-ADE3-7C854974AB18}"/>
    <cellStyle name="SAPBEXchaText 2 2 3 3" xfId="10113" xr:uid="{5560B992-77E7-40BB-B3C4-3DB5C1AABDF4}"/>
    <cellStyle name="SAPBEXchaText 2 2 3 4" xfId="10528" xr:uid="{235F3C6B-464B-49E3-9BF6-90F3BE74DA62}"/>
    <cellStyle name="SAPBEXchaText 2 2 3 5" xfId="10861" xr:uid="{EA010853-7C08-48B4-901A-89EB01C945A1}"/>
    <cellStyle name="SAPBEXchaText 2 2 3 6" xfId="10946" xr:uid="{FADA0701-EC44-408F-831F-6FE173AFED3D}"/>
    <cellStyle name="SAPBEXchaText 2 2 3 7" xfId="3153" xr:uid="{9869ABF9-1237-468A-8868-E5AF3170A7A7}"/>
    <cellStyle name="SAPBEXchaText 2 2 3 8" xfId="11256" xr:uid="{0B323A36-465A-4D0A-8B7E-10C7D1D83851}"/>
    <cellStyle name="SAPBEXchaText 2 2 3 9" xfId="3165" xr:uid="{02D3ECE3-52AF-456A-9E15-AD3E9A05EBA9}"/>
    <cellStyle name="SAPBEXchaText 2 2 4" xfId="32435" xr:uid="{0A9E0A60-CCFB-4591-8113-4A422F038C4A}"/>
    <cellStyle name="SAPBEXchaText 2 2 4 10" xfId="11500" xr:uid="{4ACFB47C-C38B-481F-BC3C-42DA41C5C696}"/>
    <cellStyle name="SAPBEXchaText 2 2 4 2" xfId="32436" xr:uid="{D3B9B3F8-8BA8-43EB-BA03-EA1CB52AA7F8}"/>
    <cellStyle name="SAPBEXchaText 2 2 4 2 2" xfId="32438" xr:uid="{098C76A1-9C86-4F84-816D-DE45DC358B30}"/>
    <cellStyle name="SAPBEXchaText 2 2 4 2 3" xfId="32440" xr:uid="{EE70A675-2A11-40C4-A296-46E2B3FC1C5B}"/>
    <cellStyle name="SAPBEXchaText 2 2 4 2 4" xfId="2322" xr:uid="{47A6C526-B1F7-40CB-8F73-7453AA9555E4}"/>
    <cellStyle name="SAPBEXchaText 2 2 4 2 5" xfId="1152" xr:uid="{FC669639-3C62-49BE-8DAA-36E883742260}"/>
    <cellStyle name="SAPBEXchaText 2 2 4 2 6" xfId="2364" xr:uid="{F2876429-C070-4682-A614-6ACC4D358F28}"/>
    <cellStyle name="SAPBEXchaText 2 2 4 2 7" xfId="32441" xr:uid="{08D52A1E-C3C9-414C-8E9B-3FD771BF777D}"/>
    <cellStyle name="SAPBEXchaText 2 2 4 2 8" xfId="21437" xr:uid="{431AF7C6-C032-4F87-9ECF-BC2E96804626}"/>
    <cellStyle name="SAPBEXchaText 2 2 4 2 9" xfId="21442" xr:uid="{B74F3D97-319A-48C4-BDF6-B80B447EA70B}"/>
    <cellStyle name="SAPBEXchaText 2 2 4 3" xfId="32442" xr:uid="{E143E26E-4A90-4429-9956-BAD113599D20}"/>
    <cellStyle name="SAPBEXchaText 2 2 4 4" xfId="32443" xr:uid="{8F5AFC20-540C-40FB-96FD-65CFF53E8014}"/>
    <cellStyle name="SAPBEXchaText 2 2 4 5" xfId="32444" xr:uid="{107936D2-8696-4BCF-8AF9-AEBFEF03FEFB}"/>
    <cellStyle name="SAPBEXchaText 2 2 4 6" xfId="32445" xr:uid="{80BB86BC-33B3-4207-8C4E-70AB1A27CB6F}"/>
    <cellStyle name="SAPBEXchaText 2 2 4 7" xfId="32446" xr:uid="{78675876-3B96-4B0E-9525-D61863FA2C9F}"/>
    <cellStyle name="SAPBEXchaText 2 2 4 8" xfId="32447" xr:uid="{FE382071-EC3B-4925-8309-A076D85362B2}"/>
    <cellStyle name="SAPBEXchaText 2 2 4 9" xfId="32448" xr:uid="{8929A657-B0BF-4629-9615-8A8C7D52ACE8}"/>
    <cellStyle name="SAPBEXchaText 2 2 5" xfId="19961" xr:uid="{C4D0530F-8236-4609-BA39-079425F151CB}"/>
    <cellStyle name="SAPBEXchaText 2 2 5 10" xfId="3193" xr:uid="{1BC93A7D-7EDD-439C-8120-C9A2D1E8D1C1}"/>
    <cellStyle name="SAPBEXchaText 2 2 5 2" xfId="32449" xr:uid="{6FDC049C-CABB-4549-A35C-31488557520E}"/>
    <cellStyle name="SAPBEXchaText 2 2 5 2 2" xfId="32451" xr:uid="{AA7561A0-024F-433F-9A2A-0EA03379022E}"/>
    <cellStyle name="SAPBEXchaText 2 2 5 2 3" xfId="32454" xr:uid="{F39881A9-C826-4770-AC7E-81B3FAFE9F89}"/>
    <cellStyle name="SAPBEXchaText 2 2 5 2 4" xfId="11683" xr:uid="{472AFCB8-8D85-426C-8BD5-406E6646271D}"/>
    <cellStyle name="SAPBEXchaText 2 2 5 2 5" xfId="11686" xr:uid="{98DB748E-1FDA-4042-9888-64D7E459522C}"/>
    <cellStyle name="SAPBEXchaText 2 2 5 2 6" xfId="11689" xr:uid="{861C7836-ADC1-4EC6-A1CC-24CF4AC00702}"/>
    <cellStyle name="SAPBEXchaText 2 2 5 2 7" xfId="32455" xr:uid="{4AC1D7A4-0068-4B2E-9C3F-47A77119B5E8}"/>
    <cellStyle name="SAPBEXchaText 2 2 5 2 8" xfId="21549" xr:uid="{7AC0D7D0-2630-4DF0-834E-ECB48558D5CF}"/>
    <cellStyle name="SAPBEXchaText 2 2 5 2 9" xfId="21553" xr:uid="{14D4C357-73A5-4768-AC27-0C05806E989A}"/>
    <cellStyle name="SAPBEXchaText 2 2 5 3" xfId="32456" xr:uid="{A6E75D4D-8C45-4290-9292-35D20225F5F2}"/>
    <cellStyle name="SAPBEXchaText 2 2 5 4" xfId="32457" xr:uid="{6AA0194C-F0C3-4116-A4DB-FB0371303AF6}"/>
    <cellStyle name="SAPBEXchaText 2 2 5 5" xfId="32458" xr:uid="{0A87CD16-D507-4871-A84F-5F436DAE3ECC}"/>
    <cellStyle name="SAPBEXchaText 2 2 5 6" xfId="32459" xr:uid="{2E508B85-DD40-4767-B646-18782C9F5A7A}"/>
    <cellStyle name="SAPBEXchaText 2 2 5 7" xfId="32460" xr:uid="{03961F7C-0C2D-44C9-97A7-A26E0634F889}"/>
    <cellStyle name="SAPBEXchaText 2 2 5 8" xfId="32461" xr:uid="{165921E4-4644-4F73-8482-297547EDD073}"/>
    <cellStyle name="SAPBEXchaText 2 2 5 9" xfId="32462" xr:uid="{7374734F-7381-42A9-A868-344381D5AEE2}"/>
    <cellStyle name="SAPBEXchaText 2 2 6" xfId="19964" xr:uid="{33EC3513-D6CC-4444-9598-DD1DE9A32A1F}"/>
    <cellStyle name="SAPBEXchaText 2 2 6 10" xfId="32463" xr:uid="{1BD37B61-6296-43CB-B3CC-905CD50BDA79}"/>
    <cellStyle name="SAPBEXchaText 2 2 6 2" xfId="32464" xr:uid="{3CD50553-807F-4D11-B58F-5CEADCB0E13D}"/>
    <cellStyle name="SAPBEXchaText 2 2 6 2 2" xfId="32466" xr:uid="{92DA22A1-665A-4973-BDFE-6A120C1C461B}"/>
    <cellStyle name="SAPBEXchaText 2 2 6 2 3" xfId="32469" xr:uid="{11832C51-C88F-4FF5-9BDB-1305A9D56828}"/>
    <cellStyle name="SAPBEXchaText 2 2 6 2 4" xfId="9912" xr:uid="{B423EC2A-9B7A-43C7-9014-CADD5B3F2ED9}"/>
    <cellStyle name="SAPBEXchaText 2 2 6 2 5" xfId="9925" xr:uid="{0D7EB894-A1D0-4773-86F5-9C90D6BCC260}"/>
    <cellStyle name="SAPBEXchaText 2 2 6 2 6" xfId="9576" xr:uid="{558FF41C-7A2C-4451-93F7-8FE31AC22C6B}"/>
    <cellStyle name="SAPBEXchaText 2 2 6 2 7" xfId="32472" xr:uid="{77009456-44C3-460F-8FA1-EDE3B31EA4E9}"/>
    <cellStyle name="SAPBEXchaText 2 2 6 2 8" xfId="21635" xr:uid="{BDF75261-E569-4AB5-8454-738B05852653}"/>
    <cellStyle name="SAPBEXchaText 2 2 6 2 9" xfId="21639" xr:uid="{0F429B68-EC7D-47C6-96F8-0E73B7D962F3}"/>
    <cellStyle name="SAPBEXchaText 2 2 6 3" xfId="32473" xr:uid="{063FF5E5-A95A-428F-83CC-44181F186073}"/>
    <cellStyle name="SAPBEXchaText 2 2 6 4" xfId="32474" xr:uid="{3465CE6B-D20A-40DF-A79C-A95D10A108C3}"/>
    <cellStyle name="SAPBEXchaText 2 2 6 5" xfId="32475" xr:uid="{D9E864D4-3D52-4066-9D52-3C70D0A12B25}"/>
    <cellStyle name="SAPBEXchaText 2 2 6 6" xfId="32476" xr:uid="{CD921AAA-206E-4E3B-8CD3-032B59BB4F89}"/>
    <cellStyle name="SAPBEXchaText 2 2 6 7" xfId="32477" xr:uid="{EA745BFB-C6BA-47A8-A35B-B28CF722BFC1}"/>
    <cellStyle name="SAPBEXchaText 2 2 6 8" xfId="32478" xr:uid="{997B4607-54EC-4894-BEAB-75F7EB3267C8}"/>
    <cellStyle name="SAPBEXchaText 2 2 6 9" xfId="32479" xr:uid="{DBCADE7C-1E70-4C53-A278-23879E323E66}"/>
    <cellStyle name="SAPBEXchaText 2 2 7" xfId="19967" xr:uid="{25F66BD9-17A7-4351-95F7-B63A2E5ADC25}"/>
    <cellStyle name="SAPBEXchaText 2 2 7 2" xfId="32480" xr:uid="{8EBB6E44-9643-4CBA-B076-623D208D9DBC}"/>
    <cellStyle name="SAPBEXchaText 2 2 7 3" xfId="32481" xr:uid="{5F53215A-D31E-415C-ADBB-2BA167DC72E0}"/>
    <cellStyle name="SAPBEXchaText 2 2 7 4" xfId="32482" xr:uid="{FCC338C7-F7E3-46A6-9EEA-ABE4C3C2CCE0}"/>
    <cellStyle name="SAPBEXchaText 2 2 7 5" xfId="32483" xr:uid="{56003382-0794-4C45-A114-C8CE49B34BEA}"/>
    <cellStyle name="SAPBEXchaText 2 2 7 6" xfId="32484" xr:uid="{F608324C-7127-494C-A1BD-F3F45A06F919}"/>
    <cellStyle name="SAPBEXchaText 2 2 7 7" xfId="32485" xr:uid="{11F91459-DA96-4D04-BBC1-29D8DFF53AA7}"/>
    <cellStyle name="SAPBEXchaText 2 2 7 8" xfId="32486" xr:uid="{9DB5EF1F-A37E-48ED-8439-C3B7AB4D6CFB}"/>
    <cellStyle name="SAPBEXchaText 2 2 7 9" xfId="32487" xr:uid="{09DB8C9F-ABD2-4D4F-9D99-028FBF9CA60D}"/>
    <cellStyle name="SAPBEXchaText 2 2 8" xfId="19970" xr:uid="{73FE2C07-3AAD-4471-82D5-6DE9E21CF849}"/>
    <cellStyle name="SAPBEXchaText 2 2 8 2" xfId="32488" xr:uid="{F3FAB94B-0CA6-45DD-B5A5-2B02736F88E8}"/>
    <cellStyle name="SAPBEXchaText 2 2 8 3" xfId="32489" xr:uid="{7AA2480C-530F-4EBC-96C0-E80FC1E907DA}"/>
    <cellStyle name="SAPBEXchaText 2 2 8 4" xfId="32490" xr:uid="{92AE0F0C-AA4A-41EF-A46A-D8DC88906DA2}"/>
    <cellStyle name="SAPBEXchaText 2 2 8 5" xfId="32491" xr:uid="{D8294AC5-5945-4188-B182-9A181FF42759}"/>
    <cellStyle name="SAPBEXchaText 2 2 8 6" xfId="32492" xr:uid="{10E31278-54E9-419D-BE1B-BB76182F36EA}"/>
    <cellStyle name="SAPBEXchaText 2 2 8 7" xfId="32493" xr:uid="{85A144D2-D023-421D-8140-E7BDD9F06A1E}"/>
    <cellStyle name="SAPBEXchaText 2 2 8 8" xfId="32494" xr:uid="{C4ECA666-0F3A-459D-A919-76DAC3983502}"/>
    <cellStyle name="SAPBEXchaText 2 2 8 9" xfId="32495" xr:uid="{C3018E48-ABC7-496B-A3CF-919BBA912CCA}"/>
    <cellStyle name="SAPBEXchaText 2 2 9" xfId="19973" xr:uid="{3C282CA1-4631-4926-8502-3D7E2CABF917}"/>
    <cellStyle name="SAPBEXchaText 2 2 9 2" xfId="155" xr:uid="{2F272DE3-5F61-4910-90EB-EEB2BA0C39CA}"/>
    <cellStyle name="SAPBEXchaText 2 2 9 3" xfId="466" xr:uid="{E830B0A5-6A4B-4770-B7D6-5500AC8A1A45}"/>
    <cellStyle name="SAPBEXchaText 2 2 9 4" xfId="476" xr:uid="{6C5DD708-AD4A-47DB-AC59-FD5107E322D4}"/>
    <cellStyle name="SAPBEXchaText 2 2 9 5" xfId="517" xr:uid="{646EA2BF-F9F6-492D-9B44-BC0F6C031D2C}"/>
    <cellStyle name="SAPBEXchaText 2 2 9 6" xfId="25897" xr:uid="{5BE9CF74-9D87-45CD-938B-ADE0F2ECE014}"/>
    <cellStyle name="SAPBEXchaText 2 2 9 7" xfId="25899" xr:uid="{AF2B6C3A-BD2F-4A3C-8913-1EDE05A22DE2}"/>
    <cellStyle name="SAPBEXchaText 2 2 9 8" xfId="25901" xr:uid="{4A21CD5D-E939-4D2F-AC8F-5BDAFF0B6113}"/>
    <cellStyle name="SAPBEXchaText 2 2 9 9" xfId="25902" xr:uid="{47D2EFBD-8816-4A59-9F3C-1D63FB60E999}"/>
    <cellStyle name="SAPBEXchaText 2 2_New TB 18-19" xfId="32496" xr:uid="{6E2F845E-D27C-462B-8DC5-5989E87E6503}"/>
    <cellStyle name="SAPBEXchaText 2 20" xfId="2866" xr:uid="{8E19968E-EDA8-4080-8FD6-767FD4E26835}"/>
    <cellStyle name="SAPBEXchaText 2 21" xfId="9140" xr:uid="{28D084D7-159F-43A2-8250-FD8A3ECD9977}"/>
    <cellStyle name="SAPBEXchaText 2 3" xfId="7089" xr:uid="{92B6B366-EE15-4817-ACB8-2A6CB334B465}"/>
    <cellStyle name="SAPBEXchaText 2 3 10" xfId="1479" xr:uid="{23DE8055-734F-48EA-9D02-2DBD757B09E9}"/>
    <cellStyle name="SAPBEXchaText 2 3 10 2" xfId="32498" xr:uid="{C2814095-ECA2-4C89-B6E2-DA993A0B5AB0}"/>
    <cellStyle name="SAPBEXchaText 2 3 10 3" xfId="32500" xr:uid="{BAF3129F-7C7F-48F8-962B-714DB4A0C327}"/>
    <cellStyle name="SAPBEXchaText 2 3 10 4" xfId="32502" xr:uid="{21005A7F-6407-4183-96F7-73D3117CAC73}"/>
    <cellStyle name="SAPBEXchaText 2 3 10 5" xfId="32503" xr:uid="{12FAFAF2-D08F-4938-81F4-8BFBA6EC3DA8}"/>
    <cellStyle name="SAPBEXchaText 2 3 10 6" xfId="26496" xr:uid="{2F345B19-DA92-408B-9F26-1555EE11B07E}"/>
    <cellStyle name="SAPBEXchaText 2 3 10 7" xfId="26498" xr:uid="{F7651FF6-7BED-48EB-BC16-6F03F28ED01E}"/>
    <cellStyle name="SAPBEXchaText 2 3 10 8" xfId="26500" xr:uid="{869487E7-9901-4EA1-8F2B-9AF554EFE2BA}"/>
    <cellStyle name="SAPBEXchaText 2 3 10 9" xfId="26503" xr:uid="{4A465537-87F8-4C10-AAEB-42341C743725}"/>
    <cellStyle name="SAPBEXchaText 2 3 11" xfId="328" xr:uid="{4D40EB67-EB25-4C78-96CF-5F2111F54724}"/>
    <cellStyle name="SAPBEXchaText 2 3 12" xfId="365" xr:uid="{C2609EF7-C7F4-41D0-90BC-AB14751DAC51}"/>
    <cellStyle name="SAPBEXchaText 2 3 13" xfId="416" xr:uid="{1E7D62D9-85EE-4C23-9E72-5901FBE3E527}"/>
    <cellStyle name="SAPBEXchaText 2 3 14" xfId="451" xr:uid="{6777B71F-B926-4C13-92F1-8738308200F3}"/>
    <cellStyle name="SAPBEXchaText 2 3 15" xfId="474" xr:uid="{689015F6-CAAF-44C0-9B52-FF745038101F}"/>
    <cellStyle name="SAPBEXchaText 2 3 16" xfId="32504" xr:uid="{B03C81FA-C1F2-44E1-A078-B6E5479D9166}"/>
    <cellStyle name="SAPBEXchaText 2 3 17" xfId="32506" xr:uid="{112CA9DE-03E2-4632-897A-3EB2E375C2DD}"/>
    <cellStyle name="SAPBEXchaText 2 3 18" xfId="32507" xr:uid="{9CCD0669-210E-4FE5-B5C8-977C1D0F73F4}"/>
    <cellStyle name="SAPBEXchaText 2 3 2" xfId="32508" xr:uid="{5CB45FBB-89B8-43D2-9A4D-1022A96A56F6}"/>
    <cellStyle name="SAPBEXchaText 2 3 2 10" xfId="32509" xr:uid="{18DC0580-FFD3-4C20-A299-CF44043606CA}"/>
    <cellStyle name="SAPBEXchaText 2 3 2 2" xfId="10307" xr:uid="{F695F701-F879-4708-9C68-866D839EA270}"/>
    <cellStyle name="SAPBEXchaText 2 3 2 2 2" xfId="32510" xr:uid="{F533E6FA-DB9C-450C-A7F8-7B9623D764A9}"/>
    <cellStyle name="SAPBEXchaText 2 3 2 2 3" xfId="32511" xr:uid="{2EEDDFBA-C841-42EF-9C3D-833BB797746E}"/>
    <cellStyle name="SAPBEXchaText 2 3 2 2 4" xfId="32512" xr:uid="{26288FB1-6D21-4C97-B80C-71251379C0E8}"/>
    <cellStyle name="SAPBEXchaText 2 3 2 2 5" xfId="32513" xr:uid="{0C4CCA1C-00F7-4481-BD60-F297E9ACA3A8}"/>
    <cellStyle name="SAPBEXchaText 2 3 2 2 6" xfId="32514" xr:uid="{9A0EC4BC-C085-4540-955A-9E3A35090C47}"/>
    <cellStyle name="SAPBEXchaText 2 3 2 2 7" xfId="32515" xr:uid="{E143B4C5-DD6A-4DF3-83A9-91483C97D2EF}"/>
    <cellStyle name="SAPBEXchaText 2 3 2 2 8" xfId="32516" xr:uid="{61E5D6D0-9C26-427D-9F75-B31B840C8F37}"/>
    <cellStyle name="SAPBEXchaText 2 3 2 2 9" xfId="32517" xr:uid="{92923B58-D8A2-4245-87AC-2E69B138A3A9}"/>
    <cellStyle name="SAPBEXchaText 2 3 2 3" xfId="10311" xr:uid="{65B850A8-1386-406E-855A-CDB1B47D2DDA}"/>
    <cellStyle name="SAPBEXchaText 2 3 2 4" xfId="10316" xr:uid="{F565AA93-B844-47D5-8B35-51029079E752}"/>
    <cellStyle name="SAPBEXchaText 2 3 2 5" xfId="9550" xr:uid="{CCBF5999-A529-48DB-AC76-2FD965B9C553}"/>
    <cellStyle name="SAPBEXchaText 2 3 2 6" xfId="30549" xr:uid="{23A3084E-88BA-4688-8A7F-AAB142199290}"/>
    <cellStyle name="SAPBEXchaText 2 3 2 7" xfId="30553" xr:uid="{7A6F25CB-44DD-4F3B-AC60-217396C5F813}"/>
    <cellStyle name="SAPBEXchaText 2 3 2 8" xfId="30556" xr:uid="{841DB14C-851F-4FB3-B8F4-F64293A7884C}"/>
    <cellStyle name="SAPBEXchaText 2 3 2 9" xfId="32518" xr:uid="{CFC4322A-C27E-4660-A9CE-3D7B074330B2}"/>
    <cellStyle name="SAPBEXchaText 2 3 3" xfId="32520" xr:uid="{A8BBCF64-7E1D-4368-96A2-6A8FA4A5002F}"/>
    <cellStyle name="SAPBEXchaText 2 3 3 10" xfId="32521" xr:uid="{D2415215-364B-45F4-A04F-B13611E7DE24}"/>
    <cellStyle name="SAPBEXchaText 2 3 3 2" xfId="2606" xr:uid="{F7859CE7-FB7A-493F-9755-C8E75613CEB3}"/>
    <cellStyle name="SAPBEXchaText 2 3 3 2 2" xfId="32523" xr:uid="{9637143B-3B63-40B5-BCAF-6B0362C49737}"/>
    <cellStyle name="SAPBEXchaText 2 3 3 2 3" xfId="32525" xr:uid="{F1493E82-0E5D-4C5C-9092-6C30BC8630A2}"/>
    <cellStyle name="SAPBEXchaText 2 3 3 2 4" xfId="32527" xr:uid="{28BB2902-6A9F-429F-B476-E47D060FD389}"/>
    <cellStyle name="SAPBEXchaText 2 3 3 2 5" xfId="32530" xr:uid="{99B32865-F73B-4C89-AAA8-D20F7B6EF8B1}"/>
    <cellStyle name="SAPBEXchaText 2 3 3 2 6" xfId="32532" xr:uid="{04A1FDE0-DF1E-4A8E-AF4D-0B49969418FA}"/>
    <cellStyle name="SAPBEXchaText 2 3 3 2 7" xfId="32534" xr:uid="{3F3389DC-937E-482E-99EA-B59FACD1D619}"/>
    <cellStyle name="SAPBEXchaText 2 3 3 2 8" xfId="32536" xr:uid="{377E8C03-35A6-40EC-A898-AF719DB8DB61}"/>
    <cellStyle name="SAPBEXchaText 2 3 3 2 9" xfId="32538" xr:uid="{E18BF2CC-7CE2-491B-A304-E2420966D59D}"/>
    <cellStyle name="SAPBEXchaText 2 3 3 3" xfId="10330" xr:uid="{ED12680A-8855-483D-9B6B-549590C8900B}"/>
    <cellStyle name="SAPBEXchaText 2 3 3 4" xfId="855" xr:uid="{4800FF01-2958-4E37-81A1-489DF34EDD24}"/>
    <cellStyle name="SAPBEXchaText 2 3 3 5" xfId="10334" xr:uid="{11400FCB-B2A1-474B-A4C6-C148F90A0CF1}"/>
    <cellStyle name="SAPBEXchaText 2 3 3 6" xfId="30559" xr:uid="{6E811863-649B-4F8F-982A-F0F91019DD82}"/>
    <cellStyle name="SAPBEXchaText 2 3 3 7" xfId="30562" xr:uid="{B843CAD1-215C-42CA-A1C6-511EE35B32BC}"/>
    <cellStyle name="SAPBEXchaText 2 3 3 8" xfId="30565" xr:uid="{0D17FAC9-268F-4D5B-A5A8-1157EFFBECA6}"/>
    <cellStyle name="SAPBEXchaText 2 3 3 9" xfId="32539" xr:uid="{DF57D0CA-C48A-4A80-B4F2-A76668A86FAF}"/>
    <cellStyle name="SAPBEXchaText 2 3 4" xfId="32540" xr:uid="{8EA4D6B6-0029-4C07-9D8A-F26A965CDB9E}"/>
    <cellStyle name="SAPBEXchaText 2 3 4 10" xfId="26519" xr:uid="{D42CDE6A-49F3-43D3-911C-6CED6DBE2FF4}"/>
    <cellStyle name="SAPBEXchaText 2 3 4 2" xfId="10351" xr:uid="{6E87A39F-9117-47A1-9B6D-5241D1765140}"/>
    <cellStyle name="SAPBEXchaText 2 3 4 2 2" xfId="8268" xr:uid="{6F56D824-D810-414B-99CC-4EA9B0EFE416}"/>
    <cellStyle name="SAPBEXchaText 2 3 4 2 3" xfId="8275" xr:uid="{61F4573D-0A04-4255-AC53-C861F2173B9F}"/>
    <cellStyle name="SAPBEXchaText 2 3 4 2 4" xfId="8282" xr:uid="{C1F7ACA5-5844-45CA-BD5B-3F13D8937288}"/>
    <cellStyle name="SAPBEXchaText 2 3 4 2 5" xfId="8288" xr:uid="{37EF4A4D-7DDE-490F-8755-9114EFFC53C7}"/>
    <cellStyle name="SAPBEXchaText 2 3 4 2 6" xfId="8294" xr:uid="{E9CE07B4-EA4D-42AA-8CDB-D8478AF1933E}"/>
    <cellStyle name="SAPBEXchaText 2 3 4 2 7" xfId="32541" xr:uid="{67B8E36E-FB15-4107-BE0C-ED04EC7BE1B8}"/>
    <cellStyle name="SAPBEXchaText 2 3 4 2 8" xfId="32542" xr:uid="{FAAA2CDD-67C8-4240-9495-18812FE52643}"/>
    <cellStyle name="SAPBEXchaText 2 3 4 2 9" xfId="32543" xr:uid="{B6AFB179-175C-4521-ABD5-75CA661FEC36}"/>
    <cellStyle name="SAPBEXchaText 2 3 4 3" xfId="10355" xr:uid="{6488FEC5-2850-4997-B473-9DD06E74AE0C}"/>
    <cellStyle name="SAPBEXchaText 2 3 4 4" xfId="10360" xr:uid="{4175DB5D-5867-44D1-BAE7-2785D718ECFC}"/>
    <cellStyle name="SAPBEXchaText 2 3 4 5" xfId="10365" xr:uid="{73828749-C092-45CD-95D4-993D248AED21}"/>
    <cellStyle name="SAPBEXchaText 2 3 4 6" xfId="11570" xr:uid="{87CB4E14-5B1F-4099-B21E-79E3BC349A13}"/>
    <cellStyle name="SAPBEXchaText 2 3 4 7" xfId="11590" xr:uid="{15E9474B-B549-4173-B4D8-636965A1CFD2}"/>
    <cellStyle name="SAPBEXchaText 2 3 4 8" xfId="24639" xr:uid="{6F7C9269-F67F-40DB-81FC-E9835DDAF038}"/>
    <cellStyle name="SAPBEXchaText 2 3 4 9" xfId="32544" xr:uid="{9EBCCDD6-0BD0-4AA6-8711-B131EC3CC4FB}"/>
    <cellStyle name="SAPBEXchaText 2 3 5" xfId="19982" xr:uid="{F7CAF65A-5B60-4B7D-9F16-1F2497C7E28A}"/>
    <cellStyle name="SAPBEXchaText 2 3 5 10" xfId="32546" xr:uid="{387F4CEB-9FF9-418D-920A-C5007A9434AB}"/>
    <cellStyle name="SAPBEXchaText 2 3 5 2" xfId="32547" xr:uid="{1D6DBD1B-906E-48C8-8472-21641F90E43D}"/>
    <cellStyle name="SAPBEXchaText 2 3 5 2 2" xfId="32549" xr:uid="{979BE75B-958F-4F5A-96BD-91332A096E9B}"/>
    <cellStyle name="SAPBEXchaText 2 3 5 2 3" xfId="32551" xr:uid="{9B2B523C-9E1B-4703-B221-3A2DC50E443F}"/>
    <cellStyle name="SAPBEXchaText 2 3 5 2 4" xfId="11677" xr:uid="{DD18EEFD-8437-4F36-845C-BD1A86194226}"/>
    <cellStyle name="SAPBEXchaText 2 3 5 2 5" xfId="11718" xr:uid="{96AB2781-3E94-4A5A-87CB-D020EAB742E5}"/>
    <cellStyle name="SAPBEXchaText 2 3 5 2 6" xfId="11739" xr:uid="{A1717514-9CB2-4F80-B21F-2A7E2FE100CA}"/>
    <cellStyle name="SAPBEXchaText 2 3 5 2 7" xfId="11772" xr:uid="{35E9E292-FCEE-44F1-A483-E255D51B9614}"/>
    <cellStyle name="SAPBEXchaText 2 3 5 2 8" xfId="11809" xr:uid="{0D52D7D2-FC75-40CA-BDB4-CBF391545EA4}"/>
    <cellStyle name="SAPBEXchaText 2 3 5 2 9" xfId="11836" xr:uid="{190C6D70-CEA2-4EF1-9CFF-8F1C5B6DE71B}"/>
    <cellStyle name="SAPBEXchaText 2 3 5 3" xfId="32552" xr:uid="{7C76175C-24FA-46B3-A492-C545720CADD8}"/>
    <cellStyle name="SAPBEXchaText 2 3 5 4" xfId="32553" xr:uid="{73E70CCF-979A-489A-820E-06AC7B90651C}"/>
    <cellStyle name="SAPBEXchaText 2 3 5 5" xfId="32554" xr:uid="{735D9E90-325B-4576-91A1-E09EF42444B0}"/>
    <cellStyle name="SAPBEXchaText 2 3 5 6" xfId="32555" xr:uid="{9D0E11BA-3DD0-457D-85FF-82DB112BD6DB}"/>
    <cellStyle name="SAPBEXchaText 2 3 5 7" xfId="32558" xr:uid="{71B312A8-A652-43C8-A38E-F39D2E3D06D8}"/>
    <cellStyle name="SAPBEXchaText 2 3 5 8" xfId="32559" xr:uid="{291075C5-2A53-4593-84AB-F2B06C75C173}"/>
    <cellStyle name="SAPBEXchaText 2 3 5 9" xfId="32560" xr:uid="{19853351-1BF6-4B34-BE90-B5424CC90925}"/>
    <cellStyle name="SAPBEXchaText 2 3 6" xfId="19985" xr:uid="{9B68ECE3-6DB2-45F5-B0DC-992C4C63B285}"/>
    <cellStyle name="SAPBEXchaText 2 3 6 10" xfId="24715" xr:uid="{03AD6353-0909-45D8-98F2-E417FD6C5417}"/>
    <cellStyle name="SAPBEXchaText 2 3 6 2" xfId="32561" xr:uid="{F77A5DCA-959A-4032-B704-CFE09854ACC8}"/>
    <cellStyle name="SAPBEXchaText 2 3 6 2 2" xfId="19472" xr:uid="{2FE3ED9B-C1B2-4635-AF32-D456B08426B2}"/>
    <cellStyle name="SAPBEXchaText 2 3 6 2 3" xfId="20131" xr:uid="{DA9B2FF7-62A7-4ED3-AA5A-7D58C13515E8}"/>
    <cellStyle name="SAPBEXchaText 2 3 6 2 4" xfId="20536" xr:uid="{BBB16F2E-BD82-48EC-B3A7-671240BE9871}"/>
    <cellStyle name="SAPBEXchaText 2 3 6 2 5" xfId="21397" xr:uid="{E8869396-873D-4750-9944-D40032B30BD9}"/>
    <cellStyle name="SAPBEXchaText 2 3 6 2 6" xfId="22019" xr:uid="{437BEB4B-F6A4-4783-8D8F-CEFB258CBE57}"/>
    <cellStyle name="SAPBEXchaText 2 3 6 2 7" xfId="13540" xr:uid="{3A90C8C4-9A7D-454E-B001-A6E5D960914E}"/>
    <cellStyle name="SAPBEXchaText 2 3 6 2 8" xfId="13550" xr:uid="{21B1B691-EA88-4B4A-B402-43E14B25DE0A}"/>
    <cellStyle name="SAPBEXchaText 2 3 6 2 9" xfId="13559" xr:uid="{DC3F8353-A958-4E9A-82F7-18FFFB37485E}"/>
    <cellStyle name="SAPBEXchaText 2 3 6 3" xfId="32562" xr:uid="{A27C85DB-CD10-44B6-A364-E7CFDAA67892}"/>
    <cellStyle name="SAPBEXchaText 2 3 6 4" xfId="32563" xr:uid="{0C14240C-0346-4E7D-B283-D6F139BCFF62}"/>
    <cellStyle name="SAPBEXchaText 2 3 6 5" xfId="22169" xr:uid="{35610658-91BD-497C-8B6B-B09EC5D466E6}"/>
    <cellStyle name="SAPBEXchaText 2 3 6 6" xfId="32564" xr:uid="{97B1D785-B563-4CA4-9483-782D9C7ACA9D}"/>
    <cellStyle name="SAPBEXchaText 2 3 6 7" xfId="32565" xr:uid="{B2BFD732-4394-4D05-BEFC-17857720FF57}"/>
    <cellStyle name="SAPBEXchaText 2 3 6 8" xfId="32566" xr:uid="{DE0DC223-409D-4F80-9755-551B2F630BD8}"/>
    <cellStyle name="SAPBEXchaText 2 3 6 9" xfId="32567" xr:uid="{3D73FECD-1CCE-4163-AE05-812E2D666E7A}"/>
    <cellStyle name="SAPBEXchaText 2 3 7" xfId="19988" xr:uid="{CFF024D1-DC26-4322-9D4C-426F0E7D240C}"/>
    <cellStyle name="SAPBEXchaText 2 3 7 2" xfId="31754" xr:uid="{9EA49BE9-FCF3-4963-8A3A-3673AFD5AEFA}"/>
    <cellStyle name="SAPBEXchaText 2 3 7 3" xfId="31770" xr:uid="{2403B29B-1E3C-4ADC-8FCA-15AC3986CF15}"/>
    <cellStyle name="SAPBEXchaText 2 3 7 4" xfId="31783" xr:uid="{A5C2DB35-4BAF-48A7-9C2F-498A21802F2B}"/>
    <cellStyle name="SAPBEXchaText 2 3 7 5" xfId="31796" xr:uid="{EA396E60-3563-4877-A8D2-9EEEA8DC19D8}"/>
    <cellStyle name="SAPBEXchaText 2 3 7 6" xfId="31813" xr:uid="{00C43014-4676-4F74-ACC6-4233431EC014}"/>
    <cellStyle name="SAPBEXchaText 2 3 7 7" xfId="31815" xr:uid="{8C42150E-F4E5-4DCD-8F54-2F3D6C3628C7}"/>
    <cellStyle name="SAPBEXchaText 2 3 7 8" xfId="31819" xr:uid="{3964688A-DC1D-4053-979B-71D72F1F5DC2}"/>
    <cellStyle name="SAPBEXchaText 2 3 7 9" xfId="32568" xr:uid="{966F3C82-3E4E-456C-A304-DE4B10C1C202}"/>
    <cellStyle name="SAPBEXchaText 2 3 8" xfId="19991" xr:uid="{A67E6083-B464-4CF6-8CDA-B052C1C043FE}"/>
    <cellStyle name="SAPBEXchaText 2 3 8 2" xfId="31841" xr:uid="{952681C5-9F8C-4E94-B9BF-4C14B9C164AB}"/>
    <cellStyle name="SAPBEXchaText 2 3 8 3" xfId="31854" xr:uid="{C33FE4C6-8BC1-4D93-BFE3-CBE90000DBB6}"/>
    <cellStyle name="SAPBEXchaText 2 3 8 4" xfId="31867" xr:uid="{4C8941ED-71D7-4C13-A0AE-0C7600218A0F}"/>
    <cellStyle name="SAPBEXchaText 2 3 8 5" xfId="31882" xr:uid="{AE73B4AC-47DC-4E11-8B72-8754FE3A5B77}"/>
    <cellStyle name="SAPBEXchaText 2 3 8 6" xfId="31897" xr:uid="{10BC0C14-0B05-45B1-8039-1021A9FC9B69}"/>
    <cellStyle name="SAPBEXchaText 2 3 8 7" xfId="31904" xr:uid="{4A994F6B-C904-4849-AC51-3FB1EF5ACC4D}"/>
    <cellStyle name="SAPBEXchaText 2 3 8 8" xfId="31917" xr:uid="{37533971-F241-4BEB-A5D9-32DFA3DAB4C2}"/>
    <cellStyle name="SAPBEXchaText 2 3 8 9" xfId="32569" xr:uid="{9D6B7A60-7735-498E-BF12-701C3F6EFBF7}"/>
    <cellStyle name="SAPBEXchaText 2 3 9" xfId="19995" xr:uid="{E650D0A3-A3AA-4A2E-90C7-D433ECC0C48D}"/>
    <cellStyle name="SAPBEXchaText 2 3 9 2" xfId="31929" xr:uid="{3C9AC895-4CF1-47FA-871F-9163610D01C9}"/>
    <cellStyle name="SAPBEXchaText 2 3 9 3" xfId="31932" xr:uid="{4913421E-FEF8-4492-8DD8-6F18DBB24671}"/>
    <cellStyle name="SAPBEXchaText 2 3 9 4" xfId="31935" xr:uid="{9D0811FC-3226-4EA9-B477-8A1BE3F3545B}"/>
    <cellStyle name="SAPBEXchaText 2 3 9 5" xfId="31938" xr:uid="{7FABE786-6428-4D72-BF8D-233F60145D5C}"/>
    <cellStyle name="SAPBEXchaText 2 3 9 6" xfId="31941" xr:uid="{4801910B-086F-48EB-B5F5-0B7B5C288ACC}"/>
    <cellStyle name="SAPBEXchaText 2 3 9 7" xfId="31944" xr:uid="{E666D0FD-F25B-4AB8-9D72-E681E9C55AF3}"/>
    <cellStyle name="SAPBEXchaText 2 3 9 8" xfId="31946" xr:uid="{35A22C04-91A2-4431-B9D4-1154A24EFC03}"/>
    <cellStyle name="SAPBEXchaText 2 3 9 9" xfId="32571" xr:uid="{3CF2458C-1FA2-4D36-AD45-377DCE32FF77}"/>
    <cellStyle name="SAPBEXchaText 2 3_New TB 18-19" xfId="32215" xr:uid="{8C0F38DC-9200-4B6B-AF07-2C7AF9C45CA9}"/>
    <cellStyle name="SAPBEXchaText 2 4" xfId="7097" xr:uid="{75178DCD-3E51-4A5F-9B0D-BE821719BAD4}"/>
    <cellStyle name="SAPBEXchaText 2 4 10" xfId="13953" xr:uid="{9BD78657-3CB5-4DEE-89C4-08CA5B0C3378}"/>
    <cellStyle name="SAPBEXchaText 2 4 10 2" xfId="32574" xr:uid="{ED3D131B-24E6-4F88-9C90-22FF1903AD10}"/>
    <cellStyle name="SAPBEXchaText 2 4 10 3" xfId="32576" xr:uid="{0E4C6800-7E1B-4D5C-BF3A-9CFD3C553910}"/>
    <cellStyle name="SAPBEXchaText 2 4 10 4" xfId="32579" xr:uid="{B6434BCE-2F37-4609-83B1-90F797E38E21}"/>
    <cellStyle name="SAPBEXchaText 2 4 10 5" xfId="30257" xr:uid="{176B4104-CDAF-4A07-9DAC-759069475597}"/>
    <cellStyle name="SAPBEXchaText 2 4 10 6" xfId="32581" xr:uid="{EC60554F-EB44-436B-BCC4-6148668CD3F5}"/>
    <cellStyle name="SAPBEXchaText 2 4 10 7" xfId="32583" xr:uid="{D240C671-5C60-4732-9A6D-3E014CB61910}"/>
    <cellStyle name="SAPBEXchaText 2 4 10 8" xfId="32584" xr:uid="{065850A5-710E-48FE-80FB-C1FEC91046B0}"/>
    <cellStyle name="SAPBEXchaText 2 4 10 9" xfId="32585" xr:uid="{D2CE438C-7193-4B21-B7DD-70B78A64E2D6}"/>
    <cellStyle name="SAPBEXchaText 2 4 11" xfId="9776" xr:uid="{59DFB837-5C43-484D-BF2E-59ABD529C8B8}"/>
    <cellStyle name="SAPBEXchaText 2 4 12" xfId="27741" xr:uid="{18A462C1-B63B-40F2-A32B-942088E51C4E}"/>
    <cellStyle name="SAPBEXchaText 2 4 13" xfId="27744" xr:uid="{E3171724-F495-4179-B6B0-F1C6EE994BAB}"/>
    <cellStyle name="SAPBEXchaText 2 4 14" xfId="32586" xr:uid="{3CF761C1-5D33-42EE-8B81-158CE6D958A0}"/>
    <cellStyle name="SAPBEXchaText 2 4 15" xfId="32587" xr:uid="{72138418-1C22-49A7-B6C8-59711F750D7F}"/>
    <cellStyle name="SAPBEXchaText 2 4 16" xfId="32588" xr:uid="{1AA8E437-77B6-47EC-A452-175E111555DA}"/>
    <cellStyle name="SAPBEXchaText 2 4 17" xfId="31655" xr:uid="{0D4ACCDE-CED4-4474-8C10-477078900479}"/>
    <cellStyle name="SAPBEXchaText 2 4 18" xfId="31662" xr:uid="{D37A1CD8-764F-4B96-944E-D07588BA9FC0}"/>
    <cellStyle name="SAPBEXchaText 2 4 2" xfId="31544" xr:uid="{B8E44174-8607-4461-AC27-8C5ED7C8440C}"/>
    <cellStyle name="SAPBEXchaText 2 4 2 10" xfId="32589" xr:uid="{1C97D6C8-01EF-44E7-97F0-4920621BD790}"/>
    <cellStyle name="SAPBEXchaText 2 4 2 2" xfId="23799" xr:uid="{76901DC8-034C-4CA7-A02E-093A4128D851}"/>
    <cellStyle name="SAPBEXchaText 2 4 2 2 2" xfId="32590" xr:uid="{9A063305-C29B-46A4-9D46-36A0BEE72369}"/>
    <cellStyle name="SAPBEXchaText 2 4 2 2 3" xfId="32592" xr:uid="{91D72F3A-1812-46BB-B0CF-BD1CD25F50B5}"/>
    <cellStyle name="SAPBEXchaText 2 4 2 2 4" xfId="32593" xr:uid="{6B23DD72-FD71-4444-B5FE-A93819E2C40F}"/>
    <cellStyle name="SAPBEXchaText 2 4 2 2 5" xfId="32594" xr:uid="{364E902B-12DD-4F36-A9F8-BF56D1CA9E0B}"/>
    <cellStyle name="SAPBEXchaText 2 4 2 2 6" xfId="32595" xr:uid="{2D844127-FDC1-452B-8980-A4BFF04B426E}"/>
    <cellStyle name="SAPBEXchaText 2 4 2 2 7" xfId="32596" xr:uid="{EC1E10C9-0731-4597-9C2B-66DFAFA128A7}"/>
    <cellStyle name="SAPBEXchaText 2 4 2 2 8" xfId="32597" xr:uid="{9FB57F37-0B00-4C1E-9508-829B1BCF6DD1}"/>
    <cellStyle name="SAPBEXchaText 2 4 2 2 9" xfId="32598" xr:uid="{97E644EA-A655-4B9E-B575-7CC7D262537F}"/>
    <cellStyle name="SAPBEXchaText 2 4 2 3" xfId="23801" xr:uid="{AF3C6F32-75CB-4D8A-BCC1-0D48AAEC969A}"/>
    <cellStyle name="SAPBEXchaText 2 4 2 4" xfId="32599" xr:uid="{217E3278-6C56-4347-B978-D13FA725DD37}"/>
    <cellStyle name="SAPBEXchaText 2 4 2 5" xfId="32600" xr:uid="{28619F42-3E09-4FF8-A2FF-B550A980F746}"/>
    <cellStyle name="SAPBEXchaText 2 4 2 6" xfId="32601" xr:uid="{5FF70AB7-4DF3-4843-8C9C-B34358675171}"/>
    <cellStyle name="SAPBEXchaText 2 4 2 7" xfId="32602" xr:uid="{E3417AF8-08EE-4CB1-B3B5-23680F25A297}"/>
    <cellStyle name="SAPBEXchaText 2 4 2 8" xfId="9858" xr:uid="{12B2CE09-D66A-40D1-B527-5E1CED009F87}"/>
    <cellStyle name="SAPBEXchaText 2 4 2 9" xfId="32603" xr:uid="{7E7F4E71-2DA2-48F9-82B5-B0925158EBE2}"/>
    <cellStyle name="SAPBEXchaText 2 4 3" xfId="32604" xr:uid="{A0067BB5-D23D-465C-8A1D-4000BAF35006}"/>
    <cellStyle name="SAPBEXchaText 2 4 3 10" xfId="32605" xr:uid="{CF47236B-C8F8-479E-995E-D0AB4E2FC319}"/>
    <cellStyle name="SAPBEXchaText 2 4 3 2" xfId="23812" xr:uid="{2368FFF6-A83E-4800-A0FF-296697A27865}"/>
    <cellStyle name="SAPBEXchaText 2 4 3 2 2" xfId="32606" xr:uid="{58A62A61-9C48-4A26-A2C7-9B8D3F81C128}"/>
    <cellStyle name="SAPBEXchaText 2 4 3 2 3" xfId="32607" xr:uid="{122BD5FE-2105-455C-B082-E13266D751BF}"/>
    <cellStyle name="SAPBEXchaText 2 4 3 2 4" xfId="32608" xr:uid="{0599EE6E-284C-404F-BD80-F20F7B4602D9}"/>
    <cellStyle name="SAPBEXchaText 2 4 3 2 5" xfId="32609" xr:uid="{FC1902FC-B18F-40D6-91F2-4C7150DC7891}"/>
    <cellStyle name="SAPBEXchaText 2 4 3 2 6" xfId="32610" xr:uid="{946E61AE-9B6C-4D1A-BDE8-CF09D6F11DD7}"/>
    <cellStyle name="SAPBEXchaText 2 4 3 2 7" xfId="32611" xr:uid="{148CF773-F331-4552-99E8-1278D2B8FE4A}"/>
    <cellStyle name="SAPBEXchaText 2 4 3 2 8" xfId="32612" xr:uid="{3EF1B4A9-F98F-41CC-84F7-1AAADBDB67FA}"/>
    <cellStyle name="SAPBEXchaText 2 4 3 2 9" xfId="32613" xr:uid="{EB98D10F-48C2-45EF-8090-16E42DAED6CF}"/>
    <cellStyle name="SAPBEXchaText 2 4 3 3" xfId="23814" xr:uid="{542D98C8-B367-4DE1-B6BD-FCB691398FCA}"/>
    <cellStyle name="SAPBEXchaText 2 4 3 4" xfId="32614" xr:uid="{E0B302F8-60AC-4A83-97F1-5FE04FAF5E3B}"/>
    <cellStyle name="SAPBEXchaText 2 4 3 5" xfId="32615" xr:uid="{B3394871-936C-42DE-8AB9-81333E5E16A0}"/>
    <cellStyle name="SAPBEXchaText 2 4 3 6" xfId="32617" xr:uid="{A104E84B-FB5C-4DEE-8723-61F31923BB2E}"/>
    <cellStyle name="SAPBEXchaText 2 4 3 7" xfId="32618" xr:uid="{08F58BC7-FDC0-4002-B6F1-2A914E65F651}"/>
    <cellStyle name="SAPBEXchaText 2 4 3 8" xfId="32619" xr:uid="{2E5BAC4D-8699-4CD6-B371-9530426BECB4}"/>
    <cellStyle name="SAPBEXchaText 2 4 3 9" xfId="32620" xr:uid="{754F1F76-1A01-48C6-B687-93D18FFD8E1E}"/>
    <cellStyle name="SAPBEXchaText 2 4 4" xfId="32621" xr:uid="{5FDA281F-4585-47BF-8CA1-DF5949E77765}"/>
    <cellStyle name="SAPBEXchaText 2 4 4 10" xfId="32622" xr:uid="{BDFE0416-6B0C-4D8F-8259-D560AB6F2B5C}"/>
    <cellStyle name="SAPBEXchaText 2 4 4 2" xfId="23827" xr:uid="{1577DB8F-A21C-44B7-B109-80578575E332}"/>
    <cellStyle name="SAPBEXchaText 2 4 4 2 2" xfId="25752" xr:uid="{9E08A996-2D07-4427-A4B0-025980216A99}"/>
    <cellStyle name="SAPBEXchaText 2 4 4 2 3" xfId="57" xr:uid="{1EB32468-28CA-443A-897C-383083A38D3A}"/>
    <cellStyle name="SAPBEXchaText 2 4 4 2 4" xfId="25755" xr:uid="{868173BF-25C8-4AE0-B345-602A34790495}"/>
    <cellStyle name="SAPBEXchaText 2 4 4 2 5" xfId="25758" xr:uid="{B3EB8ED1-9354-4A05-A7A9-4B8BA8903980}"/>
    <cellStyle name="SAPBEXchaText 2 4 4 2 6" xfId="32624" xr:uid="{091531AE-0422-454C-B7D7-88DC97FFE733}"/>
    <cellStyle name="SAPBEXchaText 2 4 4 2 7" xfId="32625" xr:uid="{8672F60A-479B-4D63-B604-56E3C205F033}"/>
    <cellStyle name="SAPBEXchaText 2 4 4 2 8" xfId="32626" xr:uid="{79B15BDB-AB49-477F-B951-B40BD182970C}"/>
    <cellStyle name="SAPBEXchaText 2 4 4 2 9" xfId="32627" xr:uid="{4DE6CE60-3DE2-4A57-A881-BBB8120AA021}"/>
    <cellStyle name="SAPBEXchaText 2 4 4 3" xfId="23829" xr:uid="{F19D72EF-06D9-43F6-B8FF-DC86E79207A1}"/>
    <cellStyle name="SAPBEXchaText 2 4 4 4" xfId="32629" xr:uid="{38DE13BD-952F-45F3-AF78-9374B96A2564}"/>
    <cellStyle name="SAPBEXchaText 2 4 4 5" xfId="32630" xr:uid="{99848DFD-713D-40DF-9505-3D129C2310A5}"/>
    <cellStyle name="SAPBEXchaText 2 4 4 6" xfId="32631" xr:uid="{0996CC79-88F0-42BE-8177-6797EFCAC836}"/>
    <cellStyle name="SAPBEXchaText 2 4 4 7" xfId="32632" xr:uid="{F7319A21-D615-4677-877B-0E806FC5DBFE}"/>
    <cellStyle name="SAPBEXchaText 2 4 4 8" xfId="32633" xr:uid="{43CE4156-90FC-4E33-8AF7-789CD77EE43F}"/>
    <cellStyle name="SAPBEXchaText 2 4 4 9" xfId="32634" xr:uid="{41F28F06-4BC9-4736-9EE5-7ADCA105FDD5}"/>
    <cellStyle name="SAPBEXchaText 2 4 5" xfId="875" xr:uid="{28825A08-8AA3-44DE-8BE4-E4DF912A4A04}"/>
    <cellStyle name="SAPBEXchaText 2 4 5 10" xfId="861" xr:uid="{AEF77A4A-55D2-461E-8CF0-152D259D3A0F}"/>
    <cellStyle name="SAPBEXchaText 2 4 5 2" xfId="23840" xr:uid="{23A91519-323D-4A86-8794-31518614082B}"/>
    <cellStyle name="SAPBEXchaText 2 4 5 2 2" xfId="5528" xr:uid="{E6C61522-EB3E-4A5E-B053-F729B5F5D69F}"/>
    <cellStyle name="SAPBEXchaText 2 4 5 2 3" xfId="5707" xr:uid="{5719CDC9-2C9A-4B8B-9166-3048A4D27047}"/>
    <cellStyle name="SAPBEXchaText 2 4 5 2 4" xfId="25773" xr:uid="{8625EE09-91D7-40A7-A6A7-A0F56DC59A2F}"/>
    <cellStyle name="SAPBEXchaText 2 4 5 2 5" xfId="25776" xr:uid="{C00A561D-00B7-4C92-A04A-3D5BDB9955D9}"/>
    <cellStyle name="SAPBEXchaText 2 4 5 2 6" xfId="32636" xr:uid="{8A4DDAA9-F027-4360-A99C-827932FE169E}"/>
    <cellStyle name="SAPBEXchaText 2 4 5 2 7" xfId="32638" xr:uid="{B49979C5-9894-424C-8FC4-84E5353A01CE}"/>
    <cellStyle name="SAPBEXchaText 2 4 5 2 8" xfId="32640" xr:uid="{07E45E41-04E4-4830-A773-CFB16BDC5275}"/>
    <cellStyle name="SAPBEXchaText 2 4 5 2 9" xfId="32642" xr:uid="{ED6DF236-6C21-41B3-A399-87A40ADF35FF}"/>
    <cellStyle name="SAPBEXchaText 2 4 5 3" xfId="23842" xr:uid="{87AB9AA8-B49D-41EC-B2CE-54DA27A953F5}"/>
    <cellStyle name="SAPBEXchaText 2 4 5 4" xfId="32643" xr:uid="{73CBF830-00BD-4D71-A5C8-B813050111B4}"/>
    <cellStyle name="SAPBEXchaText 2 4 5 5" xfId="32644" xr:uid="{B9D4B886-2C8E-434C-A198-0458B6711216}"/>
    <cellStyle name="SAPBEXchaText 2 4 5 6" xfId="32645" xr:uid="{F3F776E6-EEDA-41F6-A4BB-16897B2EA512}"/>
    <cellStyle name="SAPBEXchaText 2 4 5 7" xfId="32646" xr:uid="{B9F2733C-38D4-47EA-9168-2334576EEAF1}"/>
    <cellStyle name="SAPBEXchaText 2 4 5 8" xfId="32647" xr:uid="{5C16BE43-16CC-4F86-9E9B-9F7377E9F0C4}"/>
    <cellStyle name="SAPBEXchaText 2 4 5 9" xfId="32648" xr:uid="{7716AB85-34C5-4B82-BDC1-AF79EB0DCFDE}"/>
    <cellStyle name="SAPBEXchaText 2 4 6" xfId="20012" xr:uid="{6DE758E4-5E86-4C1E-A5F8-B6F9BE115DB0}"/>
    <cellStyle name="SAPBEXchaText 2 4 6 10" xfId="15534" xr:uid="{E0A41815-4CCF-4D8E-A8AB-7FA9F8152895}"/>
    <cellStyle name="SAPBEXchaText 2 4 6 2" xfId="23853" xr:uid="{68B4C677-A77C-4CB8-A125-7781FA08CED5}"/>
    <cellStyle name="SAPBEXchaText 2 4 6 2 2" xfId="25196" xr:uid="{7E44C2C2-A138-404B-8501-CB65CD731521}"/>
    <cellStyle name="SAPBEXchaText 2 4 6 2 3" xfId="25199" xr:uid="{58F8862E-8D73-40BF-B827-1C08229438A9}"/>
    <cellStyle name="SAPBEXchaText 2 4 6 2 4" xfId="25203" xr:uid="{D2A6288E-CA2B-4696-B041-31E7090DDCCD}"/>
    <cellStyle name="SAPBEXchaText 2 4 6 2 5" xfId="25207" xr:uid="{893BF3EB-7FE7-43AA-87C4-336B5BB42EE6}"/>
    <cellStyle name="SAPBEXchaText 2 4 6 2 6" xfId="32650" xr:uid="{EFBBF94F-A9CD-4253-BFC3-88C4B1457E2A}"/>
    <cellStyle name="SAPBEXchaText 2 4 6 2 7" xfId="32652" xr:uid="{6BD24480-A4D2-4144-8D3E-9EC00C4FC30A}"/>
    <cellStyle name="SAPBEXchaText 2 4 6 2 8" xfId="32654" xr:uid="{87F24D9D-6ABC-4D53-A2D7-C131180B324C}"/>
    <cellStyle name="SAPBEXchaText 2 4 6 2 9" xfId="32656" xr:uid="{96C8F1D0-A782-4AA9-96F8-5F9CD4D87626}"/>
    <cellStyle name="SAPBEXchaText 2 4 6 3" xfId="18508" xr:uid="{32CCE6F1-C7AF-4743-8104-8ABED64C8C2D}"/>
    <cellStyle name="SAPBEXchaText 2 4 6 4" xfId="32657" xr:uid="{70CC7844-FD59-497D-888A-FC1AE99A4C10}"/>
    <cellStyle name="SAPBEXchaText 2 4 6 5" xfId="32658" xr:uid="{51A7D4F8-04FF-46D3-A7AB-06A11AF00001}"/>
    <cellStyle name="SAPBEXchaText 2 4 6 6" xfId="32659" xr:uid="{C6FED677-2A07-42A7-BB4B-697656C2747F}"/>
    <cellStyle name="SAPBEXchaText 2 4 6 7" xfId="32660" xr:uid="{2B4033AC-7F41-47F7-BE73-258083DA3763}"/>
    <cellStyle name="SAPBEXchaText 2 4 6 8" xfId="32661" xr:uid="{7910B998-3DFB-4DB8-B7E0-DE4D20DC8A8D}"/>
    <cellStyle name="SAPBEXchaText 2 4 6 9" xfId="32662" xr:uid="{72639F4F-1FE2-466F-B225-68AC9EF8C45E}"/>
    <cellStyle name="SAPBEXchaText 2 4 7" xfId="20015" xr:uid="{1A88DC42-F5D8-4DE4-A8B0-FC5893809901}"/>
    <cellStyle name="SAPBEXchaText 2 4 7 2" xfId="32663" xr:uid="{0EF2C3CC-3D71-487E-963A-5702033E4820}"/>
    <cellStyle name="SAPBEXchaText 2 4 7 3" xfId="32664" xr:uid="{CA4623A3-E3A0-479F-A9BF-2A74E41EA393}"/>
    <cellStyle name="SAPBEXchaText 2 4 7 4" xfId="32665" xr:uid="{8EF0E621-CEE4-4217-9022-7A88DC5A8080}"/>
    <cellStyle name="SAPBEXchaText 2 4 7 5" xfId="32666" xr:uid="{48B7DD0D-31DA-4849-A1C7-6FB1F738C3EE}"/>
    <cellStyle name="SAPBEXchaText 2 4 7 6" xfId="32667" xr:uid="{F1A758B1-F7F5-4BA3-8095-830F2AB55978}"/>
    <cellStyle name="SAPBEXchaText 2 4 7 7" xfId="32668" xr:uid="{FC2E59C6-66F4-4DBA-986F-FF5550543D1F}"/>
    <cellStyle name="SAPBEXchaText 2 4 7 8" xfId="32669" xr:uid="{C96C6307-DE9B-4B2A-B06A-8B4D411CD54B}"/>
    <cellStyle name="SAPBEXchaText 2 4 7 9" xfId="32670" xr:uid="{1BEA43D0-808A-438F-A187-79B91817E156}"/>
    <cellStyle name="SAPBEXchaText 2 4 8" xfId="20018" xr:uid="{F4E543B9-3FC0-481F-BCF3-F2ADDFA41EC1}"/>
    <cellStyle name="SAPBEXchaText 2 4 8 2" xfId="32671" xr:uid="{FAA718B1-8481-4D85-931C-DFBDA5663D2C}"/>
    <cellStyle name="SAPBEXchaText 2 4 8 3" xfId="32673" xr:uid="{2D01645A-4FB3-4246-A6CD-A7F2F17CA35B}"/>
    <cellStyle name="SAPBEXchaText 2 4 8 4" xfId="32675" xr:uid="{B3BB3D05-4A21-445E-8B95-A2BE7A533F56}"/>
    <cellStyle name="SAPBEXchaText 2 4 8 5" xfId="32679" xr:uid="{1597EBB8-48EF-4C68-A7BF-D1493928E84A}"/>
    <cellStyle name="SAPBEXchaText 2 4 8 6" xfId="32681" xr:uid="{A0D14BFF-9332-4E3C-82A3-0F6067608B7B}"/>
    <cellStyle name="SAPBEXchaText 2 4 8 7" xfId="32682" xr:uid="{17E84124-D5FE-4F31-BF6A-4AA1957548BA}"/>
    <cellStyle name="SAPBEXchaText 2 4 8 8" xfId="32685" xr:uid="{657FDAA8-00AE-41C0-AEC6-56F3CC032A9A}"/>
    <cellStyle name="SAPBEXchaText 2 4 8 9" xfId="32688" xr:uid="{99040259-7996-4864-A21A-736776BDC4FE}"/>
    <cellStyle name="SAPBEXchaText 2 4 9" xfId="20022" xr:uid="{0115D9EA-6BDC-487A-A42D-7723F2C195D7}"/>
    <cellStyle name="SAPBEXchaText 2 4 9 2" xfId="32690" xr:uid="{885AB807-BA98-4F50-8911-31106CC45506}"/>
    <cellStyle name="SAPBEXchaText 2 4 9 3" xfId="32691" xr:uid="{7EC35423-3BED-49CE-ACC3-F062C42B8D26}"/>
    <cellStyle name="SAPBEXchaText 2 4 9 4" xfId="32692" xr:uid="{BF903C79-C84F-484D-8402-32ABCADFEF03}"/>
    <cellStyle name="SAPBEXchaText 2 4 9 5" xfId="32693" xr:uid="{DC4B32DE-9AF0-4FF5-8DB6-5ED6BF6C125F}"/>
    <cellStyle name="SAPBEXchaText 2 4 9 6" xfId="32694" xr:uid="{3024F8BE-5890-45EB-864E-42B4643C62A2}"/>
    <cellStyle name="SAPBEXchaText 2 4 9 7" xfId="32695" xr:uid="{3E96BBEC-D8EE-4CF9-B90C-9A132AB19B34}"/>
    <cellStyle name="SAPBEXchaText 2 4 9 8" xfId="32696" xr:uid="{3C4405F7-AEEE-4C7E-980F-999BDF29591F}"/>
    <cellStyle name="SAPBEXchaText 2 4 9 9" xfId="32697" xr:uid="{3D7819D3-3556-4C48-B8E3-E5A937235886}"/>
    <cellStyle name="SAPBEXchaText 2 4_New TB 18-19" xfId="17169" xr:uid="{2B9346ED-FFDF-48FC-93CA-A90946D1165A}"/>
    <cellStyle name="SAPBEXchaText 2 5" xfId="7105" xr:uid="{7655F3AE-D675-4AC0-BAC2-430705A9CC03}"/>
    <cellStyle name="SAPBEXchaText 2 5 10" xfId="27766" xr:uid="{3400ABD7-8B12-4E2A-A87E-69DF69C649BE}"/>
    <cellStyle name="SAPBEXchaText 2 5 2" xfId="31714" xr:uid="{D85C0F28-CED3-42AD-A34A-54994CB286C6}"/>
    <cellStyle name="SAPBEXchaText 2 5 2 2" xfId="23873" xr:uid="{00F75091-85A8-4D0E-894F-56696BA7E124}"/>
    <cellStyle name="SAPBEXchaText 2 5 2 3" xfId="23877" xr:uid="{F7B1E764-BA9B-447C-B040-466B6EE9060A}"/>
    <cellStyle name="SAPBEXchaText 2 5 2 4" xfId="28412" xr:uid="{E133F7E2-1787-4F6D-8D76-2FBA2B9369B3}"/>
    <cellStyle name="SAPBEXchaText 2 5 2 5" xfId="31948" xr:uid="{EA27AE03-B316-4CD5-B839-F4AADDCF2C63}"/>
    <cellStyle name="SAPBEXchaText 2 5 2 6" xfId="31958" xr:uid="{92C64B54-6704-4AC4-9104-1EDBB0DD0591}"/>
    <cellStyle name="SAPBEXchaText 2 5 2 7" xfId="31972" xr:uid="{A746D708-9C35-47A7-B68F-7CD8085E1EBC}"/>
    <cellStyle name="SAPBEXchaText 2 5 2 8" xfId="31983" xr:uid="{9C96CCDC-0D2C-44DF-A057-D11050E1D039}"/>
    <cellStyle name="SAPBEXchaText 2 5 2 9" xfId="31992" xr:uid="{63767505-7A89-44E3-A5A4-1143CF5C041C}"/>
    <cellStyle name="SAPBEXchaText 2 5 3" xfId="32699" xr:uid="{82CC9DD5-1FC0-4DF0-A92E-FC946CE07658}"/>
    <cellStyle name="SAPBEXchaText 2 5 4" xfId="32700" xr:uid="{06B31DB7-6614-4DBD-95DC-2E4349F6CFDA}"/>
    <cellStyle name="SAPBEXchaText 2 5 5" xfId="20036" xr:uid="{849A769A-9EAD-4058-898C-35A368CBBE82}"/>
    <cellStyle name="SAPBEXchaText 2 5 6" xfId="20039" xr:uid="{A18692D1-1738-49D1-8255-FDF88EE1D50F}"/>
    <cellStyle name="SAPBEXchaText 2 5 7" xfId="20042" xr:uid="{39BD6F81-7002-4FBB-9AF6-9EDC71453C03}"/>
    <cellStyle name="SAPBEXchaText 2 5 8" xfId="180" xr:uid="{53855B1E-7416-45B9-943D-269022ABE404}"/>
    <cellStyle name="SAPBEXchaText 2 5 9" xfId="20045" xr:uid="{DE2B1F61-001D-4FFB-BC8E-082A0723F371}"/>
    <cellStyle name="SAPBEXchaText 2 6" xfId="9715" xr:uid="{D14D7D58-749D-490E-93B1-291192E72534}"/>
    <cellStyle name="SAPBEXchaText 2 6 10" xfId="27793" xr:uid="{63153E29-FE36-422D-9473-0907C846503E}"/>
    <cellStyle name="SAPBEXchaText 2 6 2" xfId="32701" xr:uid="{3CE23F87-24BD-481A-A3A3-6E546DF6FE48}"/>
    <cellStyle name="SAPBEXchaText 2 6 2 2" xfId="23942" xr:uid="{BBE4640E-8B4C-4F91-B725-E5C23E5AF049}"/>
    <cellStyle name="SAPBEXchaText 2 6 2 3" xfId="23945" xr:uid="{01B3C710-9FA6-42E7-ACFF-0A38554B8879}"/>
    <cellStyle name="SAPBEXchaText 2 6 2 4" xfId="28416" xr:uid="{464AAFD2-A0AA-43AD-940E-4162AEC6276B}"/>
    <cellStyle name="SAPBEXchaText 2 6 2 5" xfId="32702" xr:uid="{0F8CE6B8-2622-4CA6-AED6-77C016105517}"/>
    <cellStyle name="SAPBEXchaText 2 6 2 6" xfId="32703" xr:uid="{82C87983-3196-492E-8333-0021C26F997A}"/>
    <cellStyle name="SAPBEXchaText 2 6 2 7" xfId="32704" xr:uid="{95CACC40-C020-4BD7-AF8B-53F74296D572}"/>
    <cellStyle name="SAPBEXchaText 2 6 2 8" xfId="32705" xr:uid="{EB3F18A4-AE9E-4407-932E-E70FDF5B32B0}"/>
    <cellStyle name="SAPBEXchaText 2 6 2 9" xfId="32706" xr:uid="{1EC2DEE8-75AB-4758-B4A3-440BA9CEA883}"/>
    <cellStyle name="SAPBEXchaText 2 6 3" xfId="32707" xr:uid="{D54C9DDB-907B-429D-9E75-FEE84507C09C}"/>
    <cellStyle name="SAPBEXchaText 2 6 4" xfId="32708" xr:uid="{0BD764A4-A81C-4157-BD66-8EC285BA964B}"/>
    <cellStyle name="SAPBEXchaText 2 6 5" xfId="20060" xr:uid="{5EC3C5B8-BD55-4DFB-8B27-10CAB428E58F}"/>
    <cellStyle name="SAPBEXchaText 2 6 6" xfId="20063" xr:uid="{338E02A2-17FF-4547-80B3-610A3FD2400A}"/>
    <cellStyle name="SAPBEXchaText 2 6 7" xfId="20066" xr:uid="{10F2CAE4-4BCA-47CF-A2FB-A28C4B1E4C10}"/>
    <cellStyle name="SAPBEXchaText 2 6 8" xfId="20069" xr:uid="{0E0CAE2A-E3CA-471A-81D7-31437CE7030F}"/>
    <cellStyle name="SAPBEXchaText 2 6 9" xfId="20073" xr:uid="{3C3B860C-F586-464E-AE7E-834B4FFDACFA}"/>
    <cellStyle name="SAPBEXchaText 2 7" xfId="10736" xr:uid="{48FD9667-547B-4CFD-9D82-E7C37931A7AA}"/>
    <cellStyle name="SAPBEXchaText 2 7 10" xfId="27817" xr:uid="{8E3F42F3-BA53-4CA5-B77C-F9BFAA5A6155}"/>
    <cellStyle name="SAPBEXchaText 2 7 2" xfId="10864" xr:uid="{ED606A0A-E8CB-4483-8117-DA1DFB0D3E0C}"/>
    <cellStyle name="SAPBEXchaText 2 7 2 2" xfId="23973" xr:uid="{805E5165-6018-4CA5-A7C9-4C7AD51463EC}"/>
    <cellStyle name="SAPBEXchaText 2 7 2 3" xfId="23978" xr:uid="{0E12875E-3617-4941-BD4F-E9BA91D0688E}"/>
    <cellStyle name="SAPBEXchaText 2 7 2 4" xfId="27827" xr:uid="{C253ED05-6ADE-496B-9E1C-A3268B49017B}"/>
    <cellStyle name="SAPBEXchaText 2 7 2 5" xfId="32709" xr:uid="{ED62B745-25F0-4A0E-9458-228BDB4634D5}"/>
    <cellStyle name="SAPBEXchaText 2 7 2 6" xfId="25762" xr:uid="{77D46175-076B-4D94-962E-3AB13A5D7D5C}"/>
    <cellStyle name="SAPBEXchaText 2 7 2 7" xfId="25764" xr:uid="{EAB0D6EE-4FAD-4913-8551-A8DB496BE695}"/>
    <cellStyle name="SAPBEXchaText 2 7 2 8" xfId="25766" xr:uid="{6510ACC7-05CD-4DCB-9D7B-37D61587F579}"/>
    <cellStyle name="SAPBEXchaText 2 7 2 9" xfId="25768" xr:uid="{0F0AD001-C77C-4E9F-8D97-6BBF0D054A4D}"/>
    <cellStyle name="SAPBEXchaText 2 7 3" xfId="10866" xr:uid="{CC32E941-475E-472B-88E0-37B36F41C2D5}"/>
    <cellStyle name="SAPBEXchaText 2 7 4" xfId="10868" xr:uid="{773EB96C-547A-461E-B5C7-D415DA46DB35}"/>
    <cellStyle name="SAPBEXchaText 2 7 5" xfId="10870" xr:uid="{2041B4DF-FE84-4428-A09A-083656230B3F}"/>
    <cellStyle name="SAPBEXchaText 2 7 6" xfId="10872" xr:uid="{AB9D2577-0DC5-4847-88E3-41245AE611F9}"/>
    <cellStyle name="SAPBEXchaText 2 7 7" xfId="10874" xr:uid="{B6504C0F-E05B-4DD3-92DE-BC178282C6EE}"/>
    <cellStyle name="SAPBEXchaText 2 7 8" xfId="10877" xr:uid="{4F37D7E9-57C8-404C-AD63-AC900C362AC5}"/>
    <cellStyle name="SAPBEXchaText 2 7 9" xfId="10880" xr:uid="{0518E28A-D7CA-4F1B-A9E2-7D572B473BD2}"/>
    <cellStyle name="SAPBEXchaText 2 8" xfId="10742" xr:uid="{51CB880F-B035-4879-B0DF-833FAA5BA89F}"/>
    <cellStyle name="SAPBEXchaText 2 8 10" xfId="4583" xr:uid="{0A192891-AD7B-4473-A326-0C6A2D938BE6}"/>
    <cellStyle name="SAPBEXchaText 2 8 2" xfId="32710" xr:uid="{9E48F765-B1FD-45D9-ABB7-54C5E235CEFB}"/>
    <cellStyle name="SAPBEXchaText 2 8 2 2" xfId="24025" xr:uid="{0548F2D4-0F87-48F6-8B09-255201139030}"/>
    <cellStyle name="SAPBEXchaText 2 8 2 3" xfId="3956" xr:uid="{B66545C0-16B3-4E81-AF4E-173CDCAC0D4E}"/>
    <cellStyle name="SAPBEXchaText 2 8 2 4" xfId="28425" xr:uid="{832E94D0-75E8-45C6-B386-CD5E7319BD61}"/>
    <cellStyle name="SAPBEXchaText 2 8 2 5" xfId="32711" xr:uid="{8EEFED2F-0C91-45C7-B63E-7FC4D1049217}"/>
    <cellStyle name="SAPBEXchaText 2 8 2 6" xfId="32712" xr:uid="{034D4869-DAF3-42CF-9754-747089453FC3}"/>
    <cellStyle name="SAPBEXchaText 2 8 2 7" xfId="32713" xr:uid="{8D89E2B4-89CD-435E-A89F-42AAD9639A5E}"/>
    <cellStyle name="SAPBEXchaText 2 8 2 8" xfId="32714" xr:uid="{117D73E6-AE7F-43AE-BEF4-A117875C92AE}"/>
    <cellStyle name="SAPBEXchaText 2 8 2 9" xfId="32715" xr:uid="{7B1B6734-3FD5-4A44-839E-6EAD4A7E897D}"/>
    <cellStyle name="SAPBEXchaText 2 8 3" xfId="32717" xr:uid="{DFD22E90-F781-4344-A1F8-A23E2FC4644B}"/>
    <cellStyle name="SAPBEXchaText 2 8 4" xfId="32718" xr:uid="{F7B055F8-7B7A-46EA-8050-D57D30E23066}"/>
    <cellStyle name="SAPBEXchaText 2 8 5" xfId="32719" xr:uid="{32270942-98F9-4192-AE2D-64210FF6599A}"/>
    <cellStyle name="SAPBEXchaText 2 8 6" xfId="32720" xr:uid="{2E7BEE53-8197-4E95-B035-B1BF4124D0EF}"/>
    <cellStyle name="SAPBEXchaText 2 8 7" xfId="32721" xr:uid="{E86F558D-9B2C-49CC-AAC9-37431A215B3B}"/>
    <cellStyle name="SAPBEXchaText 2 8 8" xfId="32722" xr:uid="{E8F5ED30-891C-4A4F-AD89-F7F92CA6B5DA}"/>
    <cellStyle name="SAPBEXchaText 2 8 9" xfId="32725" xr:uid="{53DA6DD3-36E4-4741-96FF-BCC94390326E}"/>
    <cellStyle name="SAPBEXchaText 2 9" xfId="10747" xr:uid="{88EB9532-1052-4FDF-81B1-EE8B81AF7035}"/>
    <cellStyle name="SAPBEXchaText 2 9 10" xfId="25957" xr:uid="{CE0C74A8-2B3A-43DC-A2C2-341EC4F5B408}"/>
    <cellStyle name="SAPBEXchaText 2 9 2" xfId="32727" xr:uid="{FBB86C50-8D2A-4100-9A87-582790507EF6}"/>
    <cellStyle name="SAPBEXchaText 2 9 2 2" xfId="28460" xr:uid="{3E66F995-9B2E-4A31-959E-7E06C5A3DD82}"/>
    <cellStyle name="SAPBEXchaText 2 9 2 3" xfId="28464" xr:uid="{FD8B9078-D44B-4A1A-B6F6-9ECFBE79498B}"/>
    <cellStyle name="SAPBEXchaText 2 9 2 4" xfId="28468" xr:uid="{37036919-5606-4A0C-8050-0DADD2C3CF3F}"/>
    <cellStyle name="SAPBEXchaText 2 9 2 5" xfId="32728" xr:uid="{096EF33B-073E-484D-90DD-174F62D00C83}"/>
    <cellStyle name="SAPBEXchaText 2 9 2 6" xfId="32730" xr:uid="{275F544B-2D1A-4E4A-8400-064E804BB5ED}"/>
    <cellStyle name="SAPBEXchaText 2 9 2 7" xfId="21529" xr:uid="{50F75A51-A3FE-4552-9840-0DE04084B6FF}"/>
    <cellStyle name="SAPBEXchaText 2 9 2 8" xfId="21533" xr:uid="{432D0024-D4AE-440E-9C4D-26A701AA287C}"/>
    <cellStyle name="SAPBEXchaText 2 9 2 9" xfId="21537" xr:uid="{F3DB7889-4B8A-4449-BE09-C833BFAE0447}"/>
    <cellStyle name="SAPBEXchaText 2 9 3" xfId="32732" xr:uid="{80361916-FBD2-4E72-BB89-270381716B49}"/>
    <cellStyle name="SAPBEXchaText 2 9 4" xfId="32733" xr:uid="{9DB2DEE5-D294-4D08-898B-3DDD1756A575}"/>
    <cellStyle name="SAPBEXchaText 2 9 5" xfId="32734" xr:uid="{AA74737B-1BC1-4B8F-AE5B-2DA5C546B6B3}"/>
    <cellStyle name="SAPBEXchaText 2 9 6" xfId="32735" xr:uid="{28314116-73E7-428B-832A-CFE98EF3F38C}"/>
    <cellStyle name="SAPBEXchaText 2 9 7" xfId="32736" xr:uid="{D426556B-61C4-427A-9254-AAF14F6FCA4A}"/>
    <cellStyle name="SAPBEXchaText 2 9 8" xfId="32737" xr:uid="{99420ABF-1575-48CF-B296-078846AD4175}"/>
    <cellStyle name="SAPBEXchaText 2 9 9" xfId="32739" xr:uid="{06A7430B-A45A-4155-A24D-ACB52C04417A}"/>
    <cellStyle name="SAPBEXchaText 2_New TB 18-19" xfId="30082" xr:uid="{998DDE53-E75F-4202-BCBD-5A95454926D2}"/>
    <cellStyle name="SAPBEXchaText 20" xfId="9474" xr:uid="{1FD740D0-D796-4A9E-BE25-3594CEA960F8}"/>
    <cellStyle name="SAPBEXchaText 21" xfId="9488" xr:uid="{0A3A21AD-4ADE-4AB1-B361-6C30EF4F9C84}"/>
    <cellStyle name="SAPBEXchaText 22" xfId="31260" xr:uid="{C726A05C-D4A4-4F73-A25C-5AAE6F17C6A4}"/>
    <cellStyle name="SAPBEXchaText 3" xfId="14531" xr:uid="{F15AF726-F432-477D-AAAD-579034668FAB}"/>
    <cellStyle name="SAPBEXchaText 3 10" xfId="3073" xr:uid="{7CB409FD-4DF4-46D7-942B-5F7B79231D54}"/>
    <cellStyle name="SAPBEXchaText 3 10 2" xfId="32741" xr:uid="{D000780B-63F3-4324-B4CA-055537AC9416}"/>
    <cellStyle name="SAPBEXchaText 3 10 3" xfId="32742" xr:uid="{4114F7EF-DC9B-45AF-A7D2-02223139ACE4}"/>
    <cellStyle name="SAPBEXchaText 3 10 4" xfId="30332" xr:uid="{059F940D-C025-4980-A447-0DC13FAE1C05}"/>
    <cellStyle name="SAPBEXchaText 3 10 5" xfId="30334" xr:uid="{5ACD29D9-DBA0-48F4-9DF9-546AE7E916AD}"/>
    <cellStyle name="SAPBEXchaText 3 10 6" xfId="30336" xr:uid="{6F13CD0F-55B8-4F10-A2C4-3FEDEF503ADE}"/>
    <cellStyle name="SAPBEXchaText 3 10 7" xfId="30339" xr:uid="{60E158F9-1742-48EE-BEC2-37CE8AF5AF0E}"/>
    <cellStyle name="SAPBEXchaText 3 10 8" xfId="30343" xr:uid="{A27FF6BD-BC76-49C1-B882-D66D90D76799}"/>
    <cellStyle name="SAPBEXchaText 3 10 9" xfId="30347" xr:uid="{4A7B4647-8BA6-4316-ADB8-4A4861247707}"/>
    <cellStyle name="SAPBEXchaText 3 11" xfId="32743" xr:uid="{49D25983-9408-4602-985E-50FA1AD0DF39}"/>
    <cellStyle name="SAPBEXchaText 3 11 2" xfId="32746" xr:uid="{BB59EF64-EF6D-4CF0-B6DD-04F20907F338}"/>
    <cellStyle name="SAPBEXchaText 3 11 3" xfId="32748" xr:uid="{86986F65-25CC-42ED-8C76-6AEC0D5179A3}"/>
    <cellStyle name="SAPBEXchaText 3 11 4" xfId="32750" xr:uid="{ECDAB323-4B7D-4198-9FA1-9EFBE19FC645}"/>
    <cellStyle name="SAPBEXchaText 3 11 5" xfId="32752" xr:uid="{3E2F7541-BEF3-4878-8365-EBB1C3F01BFF}"/>
    <cellStyle name="SAPBEXchaText 3 11 6" xfId="32755" xr:uid="{0E84BAE4-B4E6-4BC5-A6E6-D44FDEC5C904}"/>
    <cellStyle name="SAPBEXchaText 3 11 7" xfId="32757" xr:uid="{70932DCE-C4C7-4CEF-A971-0AF978AD5457}"/>
    <cellStyle name="SAPBEXchaText 3 11 8" xfId="32759" xr:uid="{83B89708-95DD-4EF6-8E48-6A9B0BF45E31}"/>
    <cellStyle name="SAPBEXchaText 3 11 9" xfId="32761" xr:uid="{1D72CD1C-140E-498E-B234-92125C6735B1}"/>
    <cellStyle name="SAPBEXchaText 3 12" xfId="10918" xr:uid="{13471262-FA8B-4678-8AC1-BE64957291D0}"/>
    <cellStyle name="SAPBEXchaText 3 12 2" xfId="32762" xr:uid="{8E3A4A45-5F34-431E-9FC5-6D3AE52918E2}"/>
    <cellStyle name="SAPBEXchaText 3 12 3" xfId="32763" xr:uid="{3915BA2B-413F-4E40-BAB3-B5985AE7AB01}"/>
    <cellStyle name="SAPBEXchaText 3 12 4" xfId="32765" xr:uid="{17F6F02F-21FE-4A3D-937E-F7AE1A0E8A38}"/>
    <cellStyle name="SAPBEXchaText 3 12 5" xfId="32766" xr:uid="{C18DFC32-F3A2-4FD2-A55D-0B9D54B4010C}"/>
    <cellStyle name="SAPBEXchaText 3 12 6" xfId="32767" xr:uid="{AE16FEF6-67C4-4317-A623-3664BD9CA980}"/>
    <cellStyle name="SAPBEXchaText 3 12 7" xfId="32768" xr:uid="{432075FE-3156-444A-9070-70659C59714B}"/>
    <cellStyle name="SAPBEXchaText 3 12 8" xfId="32769" xr:uid="{B9D736D7-DF67-45A9-B412-68500B594791}"/>
    <cellStyle name="SAPBEXchaText 3 12 9" xfId="32771" xr:uid="{28A47711-D306-4F96-9B9C-A69F6C9657A8}"/>
    <cellStyle name="SAPBEXchaText 3 13" xfId="10922" xr:uid="{8CFC5C2A-4318-4827-927F-3686A88D4D0F}"/>
    <cellStyle name="SAPBEXchaText 3 13 2" xfId="32772" xr:uid="{8535E1DF-0E92-4035-90CD-FB1113A9BD21}"/>
    <cellStyle name="SAPBEXchaText 3 13 3" xfId="32773" xr:uid="{C46555DF-1632-4AF1-878F-8F13C1833209}"/>
    <cellStyle name="SAPBEXchaText 3 13 4" xfId="32774" xr:uid="{B5DF0CCD-1766-45E2-8864-F8BB1C78388F}"/>
    <cellStyle name="SAPBEXchaText 3 13 5" xfId="32775" xr:uid="{B076901A-1F62-4B61-9DF1-D61179F67C88}"/>
    <cellStyle name="SAPBEXchaText 3 13 6" xfId="32777" xr:uid="{ED0F56E4-0941-4C17-AC57-AC45DFCFD39B}"/>
    <cellStyle name="SAPBEXchaText 3 13 7" xfId="32779" xr:uid="{DC0947F4-068C-46F8-9FF9-5F5F686B234E}"/>
    <cellStyle name="SAPBEXchaText 3 13 8" xfId="32781" xr:uid="{078ED5FB-55BB-4E8B-901B-8CB5FD230CB3}"/>
    <cellStyle name="SAPBEXchaText 3 13 9" xfId="32783" xr:uid="{0A81EA79-191E-43A2-8FDE-5C06D3361F60}"/>
    <cellStyle name="SAPBEXchaText 3 14" xfId="10581" xr:uid="{E1BAEF77-37E6-421B-A054-5E83875494E8}"/>
    <cellStyle name="SAPBEXchaText 3 15" xfId="10587" xr:uid="{E05A7845-B2F5-4739-BB57-53499C7BAC53}"/>
    <cellStyle name="SAPBEXchaText 3 16" xfId="10593" xr:uid="{D373B6AC-F8DB-4785-9A8D-B94C38B84898}"/>
    <cellStyle name="SAPBEXchaText 3 17" xfId="10598" xr:uid="{1270B76E-2808-4653-9B61-7EC6B7A629E7}"/>
    <cellStyle name="SAPBEXchaText 3 18" xfId="10604" xr:uid="{A346F0A5-7BD8-4F5D-9307-7BD5B154B34C}"/>
    <cellStyle name="SAPBEXchaText 3 19" xfId="10609" xr:uid="{5A0703AC-4D33-4A19-9197-9BD56A493FB8}"/>
    <cellStyle name="SAPBEXchaText 3 2" xfId="11898" xr:uid="{96E952E4-C52E-4C7D-B3D4-B9055A63F737}"/>
    <cellStyle name="SAPBEXchaText 3 2 10" xfId="32784" xr:uid="{C2A7CB7C-0852-4040-A61B-5FE58E742440}"/>
    <cellStyle name="SAPBEXchaText 3 2 10 2" xfId="32786" xr:uid="{AA81C246-3D34-4A75-823D-26980990358C}"/>
    <cellStyle name="SAPBEXchaText 3 2 10 3" xfId="32789" xr:uid="{18127245-9D1C-45F4-BBB1-0135A0A31EE1}"/>
    <cellStyle name="SAPBEXchaText 3 2 10 4" xfId="32792" xr:uid="{3D3C0C55-FD5C-4A92-815F-F9CA97EFC4F6}"/>
    <cellStyle name="SAPBEXchaText 3 2 10 5" xfId="32794" xr:uid="{707AF758-17F8-476F-8285-63C2118EBD8A}"/>
    <cellStyle name="SAPBEXchaText 3 2 10 6" xfId="32797" xr:uid="{764426A7-78EB-4F1A-8B27-EF5F59B03B0B}"/>
    <cellStyle name="SAPBEXchaText 3 2 10 7" xfId="32798" xr:uid="{17E10C72-82EC-4CA7-8484-D01BFB40723B}"/>
    <cellStyle name="SAPBEXchaText 3 2 10 8" xfId="32799" xr:uid="{91CFAC0C-CF2E-4D3C-9B89-3EEF4B4CCA05}"/>
    <cellStyle name="SAPBEXchaText 3 2 10 9" xfId="32800" xr:uid="{AAFC34C1-7AA9-41B8-AC6D-844087080B07}"/>
    <cellStyle name="SAPBEXchaText 3 2 11" xfId="32801" xr:uid="{E0972EB7-0E07-4AF6-83F5-8EA9EDFDE203}"/>
    <cellStyle name="SAPBEXchaText 3 2 12" xfId="30379" xr:uid="{A59D6224-C2CA-404F-B486-3B4F39390EE2}"/>
    <cellStyle name="SAPBEXchaText 3 2 13" xfId="30698" xr:uid="{4C3B1836-7CAB-4368-B81A-B59FDA326F53}"/>
    <cellStyle name="SAPBEXchaText 3 2 14" xfId="30716" xr:uid="{2840D774-6CA7-4F08-8058-26A2EBA185FA}"/>
    <cellStyle name="SAPBEXchaText 3 2 15" xfId="30719" xr:uid="{5E33A79A-9953-4888-AB6A-C4E021244A0A}"/>
    <cellStyle name="SAPBEXchaText 3 2 16" xfId="30722" xr:uid="{CE9C9FF4-1B13-42FA-9C1F-B68E0C04E5AD}"/>
    <cellStyle name="SAPBEXchaText 3 2 17" xfId="30725" xr:uid="{6BA788D1-B827-44B6-A855-CD1162F69F72}"/>
    <cellStyle name="SAPBEXchaText 3 2 18" xfId="23923" xr:uid="{2CD4F938-A839-4E69-953B-B0C55D3D5733}"/>
    <cellStyle name="SAPBEXchaText 3 2 2" xfId="32802" xr:uid="{AD9A2C00-D565-4662-82A9-66C7EA76899C}"/>
    <cellStyle name="SAPBEXchaText 3 2 2 10" xfId="26132" xr:uid="{2082747F-9FF8-41E8-9965-E74D2F1848E4}"/>
    <cellStyle name="SAPBEXchaText 3 2 2 2" xfId="32803" xr:uid="{EA04F8EA-E264-46B2-9454-DBD6E854732E}"/>
    <cellStyle name="SAPBEXchaText 3 2 2 2 2" xfId="32807" xr:uid="{0A17A0BE-7492-401A-986A-CD57E9FE51C8}"/>
    <cellStyle name="SAPBEXchaText 3 2 2 2 3" xfId="32809" xr:uid="{684FDA7B-0380-4987-928C-5D4EB12CAA50}"/>
    <cellStyle name="SAPBEXchaText 3 2 2 2 4" xfId="32812" xr:uid="{FCC0EE07-8A6B-4F7C-96F6-D4BB8D506627}"/>
    <cellStyle name="SAPBEXchaText 3 2 2 2 5" xfId="32814" xr:uid="{E26CE4E8-B37A-4F8E-B500-8E53378D51A2}"/>
    <cellStyle name="SAPBEXchaText 3 2 2 2 6" xfId="32816" xr:uid="{76987F4F-A0AA-4693-A292-FB7FF68DF760}"/>
    <cellStyle name="SAPBEXchaText 3 2 2 2 7" xfId="32817" xr:uid="{7CD2001D-6A34-405F-8D7B-401A627DBA24}"/>
    <cellStyle name="SAPBEXchaText 3 2 2 2 8" xfId="32819" xr:uid="{EAA17C0C-5015-4B8D-97D8-AB5568E15A91}"/>
    <cellStyle name="SAPBEXchaText 3 2 2 2 9" xfId="32821" xr:uid="{FCA7F300-E9E6-4A36-AB01-4EC06BA764FC}"/>
    <cellStyle name="SAPBEXchaText 3 2 2 3" xfId="32822" xr:uid="{7C02AE06-307E-4E1E-B338-FDD4E9E9A3C0}"/>
    <cellStyle name="SAPBEXchaText 3 2 2 4" xfId="32826" xr:uid="{EA68FB61-E85E-4813-A8BB-87114533A594}"/>
    <cellStyle name="SAPBEXchaText 3 2 2 5" xfId="32828" xr:uid="{15659D5D-737C-45D0-81F5-17F52AC9ED88}"/>
    <cellStyle name="SAPBEXchaText 3 2 2 6" xfId="26098" xr:uid="{FB87410F-E414-413B-A191-EFF1EA8E19DD}"/>
    <cellStyle name="SAPBEXchaText 3 2 2 7" xfId="26100" xr:uid="{653FDB87-0B5F-407F-A61A-CEDB523C7E2A}"/>
    <cellStyle name="SAPBEXchaText 3 2 2 8" xfId="26102" xr:uid="{4667465B-F6C7-4541-B907-AD269852BEAE}"/>
    <cellStyle name="SAPBEXchaText 3 2 2 9" xfId="26104" xr:uid="{C19C1ED3-0407-4B98-B986-08799E456EF8}"/>
    <cellStyle name="SAPBEXchaText 3 2 3" xfId="32829" xr:uid="{2CB08A7B-EA33-405D-821A-E392206FD917}"/>
    <cellStyle name="SAPBEXchaText 3 2 3 10" xfId="32263" xr:uid="{8CBC371D-E4A6-4BD5-A08A-0A775E805081}"/>
    <cellStyle name="SAPBEXchaText 3 2 3 2" xfId="32830" xr:uid="{0A0D1FB4-32B0-414F-BBD3-B3E08A11F16E}"/>
    <cellStyle name="SAPBEXchaText 3 2 3 2 2" xfId="32833" xr:uid="{03DF1EB1-40E7-400C-A402-B7489232295F}"/>
    <cellStyle name="SAPBEXchaText 3 2 3 2 3" xfId="32835" xr:uid="{9AF235B8-467A-4F83-AF3F-14E2B74A7180}"/>
    <cellStyle name="SAPBEXchaText 3 2 3 2 4" xfId="32836" xr:uid="{8A331BBA-E40F-48A1-B12C-3C7B4A02D491}"/>
    <cellStyle name="SAPBEXchaText 3 2 3 2 5" xfId="32837" xr:uid="{527EB13F-9AA2-4FE6-B543-489B9EA724EC}"/>
    <cellStyle name="SAPBEXchaText 3 2 3 2 6" xfId="32838" xr:uid="{73A4D77E-2104-4ECB-A1D0-B9AABDA13BFD}"/>
    <cellStyle name="SAPBEXchaText 3 2 3 2 7" xfId="31332" xr:uid="{A2BD2922-9F51-4A12-BBFC-16E402DD89B7}"/>
    <cellStyle name="SAPBEXchaText 3 2 3 2 8" xfId="32840" xr:uid="{A70E08C4-9A53-431E-A99A-DEA92E550069}"/>
    <cellStyle name="SAPBEXchaText 3 2 3 2 9" xfId="32843" xr:uid="{4358621F-9140-49AE-83FC-5205AACC5F59}"/>
    <cellStyle name="SAPBEXchaText 3 2 3 3" xfId="32844" xr:uid="{12A6A694-8028-4496-AC8A-320905942B89}"/>
    <cellStyle name="SAPBEXchaText 3 2 3 4" xfId="32846" xr:uid="{BD3796A7-C2E2-47AE-8EE5-24AAFE9841B9}"/>
    <cellStyle name="SAPBEXchaText 3 2 3 5" xfId="32848" xr:uid="{3F1AD630-4E45-4976-BA7E-5EE13E148FC1}"/>
    <cellStyle name="SAPBEXchaText 3 2 3 6" xfId="32849" xr:uid="{306A8EFE-FC48-4BD9-80D8-4DC06C47CD06}"/>
    <cellStyle name="SAPBEXchaText 3 2 3 7" xfId="32850" xr:uid="{4CE94815-B0CF-4FED-91E5-1B22D051F99B}"/>
    <cellStyle name="SAPBEXchaText 3 2 3 8" xfId="32851" xr:uid="{0C8BE6D3-55B9-4440-A6D7-70B34399979B}"/>
    <cellStyle name="SAPBEXchaText 3 2 3 9" xfId="32852" xr:uid="{88545F0B-7218-4C76-AE79-0F6AF110346F}"/>
    <cellStyle name="SAPBEXchaText 3 2 4" xfId="32853" xr:uid="{DEBFE228-180F-44DB-866B-C7BA7356B18D}"/>
    <cellStyle name="SAPBEXchaText 3 2 4 10" xfId="32855" xr:uid="{58967225-86B8-4792-99E2-B4EBCC02F683}"/>
    <cellStyle name="SAPBEXchaText 3 2 4 2" xfId="32856" xr:uid="{F5F6E826-6F02-44D6-B9B2-085AFA5774C5}"/>
    <cellStyle name="SAPBEXchaText 3 2 4 2 2" xfId="779" xr:uid="{152805B6-CFDD-4033-B1A2-A240719D8EBB}"/>
    <cellStyle name="SAPBEXchaText 3 2 4 2 3" xfId="31189" xr:uid="{E9A04438-E26A-4B81-86BA-F40B5E7B27FE}"/>
    <cellStyle name="SAPBEXchaText 3 2 4 2 4" xfId="31191" xr:uid="{E03C0490-2181-43E7-9708-E519C83FA42F}"/>
    <cellStyle name="SAPBEXchaText 3 2 4 2 5" xfId="31193" xr:uid="{C5A3419E-27EC-4EFE-8BD1-03AF69361CE7}"/>
    <cellStyle name="SAPBEXchaText 3 2 4 2 6" xfId="32858" xr:uid="{95DB41D8-9022-4D95-9A6A-500DB2B18C58}"/>
    <cellStyle name="SAPBEXchaText 3 2 4 2 7" xfId="32859" xr:uid="{25A8E679-8F88-4110-9BC3-C80D5C4BDA6E}"/>
    <cellStyle name="SAPBEXchaText 3 2 4 2 8" xfId="32861" xr:uid="{2E9E4E48-CB2B-434C-BD1D-FBC450EF886A}"/>
    <cellStyle name="SAPBEXchaText 3 2 4 2 9" xfId="32863" xr:uid="{CBBC325F-0272-48C2-8E97-B52A81DA2364}"/>
    <cellStyle name="SAPBEXchaText 3 2 4 3" xfId="32864" xr:uid="{C4B5B56E-453E-4057-A3EF-ADBBD7B2F07C}"/>
    <cellStyle name="SAPBEXchaText 3 2 4 4" xfId="32866" xr:uid="{EC3B6DF8-F4EF-4FD0-95F3-6F094764F6D8}"/>
    <cellStyle name="SAPBEXchaText 3 2 4 5" xfId="32868" xr:uid="{3FB11B55-3039-4E3C-9BE2-2D47D31A4A7F}"/>
    <cellStyle name="SAPBEXchaText 3 2 4 6" xfId="32869" xr:uid="{E6637A50-189A-4297-8CFC-077865553691}"/>
    <cellStyle name="SAPBEXchaText 3 2 4 7" xfId="32870" xr:uid="{C2D6BDC1-BA3F-41B6-BA9D-7EA70FBF8125}"/>
    <cellStyle name="SAPBEXchaText 3 2 4 8" xfId="32871" xr:uid="{865F6C11-A6EE-4737-AE54-62B3DAE26184}"/>
    <cellStyle name="SAPBEXchaText 3 2 4 9" xfId="32872" xr:uid="{10C9A76F-23E6-4254-9C16-1934534F061D}"/>
    <cellStyle name="SAPBEXchaText 3 2 5" xfId="32873" xr:uid="{455F125C-1D90-4930-9AA6-C829D8C80AD3}"/>
    <cellStyle name="SAPBEXchaText 3 2 5 10" xfId="32875" xr:uid="{FEF43512-EDB1-40AB-A75C-729F19681A53}"/>
    <cellStyle name="SAPBEXchaText 3 2 5 2" xfId="32876" xr:uid="{93BF830D-201E-494A-8368-FB1DE1156745}"/>
    <cellStyle name="SAPBEXchaText 3 2 5 2 2" xfId="32878" xr:uid="{F3964247-219C-4167-B7BF-A5E7D7BAABAD}"/>
    <cellStyle name="SAPBEXchaText 3 2 5 2 3" xfId="32879" xr:uid="{0ED1DA89-30C0-4EB1-B5DB-4A4F81C0B949}"/>
    <cellStyle name="SAPBEXchaText 3 2 5 2 4" xfId="5044" xr:uid="{2E41F9F1-3B6F-4290-93C6-34E3268D1EF8}"/>
    <cellStyle name="SAPBEXchaText 3 2 5 2 5" xfId="32881" xr:uid="{1F95BDE3-0E24-4276-805B-7DF731C6705F}"/>
    <cellStyle name="SAPBEXchaText 3 2 5 2 6" xfId="29959" xr:uid="{4A9E0333-6FB3-42F8-AC10-D4633B3ECC15}"/>
    <cellStyle name="SAPBEXchaText 3 2 5 2 7" xfId="30313" xr:uid="{2A86FD2E-8B4F-4EAE-8650-DDB2CC44AFB0}"/>
    <cellStyle name="SAPBEXchaText 3 2 5 2 8" xfId="578" xr:uid="{74E98688-3CE3-4000-B99A-B917E17288CB}"/>
    <cellStyle name="SAPBEXchaText 3 2 5 2 9" xfId="30795" xr:uid="{273103C5-056C-4103-B82A-914063269A91}"/>
    <cellStyle name="SAPBEXchaText 3 2 5 3" xfId="32883" xr:uid="{091C034E-CE18-46EB-9FF9-FE864960B442}"/>
    <cellStyle name="SAPBEXchaText 3 2 5 4" xfId="32885" xr:uid="{5FF9D93C-6699-4A52-8104-6C69F7AA027B}"/>
    <cellStyle name="SAPBEXchaText 3 2 5 5" xfId="32887" xr:uid="{7B387C2D-F2BB-4B43-B036-19C2A772DCFC}"/>
    <cellStyle name="SAPBEXchaText 3 2 5 6" xfId="32888" xr:uid="{1168BB22-1D86-4187-AA26-E28C64671316}"/>
    <cellStyle name="SAPBEXchaText 3 2 5 7" xfId="32889" xr:uid="{38250754-8E0A-4CCB-A000-E2F19BD8F5BB}"/>
    <cellStyle name="SAPBEXchaText 3 2 5 8" xfId="32890" xr:uid="{EB8BFBDE-B5F8-46CC-8BFC-B37ECF1C42CE}"/>
    <cellStyle name="SAPBEXchaText 3 2 5 9" xfId="32891" xr:uid="{DA1D5F29-FF8A-441B-A031-5AA7CFF08B4B}"/>
    <cellStyle name="SAPBEXchaText 3 2 6" xfId="32892" xr:uid="{3038C15A-27F9-43F0-ADCD-CC8515932159}"/>
    <cellStyle name="SAPBEXchaText 3 2 6 10" xfId="32894" xr:uid="{137EDB99-C001-434A-A4E2-4CC4C83A08B2}"/>
    <cellStyle name="SAPBEXchaText 3 2 6 2" xfId="32895" xr:uid="{9B72A631-6F4E-40F3-90F1-37FEF306F705}"/>
    <cellStyle name="SAPBEXchaText 3 2 6 2 2" xfId="5303" xr:uid="{40E5DC95-D737-421B-9BBD-8E6E55FA9FB2}"/>
    <cellStyle name="SAPBEXchaText 3 2 6 2 3" xfId="5311" xr:uid="{EB4DBB67-2E95-46BB-B8CC-C371C45BCF3B}"/>
    <cellStyle name="SAPBEXchaText 3 2 6 2 4" xfId="32897" xr:uid="{773767A5-FFFF-423E-B013-45F2DA8A3254}"/>
    <cellStyle name="SAPBEXchaText 3 2 6 2 5" xfId="32898" xr:uid="{FBAB2C1D-0DA7-4263-882C-8DA9AD48B295}"/>
    <cellStyle name="SAPBEXchaText 3 2 6 2 6" xfId="32899" xr:uid="{7A04CE80-C084-4941-BD98-CBE4AB8AEA1A}"/>
    <cellStyle name="SAPBEXchaText 3 2 6 2 7" xfId="32900" xr:uid="{3FD4536F-9D28-42BB-95F7-235BBEA94EE3}"/>
    <cellStyle name="SAPBEXchaText 3 2 6 2 8" xfId="32901" xr:uid="{A8C71BE0-71F4-4E5A-8683-901C3784441A}"/>
    <cellStyle name="SAPBEXchaText 3 2 6 2 9" xfId="32902" xr:uid="{8C2F19E7-76CE-4A8F-A2CC-26F9B73E8802}"/>
    <cellStyle name="SAPBEXchaText 3 2 6 3" xfId="32903" xr:uid="{8CC8053E-303E-4227-93B4-246D7570810D}"/>
    <cellStyle name="SAPBEXchaText 3 2 6 4" xfId="32905" xr:uid="{CE90503F-EC95-4739-9002-31C484EC8B0D}"/>
    <cellStyle name="SAPBEXchaText 3 2 6 5" xfId="32907" xr:uid="{46638922-AB74-4E57-A585-A3ADCE984614}"/>
    <cellStyle name="SAPBEXchaText 3 2 6 6" xfId="32908" xr:uid="{27C9AE7A-B858-418A-A4ED-9EAC9595E3F4}"/>
    <cellStyle name="SAPBEXchaText 3 2 6 7" xfId="32909" xr:uid="{D8A787B1-6C34-4E88-AD14-D81414DBBAB6}"/>
    <cellStyle name="SAPBEXchaText 3 2 6 8" xfId="32910" xr:uid="{48398DE6-0979-46BF-813B-04F29225CF93}"/>
    <cellStyle name="SAPBEXchaText 3 2 6 9" xfId="32911" xr:uid="{81ABF38E-F051-4864-A78B-D5F34B4FEDBA}"/>
    <cellStyle name="SAPBEXchaText 3 2 7" xfId="32912" xr:uid="{7893958E-52BA-4522-BB0A-F7976C6CB6B4}"/>
    <cellStyle name="SAPBEXchaText 3 2 7 2" xfId="32913" xr:uid="{1CAD5B0F-E612-4DD1-9788-97B600A2C576}"/>
    <cellStyle name="SAPBEXchaText 3 2 7 3" xfId="32914" xr:uid="{75205031-907C-4F0F-9E26-582FCCC0E01B}"/>
    <cellStyle name="SAPBEXchaText 3 2 7 4" xfId="32915" xr:uid="{7A497179-5E63-4FD4-9FD5-1BF75D6BD366}"/>
    <cellStyle name="SAPBEXchaText 3 2 7 5" xfId="32916" xr:uid="{383C0861-F6C7-46C3-A163-EE839461790E}"/>
    <cellStyle name="SAPBEXchaText 3 2 7 6" xfId="32917" xr:uid="{408FB790-53B2-413A-A01E-1F682CA57B19}"/>
    <cellStyle name="SAPBEXchaText 3 2 7 7" xfId="30657" xr:uid="{4D126B93-8290-4E42-8DCF-55FDD1BB4FD4}"/>
    <cellStyle name="SAPBEXchaText 3 2 7 8" xfId="30659" xr:uid="{643AE8FC-9FCC-49A0-843F-D903DA08577A}"/>
    <cellStyle name="SAPBEXchaText 3 2 7 9" xfId="30661" xr:uid="{7D05D706-6760-4E32-8098-6B45460EAB98}"/>
    <cellStyle name="SAPBEXchaText 3 2 8" xfId="32918" xr:uid="{84A88418-4B2D-404B-ADE0-C837083CBA94}"/>
    <cellStyle name="SAPBEXchaText 3 2 8 2" xfId="32919" xr:uid="{041739FD-24B5-4590-943A-90C1B3AAE742}"/>
    <cellStyle name="SAPBEXchaText 3 2 8 3" xfId="32920" xr:uid="{8E3E6290-2E35-4D54-B7D6-21A6DF73D85A}"/>
    <cellStyle name="SAPBEXchaText 3 2 8 4" xfId="32922" xr:uid="{CF58FB3E-E618-4FEB-AA07-BA1E1ED3B01F}"/>
    <cellStyle name="SAPBEXchaText 3 2 8 5" xfId="32923" xr:uid="{BFF453AD-0E53-4AE0-A923-20EE04ADD826}"/>
    <cellStyle name="SAPBEXchaText 3 2 8 6" xfId="32924" xr:uid="{9A9190BE-C4CA-4374-9534-52AE4AB94DED}"/>
    <cellStyle name="SAPBEXchaText 3 2 8 7" xfId="32925" xr:uid="{CC4C7AEF-9CF8-49FE-A346-991C9D2BD9EA}"/>
    <cellStyle name="SAPBEXchaText 3 2 8 8" xfId="32926" xr:uid="{05DDF875-0F88-434E-BA70-8DF1C370191E}"/>
    <cellStyle name="SAPBEXchaText 3 2 8 9" xfId="32927" xr:uid="{B9853EB7-7991-4AFF-BEB6-D6E8F46EB783}"/>
    <cellStyle name="SAPBEXchaText 3 2 9" xfId="32928" xr:uid="{CE52B8D7-33D0-401E-AF2A-A137941DA907}"/>
    <cellStyle name="SAPBEXchaText 3 2 9 2" xfId="32929" xr:uid="{F969DFD3-C0D1-4C1D-8CF3-A4A8D32F1D3C}"/>
    <cellStyle name="SAPBEXchaText 3 2 9 3" xfId="32930" xr:uid="{A13D70D7-5CF6-481D-8080-C60E86F1CDC4}"/>
    <cellStyle name="SAPBEXchaText 3 2 9 4" xfId="32931" xr:uid="{3F67DBFA-BA5A-4273-93F1-76E8DD9B4F5D}"/>
    <cellStyle name="SAPBEXchaText 3 2 9 5" xfId="32932" xr:uid="{1C416916-96D1-45E0-B3D1-2763D154EA8C}"/>
    <cellStyle name="SAPBEXchaText 3 2 9 6" xfId="26108" xr:uid="{3D2EE79F-E855-4B93-AD53-0B9DE8DE7C8F}"/>
    <cellStyle name="SAPBEXchaText 3 2 9 7" xfId="26110" xr:uid="{51CCAE22-0FEE-4899-A101-AA6741775266}"/>
    <cellStyle name="SAPBEXchaText 3 2 9 8" xfId="26112" xr:uid="{5918D209-A28F-4F87-AE7A-7B737D1ADBF3}"/>
    <cellStyle name="SAPBEXchaText 3 2 9 9" xfId="26113" xr:uid="{43797D70-1A55-4B3D-9049-AB64FEFBF478}"/>
    <cellStyle name="SAPBEXchaText 3 2_New TB 18-19" xfId="32933" xr:uid="{82B6ADEB-78F3-4D0C-9EDC-8DABCEDC6A7B}"/>
    <cellStyle name="SAPBEXchaText 3 20" xfId="10586" xr:uid="{3EACC5C6-B2D0-40F0-A450-2A0E371804A2}"/>
    <cellStyle name="SAPBEXchaText 3 21" xfId="10592" xr:uid="{B82958B7-6FA6-4058-A198-DED0463A391D}"/>
    <cellStyle name="SAPBEXchaText 3 3" xfId="11903" xr:uid="{B3D8A9AE-7987-435C-A716-DAEFDEB9CFAE}"/>
    <cellStyle name="SAPBEXchaText 3 3 10" xfId="7350" xr:uid="{FF2F2F74-84B9-4AF8-ADB0-D1828E28F63B}"/>
    <cellStyle name="SAPBEXchaText 3 3 10 2" xfId="32628" xr:uid="{A1BADEF0-3DFE-4CE1-A763-32B908F12344}"/>
    <cellStyle name="SAPBEXchaText 3 3 10 3" xfId="32934" xr:uid="{DAFADAEF-5E1C-49F6-A026-8207A0784ED1}"/>
    <cellStyle name="SAPBEXchaText 3 3 10 4" xfId="32935" xr:uid="{713F479D-8707-46C5-9EA7-FDBEB87AC6AC}"/>
    <cellStyle name="SAPBEXchaText 3 3 10 5" xfId="32936" xr:uid="{1FD5C644-4CEE-4F2A-8047-E3924E16DC68}"/>
    <cellStyle name="SAPBEXchaText 3 3 10 6" xfId="29550" xr:uid="{772BF2BB-529A-4651-8886-FAA72BB4C00D}"/>
    <cellStyle name="SAPBEXchaText 3 3 10 7" xfId="29553" xr:uid="{8BA31B62-F42C-4BD5-9C70-0BC1C4E8BD18}"/>
    <cellStyle name="SAPBEXchaText 3 3 10 8" xfId="29556" xr:uid="{67D35821-5EE2-4D0A-BD3C-D89284AA37AA}"/>
    <cellStyle name="SAPBEXchaText 3 3 10 9" xfId="29559" xr:uid="{DED14062-0F97-4E27-834F-7FD4C79A9F3D}"/>
    <cellStyle name="SAPBEXchaText 3 3 11" xfId="7353" xr:uid="{EE85BC6E-02E2-443A-8957-04731672525A}"/>
    <cellStyle name="SAPBEXchaText 3 3 12" xfId="7357" xr:uid="{9F50951B-C28E-4FC1-88BE-EA74D74AF726}"/>
    <cellStyle name="SAPBEXchaText 3 3 13" xfId="1398" xr:uid="{C8FE2B4C-70D4-4493-B10C-7D58122D16CF}"/>
    <cellStyle name="SAPBEXchaText 3 3 14" xfId="1715" xr:uid="{D986AEAD-32CE-450B-A9D9-9E500A1A6ED9}"/>
    <cellStyle name="SAPBEXchaText 3 3 15" xfId="1737" xr:uid="{AD7DB05E-524C-4D80-9B65-F2D27E89170C}"/>
    <cellStyle name="SAPBEXchaText 3 3 16" xfId="30771" xr:uid="{F5EAB86F-9416-480B-896D-2F9310517120}"/>
    <cellStyle name="SAPBEXchaText 3 3 17" xfId="30774" xr:uid="{99C5793B-0F99-44BD-8250-EACBCCEE95CA}"/>
    <cellStyle name="SAPBEXchaText 3 3 18" xfId="30776" xr:uid="{54D8F521-E8B5-4FC4-8361-EF217004B71E}"/>
    <cellStyle name="SAPBEXchaText 3 3 2" xfId="27848" xr:uid="{9A0760A1-2F5B-4776-A1F9-21DA8A8BA028}"/>
    <cellStyle name="SAPBEXchaText 3 3 2 10" xfId="7852" xr:uid="{0CE9E1A8-3E1A-4279-8FAA-0A1F921737EF}"/>
    <cellStyle name="SAPBEXchaText 3 3 2 2" xfId="10669" xr:uid="{00AE6F1C-CCE9-4FD8-AC7C-2C6E2A876FFD}"/>
    <cellStyle name="SAPBEXchaText 3 3 2 2 2" xfId="32937" xr:uid="{355B8C3A-F22C-416B-9691-90CF6328DDAF}"/>
    <cellStyle name="SAPBEXchaText 3 3 2 2 3" xfId="32938" xr:uid="{8C893C94-63A1-49B3-ACA2-41F578A49A34}"/>
    <cellStyle name="SAPBEXchaText 3 3 2 2 4" xfId="32940" xr:uid="{C2E4BFEA-0624-4044-AFAF-F0983175C87B}"/>
    <cellStyle name="SAPBEXchaText 3 3 2 2 5" xfId="32941" xr:uid="{831E7143-41E2-472A-83A7-AB03E63D2527}"/>
    <cellStyle name="SAPBEXchaText 3 3 2 2 6" xfId="32942" xr:uid="{358E6E60-BCFB-4EAD-A3A3-3DF419E77AB7}"/>
    <cellStyle name="SAPBEXchaText 3 3 2 2 7" xfId="32943" xr:uid="{7E214058-DAB8-4B37-84C8-F258F1C5AD6E}"/>
    <cellStyle name="SAPBEXchaText 3 3 2 2 8" xfId="32945" xr:uid="{4F353117-581C-4B5B-938A-50FA16E3A367}"/>
    <cellStyle name="SAPBEXchaText 3 3 2 2 9" xfId="32947" xr:uid="{FEF50AC7-47A3-4062-B431-389DEB599C6F}"/>
    <cellStyle name="SAPBEXchaText 3 3 2 3" xfId="10672" xr:uid="{7959D121-5B70-4E4A-8B5F-8F61F241029C}"/>
    <cellStyle name="SAPBEXchaText 3 3 2 4" xfId="10675" xr:uid="{6AE92DEC-FF86-46AA-AD68-408ABB9E1CB7}"/>
    <cellStyle name="SAPBEXchaText 3 3 2 5" xfId="10678" xr:uid="{09330B2C-30B4-47A1-8AF6-28040619D483}"/>
    <cellStyle name="SAPBEXchaText 3 3 2 6" xfId="32949" xr:uid="{7128CB75-3927-4C92-9B5A-7D48782933A0}"/>
    <cellStyle name="SAPBEXchaText 3 3 2 7" xfId="32951" xr:uid="{9074EB5B-24C2-4CB1-9598-E4F45AD6CD7A}"/>
    <cellStyle name="SAPBEXchaText 3 3 2 8" xfId="32953" xr:uid="{95212D6F-DE70-4322-B898-E599783446BA}"/>
    <cellStyle name="SAPBEXchaText 3 3 2 9" xfId="32955" xr:uid="{30F7D5C5-217E-40E8-9A70-744C22C81CE6}"/>
    <cellStyle name="SAPBEXchaText 3 3 3" xfId="27851" xr:uid="{CE8B222D-DAB5-4E25-9FD0-57E84C7875B6}"/>
    <cellStyle name="SAPBEXchaText 3 3 3 10" xfId="32956" xr:uid="{7E8AA630-7382-46A1-AB4A-595A73762581}"/>
    <cellStyle name="SAPBEXchaText 3 3 3 2" xfId="10684" xr:uid="{E8A7C856-30EF-4F7F-A1A5-4A9969B29799}"/>
    <cellStyle name="SAPBEXchaText 3 3 3 2 2" xfId="32957" xr:uid="{EAC5A6B0-6474-44F2-9023-BA61D29B6787}"/>
    <cellStyle name="SAPBEXchaText 3 3 3 2 3" xfId="32958" xr:uid="{2A499BC8-2A3B-4798-826F-188B9BC698C3}"/>
    <cellStyle name="SAPBEXchaText 3 3 3 2 4" xfId="32959" xr:uid="{85D69640-95C6-43E6-BAD6-81D6775D2209}"/>
    <cellStyle name="SAPBEXchaText 3 3 3 2 5" xfId="32960" xr:uid="{0678F418-B37C-4421-9AD5-ADA98DEA42B5}"/>
    <cellStyle name="SAPBEXchaText 3 3 3 2 6" xfId="32961" xr:uid="{4B998A1A-5AAD-4EF7-87DE-2A5C5C4890FB}"/>
    <cellStyle name="SAPBEXchaText 3 3 3 2 7" xfId="32962" xr:uid="{C5A7C64A-E20B-4685-9F95-0DB4D31F944F}"/>
    <cellStyle name="SAPBEXchaText 3 3 3 2 8" xfId="32964" xr:uid="{2FCDCE5F-65E7-4B04-95FE-806842CB31BE}"/>
    <cellStyle name="SAPBEXchaText 3 3 3 2 9" xfId="32967" xr:uid="{AB9FD117-A633-40A8-A4A9-AF05741A0F6A}"/>
    <cellStyle name="SAPBEXchaText 3 3 3 3" xfId="10686" xr:uid="{B0A13819-5136-47BB-955A-97D8CFF09E44}"/>
    <cellStyle name="SAPBEXchaText 3 3 3 4" xfId="10689" xr:uid="{FCCC2451-22E6-4D55-92D3-978EC8616E3F}"/>
    <cellStyle name="SAPBEXchaText 3 3 3 5" xfId="10691" xr:uid="{6D35EE2C-F21E-4F77-9C86-8199999D3CD3}"/>
    <cellStyle name="SAPBEXchaText 3 3 3 6" xfId="32968" xr:uid="{74191A0E-AFB0-4D2B-AE69-6992BAC1F7FE}"/>
    <cellStyle name="SAPBEXchaText 3 3 3 7" xfId="32969" xr:uid="{119E93C5-B62F-49B0-A0CE-972E48CEA527}"/>
    <cellStyle name="SAPBEXchaText 3 3 3 8" xfId="32970" xr:uid="{DB895EBF-0DD8-4E77-9A9A-FE51DAC5D874}"/>
    <cellStyle name="SAPBEXchaText 3 3 3 9" xfId="32971" xr:uid="{70268EDB-9692-4114-81BD-933F38C1645A}"/>
    <cellStyle name="SAPBEXchaText 3 3 4" xfId="27853" xr:uid="{8E397567-1C42-4029-B678-71CA88FB4FBF}"/>
    <cellStyle name="SAPBEXchaText 3 3 4 10" xfId="29606" xr:uid="{3949E53A-80E0-48E6-BF19-345EB8355A72}"/>
    <cellStyle name="SAPBEXchaText 3 3 4 2" xfId="10697" xr:uid="{200EAD8B-05E6-4754-8FC8-21CE36BB416C}"/>
    <cellStyle name="SAPBEXchaText 3 3 4 2 2" xfId="8437" xr:uid="{D3190E6F-C1FC-4133-B045-659C41F11B63}"/>
    <cellStyle name="SAPBEXchaText 3 3 4 2 3" xfId="31994" xr:uid="{399BCE19-34AF-426E-9F85-162E7B66D34C}"/>
    <cellStyle name="SAPBEXchaText 3 3 4 2 4" xfId="32972" xr:uid="{3386C34D-67C9-4B16-A22A-00DD02CC7D03}"/>
    <cellStyle name="SAPBEXchaText 3 3 4 2 5" xfId="32973" xr:uid="{737714D7-C47D-4450-A5A7-C81F7DA1B644}"/>
    <cellStyle name="SAPBEXchaText 3 3 4 2 6" xfId="32974" xr:uid="{7F3FC524-FCA1-43CC-90B7-58081B03A01A}"/>
    <cellStyle name="SAPBEXchaText 3 3 4 2 7" xfId="32975" xr:uid="{4CE2640D-3D23-46E1-B4FF-E140434A496A}"/>
    <cellStyle name="SAPBEXchaText 3 3 4 2 8" xfId="32976" xr:uid="{446DD966-3BF9-4C4A-8D04-D77EFCBE312E}"/>
    <cellStyle name="SAPBEXchaText 3 3 4 2 9" xfId="32977" xr:uid="{2ECF75E4-EE0D-4B05-8737-88A709AECCF7}"/>
    <cellStyle name="SAPBEXchaText 3 3 4 3" xfId="10699" xr:uid="{1083AA78-5490-40C3-B772-B16C45334BE5}"/>
    <cellStyle name="SAPBEXchaText 3 3 4 4" xfId="10706" xr:uid="{36676938-7B8A-4A5F-A4E2-6B60AAE15059}"/>
    <cellStyle name="SAPBEXchaText 3 3 4 5" xfId="10713" xr:uid="{E294E99A-9D02-4296-B006-098068F44FBF}"/>
    <cellStyle name="SAPBEXchaText 3 3 4 6" xfId="32978" xr:uid="{97871432-4CCC-43E5-9455-9908B9EF0011}"/>
    <cellStyle name="SAPBEXchaText 3 3 4 7" xfId="32979" xr:uid="{8D1295C1-4347-4AF6-B6E6-4093FF48EA21}"/>
    <cellStyle name="SAPBEXchaText 3 3 4 8" xfId="32980" xr:uid="{9C2D64EF-38D5-449E-A7ED-2C1ED730C1A1}"/>
    <cellStyle name="SAPBEXchaText 3 3 4 9" xfId="32981" xr:uid="{31A74DDB-591D-41CF-BAA9-536AB7E530B8}"/>
    <cellStyle name="SAPBEXchaText 3 3 5" xfId="27855" xr:uid="{6D19A9D9-5076-42BA-887C-2937CED94D3F}"/>
    <cellStyle name="SAPBEXchaText 3 3 5 10" xfId="32982" xr:uid="{15CDF7EC-6D53-4439-97A6-DC6C613F588C}"/>
    <cellStyle name="SAPBEXchaText 3 3 5 2" xfId="32983" xr:uid="{115CCF0B-1281-4022-BF4D-2A3890BB2E59}"/>
    <cellStyle name="SAPBEXchaText 3 3 5 2 2" xfId="32984" xr:uid="{AD9A8812-BA38-47D3-B431-5DFDD5BEA4EE}"/>
    <cellStyle name="SAPBEXchaText 3 3 5 2 3" xfId="32985" xr:uid="{0FF7B5A6-84C9-4560-9CBC-2192E40C75B3}"/>
    <cellStyle name="SAPBEXchaText 3 3 5 2 4" xfId="32986" xr:uid="{C2E686EE-EA86-4CF5-9AEE-339F01E2DC7D}"/>
    <cellStyle name="SAPBEXchaText 3 3 5 2 5" xfId="32987" xr:uid="{9EAFFDA6-6E44-42E9-8FEA-299B7A9BA4B6}"/>
    <cellStyle name="SAPBEXchaText 3 3 5 2 6" xfId="32988" xr:uid="{463CDAF0-204A-4704-AD79-B2381F040B88}"/>
    <cellStyle name="SAPBEXchaText 3 3 5 2 7" xfId="32989" xr:uid="{1BA81597-7556-4083-99FF-4690E1C5D437}"/>
    <cellStyle name="SAPBEXchaText 3 3 5 2 8" xfId="32990" xr:uid="{2CE59E15-9F68-478B-8A2F-C0863581789E}"/>
    <cellStyle name="SAPBEXchaText 3 3 5 2 9" xfId="32991" xr:uid="{82368F09-0254-487C-9169-498DCDAE1FEC}"/>
    <cellStyle name="SAPBEXchaText 3 3 5 3" xfId="32992" xr:uid="{1C184B9D-5CFC-49D7-8F1B-C9BD82C0CAA3}"/>
    <cellStyle name="SAPBEXchaText 3 3 5 4" xfId="32993" xr:uid="{C6BCF9B8-8A0E-4191-B2DD-7B0A56DCEA9B}"/>
    <cellStyle name="SAPBEXchaText 3 3 5 5" xfId="32994" xr:uid="{AECCE684-0796-4B7E-8CA2-FE6E5391F9DB}"/>
    <cellStyle name="SAPBEXchaText 3 3 5 6" xfId="32995" xr:uid="{D7543564-50A3-403C-861C-F6BD3BF379BA}"/>
    <cellStyle name="SAPBEXchaText 3 3 5 7" xfId="32996" xr:uid="{6023041A-4D84-4A44-B258-72E897239A47}"/>
    <cellStyle name="SAPBEXchaText 3 3 5 8" xfId="24881" xr:uid="{E92F6325-AEDD-4690-8E9C-12488EB7F96C}"/>
    <cellStyle name="SAPBEXchaText 3 3 5 9" xfId="32893" xr:uid="{B447DB0F-D693-469A-B454-44B0A0C8E2F4}"/>
    <cellStyle name="SAPBEXchaText 3 3 6" xfId="27857" xr:uid="{AB17BD3A-6AA2-446F-8FCD-AF7D16E7D33D}"/>
    <cellStyle name="SAPBEXchaText 3 3 6 10" xfId="32997" xr:uid="{D4F3E5D3-9F57-44D9-A95A-AFDE16DE0376}"/>
    <cellStyle name="SAPBEXchaText 3 3 6 2" xfId="32998" xr:uid="{F7BEF040-A333-4888-B6DB-10B1CC1A66B0}"/>
    <cellStyle name="SAPBEXchaText 3 3 6 2 2" xfId="2883" xr:uid="{E22D9A98-1DDC-43D1-B4DC-B476A64D5F42}"/>
    <cellStyle name="SAPBEXchaText 3 3 6 2 3" xfId="2898" xr:uid="{2CE83619-BD65-4742-86E8-8AE1B11D81EF}"/>
    <cellStyle name="SAPBEXchaText 3 3 6 2 4" xfId="2913" xr:uid="{4D9BF527-7D9F-461E-A4BF-6E9365D1C9D0}"/>
    <cellStyle name="SAPBEXchaText 3 3 6 2 5" xfId="5125" xr:uid="{2568F0D2-2AB5-4B3A-BD65-641F7869650B}"/>
    <cellStyle name="SAPBEXchaText 3 3 6 2 6" xfId="4737" xr:uid="{BABF70AC-F960-4325-8E52-97E05D646623}"/>
    <cellStyle name="SAPBEXchaText 3 3 6 2 7" xfId="4765" xr:uid="{FF11A58F-86BF-45FC-906D-DFDDBDB75B1D}"/>
    <cellStyle name="SAPBEXchaText 3 3 6 2 8" xfId="4875" xr:uid="{BF2B4552-9D4E-44D6-B84E-D5433BC4EBDE}"/>
    <cellStyle name="SAPBEXchaText 3 3 6 2 9" xfId="4950" xr:uid="{B7FBD94D-1A47-4402-ABB6-779E9EAF59B4}"/>
    <cellStyle name="SAPBEXchaText 3 3 6 3" xfId="32999" xr:uid="{AAE24EDA-8BAA-4718-A65A-049DC7C365C7}"/>
    <cellStyle name="SAPBEXchaText 3 3 6 4" xfId="33000" xr:uid="{5358329C-733B-4A50-9AE2-3A6AB492BF6E}"/>
    <cellStyle name="SAPBEXchaText 3 3 6 5" xfId="33001" xr:uid="{116E40B2-7938-473E-8B83-BA8DB8202195}"/>
    <cellStyle name="SAPBEXchaText 3 3 6 6" xfId="33002" xr:uid="{1790E733-9528-49A1-9EAA-2649A6861966}"/>
    <cellStyle name="SAPBEXchaText 3 3 6 7" xfId="33003" xr:uid="{DC7E0E8D-D2A1-467D-8099-0BF918B66467}"/>
    <cellStyle name="SAPBEXchaText 3 3 6 8" xfId="33004" xr:uid="{65289853-6FE2-4F6E-9930-369D3BAB3BAF}"/>
    <cellStyle name="SAPBEXchaText 3 3 6 9" xfId="33005" xr:uid="{DBA760D2-51F9-4B4A-BD1B-5FAECEEA0F08}"/>
    <cellStyle name="SAPBEXchaText 3 3 7" xfId="27859" xr:uid="{F821A0D1-BBDB-4EB1-9639-D9F051854DF1}"/>
    <cellStyle name="SAPBEXchaText 3 3 7 2" xfId="33006" xr:uid="{303980A0-7F53-4E1F-87FC-A5A83DAB4C5C}"/>
    <cellStyle name="SAPBEXchaText 3 3 7 3" xfId="33007" xr:uid="{4107BFB4-E05D-4B6A-8A6D-364D6C731542}"/>
    <cellStyle name="SAPBEXchaText 3 3 7 4" xfId="33008" xr:uid="{FFF8B575-B5D5-4902-9BB6-7DE17661803A}"/>
    <cellStyle name="SAPBEXchaText 3 3 7 5" xfId="22870" xr:uid="{EC1AB3BB-6FCF-44E9-A365-E642608FB00D}"/>
    <cellStyle name="SAPBEXchaText 3 3 7 6" xfId="33009" xr:uid="{9E58BF8D-B55E-495C-9C4F-C5CBA7F51424}"/>
    <cellStyle name="SAPBEXchaText 3 3 7 7" xfId="33010" xr:uid="{0CB18EEC-7520-43EC-9B42-20F98811A7BB}"/>
    <cellStyle name="SAPBEXchaText 3 3 7 8" xfId="33011" xr:uid="{F06028B4-45B3-49DB-AD9E-A013C5A669B1}"/>
    <cellStyle name="SAPBEXchaText 3 3 7 9" xfId="33012" xr:uid="{647ACE0D-634B-4329-94CE-DA977CA2B1ED}"/>
    <cellStyle name="SAPBEXchaText 3 3 8" xfId="9789" xr:uid="{1ABD9DD4-19E3-46BC-9DC6-B9930A99CF35}"/>
    <cellStyle name="SAPBEXchaText 3 3 8 2" xfId="33013" xr:uid="{DE0E0666-20BA-49CF-9198-86B2CA21DEAB}"/>
    <cellStyle name="SAPBEXchaText 3 3 8 3" xfId="33014" xr:uid="{307C1704-21CB-4029-A267-B5CC3AA8ACEE}"/>
    <cellStyle name="SAPBEXchaText 3 3 8 4" xfId="33015" xr:uid="{834DE4B1-8121-44E0-A5BC-47602A6C1CC4}"/>
    <cellStyle name="SAPBEXchaText 3 3 8 5" xfId="33017" xr:uid="{8B9D9D13-6497-45FD-B891-E7CF15A55077}"/>
    <cellStyle name="SAPBEXchaText 3 3 8 6" xfId="33019" xr:uid="{8AA46933-CCD4-41CD-8B47-A49ED826E241}"/>
    <cellStyle name="SAPBEXchaText 3 3 8 7" xfId="33021" xr:uid="{3E212F56-945F-4860-8892-144DCB6C39FF}"/>
    <cellStyle name="SAPBEXchaText 3 3 8 8" xfId="33023" xr:uid="{6F03C3B8-E2FD-4AAC-B3E7-B3FCDB91D4DC}"/>
    <cellStyle name="SAPBEXchaText 3 3 8 9" xfId="33025" xr:uid="{ACFC21AB-7E6C-474A-B43E-D5CECFC77166}"/>
    <cellStyle name="SAPBEXchaText 3 3 9" xfId="9798" xr:uid="{4DED43D3-74D0-46F9-A20A-08832D7BB6C8}"/>
    <cellStyle name="SAPBEXchaText 3 3 9 2" xfId="33027" xr:uid="{E89D5FED-49BD-4B00-AD26-19EE2275D167}"/>
    <cellStyle name="SAPBEXchaText 3 3 9 3" xfId="33028" xr:uid="{A54ED79D-6BF7-4A48-A177-2BA2269F09CE}"/>
    <cellStyle name="SAPBEXchaText 3 3 9 4" xfId="33029" xr:uid="{92C6A31B-D3B7-48C9-9C03-65508735E93C}"/>
    <cellStyle name="SAPBEXchaText 3 3 9 5" xfId="33030" xr:uid="{C99BE139-9B2B-4B36-B81E-D10652E17AA6}"/>
    <cellStyle name="SAPBEXchaText 3 3 9 6" xfId="33031" xr:uid="{01CB3146-954C-476B-9866-B0F4B1A64E16}"/>
    <cellStyle name="SAPBEXchaText 3 3 9 7" xfId="33032" xr:uid="{602BEBCD-0BEB-4182-B6F9-56E3F91F7063}"/>
    <cellStyle name="SAPBEXchaText 3 3 9 8" xfId="33033" xr:uid="{9BED1E93-4052-4B66-8BAB-C1998A0B7A1D}"/>
    <cellStyle name="SAPBEXchaText 3 3 9 9" xfId="33035" xr:uid="{98725CE7-09F6-4BA2-9F9C-13D095771551}"/>
    <cellStyle name="SAPBEXchaText 3 3_New TB 18-19" xfId="33036" xr:uid="{6392F478-EC5B-4CF3-9DF5-134244F6F26D}"/>
    <cellStyle name="SAPBEXchaText 3 4" xfId="11909" xr:uid="{D6B0F5D0-AA8D-4B2F-B385-28FE4C820046}"/>
    <cellStyle name="SAPBEXchaText 3 4 10" xfId="33038" xr:uid="{2B458079-61E7-46C4-8D95-C6FCCDDD1A54}"/>
    <cellStyle name="SAPBEXchaText 3 4 10 2" xfId="33039" xr:uid="{F9B183BB-E879-4CF7-B7B2-7C1CCA10FE80}"/>
    <cellStyle name="SAPBEXchaText 3 4 10 3" xfId="33040" xr:uid="{ED0D9FAA-FDCA-427F-ACA4-DE556313A772}"/>
    <cellStyle name="SAPBEXchaText 3 4 10 4" xfId="33041" xr:uid="{CCB17E8F-B68B-4905-B774-787A8DC747EC}"/>
    <cellStyle name="SAPBEXchaText 3 4 10 5" xfId="33042" xr:uid="{9F75D591-5B8B-482A-A9A2-8B64F8D6F0A1}"/>
    <cellStyle name="SAPBEXchaText 3 4 10 6" xfId="33044" xr:uid="{059FC46F-21B0-4B5A-BC56-D28BBAD09FA3}"/>
    <cellStyle name="SAPBEXchaText 3 4 10 7" xfId="33046" xr:uid="{1562746B-6E6D-472F-80E0-17F2D810B2E9}"/>
    <cellStyle name="SAPBEXchaText 3 4 10 8" xfId="33048" xr:uid="{84F0A32A-2E6D-4EC4-AF68-992655AF3261}"/>
    <cellStyle name="SAPBEXchaText 3 4 10 9" xfId="33050" xr:uid="{227308EC-DBBC-41C7-901B-C3EFA887C89F}"/>
    <cellStyle name="SAPBEXchaText 3 4 11" xfId="33052" xr:uid="{F6E9B9A6-F4D5-4CD7-9A71-C9F438F6B952}"/>
    <cellStyle name="SAPBEXchaText 3 4 12" xfId="30408" xr:uid="{7543A69B-1684-409D-A1D6-C0C776B44DE8}"/>
    <cellStyle name="SAPBEXchaText 3 4 13" xfId="33053" xr:uid="{F7BD8AE9-20BF-45FB-BEBA-582A7D141BFB}"/>
    <cellStyle name="SAPBEXchaText 3 4 14" xfId="33054" xr:uid="{D93A806E-CD9C-42CA-850F-240E628E306B}"/>
    <cellStyle name="SAPBEXchaText 3 4 15" xfId="33055" xr:uid="{2C9BFF2E-1770-4471-80C4-1EC7E5288B81}"/>
    <cellStyle name="SAPBEXchaText 3 4 16" xfId="33056" xr:uid="{D6090479-3800-4993-844E-73084462708C}"/>
    <cellStyle name="SAPBEXchaText 3 4 17" xfId="33057" xr:uid="{E1A1712E-93A6-4F55-A302-02ADAB22B7A5}"/>
    <cellStyle name="SAPBEXchaText 3 4 18" xfId="33058" xr:uid="{9E2CC598-0A95-42E5-B61C-6DA0F066859E}"/>
    <cellStyle name="SAPBEXchaText 3 4 2" xfId="27861" xr:uid="{472A4783-3F4E-4DE7-AD17-D047EA9E5352}"/>
    <cellStyle name="SAPBEXchaText 3 4 2 10" xfId="33059" xr:uid="{801F1196-A528-4413-A95F-5F0A2C9A1E5A}"/>
    <cellStyle name="SAPBEXchaText 3 4 2 2" xfId="33061" xr:uid="{2D833822-4889-454B-B816-381986E61B64}"/>
    <cellStyle name="SAPBEXchaText 3 4 2 2 2" xfId="33062" xr:uid="{31372048-3178-4A14-94F9-F4E317B53175}"/>
    <cellStyle name="SAPBEXchaText 3 4 2 2 3" xfId="33063" xr:uid="{6E99191C-148D-400A-9362-74CE917C9A4A}"/>
    <cellStyle name="SAPBEXchaText 3 4 2 2 4" xfId="33065" xr:uid="{202D166C-9D2C-4846-8F84-868DA79C5A77}"/>
    <cellStyle name="SAPBEXchaText 3 4 2 2 5" xfId="33066" xr:uid="{3CB62E26-D32C-4BCE-B60F-980169500694}"/>
    <cellStyle name="SAPBEXchaText 3 4 2 2 6" xfId="33067" xr:uid="{6FAAA204-946C-493F-AEF2-01DB7E24C4B9}"/>
    <cellStyle name="SAPBEXchaText 3 4 2 2 7" xfId="33068" xr:uid="{1AE7260E-1BF9-489C-A1A0-CB62F8A98862}"/>
    <cellStyle name="SAPBEXchaText 3 4 2 2 8" xfId="33069" xr:uid="{B26557E1-C30D-402D-A6F0-CED43BC1209A}"/>
    <cellStyle name="SAPBEXchaText 3 4 2 2 9" xfId="33070" xr:uid="{6F77B07B-5B9B-4019-8B9A-DD27286D0EC0}"/>
    <cellStyle name="SAPBEXchaText 3 4 2 3" xfId="33072" xr:uid="{22324C09-1496-43F5-A3E1-8D28C663DEB2}"/>
    <cellStyle name="SAPBEXchaText 3 4 2 4" xfId="33074" xr:uid="{177E282D-35DB-47C1-9062-C41A8596CA7C}"/>
    <cellStyle name="SAPBEXchaText 3 4 2 5" xfId="26376" xr:uid="{C9C432B1-FE91-4BD4-A141-E2DA19A3952E}"/>
    <cellStyle name="SAPBEXchaText 3 4 2 6" xfId="33076" xr:uid="{F744B7E2-8BF9-4B11-9A54-D7F0AAA20B05}"/>
    <cellStyle name="SAPBEXchaText 3 4 2 7" xfId="33078" xr:uid="{00F09E15-88DF-43EB-94BA-39825AB9D3D8}"/>
    <cellStyle name="SAPBEXchaText 3 4 2 8" xfId="33080" xr:uid="{8BCAC6C7-E8BD-4EF9-967B-AC2A1410F016}"/>
    <cellStyle name="SAPBEXchaText 3 4 2 9" xfId="33082" xr:uid="{32FE430E-CDD9-4454-B3E0-C8C5054838F3}"/>
    <cellStyle name="SAPBEXchaText 3 4 3" xfId="27864" xr:uid="{5BB55A62-4FB7-4BC0-88B7-24120052B1E5}"/>
    <cellStyle name="SAPBEXchaText 3 4 3 10" xfId="33083" xr:uid="{334BD8B8-BE41-403D-8FB6-313C68E6732B}"/>
    <cellStyle name="SAPBEXchaText 3 4 3 2" xfId="26680" xr:uid="{2091915C-D658-4432-82EF-F0F198CA823F}"/>
    <cellStyle name="SAPBEXchaText 3 4 3 2 2" xfId="33084" xr:uid="{3E59F780-30D3-424B-8115-EB44D43B07AF}"/>
    <cellStyle name="SAPBEXchaText 3 4 3 2 3" xfId="33085" xr:uid="{8B75F982-A3F3-4ACF-BBC8-48AEFACC77B1}"/>
    <cellStyle name="SAPBEXchaText 3 4 3 2 4" xfId="33086" xr:uid="{F0E60A7A-A35B-41B9-B337-B87CE3C103CF}"/>
    <cellStyle name="SAPBEXchaText 3 4 3 2 5" xfId="33087" xr:uid="{4AD0818B-4948-46AF-AA98-5F2A9A22A84E}"/>
    <cellStyle name="SAPBEXchaText 3 4 3 2 6" xfId="33088" xr:uid="{DA3DC82D-CC02-4A1A-A20D-85ED227B1797}"/>
    <cellStyle name="SAPBEXchaText 3 4 3 2 7" xfId="33089" xr:uid="{F7849FEE-5B69-4974-9CDE-89300F5BE894}"/>
    <cellStyle name="SAPBEXchaText 3 4 3 2 8" xfId="33090" xr:uid="{5BC8FE0E-9D77-4FFC-89F1-B1E286B8BBB6}"/>
    <cellStyle name="SAPBEXchaText 3 4 3 2 9" xfId="33092" xr:uid="{402F017E-C0B3-4AF6-9979-A0C1CB6121C8}"/>
    <cellStyle name="SAPBEXchaText 3 4 3 3" xfId="33093" xr:uid="{2BC080E6-1EE1-4A13-9597-BF259435817E}"/>
    <cellStyle name="SAPBEXchaText 3 4 3 4" xfId="33094" xr:uid="{C4D3256E-4FF2-44D8-8C02-981C442F9027}"/>
    <cellStyle name="SAPBEXchaText 3 4 3 5" xfId="33096" xr:uid="{A1712B91-DC8D-4917-B921-18D7ADB86CB2}"/>
    <cellStyle name="SAPBEXchaText 3 4 3 6" xfId="33097" xr:uid="{1ADB175D-1093-4096-BB9F-20565903119E}"/>
    <cellStyle name="SAPBEXchaText 3 4 3 7" xfId="33098" xr:uid="{E638E55F-339D-44FF-A3EE-2ECADB1A262C}"/>
    <cellStyle name="SAPBEXchaText 3 4 3 8" xfId="10237" xr:uid="{1328A79F-5DC0-4D15-8878-B6C0B1AFCABC}"/>
    <cellStyle name="SAPBEXchaText 3 4 3 9" xfId="33099" xr:uid="{B7CAE39A-DB81-46F9-A4B4-4E872168A33A}"/>
    <cellStyle name="SAPBEXchaText 3 4 4" xfId="27866" xr:uid="{0FCF95CF-905E-4D85-BFFF-56357BB23157}"/>
    <cellStyle name="SAPBEXchaText 3 4 4 10" xfId="33100" xr:uid="{92EAE538-D7F5-4B17-BA37-581D6C442EFB}"/>
    <cellStyle name="SAPBEXchaText 3 4 4 2" xfId="33101" xr:uid="{2EF1FF39-4B27-4A48-8E56-A2F6E1685C3F}"/>
    <cellStyle name="SAPBEXchaText 3 4 4 2 2" xfId="33102" xr:uid="{062A29F1-1CAE-4989-82C9-A4F3F0687E64}"/>
    <cellStyle name="SAPBEXchaText 3 4 4 2 3" xfId="33103" xr:uid="{A58F2F94-2F2D-4C94-B5DA-5331FC6A4862}"/>
    <cellStyle name="SAPBEXchaText 3 4 4 2 4" xfId="33104" xr:uid="{69351C98-BB0C-407F-8065-D6322BA3D0EE}"/>
    <cellStyle name="SAPBEXchaText 3 4 4 2 5" xfId="33105" xr:uid="{3F84BD0D-532E-46E2-BC64-A4ADB25489AF}"/>
    <cellStyle name="SAPBEXchaText 3 4 4 2 6" xfId="12862" xr:uid="{A8D99953-73BF-406C-9CA6-6E7951F31283}"/>
    <cellStyle name="SAPBEXchaText 3 4 4 2 7" xfId="33106" xr:uid="{71B2EAC4-576A-4403-9E08-E823683ACB73}"/>
    <cellStyle name="SAPBEXchaText 3 4 4 2 8" xfId="33108" xr:uid="{FDFA8148-6943-423F-8A84-CDA60F974276}"/>
    <cellStyle name="SAPBEXchaText 3 4 4 2 9" xfId="33110" xr:uid="{6DA1333C-431C-4AF2-9F62-63EBC1B20C09}"/>
    <cellStyle name="SAPBEXchaText 3 4 4 3" xfId="33111" xr:uid="{FBD2AE13-D646-49B3-BB37-1B772C9C8D18}"/>
    <cellStyle name="SAPBEXchaText 3 4 4 4" xfId="33112" xr:uid="{D646E150-8A21-4F16-94B8-F061FE8118AE}"/>
    <cellStyle name="SAPBEXchaText 3 4 4 5" xfId="33113" xr:uid="{1085E6A6-BF43-41AC-9F22-21DC6DC2B962}"/>
    <cellStyle name="SAPBEXchaText 3 4 4 6" xfId="33114" xr:uid="{8AD8DD31-2FEB-4655-B197-9AC74DA25318}"/>
    <cellStyle name="SAPBEXchaText 3 4 4 7" xfId="33115" xr:uid="{B8A61575-415F-4FC6-AFF5-CCE0402CCA39}"/>
    <cellStyle name="SAPBEXchaText 3 4 4 8" xfId="33116" xr:uid="{2A8C50BF-3D61-4829-A44F-A7AA7D497EDA}"/>
    <cellStyle name="SAPBEXchaText 3 4 4 9" xfId="33117" xr:uid="{3EF4B1AF-A344-4D43-8B77-DB843E6490DA}"/>
    <cellStyle name="SAPBEXchaText 3 4 5" xfId="27868" xr:uid="{598F84A4-DFF2-4901-9C97-32BF62E3E17C}"/>
    <cellStyle name="SAPBEXchaText 3 4 5 10" xfId="22604" xr:uid="{0ACECF27-F78B-42D8-A075-538F026669E8}"/>
    <cellStyle name="SAPBEXchaText 3 4 5 2" xfId="33119" xr:uid="{6CB79C40-8A84-40C1-B7F0-8C9D4D186173}"/>
    <cellStyle name="SAPBEXchaText 3 4 5 2 2" xfId="33121" xr:uid="{3F5FF9D0-B97E-434B-8FCA-137E2ACF6507}"/>
    <cellStyle name="SAPBEXchaText 3 4 5 2 3" xfId="33123" xr:uid="{E4879CA8-F0E0-43FF-A893-1DD7680F4CFC}"/>
    <cellStyle name="SAPBEXchaText 3 4 5 2 4" xfId="33125" xr:uid="{F477F3AD-351A-4C8E-863E-1B4BF7DA31B7}"/>
    <cellStyle name="SAPBEXchaText 3 4 5 2 5" xfId="33127" xr:uid="{C2E49554-7DED-4F0E-94CF-65AC7542B98D}"/>
    <cellStyle name="SAPBEXchaText 3 4 5 2 6" xfId="33128" xr:uid="{6B0E888A-A658-4D3A-9C14-0B5DD755EBF9}"/>
    <cellStyle name="SAPBEXchaText 3 4 5 2 7" xfId="33129" xr:uid="{A841DBC0-9557-403F-8A21-EAF2330A8152}"/>
    <cellStyle name="SAPBEXchaText 3 4 5 2 8" xfId="33132" xr:uid="{74EBA0A8-99B3-4762-A53B-9B45034C437D}"/>
    <cellStyle name="SAPBEXchaText 3 4 5 2 9" xfId="33135" xr:uid="{4CA28F28-B008-445F-841B-B6F77E773C34}"/>
    <cellStyle name="SAPBEXchaText 3 4 5 3" xfId="33137" xr:uid="{CAE5EA58-AD34-4148-9D48-E25C42C26607}"/>
    <cellStyle name="SAPBEXchaText 3 4 5 4" xfId="33139" xr:uid="{0D925692-6162-4B26-B09F-5235A2F64E63}"/>
    <cellStyle name="SAPBEXchaText 3 4 5 5" xfId="33141" xr:uid="{EAF101FA-864B-4DF4-996F-B31AFBB56D4E}"/>
    <cellStyle name="SAPBEXchaText 3 4 5 6" xfId="33143" xr:uid="{910DD15F-D5D2-4A2F-9025-4696F039F377}"/>
    <cellStyle name="SAPBEXchaText 3 4 5 7" xfId="33146" xr:uid="{A1FCC7D5-0053-440C-9743-A3C59932195A}"/>
    <cellStyle name="SAPBEXchaText 3 4 5 8" xfId="33149" xr:uid="{8B85B659-65F8-4225-89BE-E0383F531C20}"/>
    <cellStyle name="SAPBEXchaText 3 4 5 9" xfId="33151" xr:uid="{57B471A5-0090-405E-9A7A-049211929561}"/>
    <cellStyle name="SAPBEXchaText 3 4 6" xfId="27870" xr:uid="{A7C10533-55C8-4621-B514-C7F236BE1C93}"/>
    <cellStyle name="SAPBEXchaText 3 4 6 10" xfId="33153" xr:uid="{06321138-910E-42E6-BBC0-B0C98006C91A}"/>
    <cellStyle name="SAPBEXchaText 3 4 6 2" xfId="33154" xr:uid="{8B7084A9-84A5-43CD-B314-539FB929DC58}"/>
    <cellStyle name="SAPBEXchaText 3 4 6 2 2" xfId="33155" xr:uid="{34C1D162-2394-497C-B49D-5CE34C1D24F4}"/>
    <cellStyle name="SAPBEXchaText 3 4 6 2 3" xfId="33156" xr:uid="{56F001F6-CE6E-4B09-89BA-8418BDFB66B4}"/>
    <cellStyle name="SAPBEXchaText 3 4 6 2 4" xfId="33157" xr:uid="{75189E71-D20F-4FC5-B669-5249A30C20D5}"/>
    <cellStyle name="SAPBEXchaText 3 4 6 2 5" xfId="33158" xr:uid="{520AC379-3DB7-4457-BF34-C8B0205CB42E}"/>
    <cellStyle name="SAPBEXchaText 3 4 6 2 6" xfId="33159" xr:uid="{FF3A4675-2493-444D-B1B7-F9AE743F60D6}"/>
    <cellStyle name="SAPBEXchaText 3 4 6 2 7" xfId="33160" xr:uid="{5D340AC5-6D7A-441A-926E-6ACD19C21F67}"/>
    <cellStyle name="SAPBEXchaText 3 4 6 2 8" xfId="33161" xr:uid="{895CA4A5-8A6D-493F-8E88-85B76ACC5222}"/>
    <cellStyle name="SAPBEXchaText 3 4 6 2 9" xfId="33162" xr:uid="{DB3CF5B8-EA63-4455-B776-FCA03BA5B2A6}"/>
    <cellStyle name="SAPBEXchaText 3 4 6 3" xfId="33163" xr:uid="{AD371A31-8051-441D-A714-D3CFFCEEF955}"/>
    <cellStyle name="SAPBEXchaText 3 4 6 4" xfId="33164" xr:uid="{14417AF0-B661-43EC-9674-D4B273817CD0}"/>
    <cellStyle name="SAPBEXchaText 3 4 6 5" xfId="33165" xr:uid="{C394308F-054B-44B3-B25B-B7318E862D3D}"/>
    <cellStyle name="SAPBEXchaText 3 4 6 6" xfId="33166" xr:uid="{DD6ABDB7-63AF-4F5E-BF60-8FB79D9BA8FD}"/>
    <cellStyle name="SAPBEXchaText 3 4 6 7" xfId="33167" xr:uid="{5E2EBDD4-F513-4716-8E53-E7356DA5CEBE}"/>
    <cellStyle name="SAPBEXchaText 3 4 6 8" xfId="33168" xr:uid="{26D2EC77-263B-4FFA-B190-F2C8CB41E7FD}"/>
    <cellStyle name="SAPBEXchaText 3 4 6 9" xfId="33169" xr:uid="{BB70C152-D2B7-4E0B-BBF7-EE8BDD036FBA}"/>
    <cellStyle name="SAPBEXchaText 3 4 7" xfId="27872" xr:uid="{113CA3B8-5848-4226-95E7-BE312EAEC3A6}"/>
    <cellStyle name="SAPBEXchaText 3 4 7 2" xfId="33170" xr:uid="{80F48DD2-FEB7-4768-8AF0-5D7199239817}"/>
    <cellStyle name="SAPBEXchaText 3 4 7 3" xfId="33171" xr:uid="{1AFD231D-4011-45ED-BA58-C97AB6FC4BBA}"/>
    <cellStyle name="SAPBEXchaText 3 4 7 4" xfId="33172" xr:uid="{781A242D-3FC8-4F5C-BF73-82DF09730E3D}"/>
    <cellStyle name="SAPBEXchaText 3 4 7 5" xfId="33173" xr:uid="{F72409BC-616D-4185-B90C-8B98E430CF0D}"/>
    <cellStyle name="SAPBEXchaText 3 4 7 6" xfId="33174" xr:uid="{C2BFF468-EC05-409B-B097-0283A2D98247}"/>
    <cellStyle name="SAPBEXchaText 3 4 7 7" xfId="33175" xr:uid="{2EB88135-70C2-4E41-9CBB-E839C5ADEC71}"/>
    <cellStyle name="SAPBEXchaText 3 4 7 8" xfId="33176" xr:uid="{FC2D2E90-8F86-4F29-AAEE-127EC4C686A0}"/>
    <cellStyle name="SAPBEXchaText 3 4 7 9" xfId="33177" xr:uid="{97E95E41-5C6C-4576-8BBB-9E663C2B6738}"/>
    <cellStyle name="SAPBEXchaText 3 4 8" xfId="27874" xr:uid="{C7B31FF4-3638-4DD2-9A45-B4DC49D19A56}"/>
    <cellStyle name="SAPBEXchaText 3 4 8 2" xfId="26723" xr:uid="{2493F97E-C0E5-47E5-9277-BEE1003EE514}"/>
    <cellStyle name="SAPBEXchaText 3 4 8 3" xfId="33178" xr:uid="{37FC20DD-BE31-43AF-8755-2053220764AB}"/>
    <cellStyle name="SAPBEXchaText 3 4 8 4" xfId="33179" xr:uid="{5D14C7CF-44E3-4828-83E1-88707167764A}"/>
    <cellStyle name="SAPBEXchaText 3 4 8 5" xfId="33181" xr:uid="{67B275D1-881F-43C9-BC47-704690E961A6}"/>
    <cellStyle name="SAPBEXchaText 3 4 8 6" xfId="33182" xr:uid="{DD8594AB-C158-449A-B790-AA0703855F70}"/>
    <cellStyle name="SAPBEXchaText 3 4 8 7" xfId="33183" xr:uid="{5D7BCFB0-B786-4A31-AB20-1EE050AB487E}"/>
    <cellStyle name="SAPBEXchaText 3 4 8 8" xfId="33184" xr:uid="{E5E9E301-D85E-46C2-ABC7-E067358C9D76}"/>
    <cellStyle name="SAPBEXchaText 3 4 8 9" xfId="33185" xr:uid="{1E1E4723-B673-43A6-A714-F2AC495A1596}"/>
    <cellStyle name="SAPBEXchaText 3 4 9" xfId="27876" xr:uid="{024056A5-98CD-4686-96D7-C0CC80DA4F22}"/>
    <cellStyle name="SAPBEXchaText 3 4 9 2" xfId="33186" xr:uid="{ADF3176F-3DEB-409D-B205-39C9D7462F16}"/>
    <cellStyle name="SAPBEXchaText 3 4 9 3" xfId="33188" xr:uid="{8AEDC556-24DD-4A66-97A5-145C44921531}"/>
    <cellStyle name="SAPBEXchaText 3 4 9 4" xfId="33190" xr:uid="{75A8C8DD-118E-4E24-BA91-C665BA9A40B9}"/>
    <cellStyle name="SAPBEXchaText 3 4 9 5" xfId="33192" xr:uid="{75238F74-5B7A-4C37-96ED-6807694E0C7A}"/>
    <cellStyle name="SAPBEXchaText 3 4 9 6" xfId="33194" xr:uid="{1CAA6F05-080A-4615-A57C-1C313CBC5853}"/>
    <cellStyle name="SAPBEXchaText 3 4 9 7" xfId="33196" xr:uid="{E11975DE-EB3A-4A64-8789-E1E94840C940}"/>
    <cellStyle name="SAPBEXchaText 3 4 9 8" xfId="33198" xr:uid="{367B3A7B-233A-48C7-B916-B6BF9A34FD11}"/>
    <cellStyle name="SAPBEXchaText 3 4 9 9" xfId="33201" xr:uid="{57E94EBF-A675-45F8-8D17-0FCAB5FAC100}"/>
    <cellStyle name="SAPBEXchaText 3 4_New TB 18-19" xfId="33203" xr:uid="{F77DB94B-05CF-45FC-B732-8178F1F642F6}"/>
    <cellStyle name="SAPBEXchaText 3 5" xfId="11917" xr:uid="{80C8C734-A916-4A04-883D-C879C92C7228}"/>
    <cellStyle name="SAPBEXchaText 3 5 10" xfId="33205" xr:uid="{D52794A3-3A3D-4204-ADF1-7C88D78637BC}"/>
    <cellStyle name="SAPBEXchaText 3 5 2" xfId="27878" xr:uid="{06A155E6-7A4A-4AAA-BBBF-7D6D9001703A}"/>
    <cellStyle name="SAPBEXchaText 3 5 2 2" xfId="33207" xr:uid="{F2A2BD2F-1C3F-4AE8-953A-65FB316F8BF7}"/>
    <cellStyle name="SAPBEXchaText 3 5 2 3" xfId="33209" xr:uid="{5CE15D48-513E-41F6-81C5-3ABE5B762A0F}"/>
    <cellStyle name="SAPBEXchaText 3 5 2 4" xfId="33211" xr:uid="{9F1B03D9-C83C-4205-9FD8-0DA39557BC3F}"/>
    <cellStyle name="SAPBEXchaText 3 5 2 5" xfId="33213" xr:uid="{59E6F2D3-141F-4BEE-BA39-6617AE43E02F}"/>
    <cellStyle name="SAPBEXchaText 3 5 2 6" xfId="33215" xr:uid="{1C8C2C0D-949D-4E80-8531-FBA15442F63F}"/>
    <cellStyle name="SAPBEXchaText 3 5 2 7" xfId="33217" xr:uid="{A7E668E3-79DD-4FE7-AB52-3466C53F9E05}"/>
    <cellStyle name="SAPBEXchaText 3 5 2 8" xfId="33219" xr:uid="{0C3945BE-A233-45EB-BF8A-5C48A1149D40}"/>
    <cellStyle name="SAPBEXchaText 3 5 2 9" xfId="33221" xr:uid="{87CB58A7-EEA8-4C88-8620-E2CD3AD14B82}"/>
    <cellStyle name="SAPBEXchaText 3 5 3" xfId="27881" xr:uid="{0101F615-C361-46C4-A707-A7EB3774C3D9}"/>
    <cellStyle name="SAPBEXchaText 3 5 4" xfId="27884" xr:uid="{ABD05861-EE9A-4C6F-ADB0-EA6C9598A9E6}"/>
    <cellStyle name="SAPBEXchaText 3 5 5" xfId="27886" xr:uid="{80496935-BB74-4B54-B45B-42601B2C3788}"/>
    <cellStyle name="SAPBEXchaText 3 5 6" xfId="27888" xr:uid="{7F394411-9648-4955-BFF7-61E4D6C550F4}"/>
    <cellStyle name="SAPBEXchaText 3 5 7" xfId="27890" xr:uid="{67D41DDD-969A-4657-B34F-6C4D7DF5D1CD}"/>
    <cellStyle name="SAPBEXchaText 3 5 8" xfId="27892" xr:uid="{CBEA4DB2-9DA1-4ACA-998F-CAE956EACB07}"/>
    <cellStyle name="SAPBEXchaText 3 5 9" xfId="27894" xr:uid="{5D00869C-D5D3-4E52-9272-1B245DA69C7B}"/>
    <cellStyle name="SAPBEXchaText 3 6" xfId="11925" xr:uid="{FA197B44-82B1-4AC2-93C8-D4ED75900829}"/>
    <cellStyle name="SAPBEXchaText 3 6 10" xfId="33223" xr:uid="{5F729984-B308-42C8-BE59-7F9ED26E85DF}"/>
    <cellStyle name="SAPBEXchaText 3 6 2" xfId="27896" xr:uid="{321EB8FE-DCB8-4A7F-A908-688D627CAE98}"/>
    <cellStyle name="SAPBEXchaText 3 6 2 2" xfId="33224" xr:uid="{9B6373C7-E775-4F65-B1BA-FC3D24C2170D}"/>
    <cellStyle name="SAPBEXchaText 3 6 2 3" xfId="33226" xr:uid="{8176D0F2-6B57-42A7-B211-0C4C1AD84764}"/>
    <cellStyle name="SAPBEXchaText 3 6 2 4" xfId="33227" xr:uid="{84AE6BA1-A770-4751-81EA-F4042A081540}"/>
    <cellStyle name="SAPBEXchaText 3 6 2 5" xfId="33228" xr:uid="{FAF76C1B-7BD1-4D1B-8415-C848EDA16AFA}"/>
    <cellStyle name="SAPBEXchaText 3 6 2 6" xfId="33229" xr:uid="{C0E5DDF0-F059-4D21-A2E8-9D6C03743239}"/>
    <cellStyle name="SAPBEXchaText 3 6 2 7" xfId="33230" xr:uid="{FE59213A-7A26-4F62-BFC0-CC9DED296E00}"/>
    <cellStyle name="SAPBEXchaText 3 6 2 8" xfId="33231" xr:uid="{64D1A13E-1767-4311-9734-208F3ED9C3F7}"/>
    <cellStyle name="SAPBEXchaText 3 6 2 9" xfId="33232" xr:uid="{8E0EEC61-06F5-4138-BC81-3EF6C0ADB3B3}"/>
    <cellStyle name="SAPBEXchaText 3 6 3" xfId="27899" xr:uid="{EF618801-1673-4A84-833C-42D05E811D40}"/>
    <cellStyle name="SAPBEXchaText 3 6 4" xfId="27901" xr:uid="{D0231D7E-9575-4B4F-8662-DFD1FDC14BE7}"/>
    <cellStyle name="SAPBEXchaText 3 6 5" xfId="27903" xr:uid="{511138E9-C458-4B7B-A570-F05FE0513B3C}"/>
    <cellStyle name="SAPBEXchaText 3 6 6" xfId="27906" xr:uid="{D954E76B-D844-4169-8E10-CD4B9A831426}"/>
    <cellStyle name="SAPBEXchaText 3 6 7" xfId="27908" xr:uid="{58C559F1-5106-4AF7-9908-5C01A8EAF361}"/>
    <cellStyle name="SAPBEXchaText 3 6 8" xfId="27910" xr:uid="{525645CF-5209-4DA4-9E2F-8E86D7845811}"/>
    <cellStyle name="SAPBEXchaText 3 6 9" xfId="26713" xr:uid="{B7D19D2E-D5BC-425C-9901-0A7821B70609}"/>
    <cellStyle name="SAPBEXchaText 3 7" xfId="10779" xr:uid="{F99BB23A-4F4C-4E07-80A9-7CF803C484C1}"/>
    <cellStyle name="SAPBEXchaText 3 7 10" xfId="33233" xr:uid="{D4B7EDCB-C4D8-4909-8D08-9A92ACE45A44}"/>
    <cellStyle name="SAPBEXchaText 3 7 2" xfId="33235" xr:uid="{C9FB2ADD-E1B1-4144-BBB5-B452B600F62A}"/>
    <cellStyle name="SAPBEXchaText 3 7 2 2" xfId="27346" xr:uid="{296D237C-06BC-4517-8DD7-CC75794C4E17}"/>
    <cellStyle name="SAPBEXchaText 3 7 2 3" xfId="27366" xr:uid="{D07A7A9C-2934-496E-84EB-2949383F89F1}"/>
    <cellStyle name="SAPBEXchaText 3 7 2 4" xfId="27369" xr:uid="{835E6892-8DB4-4C1B-A754-C45B3E3BF2F1}"/>
    <cellStyle name="SAPBEXchaText 3 7 2 5" xfId="27371" xr:uid="{A582B57D-A76C-42BC-9934-120CF121D36B}"/>
    <cellStyle name="SAPBEXchaText 3 7 2 6" xfId="26187" xr:uid="{936E2EDA-FD96-4347-A7BE-B555E25640F5}"/>
    <cellStyle name="SAPBEXchaText 3 7 2 7" xfId="26189" xr:uid="{17784028-45E3-444D-AD95-EDC955189E96}"/>
    <cellStyle name="SAPBEXchaText 3 7 2 8" xfId="26191" xr:uid="{7191F7D0-B111-4A73-9CF6-475CE598CD2D}"/>
    <cellStyle name="SAPBEXchaText 3 7 2 9" xfId="26193" xr:uid="{314542CD-1AAB-4920-B5AD-7B72362FA3A7}"/>
    <cellStyle name="SAPBEXchaText 3 7 3" xfId="33237" xr:uid="{EC01DB08-E630-4666-BEE4-A90A2C585A1A}"/>
    <cellStyle name="SAPBEXchaText 3 7 4" xfId="33238" xr:uid="{ED04F18E-E40F-4051-8DA0-36458A2C96A6}"/>
    <cellStyle name="SAPBEXchaText 3 7 5" xfId="33239" xr:uid="{90BC96B1-F47D-440E-894A-FE538A4168F3}"/>
    <cellStyle name="SAPBEXchaText 3 7 6" xfId="33240" xr:uid="{33698745-AD07-4E86-83F5-79DB410B60AC}"/>
    <cellStyle name="SAPBEXchaText 3 7 7" xfId="33241" xr:uid="{5FBEC8EA-1F60-4E2A-88B2-86E0FE098B84}"/>
    <cellStyle name="SAPBEXchaText 3 7 8" xfId="25999" xr:uid="{28FCBE18-782D-465C-BF51-ECD6C004BAA9}"/>
    <cellStyle name="SAPBEXchaText 3 7 9" xfId="33242" xr:uid="{ADF5319C-1B51-4346-B78E-C3350820DE6B}"/>
    <cellStyle name="SAPBEXchaText 3 8" xfId="27915" xr:uid="{C4A23088-782D-454D-AB1C-95C084DE6784}"/>
    <cellStyle name="SAPBEXchaText 3 8 10" xfId="33243" xr:uid="{28493CEE-055C-4B62-A9F1-9CC616B03209}"/>
    <cellStyle name="SAPBEXchaText 3 8 2" xfId="33245" xr:uid="{FA650BF3-ED54-4730-8AF0-416C49D831F7}"/>
    <cellStyle name="SAPBEXchaText 3 8 2 2" xfId="27595" xr:uid="{C4818E1E-AAE5-4C49-9A3F-4AAD8809270B}"/>
    <cellStyle name="SAPBEXchaText 3 8 2 3" xfId="27601" xr:uid="{8ACFEBF0-3DFF-4006-B2CF-B9A3ABAA2F47}"/>
    <cellStyle name="SAPBEXchaText 3 8 2 4" xfId="27603" xr:uid="{0EE6C286-ACA7-4F37-A02F-4B3C6A8D53E0}"/>
    <cellStyle name="SAPBEXchaText 3 8 2 5" xfId="27605" xr:uid="{62C07FB3-EA6D-4986-902B-196AB85FA60A}"/>
    <cellStyle name="SAPBEXchaText 3 8 2 6" xfId="33246" xr:uid="{CF34044C-B1D6-49E5-95A4-C27485C01479}"/>
    <cellStyle name="SAPBEXchaText 3 8 2 7" xfId="33247" xr:uid="{AFAFAA60-9975-40B9-9315-D144BF0B9FA6}"/>
    <cellStyle name="SAPBEXchaText 3 8 2 8" xfId="33248" xr:uid="{BC25A594-412D-4A02-B00F-ACB1C943BE17}"/>
    <cellStyle name="SAPBEXchaText 3 8 2 9" xfId="33249" xr:uid="{4F283D31-7BD8-45F3-BE70-C044CA1E5F69}"/>
    <cellStyle name="SAPBEXchaText 3 8 3" xfId="33250" xr:uid="{51111DAD-B084-4869-814F-FD4C590EB74D}"/>
    <cellStyle name="SAPBEXchaText 3 8 4" xfId="33251" xr:uid="{B5DD6C31-9EDB-4A9F-B7CF-C439D6239326}"/>
    <cellStyle name="SAPBEXchaText 3 8 5" xfId="33252" xr:uid="{E323F3FE-EA04-4097-9859-615903A5AB63}"/>
    <cellStyle name="SAPBEXchaText 3 8 6" xfId="33253" xr:uid="{387A9398-1D25-4F44-925A-0EE4CCAD16F9}"/>
    <cellStyle name="SAPBEXchaText 3 8 7" xfId="33254" xr:uid="{DF11CAF5-1B70-4DE0-83AD-F01D37BE9B9B}"/>
    <cellStyle name="SAPBEXchaText 3 8 8" xfId="33255" xr:uid="{FF8BA2BA-A531-4809-AF5A-7A20DDED4126}"/>
    <cellStyle name="SAPBEXchaText 3 8 9" xfId="33256" xr:uid="{235EE0B1-C48A-4B04-8BA5-0816F8B94DB5}"/>
    <cellStyle name="SAPBEXchaText 3 9" xfId="27921" xr:uid="{2C6D2BF8-269A-4778-97D1-9F5D5798132B}"/>
    <cellStyle name="SAPBEXchaText 3 9 10" xfId="5108" xr:uid="{BC003F73-51A2-43AD-9BA9-A17B96C893E8}"/>
    <cellStyle name="SAPBEXchaText 3 9 2" xfId="33258" xr:uid="{76825D8A-F4A2-4974-81B8-2DCE21554624}"/>
    <cellStyle name="SAPBEXchaText 3 9 2 2" xfId="33259" xr:uid="{7A701D97-65F0-4BF7-82FF-814A9EB6D2B5}"/>
    <cellStyle name="SAPBEXchaText 3 9 2 3" xfId="33260" xr:uid="{2E419A0C-858F-4DF7-87BC-689CF1E04B7D}"/>
    <cellStyle name="SAPBEXchaText 3 9 2 4" xfId="33261" xr:uid="{658B476E-3245-497B-B793-747AF9515FB2}"/>
    <cellStyle name="SAPBEXchaText 3 9 2 5" xfId="33262" xr:uid="{6EFB5E91-EB99-44A4-832A-24F970544D9C}"/>
    <cellStyle name="SAPBEXchaText 3 9 2 6" xfId="33263" xr:uid="{AE20A10F-DAB4-4827-9520-5ED590382716}"/>
    <cellStyle name="SAPBEXchaText 3 9 2 7" xfId="11587" xr:uid="{72CEAE95-BE46-4492-899B-0F0273C4ED5C}"/>
    <cellStyle name="SAPBEXchaText 3 9 2 8" xfId="22150" xr:uid="{81C68430-3656-48E1-8F7D-7964EADBF7AF}"/>
    <cellStyle name="SAPBEXchaText 3 9 2 9" xfId="22153" xr:uid="{54238763-69BD-4371-A35B-33B10FE90B7B}"/>
    <cellStyle name="SAPBEXchaText 3 9 3" xfId="33264" xr:uid="{E25CA387-FA43-4EF2-8E2D-EF4F80EEE9C0}"/>
    <cellStyle name="SAPBEXchaText 3 9 4" xfId="33265" xr:uid="{93112AA5-660A-4391-BF3F-C6F0AD52B5B1}"/>
    <cellStyle name="SAPBEXchaText 3 9 5" xfId="33266" xr:uid="{114BC596-DEAC-4450-B572-F5B19A26F190}"/>
    <cellStyle name="SAPBEXchaText 3 9 6" xfId="33267" xr:uid="{E540B4C0-63FC-4089-B5EE-ED8D5ADA787C}"/>
    <cellStyle name="SAPBEXchaText 3 9 7" xfId="33268" xr:uid="{AF52CBC6-0DD9-4776-AAC2-31233D26FD54}"/>
    <cellStyle name="SAPBEXchaText 3 9 8" xfId="33269" xr:uid="{EEA6D67B-5E6E-4521-83B8-B4D8295DABD4}"/>
    <cellStyle name="SAPBEXchaText 3 9 9" xfId="33270" xr:uid="{4F08085B-4A86-451F-ACD7-609F32FFC688}"/>
    <cellStyle name="SAPBEXchaText 3_New TB 18-19" xfId="33271" xr:uid="{B83829C0-F8C3-4016-84D9-DBEE01706E99}"/>
    <cellStyle name="SAPBEXchaText 4" xfId="14537" xr:uid="{875AB9F4-069E-4524-9C36-56643EC8B49B}"/>
    <cellStyle name="SAPBEXchaText 4 10" xfId="33273" xr:uid="{549333B8-318F-4044-A60F-95440253BE47}"/>
    <cellStyle name="SAPBEXchaText 4 10 2" xfId="20197" xr:uid="{C0457259-AB53-4278-917D-C02213E53ED2}"/>
    <cellStyle name="SAPBEXchaText 4 10 3" xfId="20202" xr:uid="{F5261898-A547-419F-9E10-68325F857444}"/>
    <cellStyle name="SAPBEXchaText 4 10 4" xfId="20209" xr:uid="{8EA3D7AF-3990-4F25-87C3-0FA9DE4B004A}"/>
    <cellStyle name="SAPBEXchaText 4 10 5" xfId="27733" xr:uid="{0C118645-BBCB-48BF-BA35-09F456CA48ED}"/>
    <cellStyle name="SAPBEXchaText 4 11" xfId="33274" xr:uid="{882717E2-E5FB-48A7-8CB0-7C9163BF2A01}"/>
    <cellStyle name="SAPBEXchaText 4 12" xfId="33275" xr:uid="{A2014BAC-CDB8-4AA3-8A06-34A677FC8E3B}"/>
    <cellStyle name="SAPBEXchaText 4 13" xfId="33276" xr:uid="{A13838E3-A2AC-4C58-855F-E643A9A4D676}"/>
    <cellStyle name="SAPBEXchaText 4 14" xfId="33277" xr:uid="{42AEC736-A713-4AF8-817D-00C0E1E69F6D}"/>
    <cellStyle name="SAPBEXchaText 4 15" xfId="33278" xr:uid="{0765DE3E-C2F8-4413-B1CA-6C18E3499572}"/>
    <cellStyle name="SAPBEXchaText 4 16" xfId="33279" xr:uid="{9A6A23D7-A9E1-4A7A-90ED-91E0A1071558}"/>
    <cellStyle name="SAPBEXchaText 4 17" xfId="28401" xr:uid="{ECBBBF54-8F98-4D47-8289-57BEC187A46F}"/>
    <cellStyle name="SAPBEXchaText 4 18" xfId="28403" xr:uid="{4FCF03C6-70D4-4C6C-8753-886AAAD26AB3}"/>
    <cellStyle name="SAPBEXchaText 4 2" xfId="21647" xr:uid="{FE2794B5-4A07-43D2-8D90-8845940FB7E2}"/>
    <cellStyle name="SAPBEXchaText 4 2 10" xfId="21727" xr:uid="{C59B4DB0-398C-4602-A5B4-089E63E75ABE}"/>
    <cellStyle name="SAPBEXchaText 4 2 2" xfId="33280" xr:uid="{90F5C40E-1B6B-4E3C-A750-84BD160B5D6A}"/>
    <cellStyle name="SAPBEXchaText 4 2 2 2" xfId="33282" xr:uid="{86030F0E-D333-4FC7-8308-D137F603BACE}"/>
    <cellStyle name="SAPBEXchaText 4 2 2 3" xfId="33285" xr:uid="{286B1862-EDF4-4CCF-8C6E-283791663796}"/>
    <cellStyle name="SAPBEXchaText 4 2 2 4" xfId="33288" xr:uid="{CA6CC83E-57CC-43A6-ABAC-BFEA85A932E1}"/>
    <cellStyle name="SAPBEXchaText 4 2 2 5" xfId="33290" xr:uid="{E427E3E1-51F8-4B58-8BE2-4A3D12970A9C}"/>
    <cellStyle name="SAPBEXchaText 4 2 3" xfId="33291" xr:uid="{449A722F-8BF0-4C16-A027-060CD3B6B219}"/>
    <cellStyle name="SAPBEXchaText 4 2 4" xfId="33292" xr:uid="{9E775EDF-D7F1-4BA3-8084-1483938665C5}"/>
    <cellStyle name="SAPBEXchaText 4 2 5" xfId="33293" xr:uid="{14ACD2A3-33F5-4153-AE61-014E45666F34}"/>
    <cellStyle name="SAPBEXchaText 4 2 6" xfId="33294" xr:uid="{31076A22-C208-4A02-8D50-764FCBEF8082}"/>
    <cellStyle name="SAPBEXchaText 4 2 7" xfId="33295" xr:uid="{15F497F5-149C-4AE3-BEF6-22C000C38B7C}"/>
    <cellStyle name="SAPBEXchaText 4 2 8" xfId="33296" xr:uid="{EAC182A7-7915-466B-A6DD-FAD89FB749FD}"/>
    <cellStyle name="SAPBEXchaText 4 2 9" xfId="33297" xr:uid="{93D8921A-FD4E-4A3A-9205-F5D64690D025}"/>
    <cellStyle name="SAPBEXchaText 4 3" xfId="21652" xr:uid="{5D11655D-A9F2-424E-9C4A-2E95ECF4978B}"/>
    <cellStyle name="SAPBEXchaText 4 3 10" xfId="33298" xr:uid="{2D1B9319-F562-43FE-90FC-E67781DD7E6B}"/>
    <cellStyle name="SAPBEXchaText 4 3 2" xfId="33300" xr:uid="{9EA36D3D-3CE1-46C1-AB1A-B2C175F057A2}"/>
    <cellStyle name="SAPBEXchaText 4 3 2 2" xfId="33302" xr:uid="{421B3172-4D53-413C-AF94-E28B0ED2DB7A}"/>
    <cellStyle name="SAPBEXchaText 4 3 2 3" xfId="33304" xr:uid="{9AF2B06A-0F46-4FB6-9FF2-BCF7771301E0}"/>
    <cellStyle name="SAPBEXchaText 4 3 2 4" xfId="33306" xr:uid="{0A2EA42A-498A-4D55-B6BA-BEB747E6DC65}"/>
    <cellStyle name="SAPBEXchaText 4 3 2 5" xfId="27183" xr:uid="{51BB3D64-489B-481C-B1B2-9F082BB2630B}"/>
    <cellStyle name="SAPBEXchaText 4 3 3" xfId="33307" xr:uid="{1E019E66-E6D3-48C2-BFBE-A2D8C455D2AD}"/>
    <cellStyle name="SAPBEXchaText 4 3 4" xfId="33308" xr:uid="{5C4B918F-2A44-4D45-BEF6-70423C7B9AF8}"/>
    <cellStyle name="SAPBEXchaText 4 3 5" xfId="33309" xr:uid="{8A1F88FA-4292-4B53-843E-DF3A75B3D22B}"/>
    <cellStyle name="SAPBEXchaText 4 3 6" xfId="33310" xr:uid="{B56535E0-63F4-4BDF-98A3-417011D946E9}"/>
    <cellStyle name="SAPBEXchaText 4 3 7" xfId="33311" xr:uid="{9D121995-9EC0-4C50-AC8A-5BF5101C0115}"/>
    <cellStyle name="SAPBEXchaText 4 3 8" xfId="33313" xr:uid="{A16A543E-0293-4F47-B021-5555CD03AE4C}"/>
    <cellStyle name="SAPBEXchaText 4 3 9" xfId="33315" xr:uid="{3AFB7D81-3DFC-4CD6-BBCD-CF7198C73260}"/>
    <cellStyle name="SAPBEXchaText 4 4" xfId="21657" xr:uid="{6B8B19D4-916A-45B0-B4D4-3320D1EA6DA0}"/>
    <cellStyle name="SAPBEXchaText 4 4 10" xfId="33316" xr:uid="{31F6A722-F74C-4951-A973-928002B444D9}"/>
    <cellStyle name="SAPBEXchaText 4 4 2" xfId="14751" xr:uid="{9F46B467-506A-49D3-BDA9-0FBDBB1FB3DA}"/>
    <cellStyle name="SAPBEXchaText 4 4 2 2" xfId="33318" xr:uid="{585B7ADC-5A41-4A22-9180-AE3FD861F683}"/>
    <cellStyle name="SAPBEXchaText 4 4 2 3" xfId="33320" xr:uid="{CF5944B8-12D4-4759-96C8-0D06790B8C1F}"/>
    <cellStyle name="SAPBEXchaText 4 4 2 4" xfId="33322" xr:uid="{D3871E08-F3F4-4B85-9B14-0D87DB949C23}"/>
    <cellStyle name="SAPBEXchaText 4 4 2 5" xfId="27762" xr:uid="{FB137F3E-DD09-4949-B9B4-10855FBF991F}"/>
    <cellStyle name="SAPBEXchaText 4 4 3" xfId="14759" xr:uid="{8A24340F-9A8A-4661-B630-CE5B1340469B}"/>
    <cellStyle name="SAPBEXchaText 4 4 4" xfId="33325" xr:uid="{B39832ED-2202-421F-9692-C1EA0C41613B}"/>
    <cellStyle name="SAPBEXchaText 4 4 5" xfId="33326" xr:uid="{CD07E588-22DD-4570-A509-6D6519352F6A}"/>
    <cellStyle name="SAPBEXchaText 4 4 6" xfId="33327" xr:uid="{64365488-E728-4F55-AD8D-89ABACD53972}"/>
    <cellStyle name="SAPBEXchaText 4 4 7" xfId="33328" xr:uid="{30711423-A813-490E-A222-EB0B9A4D5AC0}"/>
    <cellStyle name="SAPBEXchaText 4 4 8" xfId="33329" xr:uid="{B3C504FE-CABC-4A33-9E66-DB20E3BF1262}"/>
    <cellStyle name="SAPBEXchaText 4 4 9" xfId="33330" xr:uid="{E15C1367-D6F5-4099-B142-564A092A12CC}"/>
    <cellStyle name="SAPBEXchaText 4 5" xfId="21661" xr:uid="{F62F74F2-92C7-420D-8518-897ABFBEF882}"/>
    <cellStyle name="SAPBEXchaText 4 5 10" xfId="33331" xr:uid="{31B0DD1B-A4D2-4631-99E5-56FAF008C98D}"/>
    <cellStyle name="SAPBEXchaText 4 5 2" xfId="33334" xr:uid="{2F40946F-6FDE-4D27-9AB3-AB9B9E101A73}"/>
    <cellStyle name="SAPBEXchaText 4 5 2 2" xfId="33336" xr:uid="{52F4D6FD-BC56-45AA-8860-2B4193743B3B}"/>
    <cellStyle name="SAPBEXchaText 4 5 2 3" xfId="33338" xr:uid="{DA6823CD-726F-4357-994C-778BA2A9E69D}"/>
    <cellStyle name="SAPBEXchaText 4 5 2 4" xfId="33340" xr:uid="{94141CE2-328F-492F-B6DE-13F3FE1C0E89}"/>
    <cellStyle name="SAPBEXchaText 4 5 2 5" xfId="28564" xr:uid="{B07F8254-F3A9-4936-B3B2-38822454EB79}"/>
    <cellStyle name="SAPBEXchaText 4 5 3" xfId="33341" xr:uid="{0211A036-9B8D-42AE-9C71-E6B0D2F11FFB}"/>
    <cellStyle name="SAPBEXchaText 4 5 4" xfId="33342" xr:uid="{D19FF670-C03F-4D40-BE7A-EDB53386C8E2}"/>
    <cellStyle name="SAPBEXchaText 4 5 5" xfId="33343" xr:uid="{5A5C81F6-71FA-4BBE-8D4B-7AE36D5A4EA6}"/>
    <cellStyle name="SAPBEXchaText 4 5 6" xfId="33344" xr:uid="{ACE80850-02F8-4818-BDEA-4EE8791E25E2}"/>
    <cellStyle name="SAPBEXchaText 4 5 7" xfId="33345" xr:uid="{75842D37-F8E2-4107-B51F-E3D1156028F6}"/>
    <cellStyle name="SAPBEXchaText 4 5 8" xfId="33346" xr:uid="{0D4579AC-AD9C-42FE-AB0D-B604A1818B3C}"/>
    <cellStyle name="SAPBEXchaText 4 5 9" xfId="33347" xr:uid="{ABFAC6C9-3FAE-4BDF-9B4F-3416304478DC}"/>
    <cellStyle name="SAPBEXchaText 4 6" xfId="33348" xr:uid="{3CBE4D70-3203-45C3-BDFA-046C77B5F8D1}"/>
    <cellStyle name="SAPBEXchaText 4 6 10" xfId="33349" xr:uid="{1DA863C2-9853-495C-B84B-FC63C3665C08}"/>
    <cellStyle name="SAPBEXchaText 4 6 2" xfId="33353" xr:uid="{1B8A63EC-570B-4DA8-9BAF-261B30065D39}"/>
    <cellStyle name="SAPBEXchaText 4 6 2 2" xfId="33354" xr:uid="{E4631853-00D9-48B8-A2B4-AEAA28F47217}"/>
    <cellStyle name="SAPBEXchaText 4 6 2 3" xfId="33355" xr:uid="{6BBB8568-46EB-4279-BECD-312A7B839AE1}"/>
    <cellStyle name="SAPBEXchaText 4 6 2 4" xfId="33356" xr:uid="{C8626E6B-0598-4E6E-AE6A-057F7E911A19}"/>
    <cellStyle name="SAPBEXchaText 4 6 2 5" xfId="33357" xr:uid="{9E2FA021-F6B0-4714-8BFF-5A953098E7B4}"/>
    <cellStyle name="SAPBEXchaText 4 6 3" xfId="33358" xr:uid="{6C0CECC0-1451-463C-A756-E49936D258EA}"/>
    <cellStyle name="SAPBEXchaText 4 6 4" xfId="33359" xr:uid="{2782FD14-93B9-4A51-9399-6DB5B13BF076}"/>
    <cellStyle name="SAPBEXchaText 4 6 5" xfId="33360" xr:uid="{A471C611-3E25-48F2-9B7A-65E44DE39AA0}"/>
    <cellStyle name="SAPBEXchaText 4 6 6" xfId="33361" xr:uid="{D9C6CDD6-F978-4036-B12D-642E308EC673}"/>
    <cellStyle name="SAPBEXchaText 4 6 7" xfId="33362" xr:uid="{5C2408F6-3C08-4ED4-A00D-C5B42135480E}"/>
    <cellStyle name="SAPBEXchaText 4 6 8" xfId="33363" xr:uid="{4A76CEA0-4404-49C8-B80B-C8981CE36D0D}"/>
    <cellStyle name="SAPBEXchaText 4 6 9" xfId="33364" xr:uid="{FA4EDD87-BE82-4506-9F71-0F6F9FCD86AA}"/>
    <cellStyle name="SAPBEXchaText 4 7" xfId="33365" xr:uid="{3C3A1705-6D76-4E7B-8E46-724EADFDAAF3}"/>
    <cellStyle name="SAPBEXchaText 4 7 2" xfId="33367" xr:uid="{EE4AB44C-7A24-41A7-80F0-D3BE6843E7CE}"/>
    <cellStyle name="SAPBEXchaText 4 7 3" xfId="33368" xr:uid="{E90A4069-4E30-46F9-B544-19683A794AB2}"/>
    <cellStyle name="SAPBEXchaText 4 7 4" xfId="33369" xr:uid="{D62C5668-EDE2-44B3-85F0-49DCD9BA4331}"/>
    <cellStyle name="SAPBEXchaText 4 7 5" xfId="33370" xr:uid="{EF9575EC-51C1-40C5-850C-D4C11DDD146B}"/>
    <cellStyle name="SAPBEXchaText 4 8" xfId="33371" xr:uid="{8D119E68-31AF-45AD-82E5-E6AB9EB5793B}"/>
    <cellStyle name="SAPBEXchaText 4 8 2" xfId="33373" xr:uid="{DD127D77-86F8-4CF4-96ED-D02D8DACF565}"/>
    <cellStyle name="SAPBEXchaText 4 8 3" xfId="33374" xr:uid="{4E825EFD-7736-4F8D-8030-7AC6D18ECB3E}"/>
    <cellStyle name="SAPBEXchaText 4 8 4" xfId="33375" xr:uid="{82C1FFB9-EC79-4C3A-8982-D305653DF8EE}"/>
    <cellStyle name="SAPBEXchaText 4 8 5" xfId="33376" xr:uid="{6F06776E-6D7A-4BAB-AAB8-33889FCA5412}"/>
    <cellStyle name="SAPBEXchaText 4 9" xfId="33377" xr:uid="{0DC8F2DA-22A3-47B8-AAA7-B75493FD14BF}"/>
    <cellStyle name="SAPBEXchaText 4 9 2" xfId="20245" xr:uid="{21DB0A3D-7A1F-49C3-AFC4-456A8C8F8053}"/>
    <cellStyle name="SAPBEXchaText 4 9 3" xfId="20249" xr:uid="{07A016C9-C4BB-4257-8FF4-A085F9114B88}"/>
    <cellStyle name="SAPBEXchaText 4 9 4" xfId="33378" xr:uid="{BAB3B303-C0A3-41DC-9406-17B38FBBD750}"/>
    <cellStyle name="SAPBEXchaText 4 9 5" xfId="33379" xr:uid="{BE25DF66-1BA8-452B-8018-7E6E3510D920}"/>
    <cellStyle name="SAPBEXchaText 4_New TB 18-19" xfId="17974" xr:uid="{6C795476-B8A3-4ADA-9959-3AB13F2F002D}"/>
    <cellStyle name="SAPBEXchaText 5" xfId="19206" xr:uid="{32DEF6A7-BE7B-48C9-9E9A-000C3A5A0658}"/>
    <cellStyle name="SAPBEXchaText 5 10" xfId="33380" xr:uid="{8B9841C2-DFE6-412B-9871-CD27EC63DC3A}"/>
    <cellStyle name="SAPBEXchaText 5 10 2" xfId="18128" xr:uid="{E0990F8F-CF58-466E-A192-C8B1DC6334D8}"/>
    <cellStyle name="SAPBEXchaText 5 10 3" xfId="18130" xr:uid="{DC222A58-7391-44E4-B810-00F7A3DEC619}"/>
    <cellStyle name="SAPBEXchaText 5 10 4" xfId="18132" xr:uid="{BEDAB1C3-36A6-4F48-ADD2-23E5C41198F8}"/>
    <cellStyle name="SAPBEXchaText 5 10 5" xfId="18134" xr:uid="{D56BCC7A-35E4-4337-B97E-5A12F2AED1D6}"/>
    <cellStyle name="SAPBEXchaText 5 11" xfId="33381" xr:uid="{9A60C9F4-717A-4B9A-BE83-61820D2F8E70}"/>
    <cellStyle name="SAPBEXchaText 5 12" xfId="33382" xr:uid="{1A598D56-4308-42F2-B3E2-20B9F40F590C}"/>
    <cellStyle name="SAPBEXchaText 5 13" xfId="33383" xr:uid="{3676C9DF-AE55-44B1-AB5A-C6DD4DD8C98F}"/>
    <cellStyle name="SAPBEXchaText 5 14" xfId="33384" xr:uid="{5826D554-6483-4551-A368-47E78AA52A7C}"/>
    <cellStyle name="SAPBEXchaText 5 15" xfId="33385" xr:uid="{FED0AC4E-A7B3-48B7-AA3B-31468079E1C2}"/>
    <cellStyle name="SAPBEXchaText 5 16" xfId="33386" xr:uid="{19E12C89-3AF3-4387-B0F1-5D422CB16E97}"/>
    <cellStyle name="SAPBEXchaText 5 17" xfId="33387" xr:uid="{B8292460-57D4-40B9-B5F3-D59D50EF88E4}"/>
    <cellStyle name="SAPBEXchaText 5 18" xfId="33389" xr:uid="{FBC75E80-FE8E-4A20-BD09-6C943F48172A}"/>
    <cellStyle name="SAPBEXchaText 5 2" xfId="21674" xr:uid="{F7C8BC62-4445-4F4E-8D67-0224B862FB8B}"/>
    <cellStyle name="SAPBEXchaText 5 2 10" xfId="24313" xr:uid="{324DBB07-4D81-43F0-8ED0-13D204D5F4ED}"/>
    <cellStyle name="SAPBEXchaText 5 2 2" xfId="33390" xr:uid="{28775BE3-8AF6-434F-BF1D-4B3F50EFEC21}"/>
    <cellStyle name="SAPBEXchaText 5 2 2 2" xfId="33391" xr:uid="{2FA1FEA6-C520-4362-8443-71DDFD7FC963}"/>
    <cellStyle name="SAPBEXchaText 5 2 2 3" xfId="33392" xr:uid="{9DCBCC2B-666A-425E-B409-A3FF5EE24B02}"/>
    <cellStyle name="SAPBEXchaText 5 2 2 4" xfId="33393" xr:uid="{C700FF8E-5B4D-4D33-8B9A-D4E1A9BEEE25}"/>
    <cellStyle name="SAPBEXchaText 5 2 2 5" xfId="33394" xr:uid="{550B6609-1D4B-4BB4-A740-517304F3FAD3}"/>
    <cellStyle name="SAPBEXchaText 5 2 3" xfId="33395" xr:uid="{A00C12FF-3350-4EF6-8CA2-719580F61E1D}"/>
    <cellStyle name="SAPBEXchaText 5 2 4" xfId="10180" xr:uid="{D76DFFB5-E1DB-4B78-91B0-E136FDEA6389}"/>
    <cellStyle name="SAPBEXchaText 5 2 5" xfId="33396" xr:uid="{63ED88D2-607B-41FB-B0EB-1D602BFF7C07}"/>
    <cellStyle name="SAPBEXchaText 5 2 6" xfId="33397" xr:uid="{A07BFDC9-4134-47BC-B486-EBFC8F8689CF}"/>
    <cellStyle name="SAPBEXchaText 5 2 7" xfId="33398" xr:uid="{0EC0AC7A-7F1E-4F76-B6FD-79A1CD203EA6}"/>
    <cellStyle name="SAPBEXchaText 5 2 8" xfId="33399" xr:uid="{B5ACEEAF-F026-499B-851A-8F33CC448768}"/>
    <cellStyle name="SAPBEXchaText 5 2 9" xfId="33400" xr:uid="{8F0CF1A1-B6EC-436A-85CC-160CD1BB7A9A}"/>
    <cellStyle name="SAPBEXchaText 5 3" xfId="21678" xr:uid="{FECA45C3-136A-46DD-8A84-1729F8947F67}"/>
    <cellStyle name="SAPBEXchaText 5 3 10" xfId="17604" xr:uid="{BD42CA5E-F6CC-4E85-AFCF-07394F8B6C87}"/>
    <cellStyle name="SAPBEXchaText 5 3 2" xfId="32033" xr:uid="{BDB1B811-96B7-4F83-8037-2AB69FF5FAFF}"/>
    <cellStyle name="SAPBEXchaText 5 3 2 2" xfId="32037" xr:uid="{40C4C777-5C0C-439D-A3AD-A80EF9F13C67}"/>
    <cellStyle name="SAPBEXchaText 5 3 2 3" xfId="32043" xr:uid="{8E7468D7-E935-430E-964E-342C33C31C60}"/>
    <cellStyle name="SAPBEXchaText 5 3 2 4" xfId="32045" xr:uid="{C157903A-7A31-443D-841A-4637F8A84B73}"/>
    <cellStyle name="SAPBEXchaText 5 3 2 5" xfId="18035" xr:uid="{D707184C-FC2C-4085-A6E9-5827B8E6BA0E}"/>
    <cellStyle name="SAPBEXchaText 5 3 3" xfId="32047" xr:uid="{717DD112-0FD3-4FAA-B147-6C56A3A05520}"/>
    <cellStyle name="SAPBEXchaText 5 3 4" xfId="32062" xr:uid="{205201FA-A2F2-494D-B7AE-F7F145AF5D80}"/>
    <cellStyle name="SAPBEXchaText 5 3 5" xfId="32074" xr:uid="{DF8C6CA6-897E-4185-AB29-A968F95447F4}"/>
    <cellStyle name="SAPBEXchaText 5 3 6" xfId="32091" xr:uid="{80197240-253A-4908-BF19-147E7500EA2D}"/>
    <cellStyle name="SAPBEXchaText 5 3 7" xfId="32097" xr:uid="{33C797E9-D36E-4E2E-A2F2-1639684BFCB4}"/>
    <cellStyle name="SAPBEXchaText 5 3 8" xfId="32102" xr:uid="{DABAFD85-DB8B-4A1F-A38A-FB5CDEE45AA2}"/>
    <cellStyle name="SAPBEXchaText 5 3 9" xfId="33402" xr:uid="{042C7202-4FE2-4142-8A25-C99A6E37D594}"/>
    <cellStyle name="SAPBEXchaText 5 4" xfId="21682" xr:uid="{8466AAF4-7273-4534-A876-913316DF168E}"/>
    <cellStyle name="SAPBEXchaText 5 4 10" xfId="32121" xr:uid="{2D5BC1FD-DFAE-4CCA-9C09-BCD873287BAD}"/>
    <cellStyle name="SAPBEXchaText 5 4 2" xfId="32145" xr:uid="{C9F6CB02-DF4C-43C2-8629-87021DEB3E5A}"/>
    <cellStyle name="SAPBEXchaText 5 4 2 2" xfId="32151" xr:uid="{44895295-14BC-4CC5-AB9B-0EF69600426A}"/>
    <cellStyle name="SAPBEXchaText 5 4 2 3" xfId="32160" xr:uid="{83FE950B-0893-4828-B768-486B4690462A}"/>
    <cellStyle name="SAPBEXchaText 5 4 2 4" xfId="32163" xr:uid="{A82E5655-D1A2-4EA3-A5A9-524E361542C1}"/>
    <cellStyle name="SAPBEXchaText 5 4 2 5" xfId="32166" xr:uid="{A0B5F418-A3C6-4E38-95B7-6DF73F32138F}"/>
    <cellStyle name="SAPBEXchaText 5 4 3" xfId="32175" xr:uid="{12A9F8FA-165D-4679-96AC-FD2A40B631FF}"/>
    <cellStyle name="SAPBEXchaText 5 4 4" xfId="32196" xr:uid="{CDB6E579-3DC4-457D-AFAB-3BDCB6493AFE}"/>
    <cellStyle name="SAPBEXchaText 5 4 5" xfId="32211" xr:uid="{117F0FAA-74B2-432A-BDD5-8C73A1168C1A}"/>
    <cellStyle name="SAPBEXchaText 5 4 6" xfId="32235" xr:uid="{E2223F6D-D553-4DBC-9CF6-4F923A4B92F1}"/>
    <cellStyle name="SAPBEXchaText 5 4 7" xfId="32242" xr:uid="{5D09ED3F-D459-4604-B4E8-4E17355DD2FE}"/>
    <cellStyle name="SAPBEXchaText 5 4 8" xfId="32251" xr:uid="{60C98E17-EC06-419A-9AD0-C942A4C27F53}"/>
    <cellStyle name="SAPBEXchaText 5 4 9" xfId="33403" xr:uid="{3C528EB2-B429-467F-ADAE-88F67526B11F}"/>
    <cellStyle name="SAPBEXchaText 5 5" xfId="21687" xr:uid="{F6B41C2F-6EF7-41EE-8EF6-7319AAD1242E}"/>
    <cellStyle name="SAPBEXchaText 5 5 10" xfId="33404" xr:uid="{50395B42-7202-4803-95B2-E2D4D8D6B734}"/>
    <cellStyle name="SAPBEXchaText 5 5 2" xfId="32269" xr:uid="{8970C491-2794-4686-801C-41B0E7C16794}"/>
    <cellStyle name="SAPBEXchaText 5 5 2 2" xfId="33405" xr:uid="{746124AF-545D-423A-A43A-58DC5E2104E3}"/>
    <cellStyle name="SAPBEXchaText 5 5 2 3" xfId="33407" xr:uid="{256483B5-9480-4A23-9462-0924DD72FEA3}"/>
    <cellStyle name="SAPBEXchaText 5 5 2 4" xfId="33409" xr:uid="{2E1EC31D-0257-4D8E-BCC9-3DDA5E26FCBE}"/>
    <cellStyle name="SAPBEXchaText 5 5 2 5" xfId="33411" xr:uid="{F6990F79-A201-475D-85AA-B7F86E6BE7D7}"/>
    <cellStyle name="SAPBEXchaText 5 5 3" xfId="32272" xr:uid="{3C8376A8-A74D-4B9E-8A54-8A6CC29D2A4A}"/>
    <cellStyle name="SAPBEXchaText 5 5 4" xfId="32274" xr:uid="{92F90B93-304D-4801-B2E0-5380E15A16D9}"/>
    <cellStyle name="SAPBEXchaText 5 5 5" xfId="14124" xr:uid="{F3C615FF-96F5-4557-B170-07A489E54BC8}"/>
    <cellStyle name="SAPBEXchaText 5 5 6" xfId="14128" xr:uid="{3256AFAE-A20C-4062-96FC-958FA779F6D7}"/>
    <cellStyle name="SAPBEXchaText 5 5 7" xfId="14132" xr:uid="{37D40669-C944-4FE1-A285-11AA4FC8A484}"/>
    <cellStyle name="SAPBEXchaText 5 5 8" xfId="14135" xr:uid="{31371C95-CD51-4FD1-92E9-160098F0BB35}"/>
    <cellStyle name="SAPBEXchaText 5 5 9" xfId="14138" xr:uid="{CB3AB673-7F6F-42B0-9B09-800F567B5F23}"/>
    <cellStyle name="SAPBEXchaText 5 6" xfId="33412" xr:uid="{2A976E9F-9C97-4483-801F-B217394CCB26}"/>
    <cellStyle name="SAPBEXchaText 5 6 10" xfId="31638" xr:uid="{D19BC2C0-E51B-446A-A00E-54A4DBB4953A}"/>
    <cellStyle name="SAPBEXchaText 5 6 2" xfId="32293" xr:uid="{6C14C74C-60BD-4640-91D6-5FB8AB409B2B}"/>
    <cellStyle name="SAPBEXchaText 5 6 2 2" xfId="33415" xr:uid="{00F2B8AF-A9F6-4C27-ABC1-33DCB8EBE9CF}"/>
    <cellStyle name="SAPBEXchaText 5 6 2 3" xfId="33419" xr:uid="{D4D641CC-E2AC-40B1-98B4-A2B206A02117}"/>
    <cellStyle name="SAPBEXchaText 5 6 2 4" xfId="33423" xr:uid="{6F0EE721-BF45-4B1E-80E8-06471CBC9930}"/>
    <cellStyle name="SAPBEXchaText 5 6 2 5" xfId="33426" xr:uid="{C10BADC7-4BA8-47DC-91C9-16F45C5873C1}"/>
    <cellStyle name="SAPBEXchaText 5 6 3" xfId="32296" xr:uid="{3B856C52-8ADE-4717-9715-E32CB304C8F5}"/>
    <cellStyle name="SAPBEXchaText 5 6 4" xfId="32300" xr:uid="{10D1AA4E-9EAC-47FA-B344-1E62503937B0}"/>
    <cellStyle name="SAPBEXchaText 5 6 5" xfId="14146" xr:uid="{8AB8A245-9B7F-44E3-BC6E-E05E385DEFBE}"/>
    <cellStyle name="SAPBEXchaText 5 6 6" xfId="14150" xr:uid="{4CF815BB-1581-41CE-A95C-024AF39F818D}"/>
    <cellStyle name="SAPBEXchaText 5 6 7" xfId="14156" xr:uid="{51335C09-C59A-4F31-BF24-E6C89BCCEB3E}"/>
    <cellStyle name="SAPBEXchaText 5 6 8" xfId="14160" xr:uid="{864E9A13-53D1-4E71-9A04-25864D4B68DE}"/>
    <cellStyle name="SAPBEXchaText 5 6 9" xfId="14164" xr:uid="{663B7211-560B-424A-BD6E-C89ADC900BEC}"/>
    <cellStyle name="SAPBEXchaText 5 7" xfId="33427" xr:uid="{8D657B9C-1498-428C-881C-0941250B0D26}"/>
    <cellStyle name="SAPBEXchaText 5 7 2" xfId="32323" xr:uid="{33661675-FD2D-4996-97BC-C44DDC82F1FF}"/>
    <cellStyle name="SAPBEXchaText 5 7 3" xfId="32326" xr:uid="{D1852873-62CE-4200-869E-6536797CCBDA}"/>
    <cellStyle name="SAPBEXchaText 5 7 4" xfId="32330" xr:uid="{13498A31-DE26-40F5-AB49-9842C34EDB25}"/>
    <cellStyle name="SAPBEXchaText 5 7 5" xfId="14173" xr:uid="{053DF734-AAC3-46D7-BFE7-3D1D1B8F29B8}"/>
    <cellStyle name="SAPBEXchaText 5 8" xfId="33429" xr:uid="{7ED79746-552C-41DD-9394-CAD51B5826FF}"/>
    <cellStyle name="SAPBEXchaText 5 8 2" xfId="32341" xr:uid="{86C940EB-BA61-42D1-AE13-A5646175E405}"/>
    <cellStyle name="SAPBEXchaText 5 8 3" xfId="32345" xr:uid="{F9A54A49-027A-47C0-B462-5EAFEACBABF4}"/>
    <cellStyle name="SAPBEXchaText 5 8 4" xfId="32349" xr:uid="{9E4E4E99-23AD-4641-876F-F3E0B6607599}"/>
    <cellStyle name="SAPBEXchaText 5 8 5" xfId="14193" xr:uid="{F68C24BD-75E7-4188-B5CF-D4D1806A9E5C}"/>
    <cellStyle name="SAPBEXchaText 5 9" xfId="24573" xr:uid="{AD8C18A2-EEDF-4EE4-A687-6FECFD755212}"/>
    <cellStyle name="SAPBEXchaText 5 9 2" xfId="32362" xr:uid="{8772BAC4-15DC-4006-A11B-F6DD28DFBE11}"/>
    <cellStyle name="SAPBEXchaText 5 9 3" xfId="32366" xr:uid="{C0775C38-EC38-4ACF-A2A0-3E47420EEF8B}"/>
    <cellStyle name="SAPBEXchaText 5 9 4" xfId="32370" xr:uid="{D30E6217-1C0D-48DE-98CA-8B56A9DFE82A}"/>
    <cellStyle name="SAPBEXchaText 5 9 5" xfId="323" xr:uid="{10FEA8CA-2E0A-4418-BE39-9A757F35B57F}"/>
    <cellStyle name="SAPBEXchaText 5_New TB 18-19" xfId="33431" xr:uid="{69467ED9-0B26-463F-A70A-5BF8E8E8F405}"/>
    <cellStyle name="SAPBEXchaText 6" xfId="19211" xr:uid="{72631FB8-92BB-4A24-846A-977DBCE1ECE2}"/>
    <cellStyle name="SAPBEXchaText 6 10" xfId="33433" xr:uid="{9F43AFE1-2D3B-4C7B-AF7F-6C96A61DD62E}"/>
    <cellStyle name="SAPBEXchaText 6 2" xfId="21700" xr:uid="{F935521E-4B27-4CE3-8F4D-EF7F7BA9B36D}"/>
    <cellStyle name="SAPBEXchaText 6 2 2" xfId="33435" xr:uid="{10EA64EE-A657-40CD-8D0D-64EA193D31A5}"/>
    <cellStyle name="SAPBEXchaText 6 2 3" xfId="33436" xr:uid="{63ED21C9-2735-4777-8564-95EA7EBFBDFC}"/>
    <cellStyle name="SAPBEXchaText 6 2 4" xfId="33437" xr:uid="{2A413CE6-F565-49BD-9F2B-4DCF0DA173FC}"/>
    <cellStyle name="SAPBEXchaText 6 2 5" xfId="33438" xr:uid="{3E73D4CE-A6CB-409C-BF9D-642E3A1D834D}"/>
    <cellStyle name="SAPBEXchaText 6 3" xfId="21703" xr:uid="{1733A6A9-44A3-45A6-A58B-90BEE7E801BB}"/>
    <cellStyle name="SAPBEXchaText 6 4" xfId="21706" xr:uid="{1659E896-D4BB-4163-A88B-C0EFC2E5721D}"/>
    <cellStyle name="SAPBEXchaText 6 5" xfId="21709" xr:uid="{5F709C06-7907-4EDC-AC0D-94FA9AA57336}"/>
    <cellStyle name="SAPBEXchaText 6 6" xfId="33439" xr:uid="{A90FA6CC-E732-4622-BFC5-DE9F8F0F6683}"/>
    <cellStyle name="SAPBEXchaText 6 7" xfId="30947" xr:uid="{2330AE7F-707C-470C-A1C3-401381B848FC}"/>
    <cellStyle name="SAPBEXchaText 6 8" xfId="30949" xr:uid="{C5E51596-3D3F-4CEB-A26D-6AAE10E635DA}"/>
    <cellStyle name="SAPBEXchaText 6 9" xfId="24584" xr:uid="{EFCDBF2B-634C-4806-8C22-18B6B963FE72}"/>
    <cellStyle name="SAPBEXchaText 7" xfId="19216" xr:uid="{9FC17326-A2B7-4226-9D18-A8AC55F490F2}"/>
    <cellStyle name="SAPBEXchaText 7 10" xfId="12253" xr:uid="{4E0B3389-0C6A-4157-8E0B-BC6997F96784}"/>
    <cellStyle name="SAPBEXchaText 7 2" xfId="21722" xr:uid="{6CDD2832-8AD6-4A00-A62C-AD39BA957E47}"/>
    <cellStyle name="SAPBEXchaText 7 2 2" xfId="33440" xr:uid="{829DDC37-1F1E-4ED6-9D1E-41687C7F367B}"/>
    <cellStyle name="SAPBEXchaText 7 2 3" xfId="33441" xr:uid="{0001FDCD-0A64-4407-AF84-BE1091FBBD1E}"/>
    <cellStyle name="SAPBEXchaText 7 2 4" xfId="33442" xr:uid="{A92D673D-156E-4F1E-BD33-738C5C1C6155}"/>
    <cellStyle name="SAPBEXchaText 7 2 5" xfId="33443" xr:uid="{90D29963-37B9-4E15-A8A6-6CA4C8E3D563}"/>
    <cellStyle name="SAPBEXchaText 7 3" xfId="21725" xr:uid="{E4293E26-8F5C-4BFD-9923-E0C85CC0B38B}"/>
    <cellStyle name="SAPBEXchaText 7 4" xfId="21730" xr:uid="{A9216A7C-0EA9-4953-BFB2-AE7EC485E8F1}"/>
    <cellStyle name="SAPBEXchaText 7 5" xfId="21733" xr:uid="{EC15F4EE-F6D7-4418-9A6F-8DF57FA7F61A}"/>
    <cellStyle name="SAPBEXchaText 7 6" xfId="30492" xr:uid="{40BB8BFB-EC19-4564-91C9-4B3E554B5CAB}"/>
    <cellStyle name="SAPBEXchaText 7 7" xfId="9786" xr:uid="{53B81CCD-FC68-4CDD-8F7E-903F1115EEA3}"/>
    <cellStyle name="SAPBEXchaText 7 8" xfId="9795" xr:uid="{B7852E41-E8E8-4827-85BC-F7D7E5A95F00}"/>
    <cellStyle name="SAPBEXchaText 7 9" xfId="9805" xr:uid="{EDE3ADFB-BD0C-4440-8F76-4C6B5E30D084}"/>
    <cellStyle name="SAPBEXchaText 8" xfId="33444" xr:uid="{ED140EBE-FDC4-4D74-BBAC-52665EACA658}"/>
    <cellStyle name="SAPBEXchaText 8 10" xfId="10188" xr:uid="{596EC7F3-573D-4126-9D4D-8ADCB6B9146D}"/>
    <cellStyle name="SAPBEXchaText 8 2" xfId="21745" xr:uid="{A832F43D-F665-4423-AF0B-5B9F37C4F377}"/>
    <cellStyle name="SAPBEXchaText 8 2 2" xfId="33447" xr:uid="{C691C7BF-4062-42BE-8D58-D70375902EF2}"/>
    <cellStyle name="SAPBEXchaText 8 2 3" xfId="33449" xr:uid="{CE805643-DB6A-4ECA-9FAA-2D908363A177}"/>
    <cellStyle name="SAPBEXchaText 8 2 4" xfId="33451" xr:uid="{C7184572-5FC0-48DD-A987-AFC840C5B965}"/>
    <cellStyle name="SAPBEXchaText 8 2 5" xfId="33453" xr:uid="{479A5A98-36D7-47B6-9202-1D190082F65D}"/>
    <cellStyle name="SAPBEXchaText 8 3" xfId="21749" xr:uid="{343F912D-8C8D-4345-AD2B-C9FA25A3C1D6}"/>
    <cellStyle name="SAPBEXchaText 8 4" xfId="21753" xr:uid="{2E66EB14-0092-4BEC-BB08-2643EF1E7843}"/>
    <cellStyle name="SAPBEXchaText 8 5" xfId="21757" xr:uid="{30F39584-90B7-4B67-BE0F-A98E9FA16046}"/>
    <cellStyle name="SAPBEXchaText 8 6" xfId="28815" xr:uid="{B30F0E45-DE1B-4C81-A345-653911AEA70E}"/>
    <cellStyle name="SAPBEXchaText 8 7" xfId="28820" xr:uid="{2EC8184A-66E2-4C77-9842-2BBC186108F7}"/>
    <cellStyle name="SAPBEXchaText 8 8" xfId="28823" xr:uid="{2C36A24D-AED5-4A5C-A413-2D6947593C4F}"/>
    <cellStyle name="SAPBEXchaText 8 9" xfId="24605" xr:uid="{C96A5C0A-01B1-4F3D-BDB3-36D846729709}"/>
    <cellStyle name="SAPBEXchaText 9" xfId="33455" xr:uid="{49A88BD5-7A6C-41E3-BAE3-48C50BB1FFB5}"/>
    <cellStyle name="SAPBEXchaText 9 10" xfId="33458" xr:uid="{9B655C42-8112-4D97-A5AC-1CE6638CA9AB}"/>
    <cellStyle name="SAPBEXchaText 9 2" xfId="27022" xr:uid="{7183EA7E-4053-494C-A7A9-6BB90C39C415}"/>
    <cellStyle name="SAPBEXchaText 9 2 2" xfId="33459" xr:uid="{CDF12F48-EA2B-4767-8C5C-34E6BE5E90C0}"/>
    <cellStyle name="SAPBEXchaText 9 2 3" xfId="33461" xr:uid="{0C9A1262-3735-4748-84D0-0729A0B8253D}"/>
    <cellStyle name="SAPBEXchaText 9 2 4" xfId="33463" xr:uid="{B2C3A8C9-7B5B-4BB9-B9AB-8CF06EBBECD5}"/>
    <cellStyle name="SAPBEXchaText 9 2 5" xfId="33465" xr:uid="{E8945542-49A0-4CA6-AB3F-4227C8610356}"/>
    <cellStyle name="SAPBEXchaText 9 3" xfId="33467" xr:uid="{1B4C997F-B334-4F24-8383-1641E1C88A0A}"/>
    <cellStyle name="SAPBEXchaText 9 4" xfId="33468" xr:uid="{278AA586-7CD8-4113-B698-A66B7C27A3BF}"/>
    <cellStyle name="SAPBEXchaText 9 5" xfId="33469" xr:uid="{C1A49FA5-C3F2-49E7-A239-B5E9F7418504}"/>
    <cellStyle name="SAPBEXchaText 9 6" xfId="33471" xr:uid="{4CCE3FA6-6BFC-4C2F-98D5-99B99D371731}"/>
    <cellStyle name="SAPBEXchaText 9 7" xfId="33473" xr:uid="{32CC9D72-2F64-4A11-8DA5-E1294E176155}"/>
    <cellStyle name="SAPBEXchaText 9 8" xfId="33475" xr:uid="{50F7E698-D6A2-40BA-A1B2-A73BC2BDC376}"/>
    <cellStyle name="SAPBEXchaText 9 9" xfId="20693" xr:uid="{B76D88A7-257C-40D9-9649-FADA15B12EFB}"/>
    <cellStyle name="SAPBEXchaText_New TB 18-19" xfId="33477" xr:uid="{0DB85A8B-D5DC-4BC9-8315-BBAC600165CC}"/>
    <cellStyle name="SAPBEXexcBad7" xfId="21182" xr:uid="{AE447279-89B2-4508-A681-FC2EE399C269}"/>
    <cellStyle name="SAPBEXexcBad7 10" xfId="33479" xr:uid="{9D6A8DAE-6DF7-4A49-AA70-CAE7F262F4AF}"/>
    <cellStyle name="SAPBEXexcBad7 10 2" xfId="18402" xr:uid="{ECF9D559-2BD4-4181-8E2F-517AD98F6B87}"/>
    <cellStyle name="SAPBEXexcBad7 10 3" xfId="18406" xr:uid="{F95FA25F-AF78-4F8F-976E-EF7C9E1099C5}"/>
    <cellStyle name="SAPBEXexcBad7 10 4" xfId="24491" xr:uid="{4C061F9F-F6A6-4A67-836C-4BB324FCB990}"/>
    <cellStyle name="SAPBEXexcBad7 10 5" xfId="24493" xr:uid="{C593D20B-A9B1-4B6D-A560-26C6340DCC8B}"/>
    <cellStyle name="SAPBEXexcBad7 11" xfId="33481" xr:uid="{F26537F6-ACC1-40A7-B3F2-D760C49E9C80}"/>
    <cellStyle name="SAPBEXexcBad7 11 2" xfId="18498" xr:uid="{0AADAEEC-7036-41E6-A248-516FC1C9AE60}"/>
    <cellStyle name="SAPBEXexcBad7 11 3" xfId="18502" xr:uid="{1C2DB496-B144-44E2-A020-52C757AFBF8C}"/>
    <cellStyle name="SAPBEXexcBad7 11 4" xfId="24499" xr:uid="{9386FBBF-AB5F-4BE0-9694-BBFCD477796B}"/>
    <cellStyle name="SAPBEXexcBad7 11 5" xfId="24501" xr:uid="{DE9AE5B4-765E-4D0E-988E-A249D072035B}"/>
    <cellStyle name="SAPBEXexcBad7 12" xfId="33483" xr:uid="{4CB08FDC-6F7B-4C6E-8FF5-0FF52E195A24}"/>
    <cellStyle name="SAPBEXexcBad7 12 2" xfId="18680" xr:uid="{93FB2588-4EA8-4466-929A-22D8A4198B0A}"/>
    <cellStyle name="SAPBEXexcBad7 12 3" xfId="17705" xr:uid="{6CEC0E1F-8D96-41D2-94ED-86A24747E1BC}"/>
    <cellStyle name="SAPBEXexcBad7 12 4" xfId="17708" xr:uid="{E2FB45D5-92B9-433F-88F3-CD02E69C83A9}"/>
    <cellStyle name="SAPBEXexcBad7 12 5" xfId="17712" xr:uid="{6BB093DD-71FD-4EBD-AFE7-E00C5A911D97}"/>
    <cellStyle name="SAPBEXexcBad7 13" xfId="29398" xr:uid="{42E54081-27FE-4331-8406-A0D71E86A52F}"/>
    <cellStyle name="SAPBEXexcBad7 14" xfId="29401" xr:uid="{1D368C15-B52B-456A-8BE7-3B6C7F369DE5}"/>
    <cellStyle name="SAPBEXexcBad7 15" xfId="29404" xr:uid="{62F2F36B-DCC2-4170-8092-466CB3CCA8C8}"/>
    <cellStyle name="SAPBEXexcBad7 16" xfId="29408" xr:uid="{51D9B03B-28EB-433A-A41A-6D94E86A37B6}"/>
    <cellStyle name="SAPBEXexcBad7 17" xfId="29411" xr:uid="{330DFC5E-F1BF-43E5-A392-08EBE6987180}"/>
    <cellStyle name="SAPBEXexcBad7 18" xfId="29429" xr:uid="{4692B1A7-7FBA-4922-B6A8-00EE4FF8E69A}"/>
    <cellStyle name="SAPBEXexcBad7 19" xfId="29431" xr:uid="{F1D00CD5-FFA4-42CB-940F-CCDB54F4CEEB}"/>
    <cellStyle name="SAPBEXexcBad7 2" xfId="32132" xr:uid="{FB37BBF3-ABE1-4A60-8480-A6F5BE69DE65}"/>
    <cellStyle name="SAPBEXexcBad7 2 10" xfId="19289" xr:uid="{D5066F8C-97ED-468C-95F3-FB4A59878C6D}"/>
    <cellStyle name="SAPBEXexcBad7 2 10 2" xfId="29780" xr:uid="{DE495969-7AB9-42F1-B59B-53CBFC237F68}"/>
    <cellStyle name="SAPBEXexcBad7 2 10 3" xfId="29782" xr:uid="{3C1AFFA9-E798-4D20-924D-08211246349C}"/>
    <cellStyle name="SAPBEXexcBad7 2 10 4" xfId="33484" xr:uid="{5D7C96FB-C7F5-40DF-8D68-EA2C7A1C126A}"/>
    <cellStyle name="SAPBEXexcBad7 2 10 5" xfId="33485" xr:uid="{21BCF6A7-620B-4EAE-A78B-F804F2B3AEDD}"/>
    <cellStyle name="SAPBEXexcBad7 2 11" xfId="435" xr:uid="{94934EE4-A8F1-4F9D-9A48-F49BFC847E46}"/>
    <cellStyle name="SAPBEXexcBad7 2 12" xfId="19293" xr:uid="{CAFAAA46-C038-4EEF-8A72-A01C008F0D91}"/>
    <cellStyle name="SAPBEXexcBad7 2 13" xfId="19297" xr:uid="{ED8DA51E-4EF9-4F76-B8E9-E868367E7BBA}"/>
    <cellStyle name="SAPBEXexcBad7 2 14" xfId="19300" xr:uid="{98955873-8A98-429E-8A8D-CBB347B37BB7}"/>
    <cellStyle name="SAPBEXexcBad7 2 15" xfId="19303" xr:uid="{47B60F00-63CE-476D-9A51-CE16642BCAA1}"/>
    <cellStyle name="SAPBEXexcBad7 2 16" xfId="19306" xr:uid="{627456DC-57A2-4F46-984D-BC8E44432207}"/>
    <cellStyle name="SAPBEXexcBad7 2 17" xfId="19309" xr:uid="{507C3737-1EC2-42C7-B8F8-714F0FB24D6C}"/>
    <cellStyle name="SAPBEXexcBad7 2 18" xfId="33486" xr:uid="{4164A7F7-75A2-4A69-9B43-A5BD3F7A958B}"/>
    <cellStyle name="SAPBEXexcBad7 2 2" xfId="33489" xr:uid="{992E9CB0-33EA-4BAC-9268-01364F9597D7}"/>
    <cellStyle name="SAPBEXexcBad7 2 2 10" xfId="33490" xr:uid="{73C42FA5-7F0C-4BCC-90FB-E7A82A6466B1}"/>
    <cellStyle name="SAPBEXexcBad7 2 2 2" xfId="33492" xr:uid="{0ED6335C-2984-48CF-9788-A4CAD5DAEFAD}"/>
    <cellStyle name="SAPBEXexcBad7 2 2 2 2" xfId="33493" xr:uid="{D940C939-F256-4430-B684-D6DCEFADEBD6}"/>
    <cellStyle name="SAPBEXexcBad7 2 2 2 3" xfId="29885" xr:uid="{F9F37196-0243-443C-938D-29F281D83224}"/>
    <cellStyle name="SAPBEXexcBad7 2 2 2 4" xfId="29887" xr:uid="{CE1227DD-91A8-4032-B950-71D96D47D0E3}"/>
    <cellStyle name="SAPBEXexcBad7 2 2 2 5" xfId="29889" xr:uid="{A3E5B3ED-673D-4095-8F60-95F3992EB251}"/>
    <cellStyle name="SAPBEXexcBad7 2 2 3" xfId="33494" xr:uid="{57708D05-4CDA-4F58-A7E0-FBEAD90B7911}"/>
    <cellStyle name="SAPBEXexcBad7 2 2 4" xfId="33495" xr:uid="{1BD32C43-BE5C-46C9-B2DB-8093BF93E313}"/>
    <cellStyle name="SAPBEXexcBad7 2 2 5" xfId="33496" xr:uid="{154B061B-7FE7-4EFC-B298-C866D88F2BB4}"/>
    <cellStyle name="SAPBEXexcBad7 2 2 6" xfId="33497" xr:uid="{36B44B77-21EC-4CD6-9B90-F7ED3FF8C5A1}"/>
    <cellStyle name="SAPBEXexcBad7 2 2 7" xfId="2881" xr:uid="{124D189B-3DC4-4490-8812-FEB6B6A677BF}"/>
    <cellStyle name="SAPBEXexcBad7 2 2 8" xfId="2894" xr:uid="{2F8179BC-9055-4023-B370-EDB22AC27417}"/>
    <cellStyle name="SAPBEXexcBad7 2 2 9" xfId="2908" xr:uid="{981CA70A-1EFC-4FFE-9A7B-53E720165236}"/>
    <cellStyle name="SAPBEXexcBad7 2 3" xfId="33501" xr:uid="{01A95174-2F51-4E9A-9DF4-CE947018BABD}"/>
    <cellStyle name="SAPBEXexcBad7 2 3 10" xfId="23576" xr:uid="{208EFE27-9DDD-40B8-9A31-3D6A868F18D5}"/>
    <cellStyle name="SAPBEXexcBad7 2 3 2" xfId="33502" xr:uid="{A795A69B-CD1F-4566-B32E-699FCA68120E}"/>
    <cellStyle name="SAPBEXexcBad7 2 3 2 2" xfId="7506" xr:uid="{C69B8D51-6BAA-40A7-BFEB-8EA5D68215AA}"/>
    <cellStyle name="SAPBEXexcBad7 2 3 2 3" xfId="7508" xr:uid="{DB3DA8E3-E573-4CDB-8D7B-8FD0FB5FC7F0}"/>
    <cellStyle name="SAPBEXexcBad7 2 3 2 4" xfId="7510" xr:uid="{8B58B113-FFFA-4531-BBE7-904DD4BCE101}"/>
    <cellStyle name="SAPBEXexcBad7 2 3 2 5" xfId="7512" xr:uid="{5574CBC4-FB69-41C7-B3B1-5D2E95260E6A}"/>
    <cellStyle name="SAPBEXexcBad7 2 3 3" xfId="33504" xr:uid="{E80B8564-1242-487F-A2C3-FF6348008DF7}"/>
    <cellStyle name="SAPBEXexcBad7 2 3 4" xfId="33506" xr:uid="{C8D393FA-2590-4A61-9642-903BC635BED7}"/>
    <cellStyle name="SAPBEXexcBad7 2 3 5" xfId="33508" xr:uid="{7160A56C-F4DC-4C03-A936-A0F7B74C40A7}"/>
    <cellStyle name="SAPBEXexcBad7 2 3 6" xfId="33510" xr:uid="{6663335F-CC34-4421-B371-EDE9B2A2C9EB}"/>
    <cellStyle name="SAPBEXexcBad7 2 3 7" xfId="33511" xr:uid="{5F1B46CA-FC5E-4B7C-91BD-BD83242CE544}"/>
    <cellStyle name="SAPBEXexcBad7 2 3 8" xfId="16324" xr:uid="{256B0556-6971-4F6B-873A-A32A934C4E12}"/>
    <cellStyle name="SAPBEXexcBad7 2 3 9" xfId="11721" xr:uid="{08E48125-BD2D-4382-8B74-A0E8A1860AA4}"/>
    <cellStyle name="SAPBEXexcBad7 2 4" xfId="33514" xr:uid="{C40B1F92-34AE-4621-B4BF-CD60B15987F7}"/>
    <cellStyle name="SAPBEXexcBad7 2 4 10" xfId="33515" xr:uid="{D5EC07A6-D715-40BB-AA01-07D685673758}"/>
    <cellStyle name="SAPBEXexcBad7 2 4 2" xfId="33107" xr:uid="{F6B888BA-2BDF-472C-8966-42FEC83B28A0}"/>
    <cellStyle name="SAPBEXexcBad7 2 4 2 2" xfId="33516" xr:uid="{ABFC5CE1-F0E2-4153-9E79-46C993D2F344}"/>
    <cellStyle name="SAPBEXexcBad7 2 4 2 3" xfId="33518" xr:uid="{A6906697-552A-49C6-BF6E-DF6A3A680112}"/>
    <cellStyle name="SAPBEXexcBad7 2 4 2 4" xfId="33519" xr:uid="{E19266F5-73A2-4F0E-B03B-11058BA964FC}"/>
    <cellStyle name="SAPBEXexcBad7 2 4 2 5" xfId="33520" xr:uid="{4E60BE9D-2E95-4945-B739-43329AF22477}"/>
    <cellStyle name="SAPBEXexcBad7 2 4 3" xfId="33109" xr:uid="{1EAE7FD1-2B24-448C-8488-8E2E4606B3B6}"/>
    <cellStyle name="SAPBEXexcBad7 2 4 4" xfId="33521" xr:uid="{3C048102-44F8-4C08-A839-BB771236BDAB}"/>
    <cellStyle name="SAPBEXexcBad7 2 4 5" xfId="33522" xr:uid="{39ED2FBB-08D1-4383-908C-2468D5E7AC9A}"/>
    <cellStyle name="SAPBEXexcBad7 2 4 6" xfId="33523" xr:uid="{DDBABE24-04DD-4CC2-95BA-8EC470FB82C6}"/>
    <cellStyle name="SAPBEXexcBad7 2 4 7" xfId="33524" xr:uid="{1B3D7418-CCD2-4B89-8F8F-3F09A3FE613A}"/>
    <cellStyle name="SAPBEXexcBad7 2 4 8" xfId="16327" xr:uid="{94BA534D-6812-4DE8-896D-799959D86BD7}"/>
    <cellStyle name="SAPBEXexcBad7 2 4 9" xfId="11745" xr:uid="{4EA05EB7-F8E2-4B67-B394-65341770220A}"/>
    <cellStyle name="SAPBEXexcBad7 2 5" xfId="32277" xr:uid="{43E7A513-C0A6-4631-B007-9FFC8F53C3A8}"/>
    <cellStyle name="SAPBEXexcBad7 2 5 10" xfId="24802" xr:uid="{E9FAB1B9-10E6-45B2-AF71-B2D4E5EF80CF}"/>
    <cellStyle name="SAPBEXexcBad7 2 5 2" xfId="32282" xr:uid="{31985F3C-B887-4635-9C13-7C376CB2219A}"/>
    <cellStyle name="SAPBEXexcBad7 2 5 2 2" xfId="33525" xr:uid="{6A34A04C-43D9-43FA-BA47-258FFB550ED5}"/>
    <cellStyle name="SAPBEXexcBad7 2 5 2 3" xfId="33527" xr:uid="{1BAF9C06-5020-427C-A559-863057559C50}"/>
    <cellStyle name="SAPBEXexcBad7 2 5 2 4" xfId="33528" xr:uid="{C42C0BFD-093B-4C67-892C-80DBADEE2CAD}"/>
    <cellStyle name="SAPBEXexcBad7 2 5 2 5" xfId="33529" xr:uid="{4F0AC7EC-1ACD-4D33-B6D6-3329DBF94A99}"/>
    <cellStyle name="SAPBEXexcBad7 2 5 3" xfId="32285" xr:uid="{12CBF35D-34B4-42BD-8542-8B05B86B3711}"/>
    <cellStyle name="SAPBEXexcBad7 2 5 4" xfId="32287" xr:uid="{22EB1F00-10FD-4786-85BC-FCD9B1C052BF}"/>
    <cellStyle name="SAPBEXexcBad7 2 5 5" xfId="32289" xr:uid="{6F448193-C05A-427D-8E34-E93C0C839317}"/>
    <cellStyle name="SAPBEXexcBad7 2 5 6" xfId="33531" xr:uid="{56475DFF-A552-4B7E-9375-7ABD1459860C}"/>
    <cellStyle name="SAPBEXexcBad7 2 5 7" xfId="33533" xr:uid="{0860FEE7-839E-431E-BF40-4774F0C40463}"/>
    <cellStyle name="SAPBEXexcBad7 2 5 8" xfId="16333" xr:uid="{24BBF16E-765D-4971-B8AD-71933A43530B}"/>
    <cellStyle name="SAPBEXexcBad7 2 5 9" xfId="11776" xr:uid="{4AE0CFB2-66FC-47B9-8C76-AB18B982FB8B}"/>
    <cellStyle name="SAPBEXexcBad7 2 6" xfId="32291" xr:uid="{B2448814-FCCA-47D4-97E2-569349FA22D5}"/>
    <cellStyle name="SAPBEXexcBad7 2 6 10" xfId="30287" xr:uid="{0D3A6021-CCAC-400A-90F9-28A23BC9D82B}"/>
    <cellStyle name="SAPBEXexcBad7 2 6 2" xfId="33414" xr:uid="{F111857F-E7B4-46AD-85A0-D98E1335FF06}"/>
    <cellStyle name="SAPBEXexcBad7 2 6 2 2" xfId="27730" xr:uid="{17E1EEAC-02E8-43BE-9D4F-EC3184C48FFF}"/>
    <cellStyle name="SAPBEXexcBad7 2 6 2 3" xfId="33534" xr:uid="{8BF651B8-ED84-4601-B011-ECCE7346D2FC}"/>
    <cellStyle name="SAPBEXexcBad7 2 6 2 4" xfId="33536" xr:uid="{3CA81EA6-3F07-47D9-B26D-EF7D48B11719}"/>
    <cellStyle name="SAPBEXexcBad7 2 6 2 5" xfId="33538" xr:uid="{ACBCADB3-5E23-44A9-ADDA-DFBC6F5B4C51}"/>
    <cellStyle name="SAPBEXexcBad7 2 6 3" xfId="33418" xr:uid="{C7D61DB4-EF84-4238-9DC8-555CCA0F05BE}"/>
    <cellStyle name="SAPBEXexcBad7 2 6 4" xfId="33422" xr:uid="{27A5B05F-2FFC-41EA-8A45-B022CEDFBA6A}"/>
    <cellStyle name="SAPBEXexcBad7 2 6 5" xfId="33425" xr:uid="{A3A78892-1BA5-4D8F-9ACD-227E150D8152}"/>
    <cellStyle name="SAPBEXexcBad7 2 6 6" xfId="33541" xr:uid="{958AB67F-43AC-40C2-8B99-8B3012AE7AC3}"/>
    <cellStyle name="SAPBEXexcBad7 2 6 7" xfId="33542" xr:uid="{E23573FD-F8B8-4973-B440-085E79F3C6DE}"/>
    <cellStyle name="SAPBEXexcBad7 2 6 8" xfId="16336" xr:uid="{17C6383E-DA60-43D2-92C6-DBE7A6DB4A20}"/>
    <cellStyle name="SAPBEXexcBad7 2 6 9" xfId="11815" xr:uid="{721B6482-B5E2-4ED4-89F2-4BED5A1B5AC0}"/>
    <cellStyle name="SAPBEXexcBad7 2 7" xfId="32298" xr:uid="{9E094667-8F70-47DF-BD7F-2DB16FE4FCF5}"/>
    <cellStyle name="SAPBEXexcBad7 2 7 2" xfId="33543" xr:uid="{9C9DF516-70F6-4D56-A11C-48604EA0D65D}"/>
    <cellStyle name="SAPBEXexcBad7 2 7 3" xfId="26898" xr:uid="{AD72F224-9B5B-4912-BEAC-A2090C322F3E}"/>
    <cellStyle name="SAPBEXexcBad7 2 7 4" xfId="33544" xr:uid="{8D9F7F2D-7BF0-4624-86CB-439A6C172B51}"/>
    <cellStyle name="SAPBEXexcBad7 2 7 5" xfId="33545" xr:uid="{2954D2DF-57BC-43B4-8B52-CD04B1B5E76B}"/>
    <cellStyle name="SAPBEXexcBad7 2 8" xfId="32302" xr:uid="{0211C984-4089-4752-A569-FB56F34FC6B5}"/>
    <cellStyle name="SAPBEXexcBad7 2 8 2" xfId="33546" xr:uid="{19ADA462-0ED9-4EF7-B999-FABE5B32819F}"/>
    <cellStyle name="SAPBEXexcBad7 2 8 3" xfId="33547" xr:uid="{ADAFB755-7E45-4009-9F44-334CF4CA6A93}"/>
    <cellStyle name="SAPBEXexcBad7 2 8 4" xfId="33548" xr:uid="{60F3AEC9-6364-43B3-AB1D-4B0281B28693}"/>
    <cellStyle name="SAPBEXexcBad7 2 8 5" xfId="33549" xr:uid="{B5526D5D-C8E0-41F6-B734-56A4280F4A65}"/>
    <cellStyle name="SAPBEXexcBad7 2 9" xfId="14144" xr:uid="{4A3B9791-2DE4-4F40-B08F-AE52F59FAE11}"/>
    <cellStyle name="SAPBEXexcBad7 2 9 2" xfId="33550" xr:uid="{94A0565E-A764-43BC-B85F-83221D3A7AB5}"/>
    <cellStyle name="SAPBEXexcBad7 2 9 3" xfId="33551" xr:uid="{86B1FAA5-3A09-435F-8AB8-C4AD0B3FB427}"/>
    <cellStyle name="SAPBEXexcBad7 2 9 4" xfId="33552" xr:uid="{7803CB4A-5CA8-4B9F-B047-E48B7D6BF9B8}"/>
    <cellStyle name="SAPBEXexcBad7 2 9 5" xfId="33553" xr:uid="{A4D0EF8A-6DEC-4562-BB9D-8D6E2B1C0F68}"/>
    <cellStyle name="SAPBEXexcBad7 2_New TB 18-19" xfId="33555" xr:uid="{059B5B2F-DCEE-47E8-8EFC-11CFA55E5583}"/>
    <cellStyle name="SAPBEXexcBad7 20" xfId="29405" xr:uid="{61E38C61-D4B3-4F9B-B092-C3BA9D1B4C70}"/>
    <cellStyle name="SAPBEXexcBad7 3" xfId="32134" xr:uid="{6A7AFC84-9BAB-4472-93F5-7B8E2C06F19A}"/>
    <cellStyle name="SAPBEXexcBad7 3 10" xfId="33557" xr:uid="{B56AA22B-BEA7-4978-8F77-913A05E6CD0C}"/>
    <cellStyle name="SAPBEXexcBad7 3 10 2" xfId="33559" xr:uid="{D352A884-8E70-410F-94D3-41524BF82F3B}"/>
    <cellStyle name="SAPBEXexcBad7 3 10 3" xfId="33561" xr:uid="{C443AD03-FA36-4E33-B838-DC82381FF9B0}"/>
    <cellStyle name="SAPBEXexcBad7 3 10 4" xfId="33563" xr:uid="{B05C2173-1D80-4D00-A2BF-57A60FAE788F}"/>
    <cellStyle name="SAPBEXexcBad7 3 10 5" xfId="33566" xr:uid="{EF36E521-C167-4D7D-85DB-808E374A464A}"/>
    <cellStyle name="SAPBEXexcBad7 3 11" xfId="2948" xr:uid="{87A51547-24F2-43A7-BF2D-E0CB603D47A6}"/>
    <cellStyle name="SAPBEXexcBad7 3 12" xfId="33568" xr:uid="{82E6D4BB-74F2-4A76-96A2-365EC0327953}"/>
    <cellStyle name="SAPBEXexcBad7 3 13" xfId="33569" xr:uid="{670EDE32-D585-4785-9D80-55411BC37288}"/>
    <cellStyle name="SAPBEXexcBad7 3 14" xfId="33570" xr:uid="{A319DCCF-3A92-4DEF-A44D-38E9F1C8AE32}"/>
    <cellStyle name="SAPBEXexcBad7 3 15" xfId="33572" xr:uid="{B9809DF0-0195-490F-B10B-DE5FDBDABE3E}"/>
    <cellStyle name="SAPBEXexcBad7 3 16" xfId="33574" xr:uid="{50B48240-05E6-48E2-BA79-DE09EE57BE36}"/>
    <cellStyle name="SAPBEXexcBad7 3 17" xfId="33576" xr:uid="{40C1DF5E-90AB-4D27-BB6F-0BC356D11A26}"/>
    <cellStyle name="SAPBEXexcBad7 3 18" xfId="33578" xr:uid="{9550EEC9-5B81-4B6E-9637-CDBD4A8E2F91}"/>
    <cellStyle name="SAPBEXexcBad7 3 2" xfId="33582" xr:uid="{313FD33B-E164-4F7F-9622-8A9AB2319746}"/>
    <cellStyle name="SAPBEXexcBad7 3 2 10" xfId="33583" xr:uid="{C2CA5E89-1031-442B-9978-6B14A9C5F9F6}"/>
    <cellStyle name="SAPBEXexcBad7 3 2 2" xfId="33584" xr:uid="{77230008-AF23-4FA5-8009-08491DD8559E}"/>
    <cellStyle name="SAPBEXexcBad7 3 2 2 2" xfId="33585" xr:uid="{A6E1CB07-5344-4F7E-AFCF-1977089ED428}"/>
    <cellStyle name="SAPBEXexcBad7 3 2 2 3" xfId="33586" xr:uid="{517E7BB4-09F1-4678-A7C5-9C1DD727FB42}"/>
    <cellStyle name="SAPBEXexcBad7 3 2 2 4" xfId="33587" xr:uid="{689C8D0B-20A4-4244-AF5B-48DF21A9CD1D}"/>
    <cellStyle name="SAPBEXexcBad7 3 2 2 5" xfId="33588" xr:uid="{A79A3273-F5CC-4FD1-9813-95F6AE08C539}"/>
    <cellStyle name="SAPBEXexcBad7 3 2 3" xfId="33589" xr:uid="{4FC95D1C-A333-49B3-B28B-193DAF77F88F}"/>
    <cellStyle name="SAPBEXexcBad7 3 2 4" xfId="33590" xr:uid="{83B0FB9B-EE4E-48C2-A7AC-F471BC1F83D6}"/>
    <cellStyle name="SAPBEXexcBad7 3 2 5" xfId="24433" xr:uid="{D1EE1646-355A-4873-9EBA-47B6AE47DF24}"/>
    <cellStyle name="SAPBEXexcBad7 3 2 6" xfId="24435" xr:uid="{3D5418E8-552C-4E9B-90C5-872DA12EB643}"/>
    <cellStyle name="SAPBEXexcBad7 3 2 7" xfId="1868" xr:uid="{9D48ED8B-2730-4844-AC58-279E8247BB6E}"/>
    <cellStyle name="SAPBEXexcBad7 3 2 8" xfId="1879" xr:uid="{5ED441B3-2FF5-4191-9BA7-067D66BC70F2}"/>
    <cellStyle name="SAPBEXexcBad7 3 2 9" xfId="286" xr:uid="{8906C1A7-6D1C-4EFB-B9EC-E5E38CF1A756}"/>
    <cellStyle name="SAPBEXexcBad7 3 3" xfId="33593" xr:uid="{8753E5A3-F239-41ED-9EBE-3E6F286E48C4}"/>
    <cellStyle name="SAPBEXexcBad7 3 3 10" xfId="26802" xr:uid="{0D50079A-B6BD-4026-BC68-1300115D32A2}"/>
    <cellStyle name="SAPBEXexcBad7 3 3 2" xfId="33594" xr:uid="{07004713-BDC7-4C31-80C4-148892F57EB7}"/>
    <cellStyle name="SAPBEXexcBad7 3 3 2 2" xfId="27050" xr:uid="{D32CD870-D046-4128-9CDC-751B8B4D14C5}"/>
    <cellStyle name="SAPBEXexcBad7 3 3 2 3" xfId="27052" xr:uid="{0AF64594-B255-4E1D-82ED-378212F1B011}"/>
    <cellStyle name="SAPBEXexcBad7 3 3 2 4" xfId="27054" xr:uid="{A12E63C3-05FD-4EEA-86C0-CF9C3675D065}"/>
    <cellStyle name="SAPBEXexcBad7 3 3 2 5" xfId="33595" xr:uid="{0F13A568-3358-4B26-85D7-AC0F8A32660D}"/>
    <cellStyle name="SAPBEXexcBad7 3 3 3" xfId="33596" xr:uid="{9228BA3E-C7AE-4D67-8664-8B4518050402}"/>
    <cellStyle name="SAPBEXexcBad7 3 3 4" xfId="33597" xr:uid="{7AEB8E6E-79B4-461E-98EA-E56575793F73}"/>
    <cellStyle name="SAPBEXexcBad7 3 3 5" xfId="33598" xr:uid="{AF369CA8-3121-4BEC-BF8D-180840A8EB7A}"/>
    <cellStyle name="SAPBEXexcBad7 3 3 6" xfId="33599" xr:uid="{8A970A15-E418-4828-ACEA-2CF68AF8F129}"/>
    <cellStyle name="SAPBEXexcBad7 3 3 7" xfId="33600" xr:uid="{6D95430C-CAFC-48DF-9661-625C88898D83}"/>
    <cellStyle name="SAPBEXexcBad7 3 3 8" xfId="16357" xr:uid="{3E7A652A-A285-456A-B49C-AE8149610154}"/>
    <cellStyle name="SAPBEXexcBad7 3 3 9" xfId="16360" xr:uid="{46A94E73-F700-4D5B-B789-3DBD756037A3}"/>
    <cellStyle name="SAPBEXexcBad7 3 4" xfId="33603" xr:uid="{CECEEDED-A883-457F-9624-C9A670B84640}"/>
    <cellStyle name="SAPBEXexcBad7 3 4 10" xfId="19658" xr:uid="{17FC6760-048A-4857-BF7F-2075A32405AA}"/>
    <cellStyle name="SAPBEXexcBad7 3 4 2" xfId="33130" xr:uid="{C5853A27-0970-4DC5-AE2F-5F76B1F3428C}"/>
    <cellStyle name="SAPBEXexcBad7 3 4 2 2" xfId="33604" xr:uid="{07CADEA5-54C2-4E17-8507-78D62F0C50DB}"/>
    <cellStyle name="SAPBEXexcBad7 3 4 2 3" xfId="33606" xr:uid="{E80AD9BE-8746-40B2-898D-330E423D910A}"/>
    <cellStyle name="SAPBEXexcBad7 3 4 2 4" xfId="33607" xr:uid="{E2B02E4F-CA78-4775-8E22-3EEA4892FC05}"/>
    <cellStyle name="SAPBEXexcBad7 3 4 2 5" xfId="33608" xr:uid="{CB49141B-229E-483F-A8EC-656F9B88ABD7}"/>
    <cellStyle name="SAPBEXexcBad7 3 4 3" xfId="33133" xr:uid="{660160FA-2E78-451B-942C-F992558BB275}"/>
    <cellStyle name="SAPBEXexcBad7 3 4 4" xfId="33609" xr:uid="{D22AC479-413A-4322-9A13-83E3E32B06FD}"/>
    <cellStyle name="SAPBEXexcBad7 3 4 5" xfId="33611" xr:uid="{B8592B99-90E9-4329-820C-E0B97565DB90}"/>
    <cellStyle name="SAPBEXexcBad7 3 4 6" xfId="33613" xr:uid="{C7005653-B8F9-4655-AFB2-7B5F47E38A1D}"/>
    <cellStyle name="SAPBEXexcBad7 3 4 7" xfId="33615" xr:uid="{18352E28-2600-4D23-8E3F-846B25B3CDD7}"/>
    <cellStyle name="SAPBEXexcBad7 3 4 8" xfId="16380" xr:uid="{87BCAAC0-4E11-416C-8C61-6722C6D88D39}"/>
    <cellStyle name="SAPBEXexcBad7 3 4 9" xfId="16384" xr:uid="{45750512-1378-40AD-8AB8-9979CB88CC9C}"/>
    <cellStyle name="SAPBEXexcBad7 3 5" xfId="32305" xr:uid="{6FC29400-01F9-4AC1-90FC-FCEBB5C21E5A}"/>
    <cellStyle name="SAPBEXexcBad7 3 5 10" xfId="33617" xr:uid="{5D0220FD-CB4E-48E8-965E-67EF1711F778}"/>
    <cellStyle name="SAPBEXexcBad7 3 5 2" xfId="32311" xr:uid="{E21AE5FC-1498-4AE1-9922-236DE52B7464}"/>
    <cellStyle name="SAPBEXexcBad7 3 5 2 2" xfId="33619" xr:uid="{A5B0B027-BCA5-4DDB-B7CF-B5288CFE9374}"/>
    <cellStyle name="SAPBEXexcBad7 3 5 2 3" xfId="5832" xr:uid="{652365AC-F11A-4327-8B38-31E392B996A4}"/>
    <cellStyle name="SAPBEXexcBad7 3 5 2 4" xfId="5854" xr:uid="{E7F99FE3-878D-4277-B6E5-389BDD57FE00}"/>
    <cellStyle name="SAPBEXexcBad7 3 5 2 5" xfId="767" xr:uid="{513FDB4D-B39A-4CC8-B521-6FECFAF01BA5}"/>
    <cellStyle name="SAPBEXexcBad7 3 5 3" xfId="32315" xr:uid="{752F5ECB-8076-4434-A45C-7BF6C23F441C}"/>
    <cellStyle name="SAPBEXexcBad7 3 5 4" xfId="32317" xr:uid="{9661639E-71C2-47DB-A2B5-A604BB73D8CA}"/>
    <cellStyle name="SAPBEXexcBad7 3 5 5" xfId="32319" xr:uid="{E708DCFC-60E8-4469-B459-CE2911A5BB39}"/>
    <cellStyle name="SAPBEXexcBad7 3 5 6" xfId="33622" xr:uid="{FAD244CB-3C9E-4CB8-A072-3EB82144FEB1}"/>
    <cellStyle name="SAPBEXexcBad7 3 5 7" xfId="33624" xr:uid="{CA38E64F-90E6-4329-AD85-A65EE1C0A49E}"/>
    <cellStyle name="SAPBEXexcBad7 3 5 8" xfId="16402" xr:uid="{825E7EFD-D362-48D3-8592-3EE4B3D5AE7A}"/>
    <cellStyle name="SAPBEXexcBad7 3 5 9" xfId="16406" xr:uid="{278F0528-5332-4F3E-8A17-AAE6C5C9DE0C}"/>
    <cellStyle name="SAPBEXexcBad7 3 6" xfId="32321" xr:uid="{4B2C5744-6AAE-4741-9075-518E34B05EE1}"/>
    <cellStyle name="SAPBEXexcBad7 3 6 10" xfId="33625" xr:uid="{282E48C6-66C6-4BA9-955A-D300E6E493B8}"/>
    <cellStyle name="SAPBEXexcBad7 3 6 2" xfId="28903" xr:uid="{2492EF74-9548-4A9C-912F-28F1F69C9356}"/>
    <cellStyle name="SAPBEXexcBad7 3 6 2 2" xfId="28908" xr:uid="{632CB202-E479-4CE4-9EC4-C2759F79BA65}"/>
    <cellStyle name="SAPBEXexcBad7 3 6 2 3" xfId="28910" xr:uid="{B964BCED-1410-4C76-895C-62EBE12FC33D}"/>
    <cellStyle name="SAPBEXexcBad7 3 6 2 4" xfId="28912" xr:uid="{3B260606-0F70-42B1-86C1-B136E06E524D}"/>
    <cellStyle name="SAPBEXexcBad7 3 6 2 5" xfId="28914" xr:uid="{92F68666-107F-4B2B-8DD8-DA23FB264169}"/>
    <cellStyle name="SAPBEXexcBad7 3 6 3" xfId="28925" xr:uid="{F01B391D-C56B-48FB-ADE7-267CCDF9C763}"/>
    <cellStyle name="SAPBEXexcBad7 3 6 4" xfId="28927" xr:uid="{763DB429-2231-44AA-A695-15AF526ADB98}"/>
    <cellStyle name="SAPBEXexcBad7 3 6 5" xfId="28931" xr:uid="{E5F232E0-FB01-4623-89AD-620EBB8AF95B}"/>
    <cellStyle name="SAPBEXexcBad7 3 6 6" xfId="33628" xr:uid="{322F5AA4-4941-43EA-82C9-F65335196020}"/>
    <cellStyle name="SAPBEXexcBad7 3 6 7" xfId="33630" xr:uid="{5EFEAF9D-482C-411F-83C7-70A29ABCF398}"/>
    <cellStyle name="SAPBEXexcBad7 3 6 8" xfId="16429" xr:uid="{EC1B7722-EE60-4B94-8474-806DF4FA5490}"/>
    <cellStyle name="SAPBEXexcBad7 3 6 9" xfId="16434" xr:uid="{6692AA58-C920-41F9-9522-6EA20AD83245}"/>
    <cellStyle name="SAPBEXexcBad7 3 7" xfId="32328" xr:uid="{BB79A99B-A05F-49ED-9533-7C0002855833}"/>
    <cellStyle name="SAPBEXexcBad7 3 7 2" xfId="28967" xr:uid="{BA8552B3-6A2B-4AD8-A56A-E0DB733929E6}"/>
    <cellStyle name="SAPBEXexcBad7 3 7 3" xfId="28975" xr:uid="{01BD382B-C984-4EF7-A606-6C487112ECD2}"/>
    <cellStyle name="SAPBEXexcBad7 3 7 4" xfId="28978" xr:uid="{4A4323E4-90E3-4866-819A-E1A2B88A0A33}"/>
    <cellStyle name="SAPBEXexcBad7 3 7 5" xfId="8344" xr:uid="{A6D614E7-0479-470F-BD3E-F67AC1C7F8F5}"/>
    <cellStyle name="SAPBEXexcBad7 3 8" xfId="32332" xr:uid="{2198CCAE-599E-4260-8536-1A0A334165D9}"/>
    <cellStyle name="SAPBEXexcBad7 3 8 2" xfId="29043" xr:uid="{4C0572FA-2AE1-4046-97E5-B61EE4776490}"/>
    <cellStyle name="SAPBEXexcBad7 3 8 3" xfId="29065" xr:uid="{5F3453E2-AD69-4814-A36F-8F9FBAFA039C}"/>
    <cellStyle name="SAPBEXexcBad7 3 8 4" xfId="29067" xr:uid="{D499EE20-F16E-4D32-A5F7-5E5D34DC46AF}"/>
    <cellStyle name="SAPBEXexcBad7 3 8 5" xfId="29069" xr:uid="{2ED60704-6302-44AB-AE88-9F1CDB7682CF}"/>
    <cellStyle name="SAPBEXexcBad7 3 9" xfId="14171" xr:uid="{934271C0-5E94-4B6B-BCBD-3B72438152E9}"/>
    <cellStyle name="SAPBEXexcBad7 3 9 2" xfId="29092" xr:uid="{14078E70-C26F-49D5-9016-2CD065CA8622}"/>
    <cellStyle name="SAPBEXexcBad7 3 9 3" xfId="29112" xr:uid="{312A0A69-4401-49C0-B94B-CF4B6B25A9E9}"/>
    <cellStyle name="SAPBEXexcBad7 3 9 4" xfId="29115" xr:uid="{6FD8153A-77E9-484D-895D-5B4F0E9ED932}"/>
    <cellStyle name="SAPBEXexcBad7 3 9 5" xfId="29118" xr:uid="{4C3C23DB-582A-4D5C-B3A0-FFB335D8D47A}"/>
    <cellStyle name="SAPBEXexcBad7 3_New TB 18-19" xfId="15700" xr:uid="{8F17CBEB-5D69-4325-9411-41214DA227D9}"/>
    <cellStyle name="SAPBEXexcBad7 4" xfId="32136" xr:uid="{1020C45F-3177-475E-8187-4FF6D69C3005}"/>
    <cellStyle name="SAPBEXexcBad7 4 10" xfId="17721" xr:uid="{4ABFC6BD-8599-41E7-99C8-42BBB214F096}"/>
    <cellStyle name="SAPBEXexcBad7 4 2" xfId="33633" xr:uid="{F0F7B72F-B973-41F8-B872-694F3F064D36}"/>
    <cellStyle name="SAPBEXexcBad7 4 2 2" xfId="33635" xr:uid="{4D233D3E-C829-4962-885E-64EA1A4F0A57}"/>
    <cellStyle name="SAPBEXexcBad7 4 2 3" xfId="33637" xr:uid="{ADF94B2B-2531-4788-B80E-E8893663A0C2}"/>
    <cellStyle name="SAPBEXexcBad7 4 2 4" xfId="33638" xr:uid="{83AF0BDB-420A-468B-BC5C-C8BF4A993BA8}"/>
    <cellStyle name="SAPBEXexcBad7 4 2 5" xfId="33639" xr:uid="{DDCAC639-FA88-4FBD-A98C-1345C8065F68}"/>
    <cellStyle name="SAPBEXexcBad7 4 3" xfId="33640" xr:uid="{CEA087D0-1553-4DDD-9C06-F1FEBAC21601}"/>
    <cellStyle name="SAPBEXexcBad7 4 4" xfId="33641" xr:uid="{E6F44D45-7C54-4A8F-A8AC-0F0AD97A5A28}"/>
    <cellStyle name="SAPBEXexcBad7 4 5" xfId="32334" xr:uid="{CCB5E9E2-69D4-4F10-BC27-2BC947D23FD9}"/>
    <cellStyle name="SAPBEXexcBad7 4 6" xfId="32343" xr:uid="{9DC1CD3B-FCC6-4CF9-A5D1-FBA322182C90}"/>
    <cellStyle name="SAPBEXexcBad7 4 7" xfId="32347" xr:uid="{E03ED866-82F6-4333-B33D-7D885AFCD9B1}"/>
    <cellStyle name="SAPBEXexcBad7 4 8" xfId="32351" xr:uid="{B2EF0CD3-6ACA-4D84-8643-050D4B55D335}"/>
    <cellStyle name="SAPBEXexcBad7 4 9" xfId="14191" xr:uid="{DC132BE3-12D1-47E9-A929-30409DE8361E}"/>
    <cellStyle name="SAPBEXexcBad7 5" xfId="33642" xr:uid="{FCC400CE-9902-4429-AA4C-1F70020DBB7C}"/>
    <cellStyle name="SAPBEXexcBad7 5 10" xfId="33644" xr:uid="{AC9C6EAD-FE28-491C-AC2A-DFA495EB9036}"/>
    <cellStyle name="SAPBEXexcBad7 5 2" xfId="33647" xr:uid="{6FFFB4BA-A99E-45E6-8671-DFE86310613A}"/>
    <cellStyle name="SAPBEXexcBad7 5 2 2" xfId="33648" xr:uid="{0F31DE4F-EF6D-451D-9320-0CA9D29B2EAC}"/>
    <cellStyle name="SAPBEXexcBad7 5 2 3" xfId="33649" xr:uid="{5B7BF242-8F52-4831-94DC-B87AFFBA0220}"/>
    <cellStyle name="SAPBEXexcBad7 5 2 4" xfId="33650" xr:uid="{C7F10623-1B02-4FC2-9152-38D70A992066}"/>
    <cellStyle name="SAPBEXexcBad7 5 2 5" xfId="33651" xr:uid="{C8416A9B-B11C-4D2C-BECD-2B8BF740C14D}"/>
    <cellStyle name="SAPBEXexcBad7 5 3" xfId="33652" xr:uid="{597F631B-7F49-4D7E-95AF-6B3CE9E5ED1A}"/>
    <cellStyle name="SAPBEXexcBad7 5 4" xfId="33653" xr:uid="{1993DA20-E522-4B93-A63E-65363EAD0ABA}"/>
    <cellStyle name="SAPBEXexcBad7 5 5" xfId="32355" xr:uid="{6FEE1760-9EA0-455D-ACDD-14D2FE5828AD}"/>
    <cellStyle name="SAPBEXexcBad7 5 6" xfId="32364" xr:uid="{75645400-0ED6-43C9-BA36-45EAAFB94216}"/>
    <cellStyle name="SAPBEXexcBad7 5 7" xfId="32368" xr:uid="{00B4E746-E68C-493B-AA44-826864453FF1}"/>
    <cellStyle name="SAPBEXexcBad7 5 8" xfId="32372" xr:uid="{DC00F4D0-BB27-457C-B089-7EBA2971023E}"/>
    <cellStyle name="SAPBEXexcBad7 5 9" xfId="325" xr:uid="{B7ACBBB6-0971-4B28-9FE0-0C787475A2DF}"/>
    <cellStyle name="SAPBEXexcBad7 6" xfId="33654" xr:uid="{293C6FB6-6062-4786-A4B4-6D185F15AA2B}"/>
    <cellStyle name="SAPBEXexcBad7 6 10" xfId="33655" xr:uid="{F65A47CF-5E53-4837-BD81-9EA1E9C6BF98}"/>
    <cellStyle name="SAPBEXexcBad7 6 2" xfId="33658" xr:uid="{F5CB56C3-FC6C-4FE8-9F24-81D02684B2A4}"/>
    <cellStyle name="SAPBEXexcBad7 6 2 2" xfId="2563" xr:uid="{11D70FF8-4681-45C9-AB0B-3D21131CE458}"/>
    <cellStyle name="SAPBEXexcBad7 6 2 3" xfId="2589" xr:uid="{D9BD4998-8441-4325-A519-B16E91E01010}"/>
    <cellStyle name="SAPBEXexcBad7 6 2 4" xfId="7912" xr:uid="{F3BAC6B3-70C4-4FF1-BADD-10FD04EFDBD8}"/>
    <cellStyle name="SAPBEXexcBad7 6 2 5" xfId="7914" xr:uid="{F4EDFBCE-9776-4102-B044-ABDB69AC4235}"/>
    <cellStyle name="SAPBEXexcBad7 6 3" xfId="33659" xr:uid="{77F4342B-B48A-4F3A-9526-48BFA85ED201}"/>
    <cellStyle name="SAPBEXexcBad7 6 4" xfId="33660" xr:uid="{6D44DA59-0982-47B1-B566-1F392383E2E4}"/>
    <cellStyle name="SAPBEXexcBad7 6 5" xfId="32374" xr:uid="{D394D101-0B91-43C6-BCDF-96E4BBC0B49C}"/>
    <cellStyle name="SAPBEXexcBad7 6 6" xfId="32376" xr:uid="{5F2317D0-528A-4090-8B73-10395D0043E1}"/>
    <cellStyle name="SAPBEXexcBad7 6 7" xfId="32378" xr:uid="{A3984B63-D6F7-4CCC-BEF1-478D9C7D225A}"/>
    <cellStyle name="SAPBEXexcBad7 6 8" xfId="32380" xr:uid="{4AE24BDA-5485-41B1-9B04-35116760B2DB}"/>
    <cellStyle name="SAPBEXexcBad7 6 9" xfId="33661" xr:uid="{BC280BB1-7C63-4604-85BB-AD4D00A19326}"/>
    <cellStyle name="SAPBEXexcBad7 7" xfId="33662" xr:uid="{95582ED2-1CF6-43FD-9BE4-DF6C6C082B68}"/>
    <cellStyle name="SAPBEXexcBad7 7 10" xfId="3434" xr:uid="{433856D1-6C76-4400-BB50-637C535BCC36}"/>
    <cellStyle name="SAPBEXexcBad7 7 2" xfId="33663" xr:uid="{1981B3AD-1350-40DA-9832-9E8B3E1D839A}"/>
    <cellStyle name="SAPBEXexcBad7 7 2 2" xfId="8114" xr:uid="{ACE4C505-8328-40CF-84AB-CA2BF004C254}"/>
    <cellStyle name="SAPBEXexcBad7 7 2 3" xfId="8124" xr:uid="{06B9DC4D-EFD8-4A49-AB2A-BE769ED31098}"/>
    <cellStyle name="SAPBEXexcBad7 7 2 4" xfId="511" xr:uid="{E66D95BE-4A4A-40AB-BC1E-B18AB1AB6BF2}"/>
    <cellStyle name="SAPBEXexcBad7 7 2 5" xfId="2260" xr:uid="{0A727028-F5F3-48C8-8553-313BEF57429B}"/>
    <cellStyle name="SAPBEXexcBad7 7 3" xfId="33664" xr:uid="{A5BFA637-19F0-456E-B3AA-4E41BDC1CB34}"/>
    <cellStyle name="SAPBEXexcBad7 7 4" xfId="33665" xr:uid="{8B7F8F62-EF0C-4754-B963-5057491C83F1}"/>
    <cellStyle name="SAPBEXexcBad7 7 5" xfId="33667" xr:uid="{3E08E67F-4295-4E67-BCCD-E8C947F75F6F}"/>
    <cellStyle name="SAPBEXexcBad7 7 6" xfId="33668" xr:uid="{81E957D9-899B-42F5-8817-66D4E27DEF36}"/>
    <cellStyle name="SAPBEXexcBad7 7 7" xfId="33669" xr:uid="{63282CC9-6FD8-4B8D-B77F-7DF93866F927}"/>
    <cellStyle name="SAPBEXexcBad7 7 8" xfId="33670" xr:uid="{D9F919C3-8AC1-4161-9CF9-8F3A98E440BF}"/>
    <cellStyle name="SAPBEXexcBad7 7 9" xfId="33671" xr:uid="{89C03F0F-4517-4F8C-A821-E332673E5B20}"/>
    <cellStyle name="SAPBEXexcBad7 8" xfId="33672" xr:uid="{9E47D214-CDC4-44E9-BF73-38CE4AA46DCD}"/>
    <cellStyle name="SAPBEXexcBad7 8 10" xfId="15034" xr:uid="{AD9A1191-04BE-4607-8D85-1C94657454D5}"/>
    <cellStyle name="SAPBEXexcBad7 8 2" xfId="33673" xr:uid="{1B414279-E242-444E-80DF-9C02CCCCDC7C}"/>
    <cellStyle name="SAPBEXexcBad7 8 2 2" xfId="8241" xr:uid="{223884EB-7AE7-4889-AEBE-76F7567764C0}"/>
    <cellStyle name="SAPBEXexcBad7 8 2 3" xfId="8251" xr:uid="{A5174C16-2C86-4A35-885A-7B1FFADFBB10}"/>
    <cellStyle name="SAPBEXexcBad7 8 2 4" xfId="7576" xr:uid="{29AA7056-B7D6-4827-8DDE-513213150B70}"/>
    <cellStyle name="SAPBEXexcBad7 8 2 5" xfId="3789" xr:uid="{E03E3CEF-D6A9-461F-A1DD-078A5BCC3EDF}"/>
    <cellStyle name="SAPBEXexcBad7 8 3" xfId="33675" xr:uid="{E03947CB-CBC8-41BD-8C4F-BBA8E22C906A}"/>
    <cellStyle name="SAPBEXexcBad7 8 4" xfId="33677" xr:uid="{B7A16245-1A39-4AB3-B9B6-CB19BD5EE570}"/>
    <cellStyle name="SAPBEXexcBad7 8 5" xfId="33678" xr:uid="{307BC538-F6D0-45EF-B192-97EBDEBF43BA}"/>
    <cellStyle name="SAPBEXexcBad7 8 6" xfId="33679" xr:uid="{16186031-2897-477C-975F-342EBA751B5A}"/>
    <cellStyle name="SAPBEXexcBad7 8 7" xfId="33680" xr:uid="{98A48669-968D-4171-B59D-148031065006}"/>
    <cellStyle name="SAPBEXexcBad7 8 8" xfId="33681" xr:uid="{EA40C923-7AB2-408E-9C38-88FC5FA52ABD}"/>
    <cellStyle name="SAPBEXexcBad7 8 9" xfId="33682" xr:uid="{88C5CA26-EDD2-4E01-8B5A-2C95454E3AA3}"/>
    <cellStyle name="SAPBEXexcBad7 9" xfId="18867" xr:uid="{8B1B31B6-3CA9-4C4E-8072-F2E8ABE7029F}"/>
    <cellStyle name="SAPBEXexcBad7 9 2" xfId="33683" xr:uid="{C9639FC9-7E0A-4459-9E8B-6BE768A7605B}"/>
    <cellStyle name="SAPBEXexcBad7 9 3" xfId="33684" xr:uid="{E7F504F0-5D79-48A2-9BDD-35BA9353339E}"/>
    <cellStyle name="SAPBEXexcBad7 9 4" xfId="33685" xr:uid="{BDD048DA-D4EC-4F3F-A303-3AB8541349F5}"/>
    <cellStyle name="SAPBEXexcBad7 9 5" xfId="33686" xr:uid="{47481C03-0596-4A70-94AC-5CB480127F90}"/>
    <cellStyle name="SAPBEXexcBad7_New TB 18-19" xfId="33687" xr:uid="{415381D4-DFBE-41CB-9828-C4C33ADE569F}"/>
    <cellStyle name="SAPBEXexcBad8" xfId="21188" xr:uid="{E7048C70-766B-4BB8-B762-E4A93F5DA1DA}"/>
    <cellStyle name="SAPBEXexcBad8 10" xfId="32860" xr:uid="{52AE92A1-BF3F-4647-BFF1-C9E8AF402A4A}"/>
    <cellStyle name="SAPBEXexcBad8 10 2" xfId="10062" xr:uid="{90EFE10D-5437-4162-8EB1-CE8816DA81A5}"/>
    <cellStyle name="SAPBEXexcBad8 10 3" xfId="10068" xr:uid="{9C9F94E4-DB80-4908-8FF0-79B287A78086}"/>
    <cellStyle name="SAPBEXexcBad8 10 4" xfId="33688" xr:uid="{22FE8842-DEA2-4057-AE7F-57038E6F7940}"/>
    <cellStyle name="SAPBEXexcBad8 10 5" xfId="33689" xr:uid="{0259C775-E07B-4768-871C-DD4840D7DAD4}"/>
    <cellStyle name="SAPBEXexcBad8 11" xfId="32862" xr:uid="{B9BA1D11-3831-4F72-80CB-B4AC1FA03DE9}"/>
    <cellStyle name="SAPBEXexcBad8 11 2" xfId="10092" xr:uid="{C0DC6132-3D87-4252-B36A-179BBE9C989C}"/>
    <cellStyle name="SAPBEXexcBad8 11 3" xfId="10098" xr:uid="{D1BE311B-1CCA-4F58-99B2-3E115324E917}"/>
    <cellStyle name="SAPBEXexcBad8 11 4" xfId="33690" xr:uid="{A81E9762-2749-426A-856F-25F8125D3EA9}"/>
    <cellStyle name="SAPBEXexcBad8 11 5" xfId="33691" xr:uid="{4E92899F-F2ED-4BB9-9906-CBEE318F56AB}"/>
    <cellStyle name="SAPBEXexcBad8 12" xfId="33692" xr:uid="{4FF57AC3-6B54-49F4-88B9-5711A9B17140}"/>
    <cellStyle name="SAPBEXexcBad8 12 2" xfId="21837" xr:uid="{4A92DF07-125B-4266-8BD5-3822CEF21DD4}"/>
    <cellStyle name="SAPBEXexcBad8 12 3" xfId="21840" xr:uid="{37C72CC9-61E8-4182-BCEA-276FD91D67F6}"/>
    <cellStyle name="SAPBEXexcBad8 12 4" xfId="33693" xr:uid="{D5092F8F-FCAE-483E-BFB0-E3536C614CBA}"/>
    <cellStyle name="SAPBEXexcBad8 12 5" xfId="33694" xr:uid="{F78CD1BC-022B-4240-890D-95622FBE7324}"/>
    <cellStyle name="SAPBEXexcBad8 13" xfId="33695" xr:uid="{30CCD568-FD1E-4E41-A262-99617B9999E1}"/>
    <cellStyle name="SAPBEXexcBad8 14" xfId="33696" xr:uid="{F7A9DB44-D079-4CD7-89C6-280812CD9941}"/>
    <cellStyle name="SAPBEXexcBad8 15" xfId="33698" xr:uid="{4B453967-249F-432C-B545-D5BD39EB2522}"/>
    <cellStyle name="SAPBEXexcBad8 16" xfId="33699" xr:uid="{ECCF4B3A-4BEC-4307-9CD2-9E36E1BB1A8B}"/>
    <cellStyle name="SAPBEXexcBad8 17" xfId="33701" xr:uid="{417A6D22-74DE-4865-9E50-085A6E2C3251}"/>
    <cellStyle name="SAPBEXexcBad8 18" xfId="33702" xr:uid="{3A69FF3D-800B-4A7D-AB4D-D757E445D316}"/>
    <cellStyle name="SAPBEXexcBad8 19" xfId="33704" xr:uid="{A77AE76A-0273-4C7C-A20C-55244A8B49AB}"/>
    <cellStyle name="SAPBEXexcBad8 2" xfId="8872" xr:uid="{7C51DD61-2902-4578-B13B-83C2B8DE073F}"/>
    <cellStyle name="SAPBEXexcBad8 2 10" xfId="33705" xr:uid="{16B92177-1F6F-4392-8BD7-8D67CE909BE9}"/>
    <cellStyle name="SAPBEXexcBad8 2 10 2" xfId="25963" xr:uid="{06EF6F0E-8692-4B55-B254-87968D56399E}"/>
    <cellStyle name="SAPBEXexcBad8 2 10 3" xfId="25965" xr:uid="{3E46E0F4-D849-4109-B1CD-AF34C4562D5F}"/>
    <cellStyle name="SAPBEXexcBad8 2 10 4" xfId="25966" xr:uid="{4D5FD4DF-244C-4B32-8EF5-E769E4F56704}"/>
    <cellStyle name="SAPBEXexcBad8 2 10 5" xfId="25969" xr:uid="{AA166137-56C1-4349-9D93-941A1DCE2881}"/>
    <cellStyle name="SAPBEXexcBad8 2 11" xfId="33706" xr:uid="{CBACB2E3-17FE-4581-9146-0614F878746A}"/>
    <cellStyle name="SAPBEXexcBad8 2 12" xfId="33707" xr:uid="{BCF4A298-33C2-4905-8069-1BD7C01835FE}"/>
    <cellStyle name="SAPBEXexcBad8 2 13" xfId="33708" xr:uid="{9E4E2AE7-83D2-4B5F-BAF1-84FD038BBF4D}"/>
    <cellStyle name="SAPBEXexcBad8 2 14" xfId="1763" xr:uid="{D951A67A-D7E1-4001-B58B-38B249D5B33C}"/>
    <cellStyle name="SAPBEXexcBad8 2 15" xfId="1791" xr:uid="{D169A677-D741-4166-8E40-06CCD33B58B1}"/>
    <cellStyle name="SAPBEXexcBad8 2 16" xfId="2024" xr:uid="{531C937C-A552-40A2-8AB6-051F41B0236D}"/>
    <cellStyle name="SAPBEXexcBad8 2 17" xfId="2042" xr:uid="{4A4A016D-31CB-4F59-8793-7A82C2711875}"/>
    <cellStyle name="SAPBEXexcBad8 2 18" xfId="2065" xr:uid="{0AF43F23-8B12-4634-88D2-23930A0260C0}"/>
    <cellStyle name="SAPBEXexcBad8 2 2" xfId="33712" xr:uid="{C55D3C0A-79B4-4624-AEDF-C9C1029DC437}"/>
    <cellStyle name="SAPBEXexcBad8 2 2 10" xfId="2555" xr:uid="{7AFCF869-A552-4703-AF97-D9BBDC638B21}"/>
    <cellStyle name="SAPBEXexcBad8 2 2 2" xfId="27264" xr:uid="{3B6B4904-FDC2-4876-9B27-F29E0B2ECBA9}"/>
    <cellStyle name="SAPBEXexcBad8 2 2 2 2" xfId="28251" xr:uid="{1012A7C7-89FD-4070-841A-973436C8D91F}"/>
    <cellStyle name="SAPBEXexcBad8 2 2 2 3" xfId="33714" xr:uid="{16C8D592-1BC6-44BD-BEE7-00EEC79341D1}"/>
    <cellStyle name="SAPBEXexcBad8 2 2 2 4" xfId="33715" xr:uid="{DCB4A717-D47E-48C3-B93C-153AC185DEB5}"/>
    <cellStyle name="SAPBEXexcBad8 2 2 2 5" xfId="33716" xr:uid="{C8BD9881-4649-4D66-9CEB-6B39E2DC0552}"/>
    <cellStyle name="SAPBEXexcBad8 2 2 3" xfId="32416" xr:uid="{BA06EBA0-AF35-465C-BCF5-34F4B1AEE757}"/>
    <cellStyle name="SAPBEXexcBad8 2 2 4" xfId="32418" xr:uid="{6C13DCE3-990C-4A7B-B024-F57E7B9534D1}"/>
    <cellStyle name="SAPBEXexcBad8 2 2 5" xfId="32420" xr:uid="{37D601C0-CACE-45CB-B7A3-BEDA58918BA1}"/>
    <cellStyle name="SAPBEXexcBad8 2 2 6" xfId="32422" xr:uid="{5FD0A930-E03E-4037-BAB5-C3EB65A60C15}"/>
    <cellStyle name="SAPBEXexcBad8 2 2 7" xfId="32425" xr:uid="{F97DB028-CBD9-4450-92D9-40B317838A94}"/>
    <cellStyle name="SAPBEXexcBad8 2 2 8" xfId="33717" xr:uid="{61DD1B1F-B5A8-4AD1-AE6A-E4B80E5FAF76}"/>
    <cellStyle name="SAPBEXexcBad8 2 2 9" xfId="33719" xr:uid="{526C0C84-DD38-44BE-A196-A49A336FE198}"/>
    <cellStyle name="SAPBEXexcBad8 2 3" xfId="33723" xr:uid="{FE32596D-C11C-4B4D-B23C-E96EDC687038}"/>
    <cellStyle name="SAPBEXexcBad8 2 3 10" xfId="33726" xr:uid="{AEBBD102-0506-4B20-BED1-7C9EEACCF555}"/>
    <cellStyle name="SAPBEXexcBad8 2 3 2" xfId="5415" xr:uid="{131543E3-2199-47A0-8402-602F0AF789DB}"/>
    <cellStyle name="SAPBEXexcBad8 2 3 2 2" xfId="3488" xr:uid="{56A40481-6B03-4632-B794-7AF0209507F6}"/>
    <cellStyle name="SAPBEXexcBad8 2 3 2 3" xfId="3503" xr:uid="{4EAD4E80-63E0-40D5-9475-F4D8CB3D605C}"/>
    <cellStyle name="SAPBEXexcBad8 2 3 2 4" xfId="3016" xr:uid="{82BDA1D9-F1E9-4646-A078-1C2927068BE9}"/>
    <cellStyle name="SAPBEXexcBad8 2 3 2 5" xfId="2249" xr:uid="{31C0AB1F-ACA9-41BE-9E17-650274F97AE6}"/>
    <cellStyle name="SAPBEXexcBad8 2 3 3" xfId="5422" xr:uid="{86A171B7-7771-4195-A9D9-3EE57CA0DCFE}"/>
    <cellStyle name="SAPBEXexcBad8 2 3 4" xfId="5429" xr:uid="{93FBB2CF-145C-42E4-BF94-45BFF9C6197D}"/>
    <cellStyle name="SAPBEXexcBad8 2 3 5" xfId="33727" xr:uid="{2C42CCA8-478A-4E6E-9977-BDD2DF2B5EBC}"/>
    <cellStyle name="SAPBEXexcBad8 2 3 6" xfId="33728" xr:uid="{4EFE4E1E-4A6F-4687-9E17-4FA4149F4511}"/>
    <cellStyle name="SAPBEXexcBad8 2 3 7" xfId="33729" xr:uid="{486FE642-A3F4-48B0-BE3D-3851D9F2A453}"/>
    <cellStyle name="SAPBEXexcBad8 2 3 8" xfId="31230" xr:uid="{D256594B-33CB-4360-ACD7-891BCC07FEDA}"/>
    <cellStyle name="SAPBEXexcBad8 2 3 9" xfId="33730" xr:uid="{467AE68A-31A1-45B4-8059-B609AC6B3EAB}"/>
    <cellStyle name="SAPBEXexcBad8 2 4" xfId="33733" xr:uid="{ABBCE36E-50EA-4FE1-BE3B-E3A18BC6E2DC}"/>
    <cellStyle name="SAPBEXexcBad8 2 4 10" xfId="33735" xr:uid="{83C04805-8D22-42F8-959D-59DFE9541263}"/>
    <cellStyle name="SAPBEXexcBad8 2 4 2" xfId="3379" xr:uid="{B93FCE9E-632C-42B1-BF92-AEB4FCEC9416}"/>
    <cellStyle name="SAPBEXexcBad8 2 4 2 2" xfId="16559" xr:uid="{04C2D671-9790-4A29-9A03-D6B7A117CAE1}"/>
    <cellStyle name="SAPBEXexcBad8 2 4 2 3" xfId="16806" xr:uid="{45CE0FC3-E92F-4D39-94D1-5BC8C2FC573E}"/>
    <cellStyle name="SAPBEXexcBad8 2 4 2 4" xfId="16981" xr:uid="{8899DC2A-3F2B-4149-9223-53E1A637954F}"/>
    <cellStyle name="SAPBEXexcBad8 2 4 2 5" xfId="17237" xr:uid="{B70CB943-90AF-4895-8FE7-ACEC320DDB1F}"/>
    <cellStyle name="SAPBEXexcBad8 2 4 3" xfId="5435" xr:uid="{0F15A1CB-F3F6-4FEC-B81D-0CAEFED42307}"/>
    <cellStyle name="SAPBEXexcBad8 2 4 4" xfId="5440" xr:uid="{2E7CE659-A18D-41A6-96FF-DCB068DFAB99}"/>
    <cellStyle name="SAPBEXexcBad8 2 4 5" xfId="33736" xr:uid="{FA7BF774-0DD6-4ED4-A24B-5DE15BAF598E}"/>
    <cellStyle name="SAPBEXexcBad8 2 4 6" xfId="33737" xr:uid="{61D74E66-35C8-4394-834B-9DF3F8661990}"/>
    <cellStyle name="SAPBEXexcBad8 2 4 7" xfId="33738" xr:uid="{E78644EC-48BD-4D34-B4B9-9393D4C23D87}"/>
    <cellStyle name="SAPBEXexcBad8 2 4 8" xfId="33739" xr:uid="{C70B26F9-131A-4B6E-8E55-C34110AEBBDD}"/>
    <cellStyle name="SAPBEXexcBad8 2 4 9" xfId="33740" xr:uid="{74D75779-A3A9-4F37-B7DF-8D24065F8261}"/>
    <cellStyle name="SAPBEXexcBad8 2 5" xfId="33743" xr:uid="{4EF07E0A-8ED0-41BF-966E-1611E9853BD2}"/>
    <cellStyle name="SAPBEXexcBad8 2 5 10" xfId="21414" xr:uid="{B88F03C2-E21A-418B-BBF5-C9B6BC6E066D}"/>
    <cellStyle name="SAPBEXexcBad8 2 5 2" xfId="5446" xr:uid="{EA200DAA-44CD-4FC0-A89D-22FD9CEBC251}"/>
    <cellStyle name="SAPBEXexcBad8 2 5 2 2" xfId="5640" xr:uid="{8D19CCBA-6496-488C-AF9F-DFF1BFD027E9}"/>
    <cellStyle name="SAPBEXexcBad8 2 5 2 3" xfId="5651" xr:uid="{3982125B-F82E-46EA-B493-8EAC2EFC824E}"/>
    <cellStyle name="SAPBEXexcBad8 2 5 2 4" xfId="5661" xr:uid="{5BC2E7F1-1F28-4FE4-8D33-E9F7117CF91B}"/>
    <cellStyle name="SAPBEXexcBad8 2 5 2 5" xfId="9669" xr:uid="{5338DC02-6B60-4C92-9C04-7B4E0FCDBC7F}"/>
    <cellStyle name="SAPBEXexcBad8 2 5 3" xfId="951" xr:uid="{A874098A-2258-4513-9942-30658062F12D}"/>
    <cellStyle name="SAPBEXexcBad8 2 5 4" xfId="5452" xr:uid="{E26095A1-9F7D-4AE8-87F7-E63CBFA866DA}"/>
    <cellStyle name="SAPBEXexcBad8 2 5 5" xfId="33744" xr:uid="{115BBED5-B1C4-4EE0-A959-944B54349A22}"/>
    <cellStyle name="SAPBEXexcBad8 2 5 6" xfId="33745" xr:uid="{24D969B6-DC2C-4F18-8239-1F91988DF418}"/>
    <cellStyle name="SAPBEXexcBad8 2 5 7" xfId="33747" xr:uid="{5670FB2D-CE44-4514-A16D-2ED5A7F1FFCE}"/>
    <cellStyle name="SAPBEXexcBad8 2 5 8" xfId="33749" xr:uid="{81CDF0C7-F992-48D2-8D4B-D83804719748}"/>
    <cellStyle name="SAPBEXexcBad8 2 5 9" xfId="33751" xr:uid="{0C665104-8A0D-400D-8C0F-910F0728BB35}"/>
    <cellStyle name="SAPBEXexcBad8 2 6" xfId="33755" xr:uid="{126812E4-A088-4A45-8119-039A41411E40}"/>
    <cellStyle name="SAPBEXexcBad8 2 6 10" xfId="33756" xr:uid="{B1355EE2-38FD-4354-B431-0276E4EEF9B0}"/>
    <cellStyle name="SAPBEXexcBad8 2 6 2" xfId="5457" xr:uid="{4936475D-84EE-4DEE-A9E5-EAF023770E37}"/>
    <cellStyle name="SAPBEXexcBad8 2 6 2 2" xfId="7178" xr:uid="{20C87044-42F8-4692-BFB9-F3208C89AEFE}"/>
    <cellStyle name="SAPBEXexcBad8 2 6 2 3" xfId="7184" xr:uid="{105DB696-9C62-4C8F-A23A-A0077462F304}"/>
    <cellStyle name="SAPBEXexcBad8 2 6 2 4" xfId="7190" xr:uid="{58DE2319-0093-4E51-991D-71CD37003F46}"/>
    <cellStyle name="SAPBEXexcBad8 2 6 2 5" xfId="11634" xr:uid="{84F44CE5-81D2-452D-ACD2-065D6485B131}"/>
    <cellStyle name="SAPBEXexcBad8 2 6 3" xfId="2603" xr:uid="{53F2E938-1CFB-42CD-A6B7-23682D2D076C}"/>
    <cellStyle name="SAPBEXexcBad8 2 6 4" xfId="2671" xr:uid="{51D02C5E-3F1A-4BB5-B15C-40911B344F9A}"/>
    <cellStyle name="SAPBEXexcBad8 2 6 5" xfId="33757" xr:uid="{4C463C83-B82C-408D-80DC-BB31ADE2B62D}"/>
    <cellStyle name="SAPBEXexcBad8 2 6 6" xfId="33758" xr:uid="{667120C2-8C9B-4547-86BA-DD743D1DD135}"/>
    <cellStyle name="SAPBEXexcBad8 2 6 7" xfId="33759" xr:uid="{3936D0A5-68AB-46EF-8EB9-E6CCD5D0BD84}"/>
    <cellStyle name="SAPBEXexcBad8 2 6 8" xfId="33760" xr:uid="{06677407-774B-4B8F-8861-81E9D6139D60}"/>
    <cellStyle name="SAPBEXexcBad8 2 6 9" xfId="33761" xr:uid="{1DBE4422-3832-410B-A30F-8D43F4FFA65A}"/>
    <cellStyle name="SAPBEXexcBad8 2 7" xfId="33762" xr:uid="{7873A504-E862-497B-8091-D8E8847D0E79}"/>
    <cellStyle name="SAPBEXexcBad8 2 7 2" xfId="417" xr:uid="{08D6BA41-EE62-4BC0-94D1-6CA8718151BD}"/>
    <cellStyle name="SAPBEXexcBad8 2 7 3" xfId="450" xr:uid="{1DB4FB6F-AD8B-41B0-A5DE-E4FFDA946906}"/>
    <cellStyle name="SAPBEXexcBad8 2 7 4" xfId="473" xr:uid="{A470D2C2-7DAE-4E3D-B65B-A7F26BA8481C}"/>
    <cellStyle name="SAPBEXexcBad8 2 7 5" xfId="32505" xr:uid="{8681AA78-A05B-4598-A6E3-7FD295159DF2}"/>
    <cellStyle name="SAPBEXexcBad8 2 8" xfId="33763" xr:uid="{DFE675D5-7EC1-409B-A43E-AEA82FD03877}"/>
    <cellStyle name="SAPBEXexcBad8 2 8 2" xfId="33764" xr:uid="{7B7C88B6-D112-44A3-AA19-33A5F9FBA920}"/>
    <cellStyle name="SAPBEXexcBad8 2 8 3" xfId="33765" xr:uid="{640F9860-D419-4FEB-A8D3-DB6B9C1B9EF2}"/>
    <cellStyle name="SAPBEXexcBad8 2 8 4" xfId="33767" xr:uid="{27FF789C-2BF8-48C6-BC0D-B693B3BF977D}"/>
    <cellStyle name="SAPBEXexcBad8 2 8 5" xfId="33769" xr:uid="{5F6299C1-0752-4A44-982E-00BE99AC53A4}"/>
    <cellStyle name="SAPBEXexcBad8 2 9" xfId="14271" xr:uid="{26E508BB-A6E6-40C9-BD01-AFC013FF0D18}"/>
    <cellStyle name="SAPBEXexcBad8 2 9 2" xfId="33770" xr:uid="{1E7D2A0E-2FD4-44B0-9544-759661AC7359}"/>
    <cellStyle name="SAPBEXexcBad8 2 9 3" xfId="33771" xr:uid="{E8B0C6A1-1BAA-4BF0-9D70-76B9062B54D6}"/>
    <cellStyle name="SAPBEXexcBad8 2 9 4" xfId="33772" xr:uid="{4D71C95D-C889-4DFB-A2FC-66A8F5E1AC19}"/>
    <cellStyle name="SAPBEXexcBad8 2 9 5" xfId="33773" xr:uid="{DEDADBE8-2BCA-4070-8815-0A9B673F584E}"/>
    <cellStyle name="SAPBEXexcBad8 2_New TB 18-19" xfId="33774" xr:uid="{63E98EBF-226D-4D2F-A33C-4F53F805C8DC}"/>
    <cellStyle name="SAPBEXexcBad8 20" xfId="33697" xr:uid="{3BA65A30-5920-4293-8022-1310E36C8CB7}"/>
    <cellStyle name="SAPBEXexcBad8 3" xfId="8875" xr:uid="{7A734C98-C561-4889-8E95-F803AB9FE02F}"/>
    <cellStyle name="SAPBEXexcBad8 3 10" xfId="33776" xr:uid="{D4913EBA-9BC3-42FE-BFFA-D0BEE247C7FA}"/>
    <cellStyle name="SAPBEXexcBad8 3 10 2" xfId="33777" xr:uid="{E1C84459-A9FC-48F1-8BB5-8E1D02A1CEBB}"/>
    <cellStyle name="SAPBEXexcBad8 3 10 3" xfId="33778" xr:uid="{974D16E3-1DD6-44FF-978C-EFA5099150A5}"/>
    <cellStyle name="SAPBEXexcBad8 3 10 4" xfId="33779" xr:uid="{D491FF36-A5D7-44B1-BE64-D85B90D5404A}"/>
    <cellStyle name="SAPBEXexcBad8 3 10 5" xfId="33780" xr:uid="{591A0C39-A44F-40F1-86E4-083707CFF884}"/>
    <cellStyle name="SAPBEXexcBad8 3 11" xfId="33783" xr:uid="{ED5DC062-2E39-4944-B1C8-F5BA8C771D3D}"/>
    <cellStyle name="SAPBEXexcBad8 3 12" xfId="16915" xr:uid="{9414FCCA-84E1-4CA9-AA04-A41AC6617B98}"/>
    <cellStyle name="SAPBEXexcBad8 3 13" xfId="33785" xr:uid="{78C5FC36-60D3-49C4-B7D6-14535F56D29E}"/>
    <cellStyle name="SAPBEXexcBad8 3 14" xfId="2317" xr:uid="{AED74119-014E-473A-A2E0-31D7E8A160C0}"/>
    <cellStyle name="SAPBEXexcBad8 3 15" xfId="1157" xr:uid="{15139F72-D40F-4A48-B1EE-804062C9E66A}"/>
    <cellStyle name="SAPBEXexcBad8 3 16" xfId="2359" xr:uid="{EAFAD113-D530-4E6E-9583-91C92A23C9CE}"/>
    <cellStyle name="SAPBEXexcBad8 3 17" xfId="2403" xr:uid="{59080F80-01CB-4ECD-AF82-07E3A2268B8D}"/>
    <cellStyle name="SAPBEXexcBad8 3 18" xfId="2432" xr:uid="{0ACF3B77-7487-49C9-91AA-515C07A0F0F2}"/>
    <cellStyle name="SAPBEXexcBad8 3 2" xfId="33789" xr:uid="{C1D5B185-98DD-4DE0-B249-85A64CA6E782}"/>
    <cellStyle name="SAPBEXexcBad8 3 2 10" xfId="33792" xr:uid="{1F3A27DE-F714-41A5-8A74-371510B0F06B}"/>
    <cellStyle name="SAPBEXexcBad8 3 2 2" xfId="27824" xr:uid="{EBB4039D-1071-4948-92FA-1739EB787AF2}"/>
    <cellStyle name="SAPBEXexcBad8 3 2 2 2" xfId="29548" xr:uid="{66E20566-E753-4AE5-8CB9-25A280C3DFF5}"/>
    <cellStyle name="SAPBEXexcBad8 3 2 2 3" xfId="33793" xr:uid="{ED8F19AE-1D66-4363-881E-F128A59F2DE9}"/>
    <cellStyle name="SAPBEXexcBad8 3 2 2 4" xfId="33794" xr:uid="{637B011B-6F24-419F-ADD7-B70651E41B76}"/>
    <cellStyle name="SAPBEXexcBad8 3 2 2 5" xfId="25745" xr:uid="{51E6174D-389A-4F59-897B-D1CD4FA5CBF2}"/>
    <cellStyle name="SAPBEXexcBad8 3 2 3" xfId="33797" xr:uid="{2733ACCB-660A-4493-8F43-2E00F7AA7A59}"/>
    <cellStyle name="SAPBEXexcBad8 3 2 4" xfId="33799" xr:uid="{CFCD8DA5-7990-4C74-A880-94B9359525BE}"/>
    <cellStyle name="SAPBEXexcBad8 3 2 5" xfId="33801" xr:uid="{2D62E7AA-B609-45A4-AB99-EFD976638B70}"/>
    <cellStyle name="SAPBEXexcBad8 3 2 6" xfId="31227" xr:uid="{D786A672-D93A-40C6-AA18-76809D9C2786}"/>
    <cellStyle name="SAPBEXexcBad8 3 2 7" xfId="33802" xr:uid="{F39A727E-063F-444A-A09A-C526E9A50641}"/>
    <cellStyle name="SAPBEXexcBad8 3 2 8" xfId="33803" xr:uid="{FCF29A0C-F695-4F29-BD9E-66D3D97F0903}"/>
    <cellStyle name="SAPBEXexcBad8 3 2 9" xfId="33804" xr:uid="{C407E5E4-4E6E-428D-B8B7-F72F000F6158}"/>
    <cellStyle name="SAPBEXexcBad8 3 3" xfId="33807" xr:uid="{B6A1C495-C899-408F-8DFE-5D1F59DAF31F}"/>
    <cellStyle name="SAPBEXexcBad8 3 3 10" xfId="33809" xr:uid="{F2DAEC82-8F71-423F-91CD-3FB78B99C128}"/>
    <cellStyle name="SAPBEXexcBad8 3 3 2" xfId="460" xr:uid="{FEF1AD93-FB7D-4609-88C4-8BCBF6A0BD4D}"/>
    <cellStyle name="SAPBEXexcBad8 3 3 2 2" xfId="29646" xr:uid="{F3347994-9E4F-4417-ACE8-1D8947341212}"/>
    <cellStyle name="SAPBEXexcBad8 3 3 2 3" xfId="6303" xr:uid="{EC4819BF-A23E-4021-A45C-9A787811947B}"/>
    <cellStyle name="SAPBEXexcBad8 3 3 2 4" xfId="6309" xr:uid="{D9E1A6CB-85D7-4896-A1D4-20C2A4A6402A}"/>
    <cellStyle name="SAPBEXexcBad8 3 3 2 5" xfId="6314" xr:uid="{36B4D762-321B-4F1C-B393-4466A8E179B6}"/>
    <cellStyle name="SAPBEXexcBad8 3 3 3" xfId="342" xr:uid="{767C8390-2E18-429B-8C52-D5F5B05C7698}"/>
    <cellStyle name="SAPBEXexcBad8 3 3 4" xfId="389" xr:uid="{BE23CB21-717B-4525-89FD-374A256BC6AB}"/>
    <cellStyle name="SAPBEXexcBad8 3 3 5" xfId="33812" xr:uid="{5324CDA8-E2C6-4C3D-9659-3690A1B441E8}"/>
    <cellStyle name="SAPBEXexcBad8 3 3 6" xfId="33813" xr:uid="{D4E674FB-B58B-4E43-B795-557267F06E9E}"/>
    <cellStyle name="SAPBEXexcBad8 3 3 7" xfId="33814" xr:uid="{37C12E69-5FF6-4AFA-97F6-70E3829BDDFA}"/>
    <cellStyle name="SAPBEXexcBad8 3 3 8" xfId="33815" xr:uid="{C51427F5-375E-4EBE-9FBB-841194A70404}"/>
    <cellStyle name="SAPBEXexcBad8 3 3 9" xfId="33816" xr:uid="{281902D9-D0B5-4CA4-A67E-9D2A67D19352}"/>
    <cellStyle name="SAPBEXexcBad8 3 4" xfId="33819" xr:uid="{C4314FA3-3D04-4E5E-8485-BA1AFA0DFDB1}"/>
    <cellStyle name="SAPBEXexcBad8 3 4 10" xfId="22832" xr:uid="{16BDF22C-8A48-4A68-8352-82075908D118}"/>
    <cellStyle name="SAPBEXexcBad8 3 4 2" xfId="3494" xr:uid="{FE8093FD-A7A4-4E9C-A60F-390E46AB7AE5}"/>
    <cellStyle name="SAPBEXexcBad8 3 4 2 2" xfId="24691" xr:uid="{E1EF0ED7-4C3C-4F18-9E0F-BA319464A107}"/>
    <cellStyle name="SAPBEXexcBad8 3 4 2 3" xfId="24693" xr:uid="{3459941B-26DD-4DC9-910B-78C675DADEC8}"/>
    <cellStyle name="SAPBEXexcBad8 3 4 2 4" xfId="24695" xr:uid="{53291D7B-C4F9-41FD-AB5E-9437F56646F9}"/>
    <cellStyle name="SAPBEXexcBad8 3 4 2 5" xfId="24699" xr:uid="{D896E1D9-427B-404F-A598-3E805C7EAD6A}"/>
    <cellStyle name="SAPBEXexcBad8 3 4 3" xfId="3508" xr:uid="{A10D4849-114F-46FE-BFE8-45F3082D4256}"/>
    <cellStyle name="SAPBEXexcBad8 3 4 4" xfId="3021" xr:uid="{1C7D46A5-40DF-4C96-80CB-DA11309AAA85}"/>
    <cellStyle name="SAPBEXexcBad8 3 4 5" xfId="33820" xr:uid="{66459D93-22AB-4E89-9290-353370D26869}"/>
    <cellStyle name="SAPBEXexcBad8 3 4 6" xfId="33821" xr:uid="{431E255F-80C3-4307-9BBE-D6BC665BF30B}"/>
    <cellStyle name="SAPBEXexcBad8 3 4 7" xfId="33822" xr:uid="{A2483B58-DFCB-405A-BDBC-0399E7FC701C}"/>
    <cellStyle name="SAPBEXexcBad8 3 4 8" xfId="33823" xr:uid="{C0A18E2B-6403-43AE-BAEA-BF0F081FC9A9}"/>
    <cellStyle name="SAPBEXexcBad8 3 4 9" xfId="33824" xr:uid="{0679CCFC-9341-447C-BB6E-4D0B1302EBC4}"/>
    <cellStyle name="SAPBEXexcBad8 3 5" xfId="33827" xr:uid="{B3EA59F5-5AED-412B-A9B5-58AD30CF1108}"/>
    <cellStyle name="SAPBEXexcBad8 3 5 10" xfId="22045" xr:uid="{F7413D55-472A-486D-A71B-FEB0192E7EE6}"/>
    <cellStyle name="SAPBEXexcBad8 3 5 2" xfId="2578" xr:uid="{2CDC4313-5A98-4F1A-AAFE-962B0B920100}"/>
    <cellStyle name="SAPBEXexcBad8 3 5 2 2" xfId="29835" xr:uid="{17D25C11-3155-46A7-BF49-5A55168A11D1}"/>
    <cellStyle name="SAPBEXexcBad8 3 5 2 3" xfId="33828" xr:uid="{9B66B877-C69E-4829-9B3E-BD1AC1BA9717}"/>
    <cellStyle name="SAPBEXexcBad8 3 5 2 4" xfId="33829" xr:uid="{29FB9D26-0C5F-4E26-8E7E-686D6955A252}"/>
    <cellStyle name="SAPBEXexcBad8 3 5 2 5" xfId="25255" xr:uid="{BF39FABF-2A89-43D6-82EE-66D6D2EB84FD}"/>
    <cellStyle name="SAPBEXexcBad8 3 5 3" xfId="3524" xr:uid="{1587F74F-BFC4-4033-B366-FAFE4AE8ED8C}"/>
    <cellStyle name="SAPBEXexcBad8 3 5 4" xfId="3054" xr:uid="{369692B4-6489-4F07-B1F3-9A74802FFCA2}"/>
    <cellStyle name="SAPBEXexcBad8 3 5 5" xfId="33830" xr:uid="{4B3E0B89-0ECD-493B-93B1-38FFF089C192}"/>
    <cellStyle name="SAPBEXexcBad8 3 5 6" xfId="33831" xr:uid="{DBAD2B1E-358B-4E95-B316-7CFE1374EFD7}"/>
    <cellStyle name="SAPBEXexcBad8 3 5 7" xfId="33833" xr:uid="{B30C0BCE-08A1-4F95-A95B-126162D31AD2}"/>
    <cellStyle name="SAPBEXexcBad8 3 5 8" xfId="33835" xr:uid="{79B5F203-46B0-4934-828E-0F3B21E858DE}"/>
    <cellStyle name="SAPBEXexcBad8 3 5 9" xfId="33837" xr:uid="{C8BD1936-4BBA-431B-92AE-B51346148503}"/>
    <cellStyle name="SAPBEXexcBad8 3 6" xfId="33841" xr:uid="{ACA04C20-64AD-4738-A44A-DBA3A13CEC00}"/>
    <cellStyle name="SAPBEXexcBad8 3 6 10" xfId="33842" xr:uid="{038CCE17-BE92-448F-8093-F9554C211902}"/>
    <cellStyle name="SAPBEXexcBad8 3 6 2" xfId="3572" xr:uid="{76BDB157-FD7D-44E8-A2B5-BEA52C74B188}"/>
    <cellStyle name="SAPBEXexcBad8 3 6 2 2" xfId="33844" xr:uid="{9FAC3EC7-4788-43BA-A397-F073B5581F73}"/>
    <cellStyle name="SAPBEXexcBad8 3 6 2 3" xfId="33845" xr:uid="{5F30DA33-444F-45A2-9AC5-D7D13BE88A81}"/>
    <cellStyle name="SAPBEXexcBad8 3 6 2 4" xfId="33846" xr:uid="{219CFD01-6731-472E-B428-0B0231C2C70F}"/>
    <cellStyle name="SAPBEXexcBad8 3 6 2 5" xfId="26073" xr:uid="{EA17CFB4-3FDF-4E23-9418-7757895B1530}"/>
    <cellStyle name="SAPBEXexcBad8 3 6 3" xfId="705" xr:uid="{1F4F24E4-4EC5-472B-8DA3-42A94494F3A4}"/>
    <cellStyle name="SAPBEXexcBad8 3 6 4" xfId="3589" xr:uid="{C2E62E7C-E92F-4FA5-B8E8-65D1C923F06F}"/>
    <cellStyle name="SAPBEXexcBad8 3 6 5" xfId="33847" xr:uid="{A215680C-FDA1-4A27-B447-3DAFB985B631}"/>
    <cellStyle name="SAPBEXexcBad8 3 6 6" xfId="33848" xr:uid="{E2EEC9ED-1491-4730-A132-CDBF550C66AE}"/>
    <cellStyle name="SAPBEXexcBad8 3 6 7" xfId="33849" xr:uid="{9CA01AF1-A3CB-4033-ABF9-D42FAC519E78}"/>
    <cellStyle name="SAPBEXexcBad8 3 6 8" xfId="33850" xr:uid="{A3894D7C-3422-4540-9B1A-4450AE31D322}"/>
    <cellStyle name="SAPBEXexcBad8 3 6 9" xfId="33851" xr:uid="{E8BEC0F6-339E-432C-A484-9331667A7452}"/>
    <cellStyle name="SAPBEXexcBad8 3 7" xfId="33852" xr:uid="{F4ADA087-B2F0-4CB7-8CDD-C6774DE90EA9}"/>
    <cellStyle name="SAPBEXexcBad8 3 7 2" xfId="3655" xr:uid="{8DC096A3-2F28-48A1-96E1-EA649D880A67}"/>
    <cellStyle name="SAPBEXexcBad8 3 7 3" xfId="3675" xr:uid="{C9453C72-640E-4621-8EF3-17849E814D01}"/>
    <cellStyle name="SAPBEXexcBad8 3 7 4" xfId="3690" xr:uid="{39603110-CE7F-4D6E-A4F0-FBFDF0D79446}"/>
    <cellStyle name="SAPBEXexcBad8 3 7 5" xfId="33853" xr:uid="{0ACE9DE3-3E54-4B99-BB5A-2F2219E4CA3F}"/>
    <cellStyle name="SAPBEXexcBad8 3 8" xfId="33854" xr:uid="{34C78D73-3370-478D-B5A7-FD4AD6E556DC}"/>
    <cellStyle name="SAPBEXexcBad8 3 8 2" xfId="33855" xr:uid="{3481135C-BDDB-43C2-93EC-EDA9774F5F91}"/>
    <cellStyle name="SAPBEXexcBad8 3 8 3" xfId="33856" xr:uid="{1C820745-C465-4E92-ACC6-E03CE5066B39}"/>
    <cellStyle name="SAPBEXexcBad8 3 8 4" xfId="33857" xr:uid="{E68FF8FD-0B6F-460E-9340-D5D901744A28}"/>
    <cellStyle name="SAPBEXexcBad8 3 8 5" xfId="33858" xr:uid="{A44AF5A7-34A0-46FE-B8F7-FC4206542250}"/>
    <cellStyle name="SAPBEXexcBad8 3 9" xfId="14278" xr:uid="{3EA991CA-3B83-4BFA-9F00-C2E32B6FC5D4}"/>
    <cellStyle name="SAPBEXexcBad8 3 9 2" xfId="33859" xr:uid="{08204454-06A0-4389-A5A0-7F10B16F4603}"/>
    <cellStyle name="SAPBEXexcBad8 3 9 3" xfId="33860" xr:uid="{A48D856C-4F9A-4EDD-9477-4A5B801ACFCC}"/>
    <cellStyle name="SAPBEXexcBad8 3 9 4" xfId="33861" xr:uid="{7D32839C-DD6F-4C52-9D86-8D4EF8FEA0B0}"/>
    <cellStyle name="SAPBEXexcBad8 3 9 5" xfId="33862" xr:uid="{CF11EE67-366E-4FBD-B66B-524F2249F527}"/>
    <cellStyle name="SAPBEXexcBad8 3_New TB 18-19" xfId="10722" xr:uid="{43534077-1904-4038-869B-D3A40FAF115F}"/>
    <cellStyle name="SAPBEXexcBad8 4" xfId="21190" xr:uid="{92F1C639-B124-4904-9D20-18333AAB6115}"/>
    <cellStyle name="SAPBEXexcBad8 4 10" xfId="33863" xr:uid="{DA3A9502-7E65-4369-BBCE-69A9D9C104E8}"/>
    <cellStyle name="SAPBEXexcBad8 4 2" xfId="33866" xr:uid="{4D78D85F-DBCB-4B6A-B824-06CE99FD52DA}"/>
    <cellStyle name="SAPBEXexcBad8 4 2 2" xfId="28708" xr:uid="{057A136B-7398-4AA9-8672-5CDD4842B856}"/>
    <cellStyle name="SAPBEXexcBad8 4 2 3" xfId="33867" xr:uid="{F9EE992F-F992-4DD9-8E24-61FC2DEBF363}"/>
    <cellStyle name="SAPBEXexcBad8 4 2 4" xfId="33868" xr:uid="{8C00EB7D-8844-482A-AA0A-3AABF50F332F}"/>
    <cellStyle name="SAPBEXexcBad8 4 2 5" xfId="33870" xr:uid="{C99FB026-CFE6-4DBA-BA80-613BD29FA5C1}"/>
    <cellStyle name="SAPBEXexcBad8 4 3" xfId="33871" xr:uid="{0B4BD055-D120-4D7C-B11A-21BE6FDBE7A5}"/>
    <cellStyle name="SAPBEXexcBad8 4 4" xfId="33872" xr:uid="{C0150996-28A5-4823-B2E3-8A1B53F61166}"/>
    <cellStyle name="SAPBEXexcBad8 4 5" xfId="33873" xr:uid="{50CB7E06-3C47-4EA3-8BEB-9A2A92DE0119}"/>
    <cellStyle name="SAPBEXexcBad8 4 6" xfId="33874" xr:uid="{6C59EF1B-CE21-4C4F-810B-3871A5D58BBC}"/>
    <cellStyle name="SAPBEXexcBad8 4 7" xfId="33875" xr:uid="{07130A2D-1E51-4837-A7DC-35B25B7E17A7}"/>
    <cellStyle name="SAPBEXexcBad8 4 8" xfId="33876" xr:uid="{4A9CFD29-8F0E-4CF4-ACA6-F6B039D0776B}"/>
    <cellStyle name="SAPBEXexcBad8 4 9" xfId="14285" xr:uid="{8A810916-1A56-4310-A3AD-44D4CC3DB80C}"/>
    <cellStyle name="SAPBEXexcBad8 5" xfId="21192" xr:uid="{F4476F48-85BE-45CD-9A9C-92D70C9DB5C2}"/>
    <cellStyle name="SAPBEXexcBad8 5 10" xfId="29966" xr:uid="{4ECF1BC1-002B-4FCF-A35A-93D736FFAE98}"/>
    <cellStyle name="SAPBEXexcBad8 5 2" xfId="30109" xr:uid="{9175A49A-BAB8-4866-BD3A-8F7998AD7CD8}"/>
    <cellStyle name="SAPBEXexcBad8 5 2 2" xfId="30129" xr:uid="{DBD73032-ABCB-41B6-AA3B-DFD3F4101411}"/>
    <cellStyle name="SAPBEXexcBad8 5 2 3" xfId="30152" xr:uid="{34AA6F18-EEEA-4F51-A866-410772B0B8F8}"/>
    <cellStyle name="SAPBEXexcBad8 5 2 4" xfId="30166" xr:uid="{9988E8C9-AF40-403C-A9BB-42CBABD154AD}"/>
    <cellStyle name="SAPBEXexcBad8 5 2 5" xfId="30184" xr:uid="{B919CB1D-5203-4E6B-BF55-0ADAD19BF7B6}"/>
    <cellStyle name="SAPBEXexcBad8 5 3" xfId="30239" xr:uid="{7CB4893E-AC58-4EC2-90BD-AD713F04BF2D}"/>
    <cellStyle name="SAPBEXexcBad8 5 4" xfId="30256" xr:uid="{6C9718FA-4FC3-49D6-BA02-CB7C8A264D6A}"/>
    <cellStyle name="SAPBEXexcBad8 5 5" xfId="30265" xr:uid="{E4400CDC-E6F8-4D98-B0D6-2FA3E4800CE8}"/>
    <cellStyle name="SAPBEXexcBad8 5 6" xfId="30274" xr:uid="{F73C035A-0AE5-44EF-B064-9BDF180C550D}"/>
    <cellStyle name="SAPBEXexcBad8 5 7" xfId="30285" xr:uid="{44452AAD-6C6C-4098-B199-9827EBE47DC6}"/>
    <cellStyle name="SAPBEXexcBad8 5 8" xfId="30302" xr:uid="{39DE9A69-1DA0-4C09-9A6C-8075D05F9A38}"/>
    <cellStyle name="SAPBEXexcBad8 5 9" xfId="14293" xr:uid="{9371BB3C-87C0-4995-8AAD-F14FFB0D90A3}"/>
    <cellStyle name="SAPBEXexcBad8 6" xfId="21194" xr:uid="{50BA668F-BBCB-40CD-8E51-8123F6163B81}"/>
    <cellStyle name="SAPBEXexcBad8 6 10" xfId="12565" xr:uid="{ED4E6F65-1281-4DD0-BADA-97DCCA7DF9B8}"/>
    <cellStyle name="SAPBEXexcBad8 6 2" xfId="30478" xr:uid="{3F602796-2CFB-4647-B511-73061CC3A945}"/>
    <cellStyle name="SAPBEXexcBad8 6 2 2" xfId="8705" xr:uid="{3EF418D9-B3F1-4108-B9F7-7EF3E2223A32}"/>
    <cellStyle name="SAPBEXexcBad8 6 2 3" xfId="8710" xr:uid="{9AD76ECB-DCF3-4717-9DF2-0E7162772C8A}"/>
    <cellStyle name="SAPBEXexcBad8 6 2 4" xfId="8714" xr:uid="{B2522ECE-C344-4DA9-A635-A0D7D4FCDB76}"/>
    <cellStyle name="SAPBEXexcBad8 6 2 5" xfId="8721" xr:uid="{9001CE7A-A2C1-4203-A08E-CE4D494DCC16}"/>
    <cellStyle name="SAPBEXexcBad8 6 3" xfId="30567" xr:uid="{0885A446-77C2-4E77-8B8A-1C8583C0BF03}"/>
    <cellStyle name="SAPBEXexcBad8 6 4" xfId="30583" xr:uid="{EC74FF92-E92D-48C2-BCBC-E1E5BB783032}"/>
    <cellStyle name="SAPBEXexcBad8 6 5" xfId="30590" xr:uid="{F8A5E793-1456-41A8-8679-5E6D911F3C01}"/>
    <cellStyle name="SAPBEXexcBad8 6 6" xfId="30613" xr:uid="{E236C4E2-EA1C-42B4-9974-C5BB0F262861}"/>
    <cellStyle name="SAPBEXexcBad8 6 7" xfId="30630" xr:uid="{2D7A596A-741A-4D61-B538-69B6D70866E8}"/>
    <cellStyle name="SAPBEXexcBad8 6 8" xfId="30646" xr:uid="{CC4DC4B5-09EF-46E3-AC4C-F1EBE5C08064}"/>
    <cellStyle name="SAPBEXexcBad8 6 9" xfId="33877" xr:uid="{C292ADF8-9DEF-4C0B-9EA6-C2EAC643F227}"/>
    <cellStyle name="SAPBEXexcBad8 7" xfId="21196" xr:uid="{4590A701-E92E-42E8-BDF5-8F18A3708572}"/>
    <cellStyle name="SAPBEXexcBad8 7 10" xfId="30672" xr:uid="{0D52D90A-8382-49B5-863B-4632C209A2ED}"/>
    <cellStyle name="SAPBEXexcBad8 7 2" xfId="30695" xr:uid="{3775C233-7E4A-4631-B3D2-5903A1BB5B21}"/>
    <cellStyle name="SAPBEXexcBad8 7 2 2" xfId="30699" xr:uid="{D1AE049D-5CA3-4CDA-AE56-19F79F7458EB}"/>
    <cellStyle name="SAPBEXexcBad8 7 2 3" xfId="30717" xr:uid="{F2F98BAB-CB81-49D1-966F-EF2BA5F67C1D}"/>
    <cellStyle name="SAPBEXexcBad8 7 2 4" xfId="30720" xr:uid="{BA332A4A-47DC-4463-AFDF-15A6E3BEE96B}"/>
    <cellStyle name="SAPBEXexcBad8 7 2 5" xfId="30723" xr:uid="{7DD7CC01-D08B-4E03-9938-17280E1A2148}"/>
    <cellStyle name="SAPBEXexcBad8 7 3" xfId="30727" xr:uid="{789A20ED-F74E-4929-96B1-4173D8B6859B}"/>
    <cellStyle name="SAPBEXexcBad8 7 4" xfId="30746" xr:uid="{D2285BEB-4CEE-4E24-BC85-D37E59E1F517}"/>
    <cellStyle name="SAPBEXexcBad8 7 5" xfId="30750" xr:uid="{46861696-7E10-4267-9E41-398A87F23771}"/>
    <cellStyle name="SAPBEXexcBad8 7 6" xfId="30764" xr:uid="{3949C01F-6E66-49EF-9AD9-23044FC3AFD6}"/>
    <cellStyle name="SAPBEXexcBad8 7 7" xfId="30769" xr:uid="{4CB4C6C5-FCF0-4B84-8D7F-D17A0444DA09}"/>
    <cellStyle name="SAPBEXexcBad8 7 8" xfId="30780" xr:uid="{4D6CAA2C-D8B1-4664-9FE4-A189F59406EE}"/>
    <cellStyle name="SAPBEXexcBad8 7 9" xfId="33878" xr:uid="{730D7B3B-CAD5-4D33-B6D2-5F92F4A64AAB}"/>
    <cellStyle name="SAPBEXexcBad8 8" xfId="21198" xr:uid="{9D3BD545-38A1-4562-BED4-0437C5971C19}"/>
    <cellStyle name="SAPBEXexcBad8 8 10" xfId="7904" xr:uid="{AFEF514B-5F4C-4514-90C2-A1B2604F2A02}"/>
    <cellStyle name="SAPBEXexcBad8 8 2" xfId="30824" xr:uid="{1605291A-07AE-4197-9EE3-BF1E0F7AFEEB}"/>
    <cellStyle name="SAPBEXexcBad8 8 2 2" xfId="8839" xr:uid="{DD89E7C4-742D-4629-8E5F-40191DA72BB2}"/>
    <cellStyle name="SAPBEXexcBad8 8 2 3" xfId="8845" xr:uid="{38E9865B-B965-474F-80F4-6AEEECD7925F}"/>
    <cellStyle name="SAPBEXexcBad8 8 2 4" xfId="8851" xr:uid="{FBC003AE-B367-4E5C-BE07-C1F7984E13E7}"/>
    <cellStyle name="SAPBEXexcBad8 8 2 5" xfId="8857" xr:uid="{E0FC6E9C-5F80-4A9F-91B4-AAFD4FCC07E5}"/>
    <cellStyle name="SAPBEXexcBad8 8 3" xfId="30830" xr:uid="{B06A3E51-2871-4AD9-A9AF-0F85B807C6EE}"/>
    <cellStyle name="SAPBEXexcBad8 8 4" xfId="30838" xr:uid="{B9560B22-0484-4237-8DE5-51692F767392}"/>
    <cellStyle name="SAPBEXexcBad8 8 5" xfId="30849" xr:uid="{2E3720C5-CAB3-4B43-9381-BC3B08F76250}"/>
    <cellStyle name="SAPBEXexcBad8 8 6" xfId="30877" xr:uid="{D13C52C2-FF28-42A8-A91D-9EF0595FBC96}"/>
    <cellStyle name="SAPBEXexcBad8 8 7" xfId="30884" xr:uid="{BE5B43E6-6E8C-48D9-A247-691C832BA545}"/>
    <cellStyle name="SAPBEXexcBad8 8 8" xfId="30895" xr:uid="{AB46F546-C6C1-4F5F-99B9-AACB86794293}"/>
    <cellStyle name="SAPBEXexcBad8 8 9" xfId="33879" xr:uid="{00885570-F79D-4C2D-99B0-2173A8C51B75}"/>
    <cellStyle name="SAPBEXexcBad8 9" xfId="18901" xr:uid="{E6BDD3F7-E46C-4B43-BB27-DFC5BBA8414E}"/>
    <cellStyle name="SAPBEXexcBad8 9 2" xfId="30907" xr:uid="{594632FC-E5EF-4C87-BE03-2B26AC91A421}"/>
    <cellStyle name="SAPBEXexcBad8 9 3" xfId="30909" xr:uid="{15803778-2FFC-4913-BB23-657638B10D49}"/>
    <cellStyle name="SAPBEXexcBad8 9 4" xfId="30911" xr:uid="{D3E68359-43B3-44E2-AED7-3261D42529C0}"/>
    <cellStyle name="SAPBEXexcBad8 9 5" xfId="30913" xr:uid="{E07FF364-3A06-478C-BF53-96E038644A82}"/>
    <cellStyle name="SAPBEXexcBad8_New TB 18-19" xfId="33880" xr:uid="{EBB81B76-E1B5-4EA8-8808-1CB8B0CA502C}"/>
    <cellStyle name="SAPBEXexcBad9" xfId="21204" xr:uid="{FCEAC110-80A7-4B97-99DA-205019EA11F0}"/>
    <cellStyle name="SAPBEXexcBad9 10" xfId="33881" xr:uid="{E665BFDE-F45F-4499-9DCA-CB012BA71B52}"/>
    <cellStyle name="SAPBEXexcBad9 10 2" xfId="33882" xr:uid="{44BDCBEF-CC27-4B7C-A98B-3D09849F4036}"/>
    <cellStyle name="SAPBEXexcBad9 10 3" xfId="33883" xr:uid="{6F662E6F-4384-4C11-8EE7-E8E6BC4948A8}"/>
    <cellStyle name="SAPBEXexcBad9 10 4" xfId="33884" xr:uid="{A90E56E6-700D-480C-BE47-F9AD246E9EA2}"/>
    <cellStyle name="SAPBEXexcBad9 10 5" xfId="33885" xr:uid="{1F3AAFBC-4427-4406-A8AA-24AE0DDFF99C}"/>
    <cellStyle name="SAPBEXexcBad9 11" xfId="33886" xr:uid="{8C8E26C6-87F1-4E9E-93C7-E34E5F718FA0}"/>
    <cellStyle name="SAPBEXexcBad9 11 2" xfId="6992" xr:uid="{C3BEC928-02E4-464C-AE56-5DD4A555645C}"/>
    <cellStyle name="SAPBEXexcBad9 11 3" xfId="33887" xr:uid="{B6AE9827-98DF-423B-A866-7D41773F20D7}"/>
    <cellStyle name="SAPBEXexcBad9 11 4" xfId="33888" xr:uid="{562325CC-028E-48CB-A82C-97C51D4B19DA}"/>
    <cellStyle name="SAPBEXexcBad9 11 5" xfId="33889" xr:uid="{292ABE4D-E43D-4E3C-BCC4-CBC3408ECD1C}"/>
    <cellStyle name="SAPBEXexcBad9 12" xfId="33890" xr:uid="{86565F6B-4833-4EC5-B8DC-49D742FCC2A2}"/>
    <cellStyle name="SAPBEXexcBad9 12 2" xfId="33891" xr:uid="{395713F1-B645-46EC-A493-5E0BCE575276}"/>
    <cellStyle name="SAPBEXexcBad9 12 3" xfId="33892" xr:uid="{2957A011-542A-4D4A-912E-17BAECEBC6BF}"/>
    <cellStyle name="SAPBEXexcBad9 12 4" xfId="33893" xr:uid="{C2C01974-9D51-432E-AC3D-8423FE18BF30}"/>
    <cellStyle name="SAPBEXexcBad9 12 5" xfId="33894" xr:uid="{1B0F6C18-682B-437D-94F4-3265E5567C49}"/>
    <cellStyle name="SAPBEXexcBad9 13" xfId="33895" xr:uid="{5463114F-6809-4AD3-82F7-BDB352CC939D}"/>
    <cellStyle name="SAPBEXexcBad9 14" xfId="33896" xr:uid="{6615E1BC-7D8E-4E95-BC8E-35F0FAC59619}"/>
    <cellStyle name="SAPBEXexcBad9 15" xfId="33898" xr:uid="{1369E5A1-E709-4C53-AB80-02FE23FB5A3D}"/>
    <cellStyle name="SAPBEXexcBad9 16" xfId="33900" xr:uid="{2AB5974F-AEFF-497B-B995-D58B512774BB}"/>
    <cellStyle name="SAPBEXexcBad9 17" xfId="33902" xr:uid="{AE73F967-0109-4D5A-9A06-23EE7CA4ED2A}"/>
    <cellStyle name="SAPBEXexcBad9 18" xfId="33903" xr:uid="{345045EB-5212-471A-8BC5-CC5B992F1185}"/>
    <cellStyle name="SAPBEXexcBad9 19" xfId="33905" xr:uid="{36EAE6F6-3703-497E-8FFA-1902CF4D8EF1}"/>
    <cellStyle name="SAPBEXexcBad9 2" xfId="21206" xr:uid="{98D97C1D-2655-4F70-AC0B-96BDAFD0BAC6}"/>
    <cellStyle name="SAPBEXexcBad9 2 10" xfId="33906" xr:uid="{FF75F4B9-7C13-45E3-A0DD-AAF7A6047EBA}"/>
    <cellStyle name="SAPBEXexcBad9 2 10 2" xfId="12578" xr:uid="{B03B0A9A-5FFD-4A57-8861-DE6851C9EAF0}"/>
    <cellStyle name="SAPBEXexcBad9 2 10 3" xfId="7117" xr:uid="{61717A7C-509B-451E-AA3E-482DBD6F2814}"/>
    <cellStyle name="SAPBEXexcBad9 2 10 4" xfId="7123" xr:uid="{5F85589F-7309-49E3-A82C-C36D7D215522}"/>
    <cellStyle name="SAPBEXexcBad9 2 10 5" xfId="7127" xr:uid="{6A5A62B2-9016-4560-93EB-C81D9802EE86}"/>
    <cellStyle name="SAPBEXexcBad9 2 11" xfId="33907" xr:uid="{4C647ABC-1B91-4D99-9B9A-488517D6EAC8}"/>
    <cellStyle name="SAPBEXexcBad9 2 12" xfId="33908" xr:uid="{4E96027C-45A1-4175-A463-7AD6768216BD}"/>
    <cellStyle name="SAPBEXexcBad9 2 13" xfId="33909" xr:uid="{666C7130-DA0F-4599-9EF1-F1E87E7C27D7}"/>
    <cellStyle name="SAPBEXexcBad9 2 14" xfId="33911" xr:uid="{54DDC1AB-2193-452E-B2F3-0AAADB71C1DE}"/>
    <cellStyle name="SAPBEXexcBad9 2 15" xfId="33913" xr:uid="{C21CDDDA-CCF4-455D-B610-F29460BD953C}"/>
    <cellStyle name="SAPBEXexcBad9 2 16" xfId="33915" xr:uid="{4A325B9A-60A5-4830-B605-F175526979A0}"/>
    <cellStyle name="SAPBEXexcBad9 2 17" xfId="33917" xr:uid="{BD4143B7-40D6-44F1-A1BC-C00B614E0952}"/>
    <cellStyle name="SAPBEXexcBad9 2 18" xfId="30678" xr:uid="{873A42FD-2E79-42ED-A52D-7218D7CDB6FF}"/>
    <cellStyle name="SAPBEXexcBad9 2 2" xfId="33919" xr:uid="{3C3CD58F-439E-48BB-9B15-99CF70E5DD26}"/>
    <cellStyle name="SAPBEXexcBad9 2 2 10" xfId="15371" xr:uid="{AB9F8512-045C-484A-82C1-CA59A1A85073}"/>
    <cellStyle name="SAPBEXexcBad9 2 2 2" xfId="8982" xr:uid="{3ADA9331-BF2E-4401-B51B-76FE21567203}"/>
    <cellStyle name="SAPBEXexcBad9 2 2 2 2" xfId="8984" xr:uid="{721BC80D-EACC-473B-B0EC-7B0D258EF2CD}"/>
    <cellStyle name="SAPBEXexcBad9 2 2 2 3" xfId="8986" xr:uid="{72E4BA1B-12CA-4A78-B04B-DAF0661CC1E2}"/>
    <cellStyle name="SAPBEXexcBad9 2 2 2 4" xfId="8988" xr:uid="{B6ABDB23-0D8E-475A-BFAC-0201241DE65D}"/>
    <cellStyle name="SAPBEXexcBad9 2 2 2 5" xfId="2665" xr:uid="{54E67B39-41CD-42C6-A3B3-59A03CD0165C}"/>
    <cellStyle name="SAPBEXexcBad9 2 2 3" xfId="8991" xr:uid="{99757E4B-5965-4457-B4AA-1E40E9FECFD7}"/>
    <cellStyle name="SAPBEXexcBad9 2 2 4" xfId="8999" xr:uid="{E70D2B08-EDDF-4F19-9874-EAB042ED0C5C}"/>
    <cellStyle name="SAPBEXexcBad9 2 2 5" xfId="9006" xr:uid="{6033D097-059D-47E6-B755-182E2BE35EB7}"/>
    <cellStyle name="SAPBEXexcBad9 2 2 6" xfId="9008" xr:uid="{CF6D1157-4AD1-4B90-A0B2-AC5DE3CDF5A8}"/>
    <cellStyle name="SAPBEXexcBad9 2 2 7" xfId="9010" xr:uid="{B2F9D824-3A59-464B-81D8-F88B4106E330}"/>
    <cellStyle name="SAPBEXexcBad9 2 2 8" xfId="33920" xr:uid="{312349D3-54B4-4CC0-9B23-6088C2CBAAE3}"/>
    <cellStyle name="SAPBEXexcBad9 2 2 9" xfId="33921" xr:uid="{6D631DC1-45F4-491B-BEE8-FF80E137C2B6}"/>
    <cellStyle name="SAPBEXexcBad9 2 3" xfId="33922" xr:uid="{BEAA9F10-7D10-4D10-A140-252C540D9374}"/>
    <cellStyle name="SAPBEXexcBad9 2 3 10" xfId="14963" xr:uid="{9346B3BE-BFB4-41C1-8DF0-4CB9FB8A6D41}"/>
    <cellStyle name="SAPBEXexcBad9 2 3 2" xfId="33923" xr:uid="{A2626390-94E8-4A07-B03D-441A5A9CE940}"/>
    <cellStyle name="SAPBEXexcBad9 2 3 2 2" xfId="33924" xr:uid="{CB81BBD3-DC42-44EE-8B0B-6E3923977645}"/>
    <cellStyle name="SAPBEXexcBad9 2 3 2 3" xfId="33926" xr:uid="{97318E10-3B1C-4801-9733-D5E1EA0F2096}"/>
    <cellStyle name="SAPBEXexcBad9 2 3 2 4" xfId="33928" xr:uid="{C5E6DF55-0D7B-458C-88F2-8AC46B594F77}"/>
    <cellStyle name="SAPBEXexcBad9 2 3 2 5" xfId="33930" xr:uid="{BD4824C8-C8AF-4EDD-8F9D-BEC1A244B625}"/>
    <cellStyle name="SAPBEXexcBad9 2 3 3" xfId="33932" xr:uid="{67385441-DDEC-4A1F-B7DD-85D1CA5E2016}"/>
    <cellStyle name="SAPBEXexcBad9 2 3 4" xfId="33933" xr:uid="{B101CAFD-58DC-4186-8D3F-43E29F0C1DD2}"/>
    <cellStyle name="SAPBEXexcBad9 2 3 5" xfId="33934" xr:uid="{EAA47B92-92FF-47BE-90C6-6C2D92CF413B}"/>
    <cellStyle name="SAPBEXexcBad9 2 3 6" xfId="33935" xr:uid="{BC9F3368-8682-40ED-8CFB-66446689EA2D}"/>
    <cellStyle name="SAPBEXexcBad9 2 3 7" xfId="33937" xr:uid="{76D382FE-DA16-4FAD-8455-F76AA5923EF6}"/>
    <cellStyle name="SAPBEXexcBad9 2 3 8" xfId="33938" xr:uid="{0C2E831C-829A-4821-AC55-0740CF65D298}"/>
    <cellStyle name="SAPBEXexcBad9 2 3 9" xfId="33939" xr:uid="{73B250EF-B166-4F77-B325-276402E4D4AB}"/>
    <cellStyle name="SAPBEXexcBad9 2 4" xfId="11659" xr:uid="{5D78B9F4-7DDB-4C3B-94FB-2195EFF1BEF8}"/>
    <cellStyle name="SAPBEXexcBad9 2 4 10" xfId="17218" xr:uid="{082BA55D-4B27-429A-8D6E-7917000930F5}"/>
    <cellStyle name="SAPBEXexcBad9 2 4 2" xfId="12551" xr:uid="{A4D7F153-7388-495E-8C35-6F66D986BCD3}"/>
    <cellStyle name="SAPBEXexcBad9 2 4 2 2" xfId="27644" xr:uid="{37CE303C-D1F5-4D12-84C4-126A11EC6BA0}"/>
    <cellStyle name="SAPBEXexcBad9 2 4 2 3" xfId="11259" xr:uid="{138AFF04-5826-41EC-8A00-886C1C7B93FF}"/>
    <cellStyle name="SAPBEXexcBad9 2 4 2 4" xfId="8649" xr:uid="{3D2DD6DE-427C-43E7-95EE-3284EB8D07B0}"/>
    <cellStyle name="SAPBEXexcBad9 2 4 2 5" xfId="8656" xr:uid="{E252DF0B-920F-4C92-8F21-113F06F34434}"/>
    <cellStyle name="SAPBEXexcBad9 2 4 3" xfId="12553" xr:uid="{937B18E7-061C-46E1-A293-68C9890AD294}"/>
    <cellStyle name="SAPBEXexcBad9 2 4 4" xfId="33940" xr:uid="{CBF3601B-C161-44AA-8F82-6B065C492391}"/>
    <cellStyle name="SAPBEXexcBad9 2 4 5" xfId="33941" xr:uid="{0DF586E5-CA1F-4668-B182-1F2B09164159}"/>
    <cellStyle name="SAPBEXexcBad9 2 4 6" xfId="33942" xr:uid="{14D7184C-00E8-41A9-B130-8A8F166570EB}"/>
    <cellStyle name="SAPBEXexcBad9 2 4 7" xfId="33943" xr:uid="{9D2FD0BF-CF1C-48D6-8B16-C96CDB5A6DB4}"/>
    <cellStyle name="SAPBEXexcBad9 2 4 8" xfId="33944" xr:uid="{2F6E8D86-D591-4A73-96C1-A12AF497EAF2}"/>
    <cellStyle name="SAPBEXexcBad9 2 4 9" xfId="33945" xr:uid="{88A9648A-735E-43B7-8126-310F215F37AB}"/>
    <cellStyle name="SAPBEXexcBad9 2 5" xfId="11662" xr:uid="{4B3E0234-748E-40CC-8979-C1ADD8AECD87}"/>
    <cellStyle name="SAPBEXexcBad9 2 5 10" xfId="33946" xr:uid="{EE4724DB-0951-43AA-80BE-BF77408DCFA3}"/>
    <cellStyle name="SAPBEXexcBad9 2 5 2" xfId="33947" xr:uid="{61E0FF08-4C44-4F21-80C2-D29995BC2918}"/>
    <cellStyle name="SAPBEXexcBad9 2 5 2 2" xfId="22767" xr:uid="{0DFD3E92-C54B-4145-B968-5711D8CC4BE5}"/>
    <cellStyle name="SAPBEXexcBad9 2 5 2 3" xfId="33949" xr:uid="{F9163812-39FD-4DE9-81E2-C156BC609856}"/>
    <cellStyle name="SAPBEXexcBad9 2 5 2 4" xfId="33952" xr:uid="{CFAFE46E-495C-4609-B0CE-B51B9B730AA0}"/>
    <cellStyle name="SAPBEXexcBad9 2 5 2 5" xfId="33955" xr:uid="{8A4CE887-E92A-4CDD-AB53-E7F24D1123F4}"/>
    <cellStyle name="SAPBEXexcBad9 2 5 3" xfId="33957" xr:uid="{33E8D220-50E2-403D-99A6-52DC29C83DA6}"/>
    <cellStyle name="SAPBEXexcBad9 2 5 4" xfId="33958" xr:uid="{EAEBF065-7EE4-4BA3-B22F-5DCE2C97DA43}"/>
    <cellStyle name="SAPBEXexcBad9 2 5 5" xfId="33959" xr:uid="{6FA0710B-3D74-4A46-B24B-EAA6D28F6AF8}"/>
    <cellStyle name="SAPBEXexcBad9 2 5 6" xfId="33960" xr:uid="{682AA4E3-DC41-4267-9759-AFEF174F274D}"/>
    <cellStyle name="SAPBEXexcBad9 2 5 7" xfId="33962" xr:uid="{A37FE6E3-5F03-4BF0-8EC8-3F086B8CBE60}"/>
    <cellStyle name="SAPBEXexcBad9 2 5 8" xfId="33964" xr:uid="{86D848C5-F513-4410-9EC7-14E601EA6054}"/>
    <cellStyle name="SAPBEXexcBad9 2 5 9" xfId="33966" xr:uid="{C3BA70F6-C128-4EA2-8C1A-5849C8843EA2}"/>
    <cellStyle name="SAPBEXexcBad9 2 6" xfId="11665" xr:uid="{58541C9F-3917-4AD4-B76C-4E27EAD3AE88}"/>
    <cellStyle name="SAPBEXexcBad9 2 6 10" xfId="16659" xr:uid="{3081000C-13E1-4547-88C1-EB21A17C2638}"/>
    <cellStyle name="SAPBEXexcBad9 2 6 2" xfId="33968" xr:uid="{A9E8C781-BE4D-4282-B890-7530EA74FF64}"/>
    <cellStyle name="SAPBEXexcBad9 2 6 2 2" xfId="20437" xr:uid="{0D25639C-AC8B-45C9-9A4E-E5FBD4D0A902}"/>
    <cellStyle name="SAPBEXexcBad9 2 6 2 3" xfId="33969" xr:uid="{C5D30768-A014-4AC1-BC2B-B6959203360B}"/>
    <cellStyle name="SAPBEXexcBad9 2 6 2 4" xfId="33972" xr:uid="{FAABA779-13E5-473B-883E-8D86626B94DF}"/>
    <cellStyle name="SAPBEXexcBad9 2 6 2 5" xfId="33975" xr:uid="{155A5868-F590-4BE0-AAD6-2EFBDFA0A521}"/>
    <cellStyle name="SAPBEXexcBad9 2 6 3" xfId="33977" xr:uid="{B820B12B-7862-4435-BFE3-0E387836A7E6}"/>
    <cellStyle name="SAPBEXexcBad9 2 6 4" xfId="33978" xr:uid="{629CB7FD-A4B5-482C-AEF1-EE1845E717D5}"/>
    <cellStyle name="SAPBEXexcBad9 2 6 5" xfId="33979" xr:uid="{2527D685-4095-414F-B884-DF09D93FA30B}"/>
    <cellStyle name="SAPBEXexcBad9 2 6 6" xfId="11724" xr:uid="{3F487824-8EEE-4307-98FB-EEC535E4A028}"/>
    <cellStyle name="SAPBEXexcBad9 2 6 7" xfId="11730" xr:uid="{B5CEC4C3-8C07-451D-A2A5-EFFF31DE8313}"/>
    <cellStyle name="SAPBEXexcBad9 2 6 8" xfId="11734" xr:uid="{95B44ACA-3172-4FCF-A2F4-BC4F98259431}"/>
    <cellStyle name="SAPBEXexcBad9 2 6 9" xfId="33980" xr:uid="{4979826E-8CA7-4913-853F-BD20BDECA2F1}"/>
    <cellStyle name="SAPBEXexcBad9 2 7" xfId="33981" xr:uid="{B3AB502E-7AF6-4FE0-BDC7-F9C5F84FE05C}"/>
    <cellStyle name="SAPBEXexcBad9 2 7 2" xfId="33982" xr:uid="{29C0B35C-4C2B-4B8B-BEF0-4711A7479C8F}"/>
    <cellStyle name="SAPBEXexcBad9 2 7 3" xfId="33983" xr:uid="{AA6C9CE2-FFF2-4F48-9042-CB4A2A67F0E3}"/>
    <cellStyle name="SAPBEXexcBad9 2 7 4" xfId="33984" xr:uid="{66BA4599-5E60-4DE5-B18F-88672515860A}"/>
    <cellStyle name="SAPBEXexcBad9 2 7 5" xfId="33985" xr:uid="{82AA9003-FFFC-48A5-B5EC-3FB2689D9FA4}"/>
    <cellStyle name="SAPBEXexcBad9 2 8" xfId="33986" xr:uid="{2168419E-F29A-4B72-92E6-1226DC0C3ACF}"/>
    <cellStyle name="SAPBEXexcBad9 2 8 2" xfId="33987" xr:uid="{9284CCDF-D068-406C-82BA-06640B087560}"/>
    <cellStyle name="SAPBEXexcBad9 2 8 3" xfId="33988" xr:uid="{915B5410-9243-4B2B-89C6-5CB3A4DACDB5}"/>
    <cellStyle name="SAPBEXexcBad9 2 8 4" xfId="33989" xr:uid="{C97BDAA0-9A76-4405-A472-DD27AABC1E5C}"/>
    <cellStyle name="SAPBEXexcBad9 2 8 5" xfId="33990" xr:uid="{5EAFACCD-DCAF-44D2-8873-B69334B8475F}"/>
    <cellStyle name="SAPBEXexcBad9 2 9" xfId="14321" xr:uid="{25D7D179-D2BE-4001-8486-BA3C335FF0AE}"/>
    <cellStyle name="SAPBEXexcBad9 2 9 2" xfId="12709" xr:uid="{F54F36EC-C424-4ACC-A9B1-AC4D1033AFB9}"/>
    <cellStyle name="SAPBEXexcBad9 2 9 3" xfId="12711" xr:uid="{0EF0A836-29C7-42D8-A303-CCC65BA7C46C}"/>
    <cellStyle name="SAPBEXexcBad9 2 9 4" xfId="33991" xr:uid="{EFC9B21C-764F-45D7-B4B8-B93FC3EC2855}"/>
    <cellStyle name="SAPBEXexcBad9 2 9 5" xfId="33992" xr:uid="{B017DDF0-E5FB-4870-9494-01141DACD5AF}"/>
    <cellStyle name="SAPBEXexcBad9 2_New TB 18-19" xfId="33993" xr:uid="{8652C107-2FDC-4B9F-8FA3-3F11E4DA6B95}"/>
    <cellStyle name="SAPBEXexcBad9 20" xfId="33897" xr:uid="{6D9C93B5-458B-4C74-9DA8-20EB3926F484}"/>
    <cellStyle name="SAPBEXexcBad9 3" xfId="21208" xr:uid="{D87DEB0F-F444-48F9-8B28-01B6DE2ED67E}"/>
    <cellStyle name="SAPBEXexcBad9 3 10" xfId="33994" xr:uid="{487936A1-F6B9-4ED4-BEE9-3B13E674A3E0}"/>
    <cellStyle name="SAPBEXexcBad9 3 10 2" xfId="13876" xr:uid="{646421D3-967A-45D7-A2EA-11CDA173F6C5}"/>
    <cellStyle name="SAPBEXexcBad9 3 10 3" xfId="13883" xr:uid="{E2324935-894F-4073-81DB-705437A482F8}"/>
    <cellStyle name="SAPBEXexcBad9 3 10 4" xfId="33997" xr:uid="{DFE8656D-8B7B-4860-B2DD-50FEC89480E6}"/>
    <cellStyle name="SAPBEXexcBad9 3 10 5" xfId="34000" xr:uid="{70C8771C-237C-44EE-83EA-C9735436D9A4}"/>
    <cellStyle name="SAPBEXexcBad9 3 11" xfId="34001" xr:uid="{DFF8B28A-CA8A-40D8-BCF2-FB6477B303D4}"/>
    <cellStyle name="SAPBEXexcBad9 3 12" xfId="34002" xr:uid="{55168ADC-D5A1-470C-95B2-5E92FB59961D}"/>
    <cellStyle name="SAPBEXexcBad9 3 13" xfId="34003" xr:uid="{45A2F156-09C3-4CC7-A764-7316FFC2D954}"/>
    <cellStyle name="SAPBEXexcBad9 3 14" xfId="34005" xr:uid="{32814C8E-1194-4857-B3ED-7ADC5C1F7B18}"/>
    <cellStyle name="SAPBEXexcBad9 3 15" xfId="34008" xr:uid="{AD1B94B6-EC17-4008-8B84-8E19C5C6595D}"/>
    <cellStyle name="SAPBEXexcBad9 3 16" xfId="34011" xr:uid="{CEB35912-19BD-4E90-8519-5BB0DDD0C833}"/>
    <cellStyle name="SAPBEXexcBad9 3 17" xfId="34014" xr:uid="{27DF69EA-6EAC-427A-811F-F5E05D9EEB09}"/>
    <cellStyle name="SAPBEXexcBad9 3 18" xfId="34017" xr:uid="{4E89D850-52B2-4C86-907B-738EA1C2570C}"/>
    <cellStyle name="SAPBEXexcBad9 3 2" xfId="34020" xr:uid="{B3FAD8F2-5E84-489F-8D87-E48DE1561C00}"/>
    <cellStyle name="SAPBEXexcBad9 3 2 10" xfId="32921" xr:uid="{87977566-1A17-411A-A596-01185A270D16}"/>
    <cellStyle name="SAPBEXexcBad9 3 2 2" xfId="34021" xr:uid="{EA89BA7F-B0DC-4651-906A-7BF20CC89027}"/>
    <cellStyle name="SAPBEXexcBad9 3 2 2 2" xfId="5267" xr:uid="{42778930-2C90-43C8-8D36-C001874F243C}"/>
    <cellStyle name="SAPBEXexcBad9 3 2 2 3" xfId="5340" xr:uid="{144AF5FB-E436-402B-8187-D34DDC0B08F6}"/>
    <cellStyle name="SAPBEXexcBad9 3 2 2 4" xfId="34022" xr:uid="{EF23F1FB-A442-400D-BBA2-94C99F1FBE26}"/>
    <cellStyle name="SAPBEXexcBad9 3 2 2 5" xfId="34024" xr:uid="{C5FAECC8-C368-433D-8B37-4181A1D33E35}"/>
    <cellStyle name="SAPBEXexcBad9 3 2 3" xfId="34026" xr:uid="{6E5FDA33-578C-4C19-8037-47F526E5FD81}"/>
    <cellStyle name="SAPBEXexcBad9 3 2 4" xfId="34027" xr:uid="{B4100CE1-5330-40AD-9CEB-58BD62986C99}"/>
    <cellStyle name="SAPBEXexcBad9 3 2 5" xfId="34028" xr:uid="{34B6ED3E-C880-488F-9CD7-6BC3876A333D}"/>
    <cellStyle name="SAPBEXexcBad9 3 2 6" xfId="34029" xr:uid="{8A825C0E-788E-4773-A0ED-5A258EA6FF62}"/>
    <cellStyle name="SAPBEXexcBad9 3 2 7" xfId="34030" xr:uid="{9EBE1272-F497-42FA-91CE-3E094BCA671A}"/>
    <cellStyle name="SAPBEXexcBad9 3 2 8" xfId="34031" xr:uid="{C6BD18EA-F551-42A8-B292-AB95A418C3CF}"/>
    <cellStyle name="SAPBEXexcBad9 3 2 9" xfId="34032" xr:uid="{80B527DB-99CC-44D9-8B16-8982E3B0B949}"/>
    <cellStyle name="SAPBEXexcBad9 3 3" xfId="34033" xr:uid="{1DB85E0F-FEB6-450B-A1DA-48E541B681FE}"/>
    <cellStyle name="SAPBEXexcBad9 3 3 10" xfId="34034" xr:uid="{9E3AEB88-C3AC-43C3-8AF0-2BBCD5F167B3}"/>
    <cellStyle name="SAPBEXexcBad9 3 3 2" xfId="30385" xr:uid="{A409E25E-93E8-4ADC-BFA4-3B5433916FF5}"/>
    <cellStyle name="SAPBEXexcBad9 3 3 2 2" xfId="1034" xr:uid="{B0112025-5E32-418B-B75A-9C1E3F3ED1C7}"/>
    <cellStyle name="SAPBEXexcBad9 3 3 2 3" xfId="1047" xr:uid="{DDF9F0CB-FFB3-46E9-BA38-E4DE076BE80B}"/>
    <cellStyle name="SAPBEXexcBad9 3 3 2 4" xfId="30099" xr:uid="{C96CE341-6EF7-4AEF-9C31-CDA28CF406FD}"/>
    <cellStyle name="SAPBEXexcBad9 3 3 2 5" xfId="30103" xr:uid="{6128CD32-F8C7-4E26-B83E-5DC020592D89}"/>
    <cellStyle name="SAPBEXexcBad9 3 3 3" xfId="30387" xr:uid="{7D11ED22-DF45-4EDD-8B55-CD57392C2864}"/>
    <cellStyle name="SAPBEXexcBad9 3 3 4" xfId="30389" xr:uid="{EEE6FE39-BD92-4926-A8A6-550DB30D9A22}"/>
    <cellStyle name="SAPBEXexcBad9 3 3 5" xfId="30391" xr:uid="{2BE0F5C4-7E7B-4287-9917-929A6870EB2C}"/>
    <cellStyle name="SAPBEXexcBad9 3 3 6" xfId="34035" xr:uid="{E905D99F-8429-44D4-B607-E26F3083064E}"/>
    <cellStyle name="SAPBEXexcBad9 3 3 7" xfId="34036" xr:uid="{180A43F6-6FE7-40AD-A6F9-621F813A8498}"/>
    <cellStyle name="SAPBEXexcBad9 3 3 8" xfId="34037" xr:uid="{92A4F17A-2E30-4F42-A177-0C339628D8C2}"/>
    <cellStyle name="SAPBEXexcBad9 3 3 9" xfId="34038" xr:uid="{F3C327F3-8B11-4840-A4A1-D1BFA4C75C6D}"/>
    <cellStyle name="SAPBEXexcBad9 3 4" xfId="464" xr:uid="{DAF5A0C2-F106-462B-9716-D4B34CAA6406}"/>
    <cellStyle name="SAPBEXexcBad9 3 4 10" xfId="32795" xr:uid="{0C8EBA0A-5514-4E8A-B517-8D7763953B39}"/>
    <cellStyle name="SAPBEXexcBad9 3 4 2" xfId="34039" xr:uid="{CA4E2C71-23AE-409E-8237-F0AD43588D16}"/>
    <cellStyle name="SAPBEXexcBad9 3 4 2 2" xfId="1998" xr:uid="{F1CD7BFD-1BBC-4103-9701-260F74F836B7}"/>
    <cellStyle name="SAPBEXexcBad9 3 4 2 3" xfId="2015" xr:uid="{6D1ABC12-3CE3-449E-BF3E-1D8384B2C927}"/>
    <cellStyle name="SAPBEXexcBad9 3 4 2 4" xfId="9903" xr:uid="{50C6852C-EB58-4714-A9E6-553A59DF9EFE}"/>
    <cellStyle name="SAPBEXexcBad9 3 4 2 5" xfId="30235" xr:uid="{5CCC6850-61C0-448B-8D6E-8F3FBEC83327}"/>
    <cellStyle name="SAPBEXexcBad9 3 4 3" xfId="34040" xr:uid="{24912E22-54FE-4034-8963-91ECCFD5A9C2}"/>
    <cellStyle name="SAPBEXexcBad9 3 4 4" xfId="34041" xr:uid="{2F82BE0D-E845-4497-BC84-2F2F6D113E3C}"/>
    <cellStyle name="SAPBEXexcBad9 3 4 5" xfId="34042" xr:uid="{0B50D56E-4CCE-482F-80A0-797371A4150C}"/>
    <cellStyle name="SAPBEXexcBad9 3 4 6" xfId="34043" xr:uid="{EAA28079-9F45-4420-AB07-808D1432B15A}"/>
    <cellStyle name="SAPBEXexcBad9 3 4 7" xfId="34044" xr:uid="{BDC298D1-8CCD-4ECC-9383-C9D0EFC882D8}"/>
    <cellStyle name="SAPBEXexcBad9 3 4 8" xfId="34045" xr:uid="{68A7803B-D48E-454E-95FE-E32CE68EE06D}"/>
    <cellStyle name="SAPBEXexcBad9 3 4 9" xfId="34046" xr:uid="{8050FDA0-2092-480B-98F8-B0CE57CC7A20}"/>
    <cellStyle name="SAPBEXexcBad9 3 5" xfId="338" xr:uid="{9E9A700A-9966-43C7-9A65-82FC359DFC04}"/>
    <cellStyle name="SAPBEXexcBad9 3 5 10" xfId="6025" xr:uid="{1E087AF7-AEB4-49FA-B46F-B2B10B07E830}"/>
    <cellStyle name="SAPBEXexcBad9 3 5 2" xfId="34047" xr:uid="{F1934B17-06F1-4D35-9C71-EFFF65C888BB}"/>
    <cellStyle name="SAPBEXexcBad9 3 5 2 2" xfId="23253" xr:uid="{9E344595-CD31-4A8E-B08B-F1FED038E0B1}"/>
    <cellStyle name="SAPBEXexcBad9 3 5 2 3" xfId="24997" xr:uid="{41D84DB2-EBC6-498A-A3EB-AACE590FA749}"/>
    <cellStyle name="SAPBEXexcBad9 3 5 2 4" xfId="34049" xr:uid="{9B259787-A0E3-4B65-9031-1444B3EC4E68}"/>
    <cellStyle name="SAPBEXexcBad9 3 5 2 5" xfId="34050" xr:uid="{84B0F481-3285-49BF-9626-B7EFB478BDE7}"/>
    <cellStyle name="SAPBEXexcBad9 3 5 3" xfId="34051" xr:uid="{ACD6386A-EDF5-4A3D-8A83-542D4BC8ADFC}"/>
    <cellStyle name="SAPBEXexcBad9 3 5 4" xfId="34053" xr:uid="{CA0DB02D-541B-4AA6-AD09-B98B2EFBB9E0}"/>
    <cellStyle name="SAPBEXexcBad9 3 5 5" xfId="34054" xr:uid="{A73E46A6-A981-499F-AF5C-CD89CAEA1063}"/>
    <cellStyle name="SAPBEXexcBad9 3 5 6" xfId="34055" xr:uid="{483259C9-8E31-46B2-90E4-AE0881695642}"/>
    <cellStyle name="SAPBEXexcBad9 3 5 7" xfId="34057" xr:uid="{E711CCB0-617A-4B8F-8A21-A102116D4AAE}"/>
    <cellStyle name="SAPBEXexcBad9 3 5 8" xfId="34059" xr:uid="{35E9E12F-4E96-4F48-8FFA-071EDCE920AC}"/>
    <cellStyle name="SAPBEXexcBad9 3 5 9" xfId="34061" xr:uid="{CB6FFF2B-2282-40A2-AFCB-897F77DB5B20}"/>
    <cellStyle name="SAPBEXexcBad9 3 6" xfId="387" xr:uid="{274B1DF2-F43D-4998-B7A4-1E8DBF4D8AA5}"/>
    <cellStyle name="SAPBEXexcBad9 3 6 10" xfId="10688" xr:uid="{634DA5EC-85D0-496D-BEEC-215467E1F895}"/>
    <cellStyle name="SAPBEXexcBad9 3 6 2" xfId="34063" xr:uid="{1745DB4E-91FA-4B4E-A635-C92E4FFE5FBA}"/>
    <cellStyle name="SAPBEXexcBad9 3 6 2 2" xfId="23345" xr:uid="{6BD09282-1DA9-4389-8525-9C31FB07FFA6}"/>
    <cellStyle name="SAPBEXexcBad9 3 6 2 3" xfId="25035" xr:uid="{B58FAB3F-7A07-4465-A1A1-3BD5898EB379}"/>
    <cellStyle name="SAPBEXexcBad9 3 6 2 4" xfId="34064" xr:uid="{66D859F2-8232-4F94-98D3-4FE1263233E3}"/>
    <cellStyle name="SAPBEXexcBad9 3 6 2 5" xfId="34065" xr:uid="{13C05173-74DB-4441-9089-457B5C4777D5}"/>
    <cellStyle name="SAPBEXexcBad9 3 6 3" xfId="34066" xr:uid="{FCFA049E-3C36-4D76-8F66-5FB195D02906}"/>
    <cellStyle name="SAPBEXexcBad9 3 6 4" xfId="34068" xr:uid="{FAFAAF1F-298F-43B4-BA2D-AC5115236D41}"/>
    <cellStyle name="SAPBEXexcBad9 3 6 5" xfId="34069" xr:uid="{6F155719-98F4-4C00-93C5-C4361DED846D}"/>
    <cellStyle name="SAPBEXexcBad9 3 6 6" xfId="9325" xr:uid="{AC098846-9875-4952-9F5C-3BEC058879E1}"/>
    <cellStyle name="SAPBEXexcBad9 3 6 7" xfId="9332" xr:uid="{1AA272F6-B46B-4861-A997-84348DBE8DA0}"/>
    <cellStyle name="SAPBEXexcBad9 3 6 8" xfId="11757" xr:uid="{1DA5986B-BB89-45A4-90BA-F60DC9A1629D}"/>
    <cellStyle name="SAPBEXexcBad9 3 6 9" xfId="34070" xr:uid="{76DD2F1A-F20E-4752-9A91-8642CD51E5D8}"/>
    <cellStyle name="SAPBEXexcBad9 3 7" xfId="10950" xr:uid="{F2B37A41-B544-488C-B30F-B78758F861C6}"/>
    <cellStyle name="SAPBEXexcBad9 3 7 2" xfId="34071" xr:uid="{4460AF13-5ED5-473B-88EF-C0530B58C55A}"/>
    <cellStyle name="SAPBEXexcBad9 3 7 3" xfId="34073" xr:uid="{69E74E47-DAA7-4497-9D74-B7BBDD9ED972}"/>
    <cellStyle name="SAPBEXexcBad9 3 7 4" xfId="34075" xr:uid="{4707192D-6946-43C1-9EDB-0E07CAA9552E}"/>
    <cellStyle name="SAPBEXexcBad9 3 7 5" xfId="34077" xr:uid="{DCBC1C25-0341-4003-A04B-0B1F2DC2C29D}"/>
    <cellStyle name="SAPBEXexcBad9 3 8" xfId="10954" xr:uid="{63D06F36-0961-4688-BBAC-948DE5A5E814}"/>
    <cellStyle name="SAPBEXexcBad9 3 8 2" xfId="34079" xr:uid="{0D4DCA7F-A86E-4E99-9934-EA0CF5750CE6}"/>
    <cellStyle name="SAPBEXexcBad9 3 8 3" xfId="34081" xr:uid="{BA2BE2FD-CDCB-46E0-8E28-9DD525079F80}"/>
    <cellStyle name="SAPBEXexcBad9 3 8 4" xfId="34083" xr:uid="{4E96B865-3D4D-45E1-A966-E67DC630C10D}"/>
    <cellStyle name="SAPBEXexcBad9 3 8 5" xfId="34085" xr:uid="{35E1CE5A-B5F5-42EB-AE3C-54A161CAC411}"/>
    <cellStyle name="SAPBEXexcBad9 3 9" xfId="10958" xr:uid="{5A882417-587D-4750-860E-76931B94D1A1}"/>
    <cellStyle name="SAPBEXexcBad9 3 9 2" xfId="34087" xr:uid="{BBD2FE49-660C-44D7-BE9E-EF9A09818742}"/>
    <cellStyle name="SAPBEXexcBad9 3 9 3" xfId="34089" xr:uid="{F3CB011E-E526-4DBA-BAF5-2EA0DD49EC9B}"/>
    <cellStyle name="SAPBEXexcBad9 3 9 4" xfId="34091" xr:uid="{B12B3CEF-65C7-4779-995A-064C6F75C93C}"/>
    <cellStyle name="SAPBEXexcBad9 3 9 5" xfId="34093" xr:uid="{72D17661-CC5A-4AB2-B2D0-B7BA2F0D2057}"/>
    <cellStyle name="SAPBEXexcBad9 3_New TB 18-19" xfId="30711" xr:uid="{9C72BC88-6502-4320-8032-5013A1F0F90F}"/>
    <cellStyle name="SAPBEXexcBad9 4" xfId="21210" xr:uid="{1C4B44D4-F22F-48F6-A3E7-9FB0ACDF7203}"/>
    <cellStyle name="SAPBEXexcBad9 4 10" xfId="34067" xr:uid="{4FBEEF84-ED5E-4C9D-A7E8-D6DB3077804F}"/>
    <cellStyle name="SAPBEXexcBad9 4 2" xfId="34095" xr:uid="{9D51F242-EDF1-40CB-86BA-28FF75D5DE5F}"/>
    <cellStyle name="SAPBEXexcBad9 4 2 2" xfId="34097" xr:uid="{238D5F0E-62B0-4DFB-A8A1-13D2BA2146CF}"/>
    <cellStyle name="SAPBEXexcBad9 4 2 3" xfId="34099" xr:uid="{6BB62325-AA03-46A5-BD12-7A890130F59B}"/>
    <cellStyle name="SAPBEXexcBad9 4 2 4" xfId="34101" xr:uid="{67B0C23D-02F1-4790-B37C-5E43D19F2F59}"/>
    <cellStyle name="SAPBEXexcBad9 4 2 5" xfId="34103" xr:uid="{4F0C5A69-B309-44CF-9E8E-74BEF652B831}"/>
    <cellStyle name="SAPBEXexcBad9 4 3" xfId="34104" xr:uid="{CC1D1479-CCC8-454E-AC5A-F2CFCF358564}"/>
    <cellStyle name="SAPBEXexcBad9 4 4" xfId="34105" xr:uid="{BE46A648-0417-4E3B-9B7C-6D029C0D05C2}"/>
    <cellStyle name="SAPBEXexcBad9 4 5" xfId="34106" xr:uid="{C7A199AE-43BC-4EF1-ACF3-E8C32C91F718}"/>
    <cellStyle name="SAPBEXexcBad9 4 6" xfId="34107" xr:uid="{4C430034-3D20-4EF3-8578-D72A49CCB823}"/>
    <cellStyle name="SAPBEXexcBad9 4 7" xfId="34108" xr:uid="{A73D2392-625D-4EA8-8263-AFE188835B6C}"/>
    <cellStyle name="SAPBEXexcBad9 4 8" xfId="34109" xr:uid="{A3EAD603-84B4-4D17-9376-CB8F4FBE4BE2}"/>
    <cellStyle name="SAPBEXexcBad9 4 9" xfId="3242" xr:uid="{E884D87E-29D6-4E5A-8662-17189FB18DA5}"/>
    <cellStyle name="SAPBEXexcBad9 5" xfId="21212" xr:uid="{103E3749-BF01-4800-96FA-9052D5B9DFF3}"/>
    <cellStyle name="SAPBEXexcBad9 5 10" xfId="34110" xr:uid="{4F54AAAD-10F4-4318-BB76-0B01D6FE7D17}"/>
    <cellStyle name="SAPBEXexcBad9 5 2" xfId="34112" xr:uid="{E91877B3-F21D-4850-B810-DD57287DA0C5}"/>
    <cellStyle name="SAPBEXexcBad9 5 2 2" xfId="34113" xr:uid="{4F23B1BB-1000-49AF-B6DB-B4BA75C368DC}"/>
    <cellStyle name="SAPBEXexcBad9 5 2 3" xfId="34114" xr:uid="{69D22B91-66AA-43B7-8EBB-E3EF156BE181}"/>
    <cellStyle name="SAPBEXexcBad9 5 2 4" xfId="34115" xr:uid="{5863FCDE-DCB1-43F1-9615-9008BA732357}"/>
    <cellStyle name="SAPBEXexcBad9 5 2 5" xfId="34116" xr:uid="{438FB1A3-2D03-4A98-A9F6-12E9A1A41478}"/>
    <cellStyle name="SAPBEXexcBad9 5 3" xfId="34117" xr:uid="{82B75665-73D4-4422-BF37-83C9C48111A1}"/>
    <cellStyle name="SAPBEXexcBad9 5 4" xfId="34118" xr:uid="{00EC011F-D0CE-45A3-ACB2-2ECEEEC9FDC4}"/>
    <cellStyle name="SAPBEXexcBad9 5 5" xfId="34119" xr:uid="{67BD4A73-3FF4-400F-B451-843F936B5690}"/>
    <cellStyle name="SAPBEXexcBad9 5 6" xfId="34120" xr:uid="{8D130A28-DE9F-4D07-8794-337269E4F82C}"/>
    <cellStyle name="SAPBEXexcBad9 5 7" xfId="34121" xr:uid="{7852C018-6E27-460F-9427-31C79075B312}"/>
    <cellStyle name="SAPBEXexcBad9 5 8" xfId="34122" xr:uid="{5B305DB1-C0B8-48E1-AEF8-3A015D83D772}"/>
    <cellStyle name="SAPBEXexcBad9 5 9" xfId="3533" xr:uid="{B2802C4B-BEB9-4961-8BDC-EAAAB6DC7B08}"/>
    <cellStyle name="SAPBEXexcBad9 6" xfId="21214" xr:uid="{65DFAC9A-3495-459A-A661-45A4C156302D}"/>
    <cellStyle name="SAPBEXexcBad9 6 10" xfId="13837" xr:uid="{37466331-CC87-446A-8640-50E0D19BBF9B}"/>
    <cellStyle name="SAPBEXexcBad9 6 2" xfId="34123" xr:uid="{BA702647-2FD1-4350-946C-AE2CBE2E1DC7}"/>
    <cellStyle name="SAPBEXexcBad9 6 2 2" xfId="18317" xr:uid="{C60F161C-5CC3-479F-9820-2AD06682E1BB}"/>
    <cellStyle name="SAPBEXexcBad9 6 2 3" xfId="34124" xr:uid="{1006B092-59F1-4BEC-B7DF-4995A49EBD11}"/>
    <cellStyle name="SAPBEXexcBad9 6 2 4" xfId="34125" xr:uid="{606EE5C6-D956-49AF-AD2B-1E8467466472}"/>
    <cellStyle name="SAPBEXexcBad9 6 2 5" xfId="34126" xr:uid="{91F6DB77-83D5-4FD0-AFAF-D8572BE51C7C}"/>
    <cellStyle name="SAPBEXexcBad9 6 3" xfId="34127" xr:uid="{FF44E4A8-4C92-4F88-A036-31D1C675A3B2}"/>
    <cellStyle name="SAPBEXexcBad9 6 4" xfId="34128" xr:uid="{91480F9E-265D-4372-B858-AFC7EC0AB196}"/>
    <cellStyle name="SAPBEXexcBad9 6 5" xfId="34129" xr:uid="{DE8A1233-99E7-400B-8936-5D642813E04C}"/>
    <cellStyle name="SAPBEXexcBad9 6 6" xfId="34130" xr:uid="{57508590-204C-4DFD-8CE1-2076B36CC6D6}"/>
    <cellStyle name="SAPBEXexcBad9 6 7" xfId="34131" xr:uid="{8B147DE1-308E-43B6-B638-AD3A16CE5586}"/>
    <cellStyle name="SAPBEXexcBad9 6 8" xfId="3620" xr:uid="{1606C189-1431-4CAB-9472-30D7F9B14996}"/>
    <cellStyle name="SAPBEXexcBad9 6 9" xfId="3626" xr:uid="{4FF51BB3-7672-4534-A250-F7388423B911}"/>
    <cellStyle name="SAPBEXexcBad9 7" xfId="21216" xr:uid="{9EE1A9F0-2A22-4403-8971-D1E78BD0FA7D}"/>
    <cellStyle name="SAPBEXexcBad9 7 10" xfId="34132" xr:uid="{97D3AEDB-80A1-45CE-9B16-52A9BF4C4A10}"/>
    <cellStyle name="SAPBEXexcBad9 7 2" xfId="34133" xr:uid="{82C6C6D2-DBA6-4BFD-9736-B9FFC7668CFA}"/>
    <cellStyle name="SAPBEXexcBad9 7 2 2" xfId="4356" xr:uid="{6E3C1676-8A50-4F1F-9234-BAA48501353C}"/>
    <cellStyle name="SAPBEXexcBad9 7 2 3" xfId="4378" xr:uid="{D1B2838A-43F2-42E4-8966-333317AF1BF3}"/>
    <cellStyle name="SAPBEXexcBad9 7 2 4" xfId="674" xr:uid="{DD8CEF7B-B325-4A97-B1B0-FE141C40F869}"/>
    <cellStyle name="SAPBEXexcBad9 7 2 5" xfId="4393" xr:uid="{CCBF8BD8-AABF-4FD6-A8C7-03998F7919F2}"/>
    <cellStyle name="SAPBEXexcBad9 7 3" xfId="34134" xr:uid="{E67AE37A-5924-457F-B57B-C3979A3946BB}"/>
    <cellStyle name="SAPBEXexcBad9 7 4" xfId="34135" xr:uid="{6BA2ED43-1984-4B40-BC40-DAB72282354E}"/>
    <cellStyle name="SAPBEXexcBad9 7 5" xfId="34136" xr:uid="{7B4C6DFA-84E5-4BA7-961B-6B0957D37812}"/>
    <cellStyle name="SAPBEXexcBad9 7 6" xfId="34137" xr:uid="{E930D9CF-B668-4390-B907-EF57DC868BB9}"/>
    <cellStyle name="SAPBEXexcBad9 7 7" xfId="34138" xr:uid="{DC3EA54B-46A4-405E-A113-89FFF313C5FF}"/>
    <cellStyle name="SAPBEXexcBad9 7 8" xfId="3135" xr:uid="{08BD9F61-046E-4C26-8F96-563EB954196D}"/>
    <cellStyle name="SAPBEXexcBad9 7 9" xfId="3148" xr:uid="{9E497439-21C3-49AC-8AE0-66C607773EC7}"/>
    <cellStyle name="SAPBEXexcBad9 8" xfId="21218" xr:uid="{276690DF-6891-4EA8-8148-60756F4DA5DF}"/>
    <cellStyle name="SAPBEXexcBad9 8 10" xfId="9365" xr:uid="{7FF2115C-7A45-4D65-90A6-25E4082F1817}"/>
    <cellStyle name="SAPBEXexcBad9 8 2" xfId="34139" xr:uid="{FF3A2AAA-08C7-46B0-A6E7-AAE968C1FCF6}"/>
    <cellStyle name="SAPBEXexcBad9 8 2 2" xfId="34141" xr:uid="{1C84F9CF-98C2-4062-8076-669589590E9C}"/>
    <cellStyle name="SAPBEXexcBad9 8 2 3" xfId="34142" xr:uid="{3671E86B-38C8-4915-A7D6-22C60909C101}"/>
    <cellStyle name="SAPBEXexcBad9 8 2 4" xfId="34143" xr:uid="{7F9A1A49-C419-41C7-B839-41F42A3389BB}"/>
    <cellStyle name="SAPBEXexcBad9 8 2 5" xfId="34144" xr:uid="{5859CB78-5513-441B-A390-22A832BD6B3E}"/>
    <cellStyle name="SAPBEXexcBad9 8 3" xfId="34145" xr:uid="{564C8102-FE5C-4094-8280-A58E19FC5183}"/>
    <cellStyle name="SAPBEXexcBad9 8 4" xfId="34147" xr:uid="{B93CB44E-6509-4488-B1A9-159DDC148240}"/>
    <cellStyle name="SAPBEXexcBad9 8 5" xfId="34148" xr:uid="{3AAB4B09-0BD2-4A78-8F3B-2F13926547D5}"/>
    <cellStyle name="SAPBEXexcBad9 8 6" xfId="34149" xr:uid="{496C48E2-9E42-42DA-9811-F1B187EAB720}"/>
    <cellStyle name="SAPBEXexcBad9 8 7" xfId="34150" xr:uid="{61665805-26E0-434F-9B90-41C7EA44D29F}"/>
    <cellStyle name="SAPBEXexcBad9 8 8" xfId="3732" xr:uid="{AA455914-D13A-4651-AB45-72528001EF84}"/>
    <cellStyle name="SAPBEXexcBad9 8 9" xfId="3735" xr:uid="{4832DB28-ACC5-4E94-92AE-31B2D7F815B8}"/>
    <cellStyle name="SAPBEXexcBad9 9" xfId="18926" xr:uid="{1F397A4F-E4CA-4E33-8860-04C3F66ADBBC}"/>
    <cellStyle name="SAPBEXexcBad9 9 2" xfId="34151" xr:uid="{BE7C2E8E-FA3E-45F0-98D0-74B1BCA5F161}"/>
    <cellStyle name="SAPBEXexcBad9 9 3" xfId="34152" xr:uid="{12CF8484-151D-418C-9B57-68DEBFF2BEC7}"/>
    <cellStyle name="SAPBEXexcBad9 9 4" xfId="34153" xr:uid="{E9DFE3B9-815A-4591-8FBD-36A0CB297602}"/>
    <cellStyle name="SAPBEXexcBad9 9 5" xfId="34154" xr:uid="{E22BC3A6-B558-4E9C-AED5-592B43AB308C}"/>
    <cellStyle name="SAPBEXexcBad9_New TB 18-19" xfId="32753" xr:uid="{BE412E83-9F5A-451E-8A16-6E95DEC5AE1B}"/>
    <cellStyle name="SAPBEXexcCritical4" xfId="27404" xr:uid="{9CB80B5C-B37A-48BE-832E-6B079D435C8C}"/>
    <cellStyle name="SAPBEXexcCritical4 10" xfId="4386" xr:uid="{51A0B7A7-4E98-4883-A07D-0BF6FFB50E55}"/>
    <cellStyle name="SAPBEXexcCritical4 10 2" xfId="34155" xr:uid="{6FBE4E40-CC27-4479-808F-59F6DC12AB4D}"/>
    <cellStyle name="SAPBEXexcCritical4 10 3" xfId="34156" xr:uid="{70F8C0FE-FBBE-4063-B6C6-D8470E535E29}"/>
    <cellStyle name="SAPBEXexcCritical4 10 4" xfId="34157" xr:uid="{1CED1524-1A1A-4711-9073-F86C995DBF25}"/>
    <cellStyle name="SAPBEXexcCritical4 10 5" xfId="34158" xr:uid="{33200E74-7A6A-4052-9514-D1CDFF27AB77}"/>
    <cellStyle name="SAPBEXexcCritical4 11" xfId="664" xr:uid="{4D922E3A-EBD7-4136-9AA9-BEDFC3F7153F}"/>
    <cellStyle name="SAPBEXexcCritical4 11 2" xfId="34159" xr:uid="{E38A73F6-132F-4C27-9622-AF479B3874EC}"/>
    <cellStyle name="SAPBEXexcCritical4 11 3" xfId="34160" xr:uid="{F264B80C-150D-46C7-887B-8105BEC7524D}"/>
    <cellStyle name="SAPBEXexcCritical4 11 4" xfId="34161" xr:uid="{6ABC29B5-501A-48BC-AF24-CF7DE3072802}"/>
    <cellStyle name="SAPBEXexcCritical4 11 5" xfId="34162" xr:uid="{E462E00B-E6AA-42A0-8D31-A5A4C9992A17}"/>
    <cellStyle name="SAPBEXexcCritical4 12" xfId="4401" xr:uid="{88EB86D2-F44A-4154-A9E7-CEDA96703C22}"/>
    <cellStyle name="SAPBEXexcCritical4 12 2" xfId="34163" xr:uid="{778D1492-F010-45AB-94D2-E82134FDC812}"/>
    <cellStyle name="SAPBEXexcCritical4 12 3" xfId="34164" xr:uid="{56C56AA2-723D-4FA2-AB43-97E39656A1E4}"/>
    <cellStyle name="SAPBEXexcCritical4 12 4" xfId="34165" xr:uid="{876714BA-4A69-4F9D-AD68-A4A9A3051EB9}"/>
    <cellStyle name="SAPBEXexcCritical4 12 5" xfId="34167" xr:uid="{7C7C59D9-BAE9-485C-9BF1-D72838FE5C62}"/>
    <cellStyle name="SAPBEXexcCritical4 13" xfId="4419" xr:uid="{2D5FC6DC-57A9-40D2-A728-45E42548DA2C}"/>
    <cellStyle name="SAPBEXexcCritical4 14" xfId="76" xr:uid="{B92275D7-D8F6-444B-AFE3-93569004D770}"/>
    <cellStyle name="SAPBEXexcCritical4 15" xfId="4666" xr:uid="{E1E3C43F-D408-494A-8D91-B18C1E7F176D}"/>
    <cellStyle name="SAPBEXexcCritical4 16" xfId="26695" xr:uid="{743E5FCB-8092-4902-9F79-A7EFB2D01D19}"/>
    <cellStyle name="SAPBEXexcCritical4 17" xfId="26697" xr:uid="{E63D1B36-AC38-4700-86E9-E7ABA047717B}"/>
    <cellStyle name="SAPBEXexcCritical4 18" xfId="26699" xr:uid="{F2E9ED29-67A7-4BB8-8748-98AFAA9D0B5A}"/>
    <cellStyle name="SAPBEXexcCritical4 19" xfId="26701" xr:uid="{4769790D-2385-42D2-8E6D-29DCD87CC53A}"/>
    <cellStyle name="SAPBEXexcCritical4 2" xfId="5715" xr:uid="{F5B3DF9A-3A99-45A9-BB36-01B7BD8961CE}"/>
    <cellStyle name="SAPBEXexcCritical4 2 10" xfId="34168" xr:uid="{1D8D97DE-128B-4D2D-9AA9-07D127026F0E}"/>
    <cellStyle name="SAPBEXexcCritical4 2 10 2" xfId="13570" xr:uid="{20CA3A6C-E140-4232-A353-E75503871852}"/>
    <cellStyle name="SAPBEXexcCritical4 2 10 3" xfId="13581" xr:uid="{AC7ED5BD-31E7-4FEC-B926-25C9AF3C93A8}"/>
    <cellStyle name="SAPBEXexcCritical4 2 10 4" xfId="13586" xr:uid="{FBD7D160-89E8-410E-A617-8FB97D7712A7}"/>
    <cellStyle name="SAPBEXexcCritical4 2 10 5" xfId="7278" xr:uid="{735E7EC3-C773-4CBD-96C2-F710CF7F1D5D}"/>
    <cellStyle name="SAPBEXexcCritical4 2 11" xfId="34169" xr:uid="{C7EBAA27-6FA7-4602-AB23-0774C29D79D2}"/>
    <cellStyle name="SAPBEXexcCritical4 2 12" xfId="34170" xr:uid="{A37FCBFE-54CF-4417-A4FB-C9860AB0752C}"/>
    <cellStyle name="SAPBEXexcCritical4 2 13" xfId="34171" xr:uid="{EC227374-F5AB-4A6A-B114-8B0E82270577}"/>
    <cellStyle name="SAPBEXexcCritical4 2 14" xfId="34172" xr:uid="{817F5AFA-580E-4E6E-AEC0-F4F9CF9BE966}"/>
    <cellStyle name="SAPBEXexcCritical4 2 15" xfId="34173" xr:uid="{A94B4BA1-14AD-47BE-B56F-DC8553CAE2AB}"/>
    <cellStyle name="SAPBEXexcCritical4 2 16" xfId="34174" xr:uid="{CE651147-BD5D-4FC5-80BE-5DD51FB141F7}"/>
    <cellStyle name="SAPBEXexcCritical4 2 17" xfId="32832" xr:uid="{A7003230-1BF8-4DF8-9966-A04AB8F7BA3E}"/>
    <cellStyle name="SAPBEXexcCritical4 2 18" xfId="32834" xr:uid="{AF4E1944-B2E9-45D9-933D-2EE81A7A1B77}"/>
    <cellStyle name="SAPBEXexcCritical4 2 2" xfId="34175" xr:uid="{F45B0B13-8D82-4EF1-A1D9-CFA7E4DABCF8}"/>
    <cellStyle name="SAPBEXexcCritical4 2 2 10" xfId="4341" xr:uid="{E89B70CA-ACF9-4042-9B81-301E4B8295ED}"/>
    <cellStyle name="SAPBEXexcCritical4 2 2 2" xfId="15069" xr:uid="{3A7E5746-BE0B-48AE-BA25-64EAEABA186F}"/>
    <cellStyle name="SAPBEXexcCritical4 2 2 2 2" xfId="34177" xr:uid="{2382C006-61A1-4234-98EA-805423D35576}"/>
    <cellStyle name="SAPBEXexcCritical4 2 2 2 3" xfId="34178" xr:uid="{4E48EDAC-FD0B-4941-89D6-E2F5847C3F7A}"/>
    <cellStyle name="SAPBEXexcCritical4 2 2 2 4" xfId="34179" xr:uid="{FA2CC80B-3457-4375-A788-26C2560AC97D}"/>
    <cellStyle name="SAPBEXexcCritical4 2 2 2 5" xfId="34180" xr:uid="{66D082EE-1DED-4568-A903-D146E9015B98}"/>
    <cellStyle name="SAPBEXexcCritical4 2 2 3" xfId="19847" xr:uid="{9C4D8551-0F07-4EBC-A403-9A2543B355A2}"/>
    <cellStyle name="SAPBEXexcCritical4 2 2 4" xfId="19851" xr:uid="{99D6A49A-73B1-43DF-8EDF-56919E71D93F}"/>
    <cellStyle name="SAPBEXexcCritical4 2 2 5" xfId="19855" xr:uid="{EC628754-F3F6-4CB6-A81F-2249E23EAE63}"/>
    <cellStyle name="SAPBEXexcCritical4 2 2 6" xfId="19859" xr:uid="{57A22813-C1F7-41D4-A15E-62BC6F9E45ED}"/>
    <cellStyle name="SAPBEXexcCritical4 2 2 7" xfId="34182" xr:uid="{DA3FB332-277E-4EAA-975E-A9AD1D0DC717}"/>
    <cellStyle name="SAPBEXexcCritical4 2 2 8" xfId="34183" xr:uid="{14F29356-D6DA-4969-9FBE-6869CC6D7240}"/>
    <cellStyle name="SAPBEXexcCritical4 2 2 9" xfId="28969" xr:uid="{5DA91351-7CC5-4728-BA7B-A89031AA3C58}"/>
    <cellStyle name="SAPBEXexcCritical4 2 3" xfId="34184" xr:uid="{A6162606-D935-4A21-B6AD-CF3300BDB239}"/>
    <cellStyle name="SAPBEXexcCritical4 2 3 10" xfId="34186" xr:uid="{74A22355-7801-4100-BDA0-2A54147D5D3D}"/>
    <cellStyle name="SAPBEXexcCritical4 2 3 2" xfId="17185" xr:uid="{BE367C58-A351-4E56-8A15-8FC81F4A6C1A}"/>
    <cellStyle name="SAPBEXexcCritical4 2 3 2 2" xfId="34187" xr:uid="{72FEDC04-DB2D-4E33-A081-ED8A432CCA8A}"/>
    <cellStyle name="SAPBEXexcCritical4 2 3 2 3" xfId="34188" xr:uid="{BAAF4B31-D8AA-4181-8B44-286A947FE5D2}"/>
    <cellStyle name="SAPBEXexcCritical4 2 3 2 4" xfId="3461" xr:uid="{1CD88AA1-832E-4702-97E7-F2944913085C}"/>
    <cellStyle name="SAPBEXexcCritical4 2 3 2 5" xfId="34189" xr:uid="{2F286C00-D481-41AB-8939-80D54F122BB4}"/>
    <cellStyle name="SAPBEXexcCritical4 2 3 3" xfId="17189" xr:uid="{319B8DF1-3C42-474E-9853-2FD47B46C2FF}"/>
    <cellStyle name="SAPBEXexcCritical4 2 3 4" xfId="17193" xr:uid="{DEEA9F54-847D-491A-8F6E-BD48F0EBA613}"/>
    <cellStyle name="SAPBEXexcCritical4 2 3 5" xfId="17197" xr:uid="{E635B97C-45FC-4F6F-A41E-7C4EE9BDCFF0}"/>
    <cellStyle name="SAPBEXexcCritical4 2 3 6" xfId="17201" xr:uid="{C1F09638-063D-4ABF-B7B0-0C38471A9803}"/>
    <cellStyle name="SAPBEXexcCritical4 2 3 7" xfId="34191" xr:uid="{C788EC2F-0CC3-4DF1-80F0-5322502D72A6}"/>
    <cellStyle name="SAPBEXexcCritical4 2 3 8" xfId="14354" xr:uid="{587532DE-0E62-4DAA-ACE7-525AF82DB1D2}"/>
    <cellStyle name="SAPBEXexcCritical4 2 3 9" xfId="14356" xr:uid="{D43CF9A4-FE63-4CC4-A2D2-C08A92E3BC18}"/>
    <cellStyle name="SAPBEXexcCritical4 2 4" xfId="31073" xr:uid="{FF33C506-0C83-42D7-96A3-88F2902BDC15}"/>
    <cellStyle name="SAPBEXexcCritical4 2 4 10" xfId="27349" xr:uid="{BD8E67D9-4D4E-4FC4-BC70-C8353BC45537}"/>
    <cellStyle name="SAPBEXexcCritical4 2 4 2" xfId="19887" xr:uid="{A19B8348-ACA1-473D-9E86-6F8D5D0C8C11}"/>
    <cellStyle name="SAPBEXexcCritical4 2 4 2 2" xfId="34192" xr:uid="{78195952-AA3E-46C5-A781-766049891C9E}"/>
    <cellStyle name="SAPBEXexcCritical4 2 4 2 3" xfId="34193" xr:uid="{37AA40F1-4900-4579-B19F-11BC0AF506E8}"/>
    <cellStyle name="SAPBEXexcCritical4 2 4 2 4" xfId="34194" xr:uid="{3C654EC7-75B6-4E44-8409-67CBB8E63427}"/>
    <cellStyle name="SAPBEXexcCritical4 2 4 2 5" xfId="34195" xr:uid="{BF57158D-B51B-497B-A9DD-D69EC144D1EE}"/>
    <cellStyle name="SAPBEXexcCritical4 2 4 3" xfId="19890" xr:uid="{FB8D7160-DEC2-4238-B970-CE42F0D2B793}"/>
    <cellStyle name="SAPBEXexcCritical4 2 4 4" xfId="19893" xr:uid="{AA844020-B74C-4DB6-BD79-4CE08E681C3B}"/>
    <cellStyle name="SAPBEXexcCritical4 2 4 5" xfId="19896" xr:uid="{4679DAB3-A66A-4CA5-9D44-7E9DC44C5FE6}"/>
    <cellStyle name="SAPBEXexcCritical4 2 4 6" xfId="19899" xr:uid="{3B7AA860-9646-42E6-8CC5-C3950C9E5C72}"/>
    <cellStyle name="SAPBEXexcCritical4 2 4 7" xfId="34197" xr:uid="{41104A72-F940-493D-8A0F-5519CDDAB8E3}"/>
    <cellStyle name="SAPBEXexcCritical4 2 4 8" xfId="34198" xr:uid="{8D51C341-A397-40DA-88F7-C2B7623DC8BB}"/>
    <cellStyle name="SAPBEXexcCritical4 2 4 9" xfId="34199" xr:uid="{04702844-62B2-4981-AD12-B4D9B4C4C265}"/>
    <cellStyle name="SAPBEXexcCritical4 2 5" xfId="31076" xr:uid="{713AFB0E-0DDC-4408-809C-49F217F6752B}"/>
    <cellStyle name="SAPBEXexcCritical4 2 5 10" xfId="34204" xr:uid="{9A452987-F693-4F2D-AD5D-05965C9C3F6F}"/>
    <cellStyle name="SAPBEXexcCritical4 2 5 2" xfId="3251" xr:uid="{E599785F-5E47-4237-BA13-5373C5619E04}"/>
    <cellStyle name="SAPBEXexcCritical4 2 5 2 2" xfId="34205" xr:uid="{B6B4CCE1-FC64-45AB-A42B-00EF416C16E3}"/>
    <cellStyle name="SAPBEXexcCritical4 2 5 2 3" xfId="34206" xr:uid="{41073DA6-2224-4842-A811-7AF4B56F0C10}"/>
    <cellStyle name="SAPBEXexcCritical4 2 5 2 4" xfId="34207" xr:uid="{AC776EC7-CA4A-4675-BF02-5D065434C24A}"/>
    <cellStyle name="SAPBEXexcCritical4 2 5 2 5" xfId="34208" xr:uid="{11FF2527-4389-432C-9626-B3D1B44AE5AE}"/>
    <cellStyle name="SAPBEXexcCritical4 2 5 3" xfId="3264" xr:uid="{7F9F85A3-E742-402A-85B7-0901486C5D4D}"/>
    <cellStyle name="SAPBEXexcCritical4 2 5 4" xfId="3275" xr:uid="{E2E68AF2-A5D8-46CF-9814-88022EFB660C}"/>
    <cellStyle name="SAPBEXexcCritical4 2 5 5" xfId="7717" xr:uid="{147849EA-8B6A-4E98-957C-3E0431930952}"/>
    <cellStyle name="SAPBEXexcCritical4 2 5 6" xfId="6449" xr:uid="{4F55A53C-43E9-4FAA-87EA-7F7EC0C561DE}"/>
    <cellStyle name="SAPBEXexcCritical4 2 5 7" xfId="34210" xr:uid="{631B931E-DB6C-4ECC-91CD-4C2134631741}"/>
    <cellStyle name="SAPBEXexcCritical4 2 5 8" xfId="34211" xr:uid="{A4237506-DDC6-4EAB-BC9D-59CCAD9275FF}"/>
    <cellStyle name="SAPBEXexcCritical4 2 5 9" xfId="34212" xr:uid="{0A9C65E0-3627-4ECD-8DF0-5D14A3D13994}"/>
    <cellStyle name="SAPBEXexcCritical4 2 6" xfId="31079" xr:uid="{DEA463CE-2D42-41ED-AA58-4F86FA014F03}"/>
    <cellStyle name="SAPBEXexcCritical4 2 6 10" xfId="34215" xr:uid="{614918B6-033B-4E53-80B4-104ADB35A35E}"/>
    <cellStyle name="SAPBEXexcCritical4 2 6 2" xfId="15863" xr:uid="{E4424C0E-0A33-4B7B-8F01-1EE1CE103981}"/>
    <cellStyle name="SAPBEXexcCritical4 2 6 2 2" xfId="34218" xr:uid="{C99E2006-D077-48E7-B37D-C03C297EF853}"/>
    <cellStyle name="SAPBEXexcCritical4 2 6 2 3" xfId="34219" xr:uid="{EA49024F-4812-4AD8-904A-8D7634B5817F}"/>
    <cellStyle name="SAPBEXexcCritical4 2 6 2 4" xfId="34220" xr:uid="{762E2E3B-866F-42D1-974E-AF433566143F}"/>
    <cellStyle name="SAPBEXexcCritical4 2 6 2 5" xfId="34221" xr:uid="{22EC4A76-8163-4B1A-A0DB-0D5541ACFC16}"/>
    <cellStyle name="SAPBEXexcCritical4 2 6 3" xfId="34222" xr:uid="{1F79F308-D2FC-4DBE-A39F-148B150F5088}"/>
    <cellStyle name="SAPBEXexcCritical4 2 6 4" xfId="34223" xr:uid="{B08D3E12-C6C0-43FB-937E-AB420F8C4365}"/>
    <cellStyle name="SAPBEXexcCritical4 2 6 5" xfId="34224" xr:uid="{0DAA2471-E1EE-4B9F-AE6F-047502C4EC4F}"/>
    <cellStyle name="SAPBEXexcCritical4 2 6 6" xfId="34225" xr:uid="{9F72E92F-C656-4621-8ED4-9BD01EC2D03C}"/>
    <cellStyle name="SAPBEXexcCritical4 2 6 7" xfId="34226" xr:uid="{3DCA2767-6031-4903-A29D-726BB3DBB650}"/>
    <cellStyle name="SAPBEXexcCritical4 2 6 8" xfId="34227" xr:uid="{F8B1DF41-7091-437D-9344-0DE0AE2D6062}"/>
    <cellStyle name="SAPBEXexcCritical4 2 6 9" xfId="34228" xr:uid="{9A37A6A1-F72B-41AC-ABD6-AC94A28EE709}"/>
    <cellStyle name="SAPBEXexcCritical4 2 7" xfId="31081" xr:uid="{1127CC57-F8FD-4001-8F7F-F9455282A55D}"/>
    <cellStyle name="SAPBEXexcCritical4 2 7 2" xfId="15880" xr:uid="{FF86EC7D-9592-41E7-A2F1-A18A1CA0CE14}"/>
    <cellStyle name="SAPBEXexcCritical4 2 7 3" xfId="34229" xr:uid="{63A48843-2A8A-4CF3-ADD4-E27FB8F3FABC}"/>
    <cellStyle name="SAPBEXexcCritical4 2 7 4" xfId="34230" xr:uid="{B32ABB89-7BAA-4183-8A67-09C8A84A1FA6}"/>
    <cellStyle name="SAPBEXexcCritical4 2 7 5" xfId="34231" xr:uid="{E058EAA8-BA13-4BFF-A603-3EF8F0A47270}"/>
    <cellStyle name="SAPBEXexcCritical4 2 8" xfId="34234" xr:uid="{7EF877F9-7F0F-4ABE-9F11-98ED4F8E5436}"/>
    <cellStyle name="SAPBEXexcCritical4 2 8 2" xfId="15893" xr:uid="{23DC4A5B-D4D8-4967-8191-F873C772F366}"/>
    <cellStyle name="SAPBEXexcCritical4 2 8 3" xfId="34235" xr:uid="{9F12E121-5863-4B9B-90FA-2CAD6B32BD50}"/>
    <cellStyle name="SAPBEXexcCritical4 2 8 4" xfId="34236" xr:uid="{3E8D76D9-4F7C-461F-A75E-C628CAEFFF27}"/>
    <cellStyle name="SAPBEXexcCritical4 2 8 5" xfId="34237" xr:uid="{A5255D03-AA7F-4FE1-9831-232263F047C5}"/>
    <cellStyle name="SAPBEXexcCritical4 2 9" xfId="34239" xr:uid="{BB376F09-C329-45D7-84EA-963DAEB67C68}"/>
    <cellStyle name="SAPBEXexcCritical4 2 9 2" xfId="34240" xr:uid="{7875AB84-40F6-428B-80B7-82AD8F81721C}"/>
    <cellStyle name="SAPBEXexcCritical4 2 9 3" xfId="34241" xr:uid="{0C42E2C6-614A-4361-AD0C-A526DAED6263}"/>
    <cellStyle name="SAPBEXexcCritical4 2 9 4" xfId="34242" xr:uid="{34948D45-0DF5-48D1-B761-1E40B9960F34}"/>
    <cellStyle name="SAPBEXexcCritical4 2 9 5" xfId="964" xr:uid="{27A80973-5F46-4480-8145-A2B69E92CEF0}"/>
    <cellStyle name="SAPBEXexcCritical4 2_New TB 18-19" xfId="3826" xr:uid="{602056B2-A644-4907-92ED-A5AB6D2E8A16}"/>
    <cellStyle name="SAPBEXexcCritical4 20" xfId="4667" xr:uid="{E4ADFDF9-94E2-4741-AC76-826CFA889415}"/>
    <cellStyle name="SAPBEXexcCritical4 3" xfId="5730" xr:uid="{91961737-6D99-4F22-B928-DF7CFE69EE35}"/>
    <cellStyle name="SAPBEXexcCritical4 3 10" xfId="34243" xr:uid="{8765DC6C-5D60-4964-AC35-2C85BD97CFED}"/>
    <cellStyle name="SAPBEXexcCritical4 3 10 2" xfId="34245" xr:uid="{78DA0F51-5301-4FB3-886F-034ECC3AB9C0}"/>
    <cellStyle name="SAPBEXexcCritical4 3 10 3" xfId="34249" xr:uid="{CEDC54A8-89A9-4D7B-A4E8-56402A87BC5D}"/>
    <cellStyle name="SAPBEXexcCritical4 3 10 4" xfId="34252" xr:uid="{19763245-5B0A-40E4-9F9D-563AB0799356}"/>
    <cellStyle name="SAPBEXexcCritical4 3 10 5" xfId="34255" xr:uid="{6BC7B9D4-C09E-41AE-B3B6-7D8B8BC5F495}"/>
    <cellStyle name="SAPBEXexcCritical4 3 11" xfId="34257" xr:uid="{306593C2-E64C-405F-AAD6-D38287349607}"/>
    <cellStyle name="SAPBEXexcCritical4 3 12" xfId="34258" xr:uid="{5721E0B2-446A-47C1-84FA-2481C49EA9A8}"/>
    <cellStyle name="SAPBEXexcCritical4 3 13" xfId="34259" xr:uid="{6C42231D-CD56-42F0-98F5-0BDFE0C6D83B}"/>
    <cellStyle name="SAPBEXexcCritical4 3 14" xfId="34260" xr:uid="{F015B250-DF05-482B-88A1-44494CF575D8}"/>
    <cellStyle name="SAPBEXexcCritical4 3 15" xfId="34261" xr:uid="{9D084E3E-2999-4A29-85A4-BE9AE2220735}"/>
    <cellStyle name="SAPBEXexcCritical4 3 16" xfId="34262" xr:uid="{C0F15A08-39EA-4908-BFFB-127519B25EFD}"/>
    <cellStyle name="SAPBEXexcCritical4 3 17" xfId="34263" xr:uid="{26F4BE3F-3179-486A-982C-84453B297002}"/>
    <cellStyle name="SAPBEXexcCritical4 3 18" xfId="34264" xr:uid="{F12B8781-13F4-4776-A591-3AA5CD8DCF77}"/>
    <cellStyle name="SAPBEXexcCritical4 3 2" xfId="33995" xr:uid="{B03FF483-5C88-4B19-B821-46BAA3DA0F78}"/>
    <cellStyle name="SAPBEXexcCritical4 3 2 10" xfId="33766" xr:uid="{C6BE7800-F614-475E-B870-80FEFED86DB0}"/>
    <cellStyle name="SAPBEXexcCritical4 3 2 2" xfId="19992" xr:uid="{963B0F49-5643-4E5C-8944-C1FC5DDA4F3D}"/>
    <cellStyle name="SAPBEXexcCritical4 3 2 2 2" xfId="31843" xr:uid="{5B744088-9EAA-4715-9A5D-9720C21DE07E}"/>
    <cellStyle name="SAPBEXexcCritical4 3 2 2 3" xfId="31856" xr:uid="{25D79B77-5BFE-4EF2-9AB6-25DD8C8EF16E}"/>
    <cellStyle name="SAPBEXexcCritical4 3 2 2 4" xfId="31869" xr:uid="{80C2BD34-829F-442C-8D9D-0CA65C50E293}"/>
    <cellStyle name="SAPBEXexcCritical4 3 2 2 5" xfId="31885" xr:uid="{115FF9B7-3A78-4893-AE6D-19E8AB3BA9F9}"/>
    <cellStyle name="SAPBEXexcCritical4 3 2 3" xfId="19996" xr:uid="{C3F738E5-881C-4C98-8C07-24D2E9E6A676}"/>
    <cellStyle name="SAPBEXexcCritical4 3 2 4" xfId="19999" xr:uid="{892B8C52-6B52-4874-ADDF-BD418322CD2A}"/>
    <cellStyle name="SAPBEXexcCritical4 3 2 5" xfId="20002" xr:uid="{F0F9DAF7-0FE2-46A8-B511-5BE852835D84}"/>
    <cellStyle name="SAPBEXexcCritical4 3 2 6" xfId="20005" xr:uid="{A6991D1C-EF2E-4B3B-9DD6-26CD1DDB0143}"/>
    <cellStyle name="SAPBEXexcCritical4 3 2 7" xfId="34265" xr:uid="{C6942FA7-F23C-4436-B946-C772AD667EC0}"/>
    <cellStyle name="SAPBEXexcCritical4 3 2 8" xfId="34266" xr:uid="{C3B7C0B1-BF0B-464C-981B-EFC18FCF6E00}"/>
    <cellStyle name="SAPBEXexcCritical4 3 2 9" xfId="29045" xr:uid="{A602578C-9EA9-4110-ADCC-379A3ED33851}"/>
    <cellStyle name="SAPBEXexcCritical4 3 3" xfId="33998" xr:uid="{55693A5F-AD22-4E23-A894-54E1ACCF4161}"/>
    <cellStyle name="SAPBEXexcCritical4 3 3 10" xfId="34267" xr:uid="{69F37CBB-C7F8-4979-8366-15A696F29D62}"/>
    <cellStyle name="SAPBEXexcCritical4 3 3 2" xfId="20019" xr:uid="{D60A9D1F-2EFD-489E-985E-089DEC65FDE4}"/>
    <cellStyle name="SAPBEXexcCritical4 3 3 2 2" xfId="32672" xr:uid="{80CA743E-E2F6-4683-880B-755724D1E11B}"/>
    <cellStyle name="SAPBEXexcCritical4 3 3 2 3" xfId="32674" xr:uid="{F2141AF5-8404-4AE7-8C29-C7DB645750AA}"/>
    <cellStyle name="SAPBEXexcCritical4 3 3 2 4" xfId="32676" xr:uid="{8C211D04-7C6A-4923-A609-ABE080FE49FA}"/>
    <cellStyle name="SAPBEXexcCritical4 3 3 2 5" xfId="32678" xr:uid="{C8F15FC7-4CF9-4D23-97FA-29684E2FE850}"/>
    <cellStyle name="SAPBEXexcCritical4 3 3 3" xfId="20023" xr:uid="{CE5CD2D3-E1CC-43F0-A72C-316A4F97FAB3}"/>
    <cellStyle name="SAPBEXexcCritical4 3 3 4" xfId="20026" xr:uid="{9BF5B1FD-31D3-40AB-9D5F-380CE96D9ED2}"/>
    <cellStyle name="SAPBEXexcCritical4 3 3 5" xfId="20029" xr:uid="{D16357E9-5502-44C9-9B34-3BE21353EBF3}"/>
    <cellStyle name="SAPBEXexcCritical4 3 3 6" xfId="2661" xr:uid="{6880584E-C388-4F15-88C1-BCA754FCD0A6}"/>
    <cellStyle name="SAPBEXexcCritical4 3 3 7" xfId="34269" xr:uid="{E5D8B6AA-B06A-433B-8E85-DCCE6D959264}"/>
    <cellStyle name="SAPBEXexcCritical4 3 3 8" xfId="34270" xr:uid="{BEBB7048-6B15-4ADD-A8F0-DF0C3CF760DD}"/>
    <cellStyle name="SAPBEXexcCritical4 3 3 9" xfId="34271" xr:uid="{9007A7DC-9CA9-4BC3-953F-B29853EDC33D}"/>
    <cellStyle name="SAPBEXexcCritical4 3 4" xfId="34272" xr:uid="{5D651324-943F-4983-B8C2-C29665EB76D0}"/>
    <cellStyle name="SAPBEXexcCritical4 3 4 10" xfId="6005" xr:uid="{7C99401A-EEFA-4754-BA27-275520E7A73C}"/>
    <cellStyle name="SAPBEXexcCritical4 3 4 2" xfId="181" xr:uid="{82EA505E-5373-4E2D-AB9B-3E95D1825152}"/>
    <cellStyle name="SAPBEXexcCritical4 3 4 2 2" xfId="9169" xr:uid="{DC30BFAE-BB40-4875-9272-A028E9742876}"/>
    <cellStyle name="SAPBEXexcCritical4 3 4 2 3" xfId="9173" xr:uid="{483D61E6-0840-4C4B-A64D-6983ABC192E5}"/>
    <cellStyle name="SAPBEXexcCritical4 3 4 2 4" xfId="34274" xr:uid="{ACBF8508-24B6-4405-9030-0BCCB9F88E07}"/>
    <cellStyle name="SAPBEXexcCritical4 3 4 2 5" xfId="34275" xr:uid="{4606E906-0BC5-4A10-AB9C-254157430518}"/>
    <cellStyle name="SAPBEXexcCritical4 3 4 3" xfId="20046" xr:uid="{CC33D339-D3CA-4750-BE7A-43DF915D5C43}"/>
    <cellStyle name="SAPBEXexcCritical4 3 4 4" xfId="20049" xr:uid="{0218B277-7982-44DA-8DBA-66163449EF2D}"/>
    <cellStyle name="SAPBEXexcCritical4 3 4 5" xfId="20052" xr:uid="{B710D37A-7E6A-40A3-A104-C6E7F0D60F0E}"/>
    <cellStyle name="SAPBEXexcCritical4 3 4 6" xfId="20055" xr:uid="{FD49A23E-DFAB-4D84-B953-369F927F0C48}"/>
    <cellStyle name="SAPBEXexcCritical4 3 4 7" xfId="34277" xr:uid="{787D0212-E25C-4D96-9A04-EFD84280FE7B}"/>
    <cellStyle name="SAPBEXexcCritical4 3 4 8" xfId="34278" xr:uid="{F23B4C84-40B3-41CF-8F6D-B0599646EFDE}"/>
    <cellStyle name="SAPBEXexcCritical4 3 4 9" xfId="34279" xr:uid="{AC96CBE3-77DF-4997-971A-1AB16BB4D379}"/>
    <cellStyle name="SAPBEXexcCritical4 3 5" xfId="34280" xr:uid="{EB4A3FB7-B5B9-4365-90EB-E8CBA94CB3F3}"/>
    <cellStyle name="SAPBEXexcCritical4 3 5 10" xfId="34282" xr:uid="{475CB4A1-EACC-4921-A53A-5568C9C485E0}"/>
    <cellStyle name="SAPBEXexcCritical4 3 5 2" xfId="20070" xr:uid="{2998CE5D-5425-4B72-8E3A-F961B9E50C85}"/>
    <cellStyle name="SAPBEXexcCritical4 3 5 2 2" xfId="34283" xr:uid="{B80681B0-333E-426F-B0D7-53E81A201B12}"/>
    <cellStyle name="SAPBEXexcCritical4 3 5 2 3" xfId="34284" xr:uid="{1A8C778B-DF70-438A-86FB-AD4372BADB64}"/>
    <cellStyle name="SAPBEXexcCritical4 3 5 2 4" xfId="34285" xr:uid="{056FA889-1785-4107-B80B-4475751B3DE5}"/>
    <cellStyle name="SAPBEXexcCritical4 3 5 2 5" xfId="34286" xr:uid="{9183C59A-1022-458C-9082-1A087C9AB14F}"/>
    <cellStyle name="SAPBEXexcCritical4 3 5 3" xfId="20074" xr:uid="{264A4B82-B821-4503-A4BC-90FD23FD8A12}"/>
    <cellStyle name="SAPBEXexcCritical4 3 5 4" xfId="20077" xr:uid="{39384FCD-BA8D-46E1-875F-B59FD26A6281}"/>
    <cellStyle name="SAPBEXexcCritical4 3 5 5" xfId="20080" xr:uid="{B74DE928-89BE-4446-8E04-5EE4DC3981D5}"/>
    <cellStyle name="SAPBEXexcCritical4 3 5 6" xfId="20083" xr:uid="{65F26582-5D69-4935-865C-37C5E108A85E}"/>
    <cellStyle name="SAPBEXexcCritical4 3 5 7" xfId="34288" xr:uid="{9196C36F-4D87-42D0-A057-14A134D4F9A7}"/>
    <cellStyle name="SAPBEXexcCritical4 3 5 8" xfId="34289" xr:uid="{E54EC292-8B57-45A3-87B4-2C732A9700F0}"/>
    <cellStyle name="SAPBEXexcCritical4 3 5 9" xfId="34290" xr:uid="{DBA56972-EFD0-4177-8239-8445C41D8AAE}"/>
    <cellStyle name="SAPBEXexcCritical4 3 6" xfId="34291" xr:uid="{44C5B3F6-0225-413A-86C0-B3FAF90DA755}"/>
    <cellStyle name="SAPBEXexcCritical4 3 6 10" xfId="392" xr:uid="{F8821959-B457-4906-9B71-72831280B0A3}"/>
    <cellStyle name="SAPBEXexcCritical4 3 6 2" xfId="10876" xr:uid="{E9B5EB4F-3BFB-4461-BA43-A79B12337304}"/>
    <cellStyle name="SAPBEXexcCritical4 3 6 2 2" xfId="34293" xr:uid="{DDE77813-6AD6-4A04-9365-6BE10FF4D390}"/>
    <cellStyle name="SAPBEXexcCritical4 3 6 2 3" xfId="34294" xr:uid="{5897AF4B-CEF9-4805-BF29-1FACD356C509}"/>
    <cellStyle name="SAPBEXexcCritical4 3 6 2 4" xfId="34295" xr:uid="{DFBD17DD-1132-4C53-9C18-C9ADABDF0E52}"/>
    <cellStyle name="SAPBEXexcCritical4 3 6 2 5" xfId="34296" xr:uid="{9A5AC59A-550A-4574-993B-EA904FD02537}"/>
    <cellStyle name="SAPBEXexcCritical4 3 6 3" xfId="10879" xr:uid="{0123543F-440C-479B-A8C1-7433BC641C60}"/>
    <cellStyle name="SAPBEXexcCritical4 3 6 4" xfId="34297" xr:uid="{15005511-3F78-4D25-A04B-0E3CD9A536A3}"/>
    <cellStyle name="SAPBEXexcCritical4 3 6 5" xfId="34298" xr:uid="{1041A748-5E91-47DB-BD24-0868AD66890B}"/>
    <cellStyle name="SAPBEXexcCritical4 3 6 6" xfId="34299" xr:uid="{AD5F709D-6F6E-4272-A11B-E6B30906802B}"/>
    <cellStyle name="SAPBEXexcCritical4 3 6 7" xfId="34300" xr:uid="{67340F32-C036-4F62-A381-D37C76185882}"/>
    <cellStyle name="SAPBEXexcCritical4 3 6 8" xfId="34301" xr:uid="{62EAE366-E5D9-4E12-9E74-72146BB2BE8C}"/>
    <cellStyle name="SAPBEXexcCritical4 3 6 9" xfId="34302" xr:uid="{10530BD3-639B-4634-9AEF-5341F4745D2D}"/>
    <cellStyle name="SAPBEXexcCritical4 3 7" xfId="34303" xr:uid="{2E6CAAE0-76BD-401C-90FA-20581C84704D}"/>
    <cellStyle name="SAPBEXexcCritical4 3 7 2" xfId="32724" xr:uid="{9F5AFBB5-3E67-4868-A2DF-4E27005F3136}"/>
    <cellStyle name="SAPBEXexcCritical4 3 7 3" xfId="32726" xr:uid="{786D62E1-743F-43E0-8904-40EA729FEFAE}"/>
    <cellStyle name="SAPBEXexcCritical4 3 7 4" xfId="34304" xr:uid="{519B1689-89DF-4268-9E48-5D3A81B11536}"/>
    <cellStyle name="SAPBEXexcCritical4 3 7 5" xfId="34305" xr:uid="{67B7B4E3-5CAB-49DC-9ECE-2D85BF6549A2}"/>
    <cellStyle name="SAPBEXexcCritical4 3 8" xfId="34306" xr:uid="{5BF17070-52FC-43EF-924E-E6A2D7171C04}"/>
    <cellStyle name="SAPBEXexcCritical4 3 8 2" xfId="32738" xr:uid="{0489AC2B-DB43-4FC6-A7EC-BAD9D23C349D}"/>
    <cellStyle name="SAPBEXexcCritical4 3 8 3" xfId="32740" xr:uid="{46038CFE-D2D7-48D7-87EB-22421C986A17}"/>
    <cellStyle name="SAPBEXexcCritical4 3 8 4" xfId="34307" xr:uid="{E3DD7D74-114F-40D3-A41F-1783F565B79A}"/>
    <cellStyle name="SAPBEXexcCritical4 3 8 5" xfId="34308" xr:uid="{31E7D0D8-C430-4867-A694-84B49CE477AC}"/>
    <cellStyle name="SAPBEXexcCritical4 3 9" xfId="34309" xr:uid="{94FE382C-C08B-4CEE-8425-779387192C7D}"/>
    <cellStyle name="SAPBEXexcCritical4 3 9 2" xfId="34310" xr:uid="{93688FF0-4462-4313-941F-BBA105320840}"/>
    <cellStyle name="SAPBEXexcCritical4 3 9 3" xfId="34311" xr:uid="{72D58434-091B-4088-81E7-95475E16B34C}"/>
    <cellStyle name="SAPBEXexcCritical4 3 9 4" xfId="34312" xr:uid="{863412DA-92C6-42B3-9042-53CEE1C59C1C}"/>
    <cellStyle name="SAPBEXexcCritical4 3 9 5" xfId="34313" xr:uid="{26DDDB3D-27E2-4C30-B371-0BDA32CCEB74}"/>
    <cellStyle name="SAPBEXexcCritical4 3_New TB 18-19" xfId="24292" xr:uid="{BAD4F6F7-C5E1-41B4-A465-372A94353753}"/>
    <cellStyle name="SAPBEXexcCritical4 4" xfId="5747" xr:uid="{3E5814F3-533D-4632-BFC2-DEB7CBE2C894}"/>
    <cellStyle name="SAPBEXexcCritical4 4 10" xfId="34314" xr:uid="{A283E0CA-42B3-4823-9F14-4682D0081CEF}"/>
    <cellStyle name="SAPBEXexcCritical4 4 2" xfId="9779" xr:uid="{A15DF5D2-05CA-48F6-A48A-59BBE5085425}"/>
    <cellStyle name="SAPBEXexcCritical4 4 2 2" xfId="9788" xr:uid="{2313E96F-2A97-4BA5-AFEE-3FEE084E1CC8}"/>
    <cellStyle name="SAPBEXexcCritical4 4 2 3" xfId="9797" xr:uid="{669C1092-3913-4CD4-965D-9916D88A5DA2}"/>
    <cellStyle name="SAPBEXexcCritical4 4 2 4" xfId="9808" xr:uid="{C71EFA33-0918-43B3-B582-026FAA1AE678}"/>
    <cellStyle name="SAPBEXexcCritical4 4 2 5" xfId="9817" xr:uid="{8FD6FD73-3A4C-4598-96A4-1C3331792F4B}"/>
    <cellStyle name="SAPBEXexcCritical4 4 3" xfId="9850" xr:uid="{75C50EED-2884-41A8-8BA9-DA563476D5CF}"/>
    <cellStyle name="SAPBEXexcCritical4 4 4" xfId="9853" xr:uid="{4F350C63-2261-47AF-B2FE-8A448ABD5BDD}"/>
    <cellStyle name="SAPBEXexcCritical4 4 5" xfId="3353" xr:uid="{F376A792-E682-4FF0-B00D-55EDE0353074}"/>
    <cellStyle name="SAPBEXexcCritical4 4 6" xfId="2877" xr:uid="{FD1A7B35-E0B7-447F-8508-61F826CDFE62}"/>
    <cellStyle name="SAPBEXexcCritical4 4 7" xfId="2891" xr:uid="{A8670910-F246-456D-8FD9-7CC2C12E6DF6}"/>
    <cellStyle name="SAPBEXexcCritical4 4 8" xfId="2905" xr:uid="{75807826-5FC5-460E-8EB0-8C00DCAA456E}"/>
    <cellStyle name="SAPBEXexcCritical4 4 9" xfId="3360" xr:uid="{66DABA36-19DE-4A68-AFF9-E42C9CB4E569}"/>
    <cellStyle name="SAPBEXexcCritical4 5" xfId="5759" xr:uid="{867D9CBB-75CB-4E87-A467-9CBF0E67253C}"/>
    <cellStyle name="SAPBEXexcCritical4 5 10" xfId="34315" xr:uid="{82519255-75C2-425C-99AF-17704ED7E126}"/>
    <cellStyle name="SAPBEXexcCritical4 5 2" xfId="34316" xr:uid="{1B7C6BBC-5145-4497-AF14-88C51D0AF53D}"/>
    <cellStyle name="SAPBEXexcCritical4 5 2 2" xfId="33312" xr:uid="{0FFD87B1-599F-4F3F-9ECE-8B52898B9C38}"/>
    <cellStyle name="SAPBEXexcCritical4 5 2 3" xfId="33314" xr:uid="{072541B9-08AE-4419-B595-D9C61E72DC2B}"/>
    <cellStyle name="SAPBEXexcCritical4 5 2 4" xfId="34318" xr:uid="{95982D05-4EF8-493B-BCEA-A66029F91F8B}"/>
    <cellStyle name="SAPBEXexcCritical4 5 2 5" xfId="34319" xr:uid="{495524CD-78CB-4B4D-B666-A96094F111BF}"/>
    <cellStyle name="SAPBEXexcCritical4 5 3" xfId="34320" xr:uid="{187F4F61-685F-42CD-8632-0688CA0091CE}"/>
    <cellStyle name="SAPBEXexcCritical4 5 4" xfId="34322" xr:uid="{0088858D-13C3-47CD-8816-8353D6937A06}"/>
    <cellStyle name="SAPBEXexcCritical4 5 5" xfId="32785" xr:uid="{E5C304F8-8690-466C-B754-13892509F0F3}"/>
    <cellStyle name="SAPBEXexcCritical4 5 6" xfId="32788" xr:uid="{26727F3B-7C6B-4E27-AAEA-13F15FED57A6}"/>
    <cellStyle name="SAPBEXexcCritical4 5 7" xfId="32791" xr:uid="{AD03AA15-B55E-4DAE-B217-AFC7D83BE9DC}"/>
    <cellStyle name="SAPBEXexcCritical4 5 8" xfId="32793" xr:uid="{04AFAD14-7C67-4575-B4A4-421EE106361B}"/>
    <cellStyle name="SAPBEXexcCritical4 5 9" xfId="32796" xr:uid="{527E44F0-BB73-4A7B-A168-D62B4FF90000}"/>
    <cellStyle name="SAPBEXexcCritical4 6" xfId="5773" xr:uid="{E570ACC9-6471-4A10-897D-0F502CBC183F}"/>
    <cellStyle name="SAPBEXexcCritical4 6 10" xfId="34324" xr:uid="{7836851D-6745-4A13-AFD6-52D00602E46B}"/>
    <cellStyle name="SAPBEXexcCritical4 6 2" xfId="34325" xr:uid="{2CE35921-FFA9-4571-8EA9-FB4EC1EF2FF9}"/>
    <cellStyle name="SAPBEXexcCritical4 6 2 2" xfId="32104" xr:uid="{D0FA9512-BFF0-4E79-8AE9-AC18C0ED22B7}"/>
    <cellStyle name="SAPBEXexcCritical4 6 2 3" xfId="33401" xr:uid="{C0A5D590-4BAD-4DCF-8BB3-A3A32CF99A1F}"/>
    <cellStyle name="SAPBEXexcCritical4 6 2 4" xfId="34327" xr:uid="{438DFC72-1804-48ED-AFC9-9CBA1531DC55}"/>
    <cellStyle name="SAPBEXexcCritical4 6 2 5" xfId="29361" xr:uid="{625BD9E6-4575-4B51-BFCD-114589AF8FE6}"/>
    <cellStyle name="SAPBEXexcCritical4 6 3" xfId="34328" xr:uid="{99A8654D-3D17-48CF-B2AE-CDECDB145FDD}"/>
    <cellStyle name="SAPBEXexcCritical4 6 4" xfId="34330" xr:uid="{2F4B02AE-FF2D-4FEB-989A-7AF1B18DDC77}"/>
    <cellStyle name="SAPBEXexcCritical4 6 5" xfId="34332" xr:uid="{A00FEDE9-DC77-4E40-A72A-2626CD1F8920}"/>
    <cellStyle name="SAPBEXexcCritical4 6 6" xfId="34334" xr:uid="{AD0C28C9-CF7C-4929-8904-866F031C0A7F}"/>
    <cellStyle name="SAPBEXexcCritical4 6 7" xfId="34336" xr:uid="{35E9CEF5-24A8-4697-AA7F-4D19210949E2}"/>
    <cellStyle name="SAPBEXexcCritical4 6 8" xfId="34337" xr:uid="{78F50064-E9DC-4176-9804-4B946E1DC1B9}"/>
    <cellStyle name="SAPBEXexcCritical4 6 9" xfId="34338" xr:uid="{FCAFD58C-61E9-49B5-A546-CEC47C5DEFCB}"/>
    <cellStyle name="SAPBEXexcCritical4 7" xfId="5786" xr:uid="{01032010-BC2E-43A9-A1F7-251DBF4E453C}"/>
    <cellStyle name="SAPBEXexcCritical4 7 10" xfId="3874" xr:uid="{826AFA14-0468-4E3B-93B5-75250510F3B4}"/>
    <cellStyle name="SAPBEXexcCritical4 7 2" xfId="34339" xr:uid="{89CBB367-43EB-4EDA-9B91-0BC132C9920D}"/>
    <cellStyle name="SAPBEXexcCritical4 7 2 2" xfId="34340" xr:uid="{FED30A47-2364-47B0-B668-E348DF23A773}"/>
    <cellStyle name="SAPBEXexcCritical4 7 2 3" xfId="34341" xr:uid="{3B6A06DE-B777-4B09-AAD7-49CA64AA8C1A}"/>
    <cellStyle name="SAPBEXexcCritical4 7 2 4" xfId="34342" xr:uid="{3E1FBC86-97B1-472D-94C9-8A08CD7547DA}"/>
    <cellStyle name="SAPBEXexcCritical4 7 2 5" xfId="34343" xr:uid="{817D2F53-FB43-4AEB-B96F-C849D02720DF}"/>
    <cellStyle name="SAPBEXexcCritical4 7 3" xfId="34344" xr:uid="{89955BE9-466B-4548-AB47-1FEE51A413E3}"/>
    <cellStyle name="SAPBEXexcCritical4 7 4" xfId="34345" xr:uid="{9746A350-262B-4D9A-8614-CA24076E2DD7}"/>
    <cellStyle name="SAPBEXexcCritical4 7 5" xfId="34346" xr:uid="{5B6E04EC-E6E1-4DB9-A1A4-A96DDE9987E9}"/>
    <cellStyle name="SAPBEXexcCritical4 7 6" xfId="34349" xr:uid="{989C09B9-6AC6-4ADB-B2EF-952D5F3EAA90}"/>
    <cellStyle name="SAPBEXexcCritical4 7 7" xfId="34352" xr:uid="{B67AC625-917D-414B-B13D-BB69EBA0D91F}"/>
    <cellStyle name="SAPBEXexcCritical4 7 8" xfId="34354" xr:uid="{D68C68B3-6739-46A0-A9A0-4F7F5B10F175}"/>
    <cellStyle name="SAPBEXexcCritical4 7 9" xfId="34356" xr:uid="{1E2B9638-CA81-468C-B231-08B526DA6842}"/>
    <cellStyle name="SAPBEXexcCritical4 8" xfId="9691" xr:uid="{85BADAF7-CE13-4A47-933E-B2DA5C679DC3}"/>
    <cellStyle name="SAPBEXexcCritical4 8 10" xfId="34357" xr:uid="{DBE8DDB0-F21E-42D8-B0A5-88A1C53B10D9}"/>
    <cellStyle name="SAPBEXexcCritical4 8 2" xfId="34358" xr:uid="{0B46EEE9-41E0-44A4-B5DA-0543AE4053A5}"/>
    <cellStyle name="SAPBEXexcCritical4 8 2 2" xfId="11399" xr:uid="{606E96A0-3D46-4C3E-9094-1901D103F84C}"/>
    <cellStyle name="SAPBEXexcCritical4 8 2 3" xfId="34359" xr:uid="{1BDA70C1-0133-477A-9ECA-F0ACC74F0E03}"/>
    <cellStyle name="SAPBEXexcCritical4 8 2 4" xfId="34360" xr:uid="{881F38FB-E194-44F3-8FD0-01603B138067}"/>
    <cellStyle name="SAPBEXexcCritical4 8 2 5" xfId="34361" xr:uid="{509496A3-394B-440C-A6C7-1051185CCBB0}"/>
    <cellStyle name="SAPBEXexcCritical4 8 3" xfId="34362" xr:uid="{6E7638FB-CEFF-486E-8801-6A856915FAAE}"/>
    <cellStyle name="SAPBEXexcCritical4 8 4" xfId="34363" xr:uid="{31A69200-1E01-49A8-95B7-EAB8DB8729FD}"/>
    <cellStyle name="SAPBEXexcCritical4 8 5" xfId="30701" xr:uid="{2E2C2C04-3311-4943-A126-EAE692D418FC}"/>
    <cellStyle name="SAPBEXexcCritical4 8 6" xfId="30703" xr:uid="{BD2438DD-F29D-4E17-A550-9BE8399DE96E}"/>
    <cellStyle name="SAPBEXexcCritical4 8 7" xfId="30707" xr:uid="{F8CD25FA-4B88-466C-A1EF-2D0B270CB808}"/>
    <cellStyle name="SAPBEXexcCritical4 8 8" xfId="3202" xr:uid="{5F44F089-68E0-4BAB-A8F7-4B1155E3A105}"/>
    <cellStyle name="SAPBEXexcCritical4 8 9" xfId="3216" xr:uid="{36566182-5424-468B-8CE1-56003D3C5C38}"/>
    <cellStyle name="SAPBEXexcCritical4 9" xfId="10639" xr:uid="{B114F1DB-4228-4B49-ADD1-DED6A8F0E97E}"/>
    <cellStyle name="SAPBEXexcCritical4 9 2" xfId="10645" xr:uid="{88805EC5-F6E1-4AB5-B59D-ED22B01C04B4}"/>
    <cellStyle name="SAPBEXexcCritical4 9 3" xfId="10648" xr:uid="{A2510EA3-E230-4CD7-BE57-70B27DE52466}"/>
    <cellStyle name="SAPBEXexcCritical4 9 4" xfId="5897" xr:uid="{384F45B1-1FA2-466F-B65D-F704D24CFD33}"/>
    <cellStyle name="SAPBEXexcCritical4 9 5" xfId="5914" xr:uid="{F62CE1A7-1558-4AAA-B03D-D6F3384170EE}"/>
    <cellStyle name="SAPBEXexcCritical4_New TB 18-19" xfId="4307" xr:uid="{386694C7-7C3A-4F1F-BE4F-47E99B7AE7F0}"/>
    <cellStyle name="SAPBEXexcCritical5" xfId="27407" xr:uid="{4862BDB1-6CE1-452B-9B78-9B3C5073C4B7}"/>
    <cellStyle name="SAPBEXexcCritical5 10" xfId="9602" xr:uid="{855B23FD-8225-461D-8D2D-C28A3625B806}"/>
    <cellStyle name="SAPBEXexcCritical5 10 2" xfId="34364" xr:uid="{6D7C3B2B-BD33-44FB-9A3C-6E1133716ADD}"/>
    <cellStyle name="SAPBEXexcCritical5 10 3" xfId="34365" xr:uid="{462A6DE9-26F1-4E7D-86B8-C0B078BF21CA}"/>
    <cellStyle name="SAPBEXexcCritical5 10 4" xfId="34366" xr:uid="{6DC389D8-F930-4831-842A-69F8F31B5EEB}"/>
    <cellStyle name="SAPBEXexcCritical5 10 5" xfId="34367" xr:uid="{8E6FD075-0FD6-4523-8FCB-5ADEC8EAA398}"/>
    <cellStyle name="SAPBEXexcCritical5 11" xfId="34368" xr:uid="{A0BFD942-5922-42F4-B098-0460ED4001DA}"/>
    <cellStyle name="SAPBEXexcCritical5 11 2" xfId="34369" xr:uid="{4AA68D71-7B86-42D9-8453-790FC564E4C3}"/>
    <cellStyle name="SAPBEXexcCritical5 11 3" xfId="8307" xr:uid="{6FA1E86C-BC9A-4FE8-BE4A-A04FAE711B6C}"/>
    <cellStyle name="SAPBEXexcCritical5 11 4" xfId="987" xr:uid="{16E3788F-8801-4CB1-A934-0C31153E413C}"/>
    <cellStyle name="SAPBEXexcCritical5 11 5" xfId="194" xr:uid="{C1CCC51C-2F2E-478D-A8FB-70DAABAE4E8F}"/>
    <cellStyle name="SAPBEXexcCritical5 12" xfId="34370" xr:uid="{985BCF8A-9161-46C3-B0BC-A822E186093B}"/>
    <cellStyle name="SAPBEXexcCritical5 12 2" xfId="27200" xr:uid="{69079918-A1B0-4391-A273-05D3132BDD01}"/>
    <cellStyle name="SAPBEXexcCritical5 12 3" xfId="8325" xr:uid="{1AFBFE1E-73C1-465F-92E6-7518B755AB49}"/>
    <cellStyle name="SAPBEXexcCritical5 12 4" xfId="8328" xr:uid="{6C8CBD29-BF8A-4CED-8CA8-56D3A9BE144C}"/>
    <cellStyle name="SAPBEXexcCritical5 12 5" xfId="8331" xr:uid="{35494D63-8F51-449E-9C72-8C726CE5E665}"/>
    <cellStyle name="SAPBEXexcCritical5 13" xfId="34372" xr:uid="{1F50DA94-9E01-4629-9210-3FC2B4949355}"/>
    <cellStyle name="SAPBEXexcCritical5 14" xfId="34374" xr:uid="{1D1356FC-BC40-4A3E-80ED-53134C2CDD66}"/>
    <cellStyle name="SAPBEXexcCritical5 15" xfId="34377" xr:uid="{CEDEDFAD-573A-4D2E-A540-1BE423ABA582}"/>
    <cellStyle name="SAPBEXexcCritical5 16" xfId="34379" xr:uid="{9C16F291-653D-47B2-8842-DEB9D29EBC8B}"/>
    <cellStyle name="SAPBEXexcCritical5 17" xfId="34381" xr:uid="{A1EAB175-780E-4CB2-8F2A-78A7C758AF91}"/>
    <cellStyle name="SAPBEXexcCritical5 18" xfId="34382" xr:uid="{2A86FD07-2854-4CF3-8452-00D8BB96661C}"/>
    <cellStyle name="SAPBEXexcCritical5 19" xfId="34383" xr:uid="{4530BACE-1A86-4926-AFD4-69F498A6260D}"/>
    <cellStyle name="SAPBEXexcCritical5 2" xfId="220" xr:uid="{442711F6-C626-415D-A5CE-770241C1B136}"/>
    <cellStyle name="SAPBEXexcCritical5 2 10" xfId="22202" xr:uid="{ABA988E3-E08C-4972-B8A4-989B56D9AE58}"/>
    <cellStyle name="SAPBEXexcCritical5 2 10 2" xfId="34384" xr:uid="{A0A08665-BC01-4B41-8D3D-42CBF068EC19}"/>
    <cellStyle name="SAPBEXexcCritical5 2 10 3" xfId="34385" xr:uid="{C83D81B7-0E59-4055-9A8A-ED5FFB15BC1E}"/>
    <cellStyle name="SAPBEXexcCritical5 2 10 4" xfId="34386" xr:uid="{923EC1D4-36B5-423A-BC65-07083D6EE7DD}"/>
    <cellStyle name="SAPBEXexcCritical5 2 10 5" xfId="34387" xr:uid="{E0FBDB54-47A5-4728-A77D-1D3415349637}"/>
    <cellStyle name="SAPBEXexcCritical5 2 11" xfId="34388" xr:uid="{2B1B27FF-756B-432C-9A10-9A0B20BF9ED1}"/>
    <cellStyle name="SAPBEXexcCritical5 2 12" xfId="34391" xr:uid="{80B4631F-73DA-4E02-84F7-51EC0BCE0D94}"/>
    <cellStyle name="SAPBEXexcCritical5 2 13" xfId="34394" xr:uid="{8D7AF133-0B50-4F02-B9D1-A82EF401CFC8}"/>
    <cellStyle name="SAPBEXexcCritical5 2 14" xfId="24794" xr:uid="{02BA1843-9723-4E49-9883-0F84F1DF2FAA}"/>
    <cellStyle name="SAPBEXexcCritical5 2 15" xfId="24796" xr:uid="{17403DB5-A05D-4985-976A-248E6A645703}"/>
    <cellStyle name="SAPBEXexcCritical5 2 16" xfId="3554" xr:uid="{566A4666-37D7-4CD2-AD6B-445B94FEA994}"/>
    <cellStyle name="SAPBEXexcCritical5 2 17" xfId="3570" xr:uid="{60BCB22C-6BE5-4A2E-89B9-4FF2F99119F6}"/>
    <cellStyle name="SAPBEXexcCritical5 2 18" xfId="700" xr:uid="{428ECB46-175A-46F7-AF9B-4332F1F99A8D}"/>
    <cellStyle name="SAPBEXexcCritical5 2 2" xfId="34397" xr:uid="{FFF47FF9-12F9-45E0-AF23-067061C93453}"/>
    <cellStyle name="SAPBEXexcCritical5 2 2 10" xfId="34399" xr:uid="{B9C16E35-A794-40DE-8B80-8D1FB5F26C1C}"/>
    <cellStyle name="SAPBEXexcCritical5 2 2 2" xfId="20452" xr:uid="{40962D80-DB23-455D-B9ED-F319AB0D6585}"/>
    <cellStyle name="SAPBEXexcCritical5 2 2 2 2" xfId="34400" xr:uid="{156B89FB-EDCE-4B7B-A0BA-8BF825CBD539}"/>
    <cellStyle name="SAPBEXexcCritical5 2 2 2 3" xfId="34402" xr:uid="{6E762A8F-8993-44A5-BF91-9CBBF82A64F4}"/>
    <cellStyle name="SAPBEXexcCritical5 2 2 2 4" xfId="34403" xr:uid="{7E9447FC-7ADA-4CBA-997A-52EFDA2A6361}"/>
    <cellStyle name="SAPBEXexcCritical5 2 2 2 5" xfId="34404" xr:uid="{90719B21-B962-45D8-A945-B54A7890D275}"/>
    <cellStyle name="SAPBEXexcCritical5 2 2 3" xfId="9608" xr:uid="{96850ABA-D17F-4FEA-ACEC-1C1882A51DC6}"/>
    <cellStyle name="SAPBEXexcCritical5 2 2 4" xfId="20455" xr:uid="{C974775A-8381-4061-9A1C-591F8EF500DC}"/>
    <cellStyle name="SAPBEXexcCritical5 2 2 5" xfId="20458" xr:uid="{62520FF4-D086-4FD9-9A86-A03B0B992D3D}"/>
    <cellStyle name="SAPBEXexcCritical5 2 2 6" xfId="20461" xr:uid="{B7B5284E-44E2-4474-A6CC-0B665507775E}"/>
    <cellStyle name="SAPBEXexcCritical5 2 2 7" xfId="34406" xr:uid="{4E4C407F-176C-4857-9FB5-FA533FB907E3}"/>
    <cellStyle name="SAPBEXexcCritical5 2 2 8" xfId="3082" xr:uid="{EEE0B981-8ECE-436C-BC2D-3CD55E52C7E0}"/>
    <cellStyle name="SAPBEXexcCritical5 2 2 9" xfId="3150" xr:uid="{D0287BC1-906F-42FE-AA03-5F8474FC4E1C}"/>
    <cellStyle name="SAPBEXexcCritical5 2 3" xfId="34407" xr:uid="{E5565E05-0E64-4189-91E2-E555D13F1F63}"/>
    <cellStyle name="SAPBEXexcCritical5 2 3 10" xfId="34409" xr:uid="{A0A9DF96-3665-4C3B-A7A7-7B97DF98CEEE}"/>
    <cellStyle name="SAPBEXexcCritical5 2 3 2" xfId="19923" xr:uid="{5D01D482-00E0-46BC-9BDE-BF22227C8425}"/>
    <cellStyle name="SAPBEXexcCritical5 2 3 2 2" xfId="34232" xr:uid="{ADFC5395-84DB-44FA-8282-C0A649F6427B}"/>
    <cellStyle name="SAPBEXexcCritical5 2 3 2 3" xfId="34238" xr:uid="{56FED4A7-BA4A-4994-9D39-4A06804C76C5}"/>
    <cellStyle name="SAPBEXexcCritical5 2 3 2 4" xfId="34410" xr:uid="{FA9C1061-E737-4C82-BE99-5973FC4DFBE2}"/>
    <cellStyle name="SAPBEXexcCritical5 2 3 2 5" xfId="34411" xr:uid="{B819A3B5-A44A-48DF-9FAA-35BDB7DE31D5}"/>
    <cellStyle name="SAPBEXexcCritical5 2 3 3" xfId="19931" xr:uid="{51E9D6C7-A8B1-4E9C-8FC5-4048E3D4405C}"/>
    <cellStyle name="SAPBEXexcCritical5 2 3 4" xfId="19939" xr:uid="{4655FEE8-6716-4538-8D7C-80CF8CFD7548}"/>
    <cellStyle name="SAPBEXexcCritical5 2 3 5" xfId="19947" xr:uid="{37249533-32AA-4C4F-8DE6-5D6F50A8BD30}"/>
    <cellStyle name="SAPBEXexcCritical5 2 3 6" xfId="19954" xr:uid="{6A2518A8-3F8C-4B38-A648-18E1FADCB337}"/>
    <cellStyle name="SAPBEXexcCritical5 2 3 7" xfId="34413" xr:uid="{58A787D6-4468-4E9A-8497-C316BA6D403E}"/>
    <cellStyle name="SAPBEXexcCritical5 2 3 8" xfId="756" xr:uid="{F7308131-15C5-41FA-8E99-1BC7D50ECE58}"/>
    <cellStyle name="SAPBEXexcCritical5 2 3 9" xfId="3238" xr:uid="{102E0C68-D1AD-4350-980E-11C057F1B879}"/>
    <cellStyle name="SAPBEXexcCritical5 2 4" xfId="31096" xr:uid="{DA54AF36-6222-4EF2-B896-A926CDA453E9}"/>
    <cellStyle name="SAPBEXexcCritical5 2 4 10" xfId="34414" xr:uid="{9B24E461-7EF6-465F-8623-2E16728459E8}"/>
    <cellStyle name="SAPBEXexcCritical5 2 4 2" xfId="20478" xr:uid="{C5C200AB-C406-4A70-8874-A1B4ED38E58F}"/>
    <cellStyle name="SAPBEXexcCritical5 2 4 2 2" xfId="34416" xr:uid="{DCAC3BF4-3E04-4132-885B-D29EC23B0A0D}"/>
    <cellStyle name="SAPBEXexcCritical5 2 4 2 3" xfId="34419" xr:uid="{D794DA89-F7E1-4F51-8EE8-3199453A7E9A}"/>
    <cellStyle name="SAPBEXexcCritical5 2 4 2 4" xfId="34420" xr:uid="{0E66D417-C185-4353-8D04-185AD8C2716D}"/>
    <cellStyle name="SAPBEXexcCritical5 2 4 2 5" xfId="34421" xr:uid="{88286B7B-9B24-4F53-92B1-315926A8282D}"/>
    <cellStyle name="SAPBEXexcCritical5 2 4 3" xfId="10013" xr:uid="{29B57A10-B78D-4D78-904F-4C6F5F7DD3B9}"/>
    <cellStyle name="SAPBEXexcCritical5 2 4 4" xfId="20481" xr:uid="{09056695-2D80-487A-A485-A2AFB8879E4D}"/>
    <cellStyle name="SAPBEXexcCritical5 2 4 5" xfId="20484" xr:uid="{A425ED5D-F490-4A0C-BA7F-A051BABA595F}"/>
    <cellStyle name="SAPBEXexcCritical5 2 4 6" xfId="20487" xr:uid="{2D682704-C256-4C99-BF65-B489AAE2D59E}"/>
    <cellStyle name="SAPBEXexcCritical5 2 4 7" xfId="34423" xr:uid="{939854E6-C032-4ECD-9E6E-220A519D3B5A}"/>
    <cellStyle name="SAPBEXexcCritical5 2 4 8" xfId="3246" xr:uid="{0E5B7981-8ADF-4C7E-8398-43547BFDE774}"/>
    <cellStyle name="SAPBEXexcCritical5 2 4 9" xfId="3283" xr:uid="{B826241F-4676-441E-BBFC-9E6AEA17F8BF}"/>
    <cellStyle name="SAPBEXexcCritical5 2 5" xfId="31099" xr:uid="{DAE819B3-9F45-4387-B358-A73E3FC9B293}"/>
    <cellStyle name="SAPBEXexcCritical5 2 5 10" xfId="34424" xr:uid="{26A882BF-C5B5-49FE-984F-622E512DC07F}"/>
    <cellStyle name="SAPBEXexcCritical5 2 5 2" xfId="13865" xr:uid="{F4F9CE55-D3DC-494C-A814-CFE7D759697A}"/>
    <cellStyle name="SAPBEXexcCritical5 2 5 2 2" xfId="34427" xr:uid="{C65F6A8F-143E-4AA8-8123-2D0F2868D62B}"/>
    <cellStyle name="SAPBEXexcCritical5 2 5 2 3" xfId="34431" xr:uid="{433B06D4-2A6E-4AE6-A26F-59B8A7E2EEF1}"/>
    <cellStyle name="SAPBEXexcCritical5 2 5 2 4" xfId="34435" xr:uid="{3238F247-5F04-442E-ABB8-76218C23B49A}"/>
    <cellStyle name="SAPBEXexcCritical5 2 5 2 5" xfId="34437" xr:uid="{486ABE17-2A67-43B4-8E70-A9C140B362D8}"/>
    <cellStyle name="SAPBEXexcCritical5 2 5 3" xfId="20491" xr:uid="{E4365073-833E-4FF2-B2FE-4821082E1740}"/>
    <cellStyle name="SAPBEXexcCritical5 2 5 4" xfId="20495" xr:uid="{0250EBA7-C79A-4A2A-8D17-ED4F923A26D2}"/>
    <cellStyle name="SAPBEXexcCritical5 2 5 5" xfId="20499" xr:uid="{0F2A1E88-00D9-427E-A034-2F33E28462F0}"/>
    <cellStyle name="SAPBEXexcCritical5 2 5 6" xfId="20503" xr:uid="{C2CE3CD6-FAEB-4ACB-BA6E-7A0CDC2068A3}"/>
    <cellStyle name="SAPBEXexcCritical5 2 5 7" xfId="31287" xr:uid="{2628FCD4-33F9-41C0-ACC7-7B84892BAD5A}"/>
    <cellStyle name="SAPBEXexcCritical5 2 5 8" xfId="3309" xr:uid="{FC8B5B1E-9B0F-4653-95AC-0D638FE15494}"/>
    <cellStyle name="SAPBEXexcCritical5 2 5 9" xfId="3313" xr:uid="{4C048A79-E19F-455E-810D-CBFA3637BD9F}"/>
    <cellStyle name="SAPBEXexcCritical5 2 6" xfId="31102" xr:uid="{B5713310-52C7-462E-961B-9E1BA5A8488B}"/>
    <cellStyle name="SAPBEXexcCritical5 2 6 10" xfId="18788" xr:uid="{5109BFA1-6839-4E9D-B0BB-FD9414F6C8B7}"/>
    <cellStyle name="SAPBEXexcCritical5 2 6 2" xfId="13940" xr:uid="{52DE903B-98C3-4CE4-BA82-4428495AB6D8}"/>
    <cellStyle name="SAPBEXexcCritical5 2 6 2 2" xfId="34440" xr:uid="{B0AE1F4A-40C2-4795-A2B7-171BBECAFF89}"/>
    <cellStyle name="SAPBEXexcCritical5 2 6 2 3" xfId="34441" xr:uid="{B9C2784C-5657-42DC-8E36-CD775D2017E7}"/>
    <cellStyle name="SAPBEXexcCritical5 2 6 2 4" xfId="34442" xr:uid="{F6FF8881-52FF-4707-9751-CB60B9B4AC24}"/>
    <cellStyle name="SAPBEXexcCritical5 2 6 2 5" xfId="34443" xr:uid="{BB7F01F8-F53F-47D7-BCD9-D3BEF08A55B3}"/>
    <cellStyle name="SAPBEXexcCritical5 2 6 3" xfId="34444" xr:uid="{77CEB906-579E-4E49-B6FA-9C67A9AE38E1}"/>
    <cellStyle name="SAPBEXexcCritical5 2 6 4" xfId="34446" xr:uid="{53CB3FB7-F7A5-4934-910E-2B689E3EC3DC}"/>
    <cellStyle name="SAPBEXexcCritical5 2 6 5" xfId="34448" xr:uid="{575E4941-0705-44C6-917F-E3A08F98EF6E}"/>
    <cellStyle name="SAPBEXexcCritical5 2 6 6" xfId="34450" xr:uid="{9F2D613A-6BA0-483D-90A5-28E631CA6DC6}"/>
    <cellStyle name="SAPBEXexcCritical5 2 6 7" xfId="34451" xr:uid="{E5B0DCF2-FE4D-4C73-96A6-7D642DFEBCA9}"/>
    <cellStyle name="SAPBEXexcCritical5 2 6 8" xfId="3349" xr:uid="{34F69BBA-B221-4423-B290-0E28E04962A1}"/>
    <cellStyle name="SAPBEXexcCritical5 2 6 9" xfId="2873" xr:uid="{D5A0814C-B89C-49D7-8BFF-8C6CC7A60F1D}"/>
    <cellStyle name="SAPBEXexcCritical5 2 7" xfId="31104" xr:uid="{71C1EF9A-F792-473A-9FD0-59E849BB6900}"/>
    <cellStyle name="SAPBEXexcCritical5 2 7 2" xfId="14009" xr:uid="{763CE43B-1D97-4EA4-BA13-18CC58904C93}"/>
    <cellStyle name="SAPBEXexcCritical5 2 7 3" xfId="34453" xr:uid="{E359A2E8-1E83-496A-8F24-1834E50C030F}"/>
    <cellStyle name="SAPBEXexcCritical5 2 7 4" xfId="34454" xr:uid="{6B7A115E-DC3D-4A13-9CD9-5277EBBC0F10}"/>
    <cellStyle name="SAPBEXexcCritical5 2 7 5" xfId="27534" xr:uid="{AA8914AA-C6A2-4D50-AED4-D644E6AEAB45}"/>
    <cellStyle name="SAPBEXexcCritical5 2 8" xfId="34415" xr:uid="{C8780BEC-C73B-4D3B-887F-CF0A1871AA77}"/>
    <cellStyle name="SAPBEXexcCritical5 2 8 2" xfId="14045" xr:uid="{427FA1BA-E2EB-46B8-9029-F059D445A9B0}"/>
    <cellStyle name="SAPBEXexcCritical5 2 8 3" xfId="34455" xr:uid="{6B8DCD91-A048-44A1-8097-E3F42A2AE837}"/>
    <cellStyle name="SAPBEXexcCritical5 2 8 4" xfId="34456" xr:uid="{ED875ECE-68B2-4BBE-AC77-62797717977E}"/>
    <cellStyle name="SAPBEXexcCritical5 2 8 5" xfId="34457" xr:uid="{C37012C0-DEEB-4D5A-8FEE-C11E0369CACD}"/>
    <cellStyle name="SAPBEXexcCritical5 2 9" xfId="34418" xr:uid="{13C3BCD1-C631-4B2F-82FE-53104EFDDFE7}"/>
    <cellStyle name="SAPBEXexcCritical5 2 9 2" xfId="16052" xr:uid="{103BA301-DD4A-4120-A5C4-5075CEED6BFC}"/>
    <cellStyle name="SAPBEXexcCritical5 2 9 3" xfId="34458" xr:uid="{AF551B57-8403-4BDC-BA77-F90EF9D6C0C1}"/>
    <cellStyle name="SAPBEXexcCritical5 2 9 4" xfId="34459" xr:uid="{5C42226C-49FE-4FFE-A7A9-B5D6A32B7FBA}"/>
    <cellStyle name="SAPBEXexcCritical5 2 9 5" xfId="34460" xr:uid="{85650BBF-917F-4FD3-9910-D793F947C66B}"/>
    <cellStyle name="SAPBEXexcCritical5 2_New TB 18-19" xfId="2987" xr:uid="{295CB2C2-0142-4417-88F4-91C810309483}"/>
    <cellStyle name="SAPBEXexcCritical5 20" xfId="34376" xr:uid="{9AFD5859-3AC3-433B-903A-EF80E1077761}"/>
    <cellStyle name="SAPBEXexcCritical5 3" xfId="109" xr:uid="{914688AB-3BF7-4EF4-99D3-4A922F3C2E9B}"/>
    <cellStyle name="SAPBEXexcCritical5 3 10" xfId="34461" xr:uid="{F9BD2456-7D58-468A-ABA1-D93D73FE7052}"/>
    <cellStyle name="SAPBEXexcCritical5 3 10 2" xfId="34462" xr:uid="{79C53BC7-7FF1-4308-80B6-A6F6414A3502}"/>
    <cellStyle name="SAPBEXexcCritical5 3 10 3" xfId="34464" xr:uid="{E9745BE6-15E8-4083-8006-CA0A70716A1E}"/>
    <cellStyle name="SAPBEXexcCritical5 3 10 4" xfId="34466" xr:uid="{5886DF6A-12BE-4F28-B571-5E0FC87AD311}"/>
    <cellStyle name="SAPBEXexcCritical5 3 10 5" xfId="34468" xr:uid="{AEE79D60-DA71-44C3-990A-C50CDDB9F49A}"/>
    <cellStyle name="SAPBEXexcCritical5 3 11" xfId="34470" xr:uid="{B95D7244-CC86-4624-8BA0-BCA1288F882A}"/>
    <cellStyle name="SAPBEXexcCritical5 3 12" xfId="34471" xr:uid="{55F22AE3-B2A6-4F17-BFB6-9BEDC839FF60}"/>
    <cellStyle name="SAPBEXexcCritical5 3 13" xfId="34472" xr:uid="{FC35C06D-A37A-47A2-92D5-6272DCEC1B65}"/>
    <cellStyle name="SAPBEXexcCritical5 3 14" xfId="34473" xr:uid="{6897024B-C24E-49DA-B385-0E98433683D1}"/>
    <cellStyle name="SAPBEXexcCritical5 3 15" xfId="34474" xr:uid="{0B93B650-CC70-49A3-B22D-6310C47FB541}"/>
    <cellStyle name="SAPBEXexcCritical5 3 16" xfId="34475" xr:uid="{1D04FF1D-C080-4ED9-9021-8BB92F50EA82}"/>
    <cellStyle name="SAPBEXexcCritical5 3 17" xfId="34476" xr:uid="{64CF4BF1-8054-43D4-AB9A-418ED0DB3A9B}"/>
    <cellStyle name="SAPBEXexcCritical5 3 18" xfId="34477" xr:uid="{91C8BB60-3459-4D5E-AF1A-7D69C887347F}"/>
    <cellStyle name="SAPBEXexcCritical5 3 2" xfId="34479" xr:uid="{C7D7AFF4-E5C7-4E3A-8C14-5300208374C4}"/>
    <cellStyle name="SAPBEXexcCritical5 3 2 10" xfId="6853" xr:uid="{8C3EDF99-948C-45BF-8E4E-F50DA843F31A}"/>
    <cellStyle name="SAPBEXexcCritical5 3 2 2" xfId="4880" xr:uid="{59DDAAD9-5BBB-4306-B614-1A1DD2DE21A8}"/>
    <cellStyle name="SAPBEXexcCritical5 3 2 2 2" xfId="4895" xr:uid="{756DA271-F4F7-490E-9536-A42D8A295EEA}"/>
    <cellStyle name="SAPBEXexcCritical5 3 2 2 3" xfId="1201" xr:uid="{105BB22D-F906-470A-81A8-34521F11DAE6}"/>
    <cellStyle name="SAPBEXexcCritical5 3 2 2 4" xfId="4906" xr:uid="{3DB2182C-7095-4C18-B199-E58A6A079979}"/>
    <cellStyle name="SAPBEXexcCritical5 3 2 2 5" xfId="4934" xr:uid="{4E5E8348-2F5F-4D39-8C11-87DCDBC221CD}"/>
    <cellStyle name="SAPBEXexcCritical5 3 2 3" xfId="4955" xr:uid="{8B44CF88-F375-4B37-A4B7-E48A3680ECB5}"/>
    <cellStyle name="SAPBEXexcCritical5 3 2 4" xfId="5072" xr:uid="{4D1142FB-A0B9-4CBA-A1DA-1DDDA6B9A8E3}"/>
    <cellStyle name="SAPBEXexcCritical5 3 2 5" xfId="1254" xr:uid="{3E40340C-DE2C-4448-998C-4CBDBFE75192}"/>
    <cellStyle name="SAPBEXexcCritical5 3 2 6" xfId="2634" xr:uid="{48064BB9-1AB5-40B0-A91C-F95BC3FDA8C0}"/>
    <cellStyle name="SAPBEXexcCritical5 3 2 7" xfId="3723" xr:uid="{934F0DED-B6CC-43D5-B2DD-2C91BE56F90B}"/>
    <cellStyle name="SAPBEXexcCritical5 3 2 8" xfId="34482" xr:uid="{12D0A895-D091-43FA-954C-803C113E11D6}"/>
    <cellStyle name="SAPBEXexcCritical5 3 2 9" xfId="29337" xr:uid="{190541DF-EA7D-46CB-BDB6-2A7441E9CBD2}"/>
    <cellStyle name="SAPBEXexcCritical5 3 3" xfId="34483" xr:uid="{1787A6B4-657B-4681-866E-7687EE71FE90}"/>
    <cellStyle name="SAPBEXexcCritical5 3 3 10" xfId="14942" xr:uid="{6A362F03-E320-4435-BCCF-EF17BADB300D}"/>
    <cellStyle name="SAPBEXexcCritical5 3 3 2" xfId="5196" xr:uid="{6DB175B9-69AB-4549-9C5E-7D8D3197E857}"/>
    <cellStyle name="SAPBEXexcCritical5 3 3 2 2" xfId="5200" xr:uid="{5691EBE8-A109-45AD-875C-E343C06E59AF}"/>
    <cellStyle name="SAPBEXexcCritical5 3 3 2 3" xfId="5203" xr:uid="{E5CEDF30-007F-4ABE-B62D-039C826737E3}"/>
    <cellStyle name="SAPBEXexcCritical5 3 3 2 4" xfId="5211" xr:uid="{02065770-5026-4B22-8889-BE0BD7F2961F}"/>
    <cellStyle name="SAPBEXexcCritical5 3 3 2 5" xfId="5222" xr:uid="{1F53219F-EC37-4C42-9F9A-E2A30B00EAC1}"/>
    <cellStyle name="SAPBEXexcCritical5 3 3 3" xfId="5263" xr:uid="{B951FE78-EF2F-4FB9-8C49-5A47C8CACB56}"/>
    <cellStyle name="SAPBEXexcCritical5 3 3 4" xfId="5333" xr:uid="{C44CB75C-E0EF-4BC9-A560-1396CACD88ED}"/>
    <cellStyle name="SAPBEXexcCritical5 3 3 5" xfId="1275" xr:uid="{EB9407E3-BAE8-4F5A-B164-C66C0B4DEF28}"/>
    <cellStyle name="SAPBEXexcCritical5 3 3 6" xfId="5400" xr:uid="{76D82D98-5C50-4294-BDBF-6017D689FE5E}"/>
    <cellStyle name="SAPBEXexcCritical5 3 3 7" xfId="5410" xr:uid="{5F5C6053-26CF-4378-BC08-963A34169A6B}"/>
    <cellStyle name="SAPBEXexcCritical5 3 3 8" xfId="34486" xr:uid="{0010F877-C9B1-432D-8886-E6A93BC75342}"/>
    <cellStyle name="SAPBEXexcCritical5 3 3 9" xfId="34488" xr:uid="{B9F3EF8C-02E7-4792-96E5-0D437E42DD13}"/>
    <cellStyle name="SAPBEXexcCritical5 3 4" xfId="34489" xr:uid="{73ECD808-1DF5-4D67-A561-329FAAB25D1F}"/>
    <cellStyle name="SAPBEXexcCritical5 3 4 10" xfId="34491" xr:uid="{E5E55AE6-5DAD-468C-8F12-C6F8B33E569B}"/>
    <cellStyle name="SAPBEXexcCritical5 3 4 2" xfId="2375" xr:uid="{01C98E75-5E8F-4835-8108-EE7DD86974C6}"/>
    <cellStyle name="SAPBEXexcCritical5 3 4 2 2" xfId="4156" xr:uid="{60528C2C-AAB3-4408-9C44-BC3C7010396A}"/>
    <cellStyle name="SAPBEXexcCritical5 3 4 2 3" xfId="4167" xr:uid="{3125F932-E6D9-46FE-B745-607E7A4427B7}"/>
    <cellStyle name="SAPBEXexcCritical5 3 4 2 4" xfId="2851" xr:uid="{0A8BDDA5-1155-4AC0-ACFC-E26EF0FB2435}"/>
    <cellStyle name="SAPBEXexcCritical5 3 4 2 5" xfId="4182" xr:uid="{D2F71634-FB1B-4864-932A-5FBD6B556BFA}"/>
    <cellStyle name="SAPBEXexcCritical5 3 4 3" xfId="2410" xr:uid="{E94D3217-C7E7-463F-A8C8-52C2D8385422}"/>
    <cellStyle name="SAPBEXexcCritical5 3 4 4" xfId="2439" xr:uid="{0D7813D3-739D-49E7-9795-D1EC38B88942}"/>
    <cellStyle name="SAPBEXexcCritical5 3 4 5" xfId="312" xr:uid="{360AE66C-D20F-42D3-A86B-7F7C8BBFA676}"/>
    <cellStyle name="SAPBEXexcCritical5 3 4 6" xfId="721" xr:uid="{891E9B59-B8AB-4F53-92DD-A50E789C5323}"/>
    <cellStyle name="SAPBEXexcCritical5 3 4 7" xfId="4745" xr:uid="{7BB9EBE3-F184-4F4B-8098-17D154A1E551}"/>
    <cellStyle name="SAPBEXexcCritical5 3 4 8" xfId="34493" xr:uid="{D5463FD6-7DCD-475A-AACC-A8B87E078FF2}"/>
    <cellStyle name="SAPBEXexcCritical5 3 4 9" xfId="34495" xr:uid="{669D0153-E1E2-41B8-B1F2-62A4B8AF7C4F}"/>
    <cellStyle name="SAPBEXexcCritical5 3 5" xfId="34496" xr:uid="{88A9BDC7-BDC9-46D3-965C-705457D99109}"/>
    <cellStyle name="SAPBEXexcCritical5 3 5 10" xfId="34498" xr:uid="{0DBFA5D7-C3EE-41B3-A380-23BDE06E33D1}"/>
    <cellStyle name="SAPBEXexcCritical5 3 5 2" xfId="4796" xr:uid="{6743669A-347E-4941-8DA9-56FE1103A582}"/>
    <cellStyle name="SAPBEXexcCritical5 3 5 2 2" xfId="2034" xr:uid="{C16EBD7D-BE83-48C6-A4D1-C59E5F5590D6}"/>
    <cellStyle name="SAPBEXexcCritical5 3 5 2 3" xfId="2046" xr:uid="{4B72C11D-248B-4D47-B18A-5E71BD17856B}"/>
    <cellStyle name="SAPBEXexcCritical5 3 5 2 4" xfId="2069" xr:uid="{FC356E6C-C1C8-4501-82F4-43E282D0444B}"/>
    <cellStyle name="SAPBEXexcCritical5 3 5 2 5" xfId="4277" xr:uid="{15567300-3D43-4648-B657-DA611B7F2C40}"/>
    <cellStyle name="SAPBEXexcCritical5 3 5 3" xfId="4812" xr:uid="{6412425A-B5F8-4CDE-B4E1-A43312B7F008}"/>
    <cellStyle name="SAPBEXexcCritical5 3 5 4" xfId="4829" xr:uid="{7C696D3A-F36E-431A-A980-97D38E287337}"/>
    <cellStyle name="SAPBEXexcCritical5 3 5 5" xfId="1295" xr:uid="{FE284AFE-267D-4850-9367-D10533165EAF}"/>
    <cellStyle name="SAPBEXexcCritical5 3 5 6" xfId="4842" xr:uid="{B572F5FA-A013-49C2-B7F9-F241352F5878}"/>
    <cellStyle name="SAPBEXexcCritical5 3 5 7" xfId="4856" xr:uid="{766BB6F2-E31C-49EE-8E6F-E27ED790D38B}"/>
    <cellStyle name="SAPBEXexcCritical5 3 5 8" xfId="34500" xr:uid="{27B0986D-2237-4CC0-A558-CA2B916537F1}"/>
    <cellStyle name="SAPBEXexcCritical5 3 5 9" xfId="34502" xr:uid="{E2F814C2-2492-43C8-AB7C-33C400F22764}"/>
    <cellStyle name="SAPBEXexcCritical5 3 6" xfId="34503" xr:uid="{163E6505-7BA6-42FB-B95F-2AF2100213AB}"/>
    <cellStyle name="SAPBEXexcCritical5 3 6 10" xfId="21927" xr:uid="{9350E5E0-DFAD-4D6C-AA73-B48ECA3AE04B}"/>
    <cellStyle name="SAPBEXexcCritical5 3 6 2" xfId="4902" xr:uid="{7C74EB18-0A81-408F-91DB-79EFD72CFA5C}"/>
    <cellStyle name="SAPBEXexcCritical5 3 6 2 2" xfId="4613" xr:uid="{1751C0CD-5E72-46A3-AD23-7ABE2AAC89BE}"/>
    <cellStyle name="SAPBEXexcCritical5 3 6 2 3" xfId="4628" xr:uid="{EA8E9041-ED89-4438-BEC8-BB7B0CDDD667}"/>
    <cellStyle name="SAPBEXexcCritical5 3 6 2 4" xfId="4639" xr:uid="{AC2E98FC-EFA2-4248-8494-418A7510D483}"/>
    <cellStyle name="SAPBEXexcCritical5 3 6 2 5" xfId="4648" xr:uid="{DC664DE5-4258-4EDC-AB3B-408E9693C0E7}"/>
    <cellStyle name="SAPBEXexcCritical5 3 6 3" xfId="4927" xr:uid="{F087387E-326F-464C-9363-0AB6F598E433}"/>
    <cellStyle name="SAPBEXexcCritical5 3 6 4" xfId="916" xr:uid="{1354EF91-DAFF-4A8A-BC91-A4449FD9CA72}"/>
    <cellStyle name="SAPBEXexcCritical5 3 6 5" xfId="1335" xr:uid="{D1705DE7-E8C7-4B3D-A518-907596601920}"/>
    <cellStyle name="SAPBEXexcCritical5 3 6 6" xfId="1845" xr:uid="{7A370260-485C-43B8-9C2B-91812134ECD5}"/>
    <cellStyle name="SAPBEXexcCritical5 3 6 7" xfId="1858" xr:uid="{79239AEA-1DCB-4598-A260-E1543F4B162A}"/>
    <cellStyle name="SAPBEXexcCritical5 3 6 8" xfId="34505" xr:uid="{48CEB5EB-30A7-4318-AF2B-743774E9E9E6}"/>
    <cellStyle name="SAPBEXexcCritical5 3 6 9" xfId="34506" xr:uid="{38F58600-B313-4A48-AEA7-71E86A220FD6}"/>
    <cellStyle name="SAPBEXexcCritical5 3 7" xfId="34507" xr:uid="{E0DFAA57-240C-4081-96B6-E7E3DA210177}"/>
    <cellStyle name="SAPBEXexcCritical5 3 7 2" xfId="4976" xr:uid="{C9E7AD51-FDC3-4C70-8A13-902B8ED19801}"/>
    <cellStyle name="SAPBEXexcCritical5 3 7 3" xfId="904" xr:uid="{2512A666-9856-44B7-B4CB-1F0582AE1C45}"/>
    <cellStyle name="SAPBEXexcCritical5 3 7 4" xfId="4989" xr:uid="{35BA26E0-3D17-4D35-B6FE-BBA6A67654D4}"/>
    <cellStyle name="SAPBEXexcCritical5 3 7 5" xfId="1346" xr:uid="{62B6ED28-2A85-431C-961F-25AAE26E211F}"/>
    <cellStyle name="SAPBEXexcCritical5 3 8" xfId="34508" xr:uid="{6AF0C9EA-85EF-4514-A350-C34AF473C291}"/>
    <cellStyle name="SAPBEXexcCritical5 3 8 2" xfId="1612" xr:uid="{9AAC8A0C-7F6B-4B14-A50F-882ED1E82DE2}"/>
    <cellStyle name="SAPBEXexcCritical5 3 8 3" xfId="1645" xr:uid="{4D083773-716A-48DF-BBC3-071057D7BCF6}"/>
    <cellStyle name="SAPBEXexcCritical5 3 8 4" xfId="1663" xr:uid="{1067054C-2533-46F9-A6E6-96644534234A}"/>
    <cellStyle name="SAPBEXexcCritical5 3 8 5" xfId="1698" xr:uid="{B4DAFF2A-6C59-4C4B-9E59-C0F51C886365}"/>
    <cellStyle name="SAPBEXexcCritical5 3 9" xfId="34509" xr:uid="{7BA2F348-B6B8-45BE-A487-CC4576D4107B}"/>
    <cellStyle name="SAPBEXexcCritical5 3 9 2" xfId="5499" xr:uid="{260EE257-A43F-4B02-8654-4466F10AB6F9}"/>
    <cellStyle name="SAPBEXexcCritical5 3 9 3" xfId="5517" xr:uid="{95B56595-8438-445A-841D-992481B72F43}"/>
    <cellStyle name="SAPBEXexcCritical5 3 9 4" xfId="5539" xr:uid="{8E71B197-CACF-43D4-B686-F31B7C3C294B}"/>
    <cellStyle name="SAPBEXexcCritical5 3 9 5" xfId="7364" xr:uid="{C832C7C5-FD53-4767-8DD3-2623FFBED618}"/>
    <cellStyle name="SAPBEXexcCritical5 3_New TB 18-19" xfId="33666" xr:uid="{CC89EC78-0317-4280-8FDF-FE797D146A5F}"/>
    <cellStyle name="SAPBEXexcCritical5 4" xfId="495" xr:uid="{ACB7981B-7AF1-4FA4-AF93-94772D6877DD}"/>
    <cellStyle name="SAPBEXexcCritical5 4 10" xfId="7371" xr:uid="{F9004E5E-A794-45F0-87C4-1F05954D954C}"/>
    <cellStyle name="SAPBEXexcCritical5 4 2" xfId="34510" xr:uid="{061FCE1E-C51D-4F5A-8A0D-A6E37D58A42F}"/>
    <cellStyle name="SAPBEXexcCritical5 4 2 2" xfId="34513" xr:uid="{C45EBB78-0843-4639-A295-6BEAC5B55525}"/>
    <cellStyle name="SAPBEXexcCritical5 4 2 3" xfId="2527" xr:uid="{B13A71F6-0B32-4012-96D4-605C1D5673DA}"/>
    <cellStyle name="SAPBEXexcCritical5 4 2 4" xfId="2532" xr:uid="{81288A69-416F-4926-8A4E-A78A4CC1E90F}"/>
    <cellStyle name="SAPBEXexcCritical5 4 2 5" xfId="972" xr:uid="{CA970C99-F2F4-4451-8C7D-19C6437110AB}"/>
    <cellStyle name="SAPBEXexcCritical5 4 3" xfId="34514" xr:uid="{14044DFF-CA2E-47EB-A4D4-0B41ACA14797}"/>
    <cellStyle name="SAPBEXexcCritical5 4 4" xfId="34515" xr:uid="{2158BFFF-4AE7-4D57-889F-EBE1E0D3DBA3}"/>
    <cellStyle name="SAPBEXexcCritical5 4 5" xfId="34516" xr:uid="{8A721A42-F32E-408A-B250-2EEDD7E7AE3F}"/>
    <cellStyle name="SAPBEXexcCritical5 4 6" xfId="34517" xr:uid="{9B0534C8-9742-4B3E-90F7-3B38CAC76AED}"/>
    <cellStyle name="SAPBEXexcCritical5 4 7" xfId="34518" xr:uid="{CE1C4B69-B208-4ADB-ADFA-AD18C27130D6}"/>
    <cellStyle name="SAPBEXexcCritical5 4 8" xfId="16682" xr:uid="{3FD18310-6AB2-41B0-B756-E9E7FC41B38C}"/>
    <cellStyle name="SAPBEXexcCritical5 4 9" xfId="34519" xr:uid="{118D6419-AB10-4819-B4B0-95F7EA8A12CC}"/>
    <cellStyle name="SAPBEXexcCritical5 5" xfId="538" xr:uid="{DAF7A0D7-E60B-466F-A062-A56051747171}"/>
    <cellStyle name="SAPBEXexcCritical5 5 10" xfId="23654" xr:uid="{D1895E06-0EBB-46B2-BEB4-E7B136A325C0}"/>
    <cellStyle name="SAPBEXexcCritical5 5 2" xfId="26619" xr:uid="{E8964F72-6AA4-4D9C-BA64-66E6CEBBBDE3}"/>
    <cellStyle name="SAPBEXexcCritical5 5 2 2" xfId="21229" xr:uid="{EC955E45-D44A-493B-9F02-2EABC77DDCAC}"/>
    <cellStyle name="SAPBEXexcCritical5 5 2 3" xfId="21231" xr:uid="{CC6C7E7F-5816-4A82-8B86-0623693358DC}"/>
    <cellStyle name="SAPBEXexcCritical5 5 2 4" xfId="34520" xr:uid="{E763CB88-C3D7-4144-BAFA-3F560CE5017A}"/>
    <cellStyle name="SAPBEXexcCritical5 5 2 5" xfId="34521" xr:uid="{862B07CF-192C-4816-874F-723B48A0A11D}"/>
    <cellStyle name="SAPBEXexcCritical5 5 3" xfId="26622" xr:uid="{20A8C9F3-3BA0-4E57-B183-46D669CE26B2}"/>
    <cellStyle name="SAPBEXexcCritical5 5 4" xfId="26624" xr:uid="{1A787DF0-F77F-4109-A5FC-497D8E52950A}"/>
    <cellStyle name="SAPBEXexcCritical5 5 5" xfId="26626" xr:uid="{092EA219-0194-4328-9C5F-34771DA8B4F6}"/>
    <cellStyle name="SAPBEXexcCritical5 5 6" xfId="26628" xr:uid="{069918FA-3B0B-4C37-8665-EA0F3434ACDF}"/>
    <cellStyle name="SAPBEXexcCritical5 5 7" xfId="34522" xr:uid="{65D48F54-93DB-4151-A9B0-2E894EE29DD8}"/>
    <cellStyle name="SAPBEXexcCritical5 5 8" xfId="34523" xr:uid="{397E8B4B-028A-4A5E-AD8E-E39C5E772427}"/>
    <cellStyle name="SAPBEXexcCritical5 5 9" xfId="34524" xr:uid="{833C458C-6D64-4461-B2BF-8271F2DB6807}"/>
    <cellStyle name="SAPBEXexcCritical5 6" xfId="5794" xr:uid="{B27C0765-347B-45B7-AEA8-A75CCED42C76}"/>
    <cellStyle name="SAPBEXexcCritical5 6 10" xfId="34525" xr:uid="{E8B0FF47-19AC-4C19-AD5E-7E392FA85165}"/>
    <cellStyle name="SAPBEXexcCritical5 6 2" xfId="34526" xr:uid="{8804D668-045B-411F-AD68-A637601AD385}"/>
    <cellStyle name="SAPBEXexcCritical5 6 2 2" xfId="34528" xr:uid="{330E10DE-E55A-4F79-82AB-422FC064CBE6}"/>
    <cellStyle name="SAPBEXexcCritical5 6 2 3" xfId="34529" xr:uid="{85EEB9E6-8157-475C-984F-514CA1E02341}"/>
    <cellStyle name="SAPBEXexcCritical5 6 2 4" xfId="34530" xr:uid="{314107E8-7C7F-4958-B8CF-A0871611F53D}"/>
    <cellStyle name="SAPBEXexcCritical5 6 2 5" xfId="34532" xr:uid="{6D0F9824-26CF-45A5-AAF9-6A23C3677F91}"/>
    <cellStyle name="SAPBEXexcCritical5 6 3" xfId="34534" xr:uid="{467DCF88-E017-41DA-8824-76D5A6E11696}"/>
    <cellStyle name="SAPBEXexcCritical5 6 4" xfId="34535" xr:uid="{50C56B90-1C7D-488D-BDA4-9334723B1DF7}"/>
    <cellStyle name="SAPBEXexcCritical5 6 5" xfId="34536" xr:uid="{9992C91F-AF1A-4922-80A9-970662F5551A}"/>
    <cellStyle name="SAPBEXexcCritical5 6 6" xfId="34537" xr:uid="{2BD46126-2020-412E-8A9F-EBEC46EE125E}"/>
    <cellStyle name="SAPBEXexcCritical5 6 7" xfId="34538" xr:uid="{9A59C534-91E9-4EF2-8F0D-8548C4443C02}"/>
    <cellStyle name="SAPBEXexcCritical5 6 8" xfId="34539" xr:uid="{6FD6D22C-0FD4-43B1-AE10-F3DDECBE3CEA}"/>
    <cellStyle name="SAPBEXexcCritical5 6 9" xfId="34540" xr:uid="{7D3D3411-0D29-446A-9C62-D098D4CB40C7}"/>
    <cellStyle name="SAPBEXexcCritical5 7" xfId="5806" xr:uid="{641925E8-F4F1-4EB2-9A5A-6652966EDB78}"/>
    <cellStyle name="SAPBEXexcCritical5 7 10" xfId="22306" xr:uid="{F8A9AAF1-6F3A-47FA-B0F3-5C44D166CA25}"/>
    <cellStyle name="SAPBEXexcCritical5 7 2" xfId="34542" xr:uid="{171FB5A7-DBEF-45F1-AA21-52DADF45053D}"/>
    <cellStyle name="SAPBEXexcCritical5 7 2 2" xfId="34543" xr:uid="{D3022BBA-7B4C-44D9-B014-D0F5CFE6CC45}"/>
    <cellStyle name="SAPBEXexcCritical5 7 2 3" xfId="34544" xr:uid="{35CEB79A-7D67-44D1-820D-144A1A853118}"/>
    <cellStyle name="SAPBEXexcCritical5 7 2 4" xfId="34545" xr:uid="{F83CF8A2-EEC8-4AF9-9E61-84DAB418A47B}"/>
    <cellStyle name="SAPBEXexcCritical5 7 2 5" xfId="34546" xr:uid="{9A41CB5C-2BEF-4CAD-A42F-52EDBA6D5285}"/>
    <cellStyle name="SAPBEXexcCritical5 7 3" xfId="34547" xr:uid="{D5A5E067-CDA6-4CE2-9E41-B2F786A135A9}"/>
    <cellStyle name="SAPBEXexcCritical5 7 4" xfId="34548" xr:uid="{4F26A35E-F295-451D-8ED6-B98F84616BDD}"/>
    <cellStyle name="SAPBEXexcCritical5 7 5" xfId="34549" xr:uid="{6880ACF6-F3AA-4713-9228-1E25702F3F73}"/>
    <cellStyle name="SAPBEXexcCritical5 7 6" xfId="34552" xr:uid="{D12BF185-28FA-4232-A67A-B92D325142CA}"/>
    <cellStyle name="SAPBEXexcCritical5 7 7" xfId="34555" xr:uid="{8B247106-D828-4912-B2E4-4066DF4C1E43}"/>
    <cellStyle name="SAPBEXexcCritical5 7 8" xfId="30653" xr:uid="{7E8F29E7-FB0F-4DF5-A2EC-55BF038922BA}"/>
    <cellStyle name="SAPBEXexcCritical5 7 9" xfId="34557" xr:uid="{974869C7-7BB0-40B7-B0F2-CB51C09B2C55}"/>
    <cellStyle name="SAPBEXexcCritical5 8" xfId="9703" xr:uid="{4C5CF994-2C12-44B5-9C49-A06361AC5F2D}"/>
    <cellStyle name="SAPBEXexcCritical5 8 10" xfId="34558" xr:uid="{CEEEC60B-0E6D-4972-BC36-97BBC11B6121}"/>
    <cellStyle name="SAPBEXexcCritical5 8 2" xfId="34559" xr:uid="{75B7F4CE-48E9-4431-81F7-8696C2A6577F}"/>
    <cellStyle name="SAPBEXexcCritical5 8 2 2" xfId="34560" xr:uid="{29259A72-E238-4F7F-A553-A9CFCCAE6997}"/>
    <cellStyle name="SAPBEXexcCritical5 8 2 3" xfId="34561" xr:uid="{D06CC5B7-7FBC-4340-AD2D-C53A8E3C5DA6}"/>
    <cellStyle name="SAPBEXexcCritical5 8 2 4" xfId="34562" xr:uid="{0293DED2-55FA-47D6-8164-C26536759CEF}"/>
    <cellStyle name="SAPBEXexcCritical5 8 2 5" xfId="34564" xr:uid="{4E4CB1AA-ED4D-4348-9B2F-7A87508EF91F}"/>
    <cellStyle name="SAPBEXexcCritical5 8 3" xfId="34565" xr:uid="{BFB929AB-0A5F-471C-B98A-2A3D38CB3C45}"/>
    <cellStyle name="SAPBEXexcCritical5 8 4" xfId="34566" xr:uid="{E6178586-4F5C-4F93-87F3-6443FBC11B2B}"/>
    <cellStyle name="SAPBEXexcCritical5 8 5" xfId="30730" xr:uid="{90A439D2-E3DC-4B8A-AA31-3E31DBC816DF}"/>
    <cellStyle name="SAPBEXexcCritical5 8 6" xfId="30732" xr:uid="{33D45220-46E6-4FF1-B713-A99924F815CE}"/>
    <cellStyle name="SAPBEXexcCritical5 8 7" xfId="30736" xr:uid="{EF900B06-0A70-419A-9631-5CA366A381A6}"/>
    <cellStyle name="SAPBEXexcCritical5 8 8" xfId="3258" xr:uid="{0C7E2BB9-B352-4227-A327-6E7CF6082158}"/>
    <cellStyle name="SAPBEXexcCritical5 8 9" xfId="3269" xr:uid="{32E05060-8E41-4269-9023-368FCA39158D}"/>
    <cellStyle name="SAPBEXexcCritical5 9" xfId="10715" xr:uid="{CA215CA3-7050-4FD5-AB22-B6F0E628E275}"/>
    <cellStyle name="SAPBEXexcCritical5 9 2" xfId="34567" xr:uid="{ABC9CE19-3A59-4FC1-92DD-6C5CD48B7853}"/>
    <cellStyle name="SAPBEXexcCritical5 9 3" xfId="34568" xr:uid="{993E589B-A83F-42A7-83BC-B61BDD4C4514}"/>
    <cellStyle name="SAPBEXexcCritical5 9 4" xfId="34569" xr:uid="{1864CE42-7A90-4C1A-9E25-3478B6C6A081}"/>
    <cellStyle name="SAPBEXexcCritical5 9 5" xfId="34570" xr:uid="{135BF276-EAD2-457E-88D3-72BDDF147826}"/>
    <cellStyle name="SAPBEXexcCritical5_New TB 18-19" xfId="28539" xr:uid="{CE6A4172-2B2E-468C-8228-8727ACA1A3D3}"/>
    <cellStyle name="SAPBEXexcCritical6" xfId="27410" xr:uid="{74732BF8-3275-4514-A5AE-407498ACD884}"/>
    <cellStyle name="SAPBEXexcCritical6 10" xfId="22618" xr:uid="{0D4930B0-40E7-44C0-A440-0EADC6C67DD1}"/>
    <cellStyle name="SAPBEXexcCritical6 10 2" xfId="34572" xr:uid="{CAA45D72-9FE1-4376-A2BA-344170BFA759}"/>
    <cellStyle name="SAPBEXexcCritical6 10 3" xfId="34576" xr:uid="{DB2234B9-0034-4165-AC55-BE9FBD170EDC}"/>
    <cellStyle name="SAPBEXexcCritical6 10 4" xfId="34579" xr:uid="{6FEAA90A-469D-484F-B8F1-8A5D9B215085}"/>
    <cellStyle name="SAPBEXexcCritical6 10 5" xfId="34581" xr:uid="{445541BB-88EB-48D4-9F79-700EB53F68F9}"/>
    <cellStyle name="SAPBEXexcCritical6 11" xfId="22622" xr:uid="{2A1B0B49-1E2B-4A9F-9F73-0E07D02BB0EA}"/>
    <cellStyle name="SAPBEXexcCritical6 11 2" xfId="34583" xr:uid="{0B66E3F4-E4BE-42F7-A62A-FB85E956A725}"/>
    <cellStyle name="SAPBEXexcCritical6 11 3" xfId="34585" xr:uid="{28582C60-D096-45D8-96E0-745491FEDEE4}"/>
    <cellStyle name="SAPBEXexcCritical6 11 4" xfId="34587" xr:uid="{906F5CE8-F185-42EE-AB9B-73474421E1E0}"/>
    <cellStyle name="SAPBEXexcCritical6 11 5" xfId="34589" xr:uid="{6B51F9D5-FAE4-49B3-A22B-BBD43FD2B31C}"/>
    <cellStyle name="SAPBEXexcCritical6 12" xfId="10536" xr:uid="{88B187BB-E3C0-4827-809A-40381F1EC40E}"/>
    <cellStyle name="SAPBEXexcCritical6 12 2" xfId="6703" xr:uid="{B61883C5-406B-4812-8DF2-1E51D68538AB}"/>
    <cellStyle name="SAPBEXexcCritical6 12 3" xfId="6743" xr:uid="{B5E059B6-C92D-4264-99A3-27BE017EE6C4}"/>
    <cellStyle name="SAPBEXexcCritical6 12 4" xfId="6752" xr:uid="{4D6F32F5-3393-4C7C-9B7C-9964490A1AA4}"/>
    <cellStyle name="SAPBEXexcCritical6 12 5" xfId="1821" xr:uid="{C57AC7C3-BC73-4EF7-8AAC-036053AE0043}"/>
    <cellStyle name="SAPBEXexcCritical6 13" xfId="5150" xr:uid="{6A94CBA2-862B-4F0B-86C6-B3F444E40545}"/>
    <cellStyle name="SAPBEXexcCritical6 14" xfId="7240" xr:uid="{AD059396-F932-441F-8AD5-3852A199A96A}"/>
    <cellStyle name="SAPBEXexcCritical6 15" xfId="7248" xr:uid="{12810C5F-2DC2-481C-A470-D49FC2D916D2}"/>
    <cellStyle name="SAPBEXexcCritical6 16" xfId="7259" xr:uid="{566E4F71-D971-42D4-819D-A5EAB6C9E33D}"/>
    <cellStyle name="SAPBEXexcCritical6 17" xfId="7268" xr:uid="{67F08B9E-4148-4B5F-82FE-2E0FC1199DC8}"/>
    <cellStyle name="SAPBEXexcCritical6 18" xfId="2786" xr:uid="{398E98BF-B8D6-41BC-B94A-E18A9AE8662B}"/>
    <cellStyle name="SAPBEXexcCritical6 19" xfId="2802" xr:uid="{0ADF25F9-AE74-47A4-A7D0-DBED9D6961A5}"/>
    <cellStyle name="SAPBEXexcCritical6 2" xfId="7069" xr:uid="{D7ABBC8D-6A46-4FFF-9A81-E7845F222F10}"/>
    <cellStyle name="SAPBEXexcCritical6 2 10" xfId="25562" xr:uid="{1D6CF794-95CA-4375-BC7E-A32A5061E772}"/>
    <cellStyle name="SAPBEXexcCritical6 2 10 2" xfId="34590" xr:uid="{58A07AE7-E304-47EB-8F7E-7398497F6FA2}"/>
    <cellStyle name="SAPBEXexcCritical6 2 10 3" xfId="34592" xr:uid="{54AF4EEE-C97D-46F8-9311-02BE963AA278}"/>
    <cellStyle name="SAPBEXexcCritical6 2 10 4" xfId="34594" xr:uid="{CE02B1F6-7B76-4A95-9E22-9E1FE6B0CE3D}"/>
    <cellStyle name="SAPBEXexcCritical6 2 10 5" xfId="34597" xr:uid="{EDDBF03A-65BA-4FA4-B836-EB472474D956}"/>
    <cellStyle name="SAPBEXexcCritical6 2 11" xfId="25566" xr:uid="{DACFE405-61D1-479C-A1B8-AEFB7DF41658}"/>
    <cellStyle name="SAPBEXexcCritical6 2 12" xfId="25570" xr:uid="{21448425-4365-44A1-A9B5-6DF24C95DDC7}"/>
    <cellStyle name="SAPBEXexcCritical6 2 13" xfId="34599" xr:uid="{087F598F-31E0-495F-86FC-E845F906AA96}"/>
    <cellStyle name="SAPBEXexcCritical6 2 14" xfId="34600" xr:uid="{BADCFA6F-E99D-4140-9D09-291C660423A3}"/>
    <cellStyle name="SAPBEXexcCritical6 2 15" xfId="34601" xr:uid="{03F3C62F-26C5-41A8-8EF8-DF5D9C710416}"/>
    <cellStyle name="SAPBEXexcCritical6 2 16" xfId="34602" xr:uid="{6ECF3460-64AA-4151-ADCD-4BF04D6CF18D}"/>
    <cellStyle name="SAPBEXexcCritical6 2 17" xfId="34603" xr:uid="{7E11D368-CF74-443D-9176-1B4E6B8FE040}"/>
    <cellStyle name="SAPBEXexcCritical6 2 18" xfId="34604" xr:uid="{4A81631F-5127-4FC9-BE64-BB9A4345BC5F}"/>
    <cellStyle name="SAPBEXexcCritical6 2 2" xfId="34605" xr:uid="{BF8B2248-6472-4A72-B013-AFA4C9131340}"/>
    <cellStyle name="SAPBEXexcCritical6 2 2 10" xfId="26035" xr:uid="{7A88E98E-103B-43B2-8F96-E046A35DB99D}"/>
    <cellStyle name="SAPBEXexcCritical6 2 2 2" xfId="16135" xr:uid="{BC8B3206-F754-4F1D-BF6A-F01E3D2F9476}"/>
    <cellStyle name="SAPBEXexcCritical6 2 2 2 2" xfId="34607" xr:uid="{BCBD25A9-A296-46B3-8EAD-92A6F1A5B40B}"/>
    <cellStyle name="SAPBEXexcCritical6 2 2 2 3" xfId="34608" xr:uid="{843FA222-67DC-4492-9DED-6B9BDDEC24C5}"/>
    <cellStyle name="SAPBEXexcCritical6 2 2 2 4" xfId="34609" xr:uid="{105FEF79-419C-4017-A3E7-38CAF3C4E6D5}"/>
    <cellStyle name="SAPBEXexcCritical6 2 2 2 5" xfId="34610" xr:uid="{36DEDEE9-6A5F-4734-9CB8-2F00124DA7C3}"/>
    <cellStyle name="SAPBEXexcCritical6 2 2 3" xfId="20917" xr:uid="{A6CA2DC3-1B84-4F7E-841E-3F930D20C2DB}"/>
    <cellStyle name="SAPBEXexcCritical6 2 2 4" xfId="20921" xr:uid="{66D066E0-3D8B-4948-B00A-15DF16A04A70}"/>
    <cellStyle name="SAPBEXexcCritical6 2 2 5" xfId="20925" xr:uid="{316B94A7-F2FD-456C-BC12-7DE4486A8C22}"/>
    <cellStyle name="SAPBEXexcCritical6 2 2 6" xfId="20930" xr:uid="{77FCCC4F-1D98-4FAC-8F0D-112D2893D037}"/>
    <cellStyle name="SAPBEXexcCritical6 2 2 7" xfId="24769" xr:uid="{253B32C7-B238-42CA-B60E-C7CCE4568B97}"/>
    <cellStyle name="SAPBEXexcCritical6 2 2 8" xfId="24772" xr:uid="{D4347627-9094-4C35-8CF3-1DFCC69FDA90}"/>
    <cellStyle name="SAPBEXexcCritical6 2 2 9" xfId="24775" xr:uid="{12A7BF81-E026-4D9A-8AD3-B16E913F8FB6}"/>
    <cellStyle name="SAPBEXexcCritical6 2 3" xfId="34611" xr:uid="{947423AC-337F-4DC0-A781-9C2E491750DD}"/>
    <cellStyle name="SAPBEXexcCritical6 2 3 10" xfId="34613" xr:uid="{FB1D2585-F69F-4AAB-A7C2-73AA65A1C170}"/>
    <cellStyle name="SAPBEXexcCritical6 2 3 2" xfId="20943" xr:uid="{CE48A9F6-BD1D-4A8B-8F10-837D54D98B0C}"/>
    <cellStyle name="SAPBEXexcCritical6 2 3 2 2" xfId="34614" xr:uid="{296416BF-2B3A-4099-A0AB-775E4DF4492F}"/>
    <cellStyle name="SAPBEXexcCritical6 2 3 2 3" xfId="34615" xr:uid="{E032206E-8C8E-4131-AD19-D8C82215C5E0}"/>
    <cellStyle name="SAPBEXexcCritical6 2 3 2 4" xfId="34616" xr:uid="{1E4089E3-3390-4B0A-899A-1B1B8A629D1C}"/>
    <cellStyle name="SAPBEXexcCritical6 2 3 2 5" xfId="34617" xr:uid="{5D0B254C-A4E1-4E9E-BE35-AAD13D7D277A}"/>
    <cellStyle name="SAPBEXexcCritical6 2 3 3" xfId="20947" xr:uid="{34EF967D-10E2-43F1-A789-AAAF81528605}"/>
    <cellStyle name="SAPBEXexcCritical6 2 3 4" xfId="20952" xr:uid="{41D173E8-C82E-4471-AD62-6D41D3770002}"/>
    <cellStyle name="SAPBEXexcCritical6 2 3 5" xfId="20957" xr:uid="{4BF15618-57B1-434C-A856-E67289F88CD3}"/>
    <cellStyle name="SAPBEXexcCritical6 2 3 6" xfId="20964" xr:uid="{7F170B34-8EB8-4B3E-A341-C0264ADF7AE5}"/>
    <cellStyle name="SAPBEXexcCritical6 2 3 7" xfId="24777" xr:uid="{FAC58363-4D06-4927-BF44-63B1AB9779F5}"/>
    <cellStyle name="SAPBEXexcCritical6 2 3 8" xfId="24781" xr:uid="{717E616E-E554-47ED-8873-00157EBE20FA}"/>
    <cellStyle name="SAPBEXexcCritical6 2 3 9" xfId="24785" xr:uid="{C024F836-977E-412A-9560-3C2BE57CE700}"/>
    <cellStyle name="SAPBEXexcCritical6 2 4" xfId="31114" xr:uid="{1C98B4CF-0ED8-4BEE-B36D-1C4DE0C3E3E0}"/>
    <cellStyle name="SAPBEXexcCritical6 2 4 10" xfId="5762" xr:uid="{98C76978-D705-431F-A24A-00BCF32D5C27}"/>
    <cellStyle name="SAPBEXexcCritical6 2 4 2" xfId="20979" xr:uid="{1FD8C7CE-9017-453E-AAD1-7C743E1488D7}"/>
    <cellStyle name="SAPBEXexcCritical6 2 4 2 2" xfId="34618" xr:uid="{6D044A35-64BB-4B3B-AF8D-7322C52D11C5}"/>
    <cellStyle name="SAPBEXexcCritical6 2 4 2 3" xfId="34619" xr:uid="{762EE0B8-1931-408B-BA0D-05C107AC7EB1}"/>
    <cellStyle name="SAPBEXexcCritical6 2 4 2 4" xfId="30969" xr:uid="{11C3312A-219B-450C-9300-81E96ECA8AF7}"/>
    <cellStyle name="SAPBEXexcCritical6 2 4 2 5" xfId="34620" xr:uid="{A2DC15CA-78E8-4E36-BB5C-11537B278C84}"/>
    <cellStyle name="SAPBEXexcCritical6 2 4 3" xfId="20982" xr:uid="{BB1A3E86-8549-46A7-84D8-F7CA3EBF681A}"/>
    <cellStyle name="SAPBEXexcCritical6 2 4 4" xfId="20985" xr:uid="{28321E89-29C2-4179-830B-F30CE357E34A}"/>
    <cellStyle name="SAPBEXexcCritical6 2 4 5" xfId="20988" xr:uid="{B3369552-094A-443C-8564-34DDEFD5C7FD}"/>
    <cellStyle name="SAPBEXexcCritical6 2 4 6" xfId="20992" xr:uid="{62489DB9-F9AE-4F23-8F76-65845F5BF7D4}"/>
    <cellStyle name="SAPBEXexcCritical6 2 4 7" xfId="34623" xr:uid="{9DF0735E-B0EA-432A-B449-C8BEDA2608FB}"/>
    <cellStyle name="SAPBEXexcCritical6 2 4 8" xfId="34626" xr:uid="{7E1815DE-9D39-4F7F-AC5E-A719A3427A5A}"/>
    <cellStyle name="SAPBEXexcCritical6 2 4 9" xfId="34628" xr:uid="{95AB91DF-A844-452E-816A-428797910C9D}"/>
    <cellStyle name="SAPBEXexcCritical6 2 5" xfId="31118" xr:uid="{B220EDCD-1524-4851-AEEC-9F83A0ABE63D}"/>
    <cellStyle name="SAPBEXexcCritical6 2 5 10" xfId="34629" xr:uid="{55EDA2FD-1996-4396-96C4-D25966F1FD1D}"/>
    <cellStyle name="SAPBEXexcCritical6 2 5 2" xfId="16196" xr:uid="{1058C6C9-1D03-4EB1-9286-893B8238F896}"/>
    <cellStyle name="SAPBEXexcCritical6 2 5 2 2" xfId="17923" xr:uid="{8301C749-BAAC-4B58-91E3-36356075F0E6}"/>
    <cellStyle name="SAPBEXexcCritical6 2 5 2 3" xfId="17925" xr:uid="{275143B8-0225-4359-8A98-EB266B74172D}"/>
    <cellStyle name="SAPBEXexcCritical6 2 5 2 4" xfId="17927" xr:uid="{46FF5633-8548-4412-ADDE-6C5AD4BE2C61}"/>
    <cellStyle name="SAPBEXexcCritical6 2 5 2 5" xfId="17929" xr:uid="{39237F47-BB9F-4D1D-B8E8-35ED4693ADA5}"/>
    <cellStyle name="SAPBEXexcCritical6 2 5 3" xfId="13464" xr:uid="{42959D2D-EB8F-4EE0-9EED-BE51A02A57AE}"/>
    <cellStyle name="SAPBEXexcCritical6 2 5 4" xfId="20999" xr:uid="{F6E82A01-48A9-46ED-AA8C-4BF7D29DEED5}"/>
    <cellStyle name="SAPBEXexcCritical6 2 5 5" xfId="21002" xr:uid="{9318499F-1F6A-4CC4-9656-1090BFE74F9F}"/>
    <cellStyle name="SAPBEXexcCritical6 2 5 6" xfId="21005" xr:uid="{C00F3B60-7129-4369-AC9D-4709DAD05123}"/>
    <cellStyle name="SAPBEXexcCritical6 2 5 7" xfId="34631" xr:uid="{4BC158FE-A9AC-4B27-89B9-092783D04BD1}"/>
    <cellStyle name="SAPBEXexcCritical6 2 5 8" xfId="34633" xr:uid="{8083CE22-AE01-47F4-9690-6852FBF1CADF}"/>
    <cellStyle name="SAPBEXexcCritical6 2 5 9" xfId="34635" xr:uid="{44DCCF9A-3817-47E9-AF18-7236B1B10BB3}"/>
    <cellStyle name="SAPBEXexcCritical6 2 6" xfId="31121" xr:uid="{0B441143-456F-48CD-AB89-F95149E3A3CC}"/>
    <cellStyle name="SAPBEXexcCritical6 2 6 10" xfId="34636" xr:uid="{C9A23696-F255-4180-BC8B-AB472DAF44DC}"/>
    <cellStyle name="SAPBEXexcCritical6 2 6 2" xfId="6520" xr:uid="{A5C76912-E964-4303-9CB4-43F1C55439DA}"/>
    <cellStyle name="SAPBEXexcCritical6 2 6 2 2" xfId="34637" xr:uid="{E69844CA-566D-4EAA-92AA-02DDE4585209}"/>
    <cellStyle name="SAPBEXexcCritical6 2 6 2 3" xfId="34638" xr:uid="{5969BB37-3950-4EDD-8158-0CBE4FC02912}"/>
    <cellStyle name="SAPBEXexcCritical6 2 6 2 4" xfId="34639" xr:uid="{E0CDD6C4-9454-4883-8012-3FB55C9AFEA0}"/>
    <cellStyle name="SAPBEXexcCritical6 2 6 2 5" xfId="34640" xr:uid="{333BBF67-57AD-4437-80A5-464F61A649D6}"/>
    <cellStyle name="SAPBEXexcCritical6 2 6 3" xfId="6525" xr:uid="{C24BF2F6-0E19-48C0-ADB1-0918B8DA9662}"/>
    <cellStyle name="SAPBEXexcCritical6 2 6 4" xfId="2765" xr:uid="{720F6220-7461-4555-951E-C01D342A3F7A}"/>
    <cellStyle name="SAPBEXexcCritical6 2 6 5" xfId="6532" xr:uid="{74DBB0CF-231E-4F57-A1E7-84A85EA8F8C8}"/>
    <cellStyle name="SAPBEXexcCritical6 2 6 6" xfId="6542" xr:uid="{3F282C52-D09A-43A1-B43A-42D89A62A3C9}"/>
    <cellStyle name="SAPBEXexcCritical6 2 6 7" xfId="6547" xr:uid="{749C323C-E499-424B-82F5-DEDF3C1503D7}"/>
    <cellStyle name="SAPBEXexcCritical6 2 6 8" xfId="6553" xr:uid="{CAE4C6C9-44D1-41D2-AFA2-617D67D8B6AA}"/>
    <cellStyle name="SAPBEXexcCritical6 2 6 9" xfId="6559" xr:uid="{CDB09494-F510-49D8-B87A-3787FA865FB3}"/>
    <cellStyle name="SAPBEXexcCritical6 2 7" xfId="31123" xr:uid="{660CA402-9A62-444C-9917-F34FF70F0C22}"/>
    <cellStyle name="SAPBEXexcCritical6 2 7 2" xfId="12543" xr:uid="{CD90F8D7-1333-4EB4-AFCB-8C7E0F180A7C}"/>
    <cellStyle name="SAPBEXexcCritical6 2 7 3" xfId="34641" xr:uid="{EB1555D4-697A-439F-B6C2-56F3C6A9643A}"/>
    <cellStyle name="SAPBEXexcCritical6 2 7 4" xfId="34642" xr:uid="{C4F596D4-6F0E-4B7E-B1AC-BC6953E740EF}"/>
    <cellStyle name="SAPBEXexcCritical6 2 7 5" xfId="34643" xr:uid="{0D0BE78E-ED62-4740-94A9-A262B68E60BE}"/>
    <cellStyle name="SAPBEXexcCritical6 2 8" xfId="34426" xr:uid="{C2426EAF-0A82-4FB7-BEF6-F662EB182348}"/>
    <cellStyle name="SAPBEXexcCritical6 2 8 2" xfId="13661" xr:uid="{392E31BF-0F31-436C-A6D7-82529BF02738}"/>
    <cellStyle name="SAPBEXexcCritical6 2 8 3" xfId="34644" xr:uid="{2889AB24-3EB9-4720-9BB8-663E479BF33C}"/>
    <cellStyle name="SAPBEXexcCritical6 2 8 4" xfId="34645" xr:uid="{D5CC0522-92D0-4596-B7F6-8888D1B4E666}"/>
    <cellStyle name="SAPBEXexcCritical6 2 8 5" xfId="28105" xr:uid="{6823402C-260D-4413-8DD5-04D0C0A981D5}"/>
    <cellStyle name="SAPBEXexcCritical6 2 9" xfId="34430" xr:uid="{CDEC16BB-C521-4EF4-8A1C-A0D1822FE402}"/>
    <cellStyle name="SAPBEXexcCritical6 2 9 2" xfId="16242" xr:uid="{BAD7EF60-6DF9-4F69-9910-879A8AF570F3}"/>
    <cellStyle name="SAPBEXexcCritical6 2 9 3" xfId="34646" xr:uid="{E7DC0D8A-D2F8-46E3-9DC1-AB2C6A7FAC9E}"/>
    <cellStyle name="SAPBEXexcCritical6 2 9 4" xfId="34647" xr:uid="{1950B365-ACE7-4043-B01F-99934A25ADFB}"/>
    <cellStyle name="SAPBEXexcCritical6 2 9 5" xfId="34648" xr:uid="{C1EEE8D2-80BC-4123-9BB1-3BADCE23634E}"/>
    <cellStyle name="SAPBEXexcCritical6 2_New TB 18-19" xfId="34651" xr:uid="{60BFFB87-6846-40D4-B5C8-7BF3F776124D}"/>
    <cellStyle name="SAPBEXexcCritical6 20" xfId="7249" xr:uid="{043302B2-D515-4423-B24E-2A1700DD2119}"/>
    <cellStyle name="SAPBEXexcCritical6 3" xfId="7080" xr:uid="{E2134FEE-0B09-4C9A-9BF8-D7B4BEB2C262}"/>
    <cellStyle name="SAPBEXexcCritical6 3 10" xfId="34652" xr:uid="{F25EADD4-AEF0-4ECB-85EE-AEE7D0B028DF}"/>
    <cellStyle name="SAPBEXexcCritical6 3 10 2" xfId="34654" xr:uid="{8DAC32AF-5488-4168-8796-3E24B96909C6}"/>
    <cellStyle name="SAPBEXexcCritical6 3 10 3" xfId="34657" xr:uid="{E165AB96-5553-488C-BF5C-DD0D4BDDDE88}"/>
    <cellStyle name="SAPBEXexcCritical6 3 10 4" xfId="34661" xr:uid="{8B0B8386-D2B8-4173-A63C-DC3B745F05BD}"/>
    <cellStyle name="SAPBEXexcCritical6 3 10 5" xfId="34663" xr:uid="{8BA78912-6D5A-402B-9DE4-EDF17A39D020}"/>
    <cellStyle name="SAPBEXexcCritical6 3 11" xfId="34665" xr:uid="{B9C6CFAC-ED19-411F-905A-41585E75B5CA}"/>
    <cellStyle name="SAPBEXexcCritical6 3 12" xfId="34666" xr:uid="{C2042648-9769-4696-A514-4AD3C5D5BF8D}"/>
    <cellStyle name="SAPBEXexcCritical6 3 13" xfId="34667" xr:uid="{26CB827A-1878-4448-95E7-AD9736E8EB3D}"/>
    <cellStyle name="SAPBEXexcCritical6 3 14" xfId="34668" xr:uid="{D1D89FDE-8207-467A-A4E8-30B261D1AECC}"/>
    <cellStyle name="SAPBEXexcCritical6 3 15" xfId="34669" xr:uid="{7FEE4A31-6172-4C52-A393-64E533152D0E}"/>
    <cellStyle name="SAPBEXexcCritical6 3 16" xfId="34670" xr:uid="{4EFE10DB-5163-43D0-933D-39A6E4FB3D2A}"/>
    <cellStyle name="SAPBEXexcCritical6 3 17" xfId="34671" xr:uid="{06B14049-08AF-4338-B961-6153D7E1E321}"/>
    <cellStyle name="SAPBEXexcCritical6 3 18" xfId="34672" xr:uid="{33E3AA47-B131-41E3-B90E-7F78B8856128}"/>
    <cellStyle name="SAPBEXexcCritical6 3 2" xfId="34673" xr:uid="{EF3FED48-E14A-44FE-8987-E47076E66B4C}"/>
    <cellStyle name="SAPBEXexcCritical6 3 2 10" xfId="34675" xr:uid="{876C2B4A-1845-451A-AEB7-8CBCBC70607D}"/>
    <cellStyle name="SAPBEXexcCritical6 3 2 2" xfId="21020" xr:uid="{27730492-256D-4C08-9469-5BB97CB0D0B6}"/>
    <cellStyle name="SAPBEXexcCritical6 3 2 2 2" xfId="15248" xr:uid="{0C5DB7DC-CB71-4265-AB90-B51247861300}"/>
    <cellStyle name="SAPBEXexcCritical6 3 2 2 3" xfId="15254" xr:uid="{BBD69898-CE73-45D9-89C6-53B4675F3C9B}"/>
    <cellStyle name="SAPBEXexcCritical6 3 2 2 4" xfId="34676" xr:uid="{564A870C-FB11-4E9B-ACF1-48D3E8145606}"/>
    <cellStyle name="SAPBEXexcCritical6 3 2 2 5" xfId="34677" xr:uid="{7BEF259B-11C8-4E04-A67E-02971331F493}"/>
    <cellStyle name="SAPBEXexcCritical6 3 2 3" xfId="6796" xr:uid="{7A5F1AFC-E2F5-49BB-9ED1-6744A3618BDB}"/>
    <cellStyle name="SAPBEXexcCritical6 3 2 4" xfId="6806" xr:uid="{40CD31D8-21E4-4181-A209-0635C8BD39E3}"/>
    <cellStyle name="SAPBEXexcCritical6 3 2 5" xfId="6816" xr:uid="{5A0E6FF2-F01F-42E3-B3D6-6A48DF522B94}"/>
    <cellStyle name="SAPBEXexcCritical6 3 2 6" xfId="6825" xr:uid="{F90D18C7-2591-4A54-A0E8-DFD0F9BF8E12}"/>
    <cellStyle name="SAPBEXexcCritical6 3 2 7" xfId="6833" xr:uid="{AE6D89E2-FE35-4B6A-B1FB-917CC6C5BF7E}"/>
    <cellStyle name="SAPBEXexcCritical6 3 2 8" xfId="6876" xr:uid="{703AE264-4796-4EBE-A95A-64356CBE8270}"/>
    <cellStyle name="SAPBEXexcCritical6 3 2 9" xfId="6879" xr:uid="{A7AA2016-C78F-4E26-98D9-F38D03927692}"/>
    <cellStyle name="SAPBEXexcCritical6 3 3" xfId="34678" xr:uid="{30A3E211-8452-4997-BE31-16E99681CDCE}"/>
    <cellStyle name="SAPBEXexcCritical6 3 3 10" xfId="19818" xr:uid="{2F2A10ED-D58C-44F7-82C3-4A651EF9C2FD}"/>
    <cellStyle name="SAPBEXexcCritical6 3 3 2" xfId="21061" xr:uid="{C026499C-0BE4-4A69-AB95-DD77E9AF210B}"/>
    <cellStyle name="SAPBEXexcCritical6 3 3 2 2" xfId="15348" xr:uid="{450147EB-B1AA-46E8-9452-F720E8F7B66E}"/>
    <cellStyle name="SAPBEXexcCritical6 3 3 2 3" xfId="15355" xr:uid="{EF0E3390-49FA-4AE4-95EC-93851F1F2716}"/>
    <cellStyle name="SAPBEXexcCritical6 3 3 2 4" xfId="34680" xr:uid="{CDBD9FDB-32D2-4930-9375-097C78263067}"/>
    <cellStyle name="SAPBEXexcCritical6 3 3 2 5" xfId="34681" xr:uid="{BBBC1CAF-F6A7-43D9-AC72-84975DCC6714}"/>
    <cellStyle name="SAPBEXexcCritical6 3 3 3" xfId="21067" xr:uid="{4B841FB1-AB40-4B65-B932-3D9D0DEDC3C4}"/>
    <cellStyle name="SAPBEXexcCritical6 3 3 4" xfId="21072" xr:uid="{BC0FD6CE-AC3E-4FD2-86A3-803360549993}"/>
    <cellStyle name="SAPBEXexcCritical6 3 3 5" xfId="21081" xr:uid="{F4E4E191-21B3-4E4F-8EE6-83E3DCA3E70A}"/>
    <cellStyle name="SAPBEXexcCritical6 3 3 6" xfId="21087" xr:uid="{E16558A9-A307-4684-8EE3-FFCC436D4943}"/>
    <cellStyle name="SAPBEXexcCritical6 3 3 7" xfId="34683" xr:uid="{6E9DCC58-4292-46FA-BDA8-A7246C123420}"/>
    <cellStyle name="SAPBEXexcCritical6 3 3 8" xfId="34687" xr:uid="{855816D8-97E1-4761-BDEC-D9845D30B118}"/>
    <cellStyle name="SAPBEXexcCritical6 3 3 9" xfId="34689" xr:uid="{F2D61903-EAE3-493C-B421-3A9EA0CA4B84}"/>
    <cellStyle name="SAPBEXexcCritical6 3 4" xfId="34691" xr:uid="{5E965EFB-BA11-47FB-8ED8-4A8D577D1F2D}"/>
    <cellStyle name="SAPBEXexcCritical6 3 4 10" xfId="15862" xr:uid="{2753F826-2720-474C-96AA-FD4DA31ED2B9}"/>
    <cellStyle name="SAPBEXexcCritical6 3 4 2" xfId="21103" xr:uid="{08540D52-916E-4D63-B34C-CBEC980F5B9A}"/>
    <cellStyle name="SAPBEXexcCritical6 3 4 2 2" xfId="34694" xr:uid="{B3895E9A-69DF-4582-9277-9FB03E825D79}"/>
    <cellStyle name="SAPBEXexcCritical6 3 4 2 3" xfId="34696" xr:uid="{B87B16BA-C429-4832-9892-E15B2B0C2FFB}"/>
    <cellStyle name="SAPBEXexcCritical6 3 4 2 4" xfId="34697" xr:uid="{B824A31A-C28B-47AF-9E11-2717C0A12388}"/>
    <cellStyle name="SAPBEXexcCritical6 3 4 2 5" xfId="34698" xr:uid="{A95D86DD-A33C-4671-8D43-80EC080EBD8F}"/>
    <cellStyle name="SAPBEXexcCritical6 3 4 3" xfId="21107" xr:uid="{A63F8E51-BED3-4B55-8960-D0609AB61CB0}"/>
    <cellStyle name="SAPBEXexcCritical6 3 4 4" xfId="21111" xr:uid="{D4FFEDA0-D15B-483F-B522-79D6D2732B61}"/>
    <cellStyle name="SAPBEXexcCritical6 3 4 5" xfId="21115" xr:uid="{3E3D4A31-592A-49A2-85B6-DDFD2B2F9239}"/>
    <cellStyle name="SAPBEXexcCritical6 3 4 6" xfId="21120" xr:uid="{234A0938-FB00-449C-9DF7-20474E656A92}"/>
    <cellStyle name="SAPBEXexcCritical6 3 4 7" xfId="34700" xr:uid="{35DD5FA8-C7F4-4365-82DF-EA6004B0A6F6}"/>
    <cellStyle name="SAPBEXexcCritical6 3 4 8" xfId="34703" xr:uid="{366839CD-0BFA-4DCA-A4C9-BA7C8FFFD176}"/>
    <cellStyle name="SAPBEXexcCritical6 3 4 9" xfId="34705" xr:uid="{E3373437-F335-4D2A-B87E-05D5272219BD}"/>
    <cellStyle name="SAPBEXexcCritical6 3 5" xfId="34707" xr:uid="{4D370B1F-DE73-4D0E-A1C1-531047CA93CB}"/>
    <cellStyle name="SAPBEXexcCritical6 3 5 10" xfId="34709" xr:uid="{87AB8577-ADD5-452D-A950-D4F3073A9244}"/>
    <cellStyle name="SAPBEXexcCritical6 3 5 2" xfId="21142" xr:uid="{41E26A9B-7EB2-4143-A4FD-2E22CFFDAE52}"/>
    <cellStyle name="SAPBEXexcCritical6 3 5 2 2" xfId="16752" xr:uid="{D7A5C73A-F57B-4C49-8585-913021A049ED}"/>
    <cellStyle name="SAPBEXexcCritical6 3 5 2 3" xfId="20905" xr:uid="{CE2BD4CB-E9A0-4919-9EE7-9B1EC1B944C4}"/>
    <cellStyle name="SAPBEXexcCritical6 3 5 2 4" xfId="20909" xr:uid="{EFB70A34-1915-48B1-98B1-D8386EC2B9AC}"/>
    <cellStyle name="SAPBEXexcCritical6 3 5 2 5" xfId="20913" xr:uid="{C685D999-2846-4809-BC5F-B385806585E9}"/>
    <cellStyle name="SAPBEXexcCritical6 3 5 3" xfId="21146" xr:uid="{479BC049-41DB-4186-8E19-726FAFA4B305}"/>
    <cellStyle name="SAPBEXexcCritical6 3 5 4" xfId="21150" xr:uid="{77994F69-2C95-48E8-B70F-8B138FC704B8}"/>
    <cellStyle name="SAPBEXexcCritical6 3 5 5" xfId="21154" xr:uid="{54F376DB-5E53-4888-A8A7-CCA704AF005E}"/>
    <cellStyle name="SAPBEXexcCritical6 3 5 6" xfId="21159" xr:uid="{B71C3019-7C4D-4E12-A7C4-E55A3979CF43}"/>
    <cellStyle name="SAPBEXexcCritical6 3 5 7" xfId="34710" xr:uid="{92AD5559-3138-4B11-9E68-40C08B7096D8}"/>
    <cellStyle name="SAPBEXexcCritical6 3 5 8" xfId="34712" xr:uid="{A27319BD-7BA3-4214-BA72-AD011940CCD2}"/>
    <cellStyle name="SAPBEXexcCritical6 3 5 9" xfId="34714" xr:uid="{E2A5ECF5-9047-4653-81B2-EAE0132AA929}"/>
    <cellStyle name="SAPBEXexcCritical6 3 6" xfId="34716" xr:uid="{9A19606F-0A5F-4E18-9494-CBD41C85CB84}"/>
    <cellStyle name="SAPBEXexcCritical6 3 6 10" xfId="34718" xr:uid="{5DB9C6FB-B669-4985-B4D6-AA33958A7287}"/>
    <cellStyle name="SAPBEXexcCritical6 3 6 2" xfId="34719" xr:uid="{B9B21811-EBDC-47FE-AE56-6147B03A9081}"/>
    <cellStyle name="SAPBEXexcCritical6 3 6 2 2" xfId="32397" xr:uid="{3A28D45D-654A-4E4D-BCD5-027BEBCEFD64}"/>
    <cellStyle name="SAPBEXexcCritical6 3 6 2 3" xfId="32400" xr:uid="{40AA5ECA-3D88-40D1-9827-5D3DE528FFB3}"/>
    <cellStyle name="SAPBEXexcCritical6 3 6 2 4" xfId="34723" xr:uid="{F04C9953-7B26-4FA5-B687-6C75F3107695}"/>
    <cellStyle name="SAPBEXexcCritical6 3 6 2 5" xfId="34726" xr:uid="{65958FEE-ED11-4240-A662-B8B950BE6D12}"/>
    <cellStyle name="SAPBEXexcCritical6 3 6 3" xfId="34727" xr:uid="{B695D6AC-AA45-4FD9-A838-9061E898C6B8}"/>
    <cellStyle name="SAPBEXexcCritical6 3 6 4" xfId="34729" xr:uid="{D066639C-E441-4DCC-98C3-D3FBC8BB215B}"/>
    <cellStyle name="SAPBEXexcCritical6 3 6 5" xfId="34731" xr:uid="{5F6715AC-96B6-4528-ABD4-8ECA11424E92}"/>
    <cellStyle name="SAPBEXexcCritical6 3 6 6" xfId="34733" xr:uid="{89288DB7-2BE3-44E6-970E-F007C2C31F3E}"/>
    <cellStyle name="SAPBEXexcCritical6 3 6 7" xfId="34735" xr:uid="{E6DF25EB-0357-48DC-B644-ADB86FF89393}"/>
    <cellStyle name="SAPBEXexcCritical6 3 6 8" xfId="34737" xr:uid="{70E14448-2E98-4721-A145-981ECEAE65C3}"/>
    <cellStyle name="SAPBEXexcCritical6 3 6 9" xfId="34739" xr:uid="{BCAD49D7-DDAD-4D82-BA2A-B2D860F36782}"/>
    <cellStyle name="SAPBEXexcCritical6 3 7" xfId="34742" xr:uid="{4432BB81-3520-48E2-9633-89CDF5CD27B7}"/>
    <cellStyle name="SAPBEXexcCritical6 3 7 2" xfId="34743" xr:uid="{1536D5C9-3184-4D86-882B-0CB57888B9A2}"/>
    <cellStyle name="SAPBEXexcCritical6 3 7 3" xfId="34744" xr:uid="{C9D2C827-2DEE-42CC-AF12-3597C97E44F4}"/>
    <cellStyle name="SAPBEXexcCritical6 3 7 4" xfId="34745" xr:uid="{37CBA88C-40FD-4AAF-BF54-DFA3805D4BED}"/>
    <cellStyle name="SAPBEXexcCritical6 3 7 5" xfId="34746" xr:uid="{50A12095-1AE0-4A02-8DA8-523AA0BB1020}"/>
    <cellStyle name="SAPBEXexcCritical6 3 8" xfId="34748" xr:uid="{A767F22A-E3D1-4BD6-88B4-804A0F877322}"/>
    <cellStyle name="SAPBEXexcCritical6 3 8 2" xfId="28984" xr:uid="{9F49834A-A341-4A09-A03C-F84082F88AA3}"/>
    <cellStyle name="SAPBEXexcCritical6 3 8 3" xfId="34749" xr:uid="{59537F14-154C-4B3A-A5BB-D14161ADAC7B}"/>
    <cellStyle name="SAPBEXexcCritical6 3 8 4" xfId="34750" xr:uid="{D9077CEE-8BBC-436A-8C54-16EC60C07C83}"/>
    <cellStyle name="SAPBEXexcCritical6 3 8 5" xfId="34751" xr:uid="{EDBC211C-5646-4E30-BCF0-FFE15636ADB8}"/>
    <cellStyle name="SAPBEXexcCritical6 3 9" xfId="28842" xr:uid="{C20BE563-3646-48C1-B843-6D8F036A615F}"/>
    <cellStyle name="SAPBEXexcCritical6 3 9 2" xfId="28845" xr:uid="{179549D0-AB99-4958-8D7C-3E9768704DB8}"/>
    <cellStyle name="SAPBEXexcCritical6 3 9 3" xfId="28847" xr:uid="{31D6D36E-CB9D-4212-B0E4-14D450EEA073}"/>
    <cellStyle name="SAPBEXexcCritical6 3 9 4" xfId="28849" xr:uid="{D839C13D-8647-498A-9DB8-6F2C92A30713}"/>
    <cellStyle name="SAPBEXexcCritical6 3 9 5" xfId="28851" xr:uid="{8A1445D8-FA72-468F-A78C-20AB6D061D05}"/>
    <cellStyle name="SAPBEXexcCritical6 3_New TB 18-19" xfId="34752" xr:uid="{D7EC5608-A8A1-426D-BF9B-CB010BD92D17}"/>
    <cellStyle name="SAPBEXexcCritical6 4" xfId="7085" xr:uid="{CE63C40C-F0CA-40FC-82C5-F8DE8B135CFA}"/>
    <cellStyle name="SAPBEXexcCritical6 4 10" xfId="34754" xr:uid="{78A1C625-408D-4F1B-A432-D85E23A402F0}"/>
    <cellStyle name="SAPBEXexcCritical6 4 2" xfId="34755" xr:uid="{7924945C-065A-47A0-B1BF-C71CCC779ABB}"/>
    <cellStyle name="SAPBEXexcCritical6 4 2 2" xfId="6625" xr:uid="{3C2F45E6-2687-48B6-9419-7B9D348AA492}"/>
    <cellStyle name="SAPBEXexcCritical6 4 2 3" xfId="427" xr:uid="{B5D5A073-3C7A-4546-8CAA-775C1755ACB0}"/>
    <cellStyle name="SAPBEXexcCritical6 4 2 4" xfId="6627" xr:uid="{87109223-6E68-4548-AD59-3FEF678522A9}"/>
    <cellStyle name="SAPBEXexcCritical6 4 2 5" xfId="34757" xr:uid="{89AB73CB-58CF-41E5-894D-D221E0112CC1}"/>
    <cellStyle name="SAPBEXexcCritical6 4 3" xfId="34758" xr:uid="{C2FF42D6-B29E-4202-93EB-5A80200E35B7}"/>
    <cellStyle name="SAPBEXexcCritical6 4 4" xfId="34759" xr:uid="{04ED1B4B-9E43-4B3E-AF74-BD6984411ADB}"/>
    <cellStyle name="SAPBEXexcCritical6 4 5" xfId="34760" xr:uid="{33AFA2AD-0EF7-4324-9554-695BE03D0D08}"/>
    <cellStyle name="SAPBEXexcCritical6 4 6" xfId="34761" xr:uid="{2166FB87-2486-4532-945E-B20B6451574F}"/>
    <cellStyle name="SAPBEXexcCritical6 4 7" xfId="34763" xr:uid="{579EC692-9F31-4590-A05D-A57CE7A50458}"/>
    <cellStyle name="SAPBEXexcCritical6 4 8" xfId="34765" xr:uid="{1D55EFF5-E086-47F0-AEBF-27D2E07F1CC9}"/>
    <cellStyle name="SAPBEXexcCritical6 4 9" xfId="28936" xr:uid="{CF6C41CB-D327-4DAC-A7C8-CE525AB87534}"/>
    <cellStyle name="SAPBEXexcCritical6 5" xfId="7091" xr:uid="{C8188C0C-F022-4F39-A640-82D9D85152B8}"/>
    <cellStyle name="SAPBEXexcCritical6 5 10" xfId="1482" xr:uid="{D195D911-A2D1-4461-85D2-46EC01D117A7}"/>
    <cellStyle name="SAPBEXexcCritical6 5 2" xfId="26812" xr:uid="{9EDDB0D3-C61D-4870-94B3-6AEE230CDA8C}"/>
    <cellStyle name="SAPBEXexcCritical6 5 2 2" xfId="34766" xr:uid="{BE218DCA-B573-4360-B945-3EDE93558746}"/>
    <cellStyle name="SAPBEXexcCritical6 5 2 3" xfId="34767" xr:uid="{D21F86CF-B641-4F21-B5AD-E6B3B9B884EC}"/>
    <cellStyle name="SAPBEXexcCritical6 5 2 4" xfId="34768" xr:uid="{CA7DDEFD-F11B-4422-9BA7-5615BEB0232A}"/>
    <cellStyle name="SAPBEXexcCritical6 5 2 5" xfId="34769" xr:uid="{C193F9C2-5344-4DE2-BC01-5488B724457D}"/>
    <cellStyle name="SAPBEXexcCritical6 5 3" xfId="26814" xr:uid="{4CD19E53-2E26-49B8-9DB0-E3F6759B3E0D}"/>
    <cellStyle name="SAPBEXexcCritical6 5 4" xfId="26817" xr:uid="{55F834FC-60DB-452C-8DEA-B012B0E87437}"/>
    <cellStyle name="SAPBEXexcCritical6 5 5" xfId="26820" xr:uid="{F80648FE-6F87-42E1-9F3D-244B6201191E}"/>
    <cellStyle name="SAPBEXexcCritical6 5 6" xfId="26823" xr:uid="{C9A88715-65E0-4DBB-BD2D-8BA907AAFAFB}"/>
    <cellStyle name="SAPBEXexcCritical6 5 7" xfId="34770" xr:uid="{31DB5B4A-8741-4FAF-9E5D-9A90FC876D4C}"/>
    <cellStyle name="SAPBEXexcCritical6 5 8" xfId="34771" xr:uid="{88A92E18-FF5D-4418-87C2-4AB8BE3E3C7A}"/>
    <cellStyle name="SAPBEXexcCritical6 5 9" xfId="28986" xr:uid="{985F8980-D2C7-4532-92A5-8E319F0DE98E}"/>
    <cellStyle name="SAPBEXexcCritical6 6" xfId="7099" xr:uid="{5D823675-BF6F-44E3-A74B-81F3E44D6BCC}"/>
    <cellStyle name="SAPBEXexcCritical6 6 10" xfId="34773" xr:uid="{095DB682-5CC0-4C35-9D38-852928510BE4}"/>
    <cellStyle name="SAPBEXexcCritical6 6 2" xfId="34774" xr:uid="{94092B55-F938-4072-A2A4-56F0870F6618}"/>
    <cellStyle name="SAPBEXexcCritical6 6 2 2" xfId="34776" xr:uid="{12FAE9E9-E31F-4F95-AF23-357EB2BF11FE}"/>
    <cellStyle name="SAPBEXexcCritical6 6 2 3" xfId="34777" xr:uid="{3B129774-4260-4945-A5FE-BE2D91B417FB}"/>
    <cellStyle name="SAPBEXexcCritical6 6 2 4" xfId="34778" xr:uid="{23201495-A733-4D18-A5E5-2B94CE05516C}"/>
    <cellStyle name="SAPBEXexcCritical6 6 2 5" xfId="34779" xr:uid="{5AF8AF90-E77F-4AD6-94C8-F453E22D064C}"/>
    <cellStyle name="SAPBEXexcCritical6 6 3" xfId="34780" xr:uid="{0E30C9B8-5357-4358-80FF-4AB5E77EBD47}"/>
    <cellStyle name="SAPBEXexcCritical6 6 4" xfId="34781" xr:uid="{7A95649D-32EA-45BD-BBD8-E2C2C4986EAE}"/>
    <cellStyle name="SAPBEXexcCritical6 6 5" xfId="34782" xr:uid="{0DFED77B-DEE6-4216-B16C-68DE714B1B57}"/>
    <cellStyle name="SAPBEXexcCritical6 6 6" xfId="34783" xr:uid="{9085743C-6424-4F44-84A1-3E90B411A10C}"/>
    <cellStyle name="SAPBEXexcCritical6 6 7" xfId="34784" xr:uid="{EDF64277-3922-469B-B8FF-4E8E7AFEB3E7}"/>
    <cellStyle name="SAPBEXexcCritical6 6 8" xfId="34785" xr:uid="{4EB1D17E-10FB-41BA-8BE7-BDA4177AD6DC}"/>
    <cellStyle name="SAPBEXexcCritical6 6 9" xfId="29076" xr:uid="{2FDDDC3F-CCA7-4D91-A7BA-526851E74477}"/>
    <cellStyle name="SAPBEXexcCritical6 7" xfId="7107" xr:uid="{35294E48-D802-4CBB-B80F-0E3ED8B2CFFF}"/>
    <cellStyle name="SAPBEXexcCritical6 7 10" xfId="25656" xr:uid="{28BDE580-987B-43FD-AEA2-A627953EB7F7}"/>
    <cellStyle name="SAPBEXexcCritical6 7 2" xfId="34786" xr:uid="{DC50148E-F0B6-4C31-B9B6-62DE2CAC0019}"/>
    <cellStyle name="SAPBEXexcCritical6 7 2 2" xfId="34787" xr:uid="{CE480771-267C-4E35-8DAB-269F96F71975}"/>
    <cellStyle name="SAPBEXexcCritical6 7 2 3" xfId="34788" xr:uid="{DE81C234-1D5B-4C5F-80A8-226328236968}"/>
    <cellStyle name="SAPBEXexcCritical6 7 2 4" xfId="34789" xr:uid="{3E3F2907-F5DA-429D-BB29-E6DEDAF880BA}"/>
    <cellStyle name="SAPBEXexcCritical6 7 2 5" xfId="34790" xr:uid="{7E59BD48-5D73-4404-A06E-78279AABA030}"/>
    <cellStyle name="SAPBEXexcCritical6 7 3" xfId="25780" xr:uid="{C62F9550-C656-4446-8A82-E5D17DC1DC48}"/>
    <cellStyle name="SAPBEXexcCritical6 7 4" xfId="25783" xr:uid="{9EE3FCD2-8BB7-477E-B105-1FFC23C4837F}"/>
    <cellStyle name="SAPBEXexcCritical6 7 5" xfId="25787" xr:uid="{A818E976-04B3-4CAE-A13A-E3B385B7D4F9}"/>
    <cellStyle name="SAPBEXexcCritical6 7 6" xfId="25788" xr:uid="{078D3F68-4CA8-4D89-95F7-8FAC47D1EB97}"/>
    <cellStyle name="SAPBEXexcCritical6 7 7" xfId="25793" xr:uid="{C9747BFC-7758-439D-8D08-5A011DB65A8C}"/>
    <cellStyle name="SAPBEXexcCritical6 7 8" xfId="25798" xr:uid="{1AA5DDA1-DE90-4373-B912-4EAEB39EF953}"/>
    <cellStyle name="SAPBEXexcCritical6 7 9" xfId="25804" xr:uid="{89CFDA29-7BE4-48DC-B2EF-558A43B170B1}"/>
    <cellStyle name="SAPBEXexcCritical6 8" xfId="9713" xr:uid="{D7AA084A-69BC-458E-8D84-4B1540F50ED3}"/>
    <cellStyle name="SAPBEXexcCritical6 8 10" xfId="34792" xr:uid="{872FE4AA-1615-4C30-ACFE-403DBE0F668E}"/>
    <cellStyle name="SAPBEXexcCritical6 8 2" xfId="34793" xr:uid="{1F6BCD5E-9B22-4F22-AE07-61E036073EB0}"/>
    <cellStyle name="SAPBEXexcCritical6 8 2 2" xfId="24265" xr:uid="{5AC6EFA7-C4E3-475C-BD54-6FEAA169F4A7}"/>
    <cellStyle name="SAPBEXexcCritical6 8 2 3" xfId="24267" xr:uid="{8ED4D1FF-BD6E-4B12-A3DD-44E840EE5E8F}"/>
    <cellStyle name="SAPBEXexcCritical6 8 2 4" xfId="34794" xr:uid="{C34C1CB4-1DAF-4629-AAF5-3740469843DF}"/>
    <cellStyle name="SAPBEXexcCritical6 8 2 5" xfId="34795" xr:uid="{EA3D4268-9BD8-4EDC-9AE5-D15FE358EC86}"/>
    <cellStyle name="SAPBEXexcCritical6 8 3" xfId="25815" xr:uid="{D8F45C2C-CF0C-4600-B0A6-65EB325D4998}"/>
    <cellStyle name="SAPBEXexcCritical6 8 4" xfId="25817" xr:uid="{1E58FA18-BBF5-43DD-A82A-02359A0EBEA9}"/>
    <cellStyle name="SAPBEXexcCritical6 8 5" xfId="25820" xr:uid="{2EC1923E-208F-43C0-97DA-FB78E19BCE0D}"/>
    <cellStyle name="SAPBEXexcCritical6 8 6" xfId="25822" xr:uid="{20F44CAF-3099-4CD6-8D8E-429D563685D4}"/>
    <cellStyle name="SAPBEXexcCritical6 8 7" xfId="25826" xr:uid="{79406E9B-43B4-4F26-B115-0BE4CC95EF2B}"/>
    <cellStyle name="SAPBEXexcCritical6 8 8" xfId="2820" xr:uid="{07F232BF-E8DB-4A94-9C8E-415CCD46FC13}"/>
    <cellStyle name="SAPBEXexcCritical6 8 9" xfId="2829" xr:uid="{5E21BBD3-42D4-4083-9FE0-2C2D36D6CDDA}"/>
    <cellStyle name="SAPBEXexcCritical6 9" xfId="10733" xr:uid="{293FBE6C-8965-4817-B92B-841A78E4F326}"/>
    <cellStyle name="SAPBEXexcCritical6 9 2" xfId="34796" xr:uid="{33E9CCD3-ABD2-4309-9C37-18B4F5DCC4DF}"/>
    <cellStyle name="SAPBEXexcCritical6 9 3" xfId="25830" xr:uid="{734DFBAA-B001-42B8-B69B-4221C99FCD0A}"/>
    <cellStyle name="SAPBEXexcCritical6 9 4" xfId="25832" xr:uid="{92F27245-26D2-4DC3-B150-3AC74BBB4CE6}"/>
    <cellStyle name="SAPBEXexcCritical6 9 5" xfId="25834" xr:uid="{9807B3F4-9173-4A2A-8E8F-A5932DC1B9E6}"/>
    <cellStyle name="SAPBEXexcCritical6_New TB 18-19" xfId="23819" xr:uid="{4C7457C4-7998-42E9-A83F-0C62FE298447}"/>
    <cellStyle name="SAPBEXexcGood1" xfId="34797" xr:uid="{9DC8DC97-3761-4DE9-955E-4EC49CDFDB89}"/>
    <cellStyle name="SAPBEXexcGood1 10" xfId="12640" xr:uid="{5D35835E-3D7C-488D-AACC-3EA6CC2E08DA}"/>
    <cellStyle name="SAPBEXexcGood1 10 2" xfId="34799" xr:uid="{5F8F5EFA-384B-47F2-8887-8573283440F5}"/>
    <cellStyle name="SAPBEXexcGood1 10 3" xfId="34801" xr:uid="{03F52B42-EDBD-4796-B4F6-305AC23816B7}"/>
    <cellStyle name="SAPBEXexcGood1 10 4" xfId="34803" xr:uid="{A508205B-2689-46BB-8A35-E09E575E963B}"/>
    <cellStyle name="SAPBEXexcGood1 10 5" xfId="34804" xr:uid="{599B5E20-4B2A-4FCA-9B2C-683027E15CB5}"/>
    <cellStyle name="SAPBEXexcGood1 11" xfId="12645" xr:uid="{C1DA44B2-5944-4E41-B6A3-CBBF58CB39AE}"/>
    <cellStyle name="SAPBEXexcGood1 11 2" xfId="34805" xr:uid="{05DE7203-4109-451B-A344-0388D5F9B4BD}"/>
    <cellStyle name="SAPBEXexcGood1 11 3" xfId="34806" xr:uid="{91CA9F6D-B575-4C60-9B07-D7D13EF90F18}"/>
    <cellStyle name="SAPBEXexcGood1 11 4" xfId="34807" xr:uid="{FD4A3CB1-8883-4C6D-B9B8-F9C31235919B}"/>
    <cellStyle name="SAPBEXexcGood1 11 5" xfId="34808" xr:uid="{4FF9711D-E9C6-47D4-86C6-BECAD345E697}"/>
    <cellStyle name="SAPBEXexcGood1 12" xfId="9557" xr:uid="{244E4BBB-414E-4327-9D2B-1BAA1D3642C9}"/>
    <cellStyle name="SAPBEXexcGood1 12 2" xfId="9509" xr:uid="{57D3ED0A-7D83-4CB0-A717-0CAC8C09D724}"/>
    <cellStyle name="SAPBEXexcGood1 12 3" xfId="9511" xr:uid="{A1A334E1-F85D-4C00-A0F1-8056C3E057FF}"/>
    <cellStyle name="SAPBEXexcGood1 12 4" xfId="9531" xr:uid="{C9F57B42-ACA3-4F3C-B9E4-2ABCC11F7DCF}"/>
    <cellStyle name="SAPBEXexcGood1 12 5" xfId="9534" xr:uid="{CFA9D1EE-1EBA-4E40-B5E0-F3A1997FCB96}"/>
    <cellStyle name="SAPBEXexcGood1 13" xfId="12649" xr:uid="{F7029078-89C1-4886-891E-F23AC40817D5}"/>
    <cellStyle name="SAPBEXexcGood1 14" xfId="12653" xr:uid="{1A56A6EF-71B6-4CE2-B2ED-DA7C7F3736F4}"/>
    <cellStyle name="SAPBEXexcGood1 15" xfId="12657" xr:uid="{2CD16BE6-F14E-421C-8B2F-F1358A657944}"/>
    <cellStyle name="SAPBEXexcGood1 16" xfId="12661" xr:uid="{62C23F46-3283-4A82-AFAD-7FCE2F6DC0D5}"/>
    <cellStyle name="SAPBEXexcGood1 17" xfId="12665" xr:uid="{BF6CAC47-4484-4471-8E73-18028041DF23}"/>
    <cellStyle name="SAPBEXexcGood1 18" xfId="34809" xr:uid="{7AE022F9-D317-45B1-9281-0AB77BD07E54}"/>
    <cellStyle name="SAPBEXexcGood1 19" xfId="34811" xr:uid="{AE7DA949-E100-4DA9-9A27-208C377099BA}"/>
    <cellStyle name="SAPBEXexcGood1 2" xfId="26053" xr:uid="{675E4850-AD93-48D7-AB91-8455FEF328E4}"/>
    <cellStyle name="SAPBEXexcGood1 2 10" xfId="34813" xr:uid="{E9902E36-BAE5-4E5A-B1AA-872252237A74}"/>
    <cellStyle name="SAPBEXexcGood1 2 10 2" xfId="34814" xr:uid="{6D199CD3-D5AA-499D-B631-056C8C965680}"/>
    <cellStyle name="SAPBEXexcGood1 2 10 3" xfId="34815" xr:uid="{CB00BF9D-F0DD-4EB0-A3F7-357EA2BA68EE}"/>
    <cellStyle name="SAPBEXexcGood1 2 10 4" xfId="34816" xr:uid="{BBF8959B-EC25-40CA-8C34-032B9C5C1B38}"/>
    <cellStyle name="SAPBEXexcGood1 2 10 5" xfId="34817" xr:uid="{5FEBF099-2A53-491D-9CE1-FA9F1DABF77C}"/>
    <cellStyle name="SAPBEXexcGood1 2 11" xfId="34818" xr:uid="{F2EA58EA-C667-4F2F-95E2-D4914EE8D045}"/>
    <cellStyle name="SAPBEXexcGood1 2 12" xfId="34819" xr:uid="{D047C956-00C4-4867-80A0-8648091B40A8}"/>
    <cellStyle name="SAPBEXexcGood1 2 13" xfId="34820" xr:uid="{D79BD012-1BA2-4622-BFA5-184378A032A1}"/>
    <cellStyle name="SAPBEXexcGood1 2 14" xfId="34821" xr:uid="{41EE1439-24F4-4FF2-912C-9A74B0D2CF5E}"/>
    <cellStyle name="SAPBEXexcGood1 2 15" xfId="34822" xr:uid="{27D26CE2-FB02-4EC6-B78F-E713288DB96C}"/>
    <cellStyle name="SAPBEXexcGood1 2 16" xfId="33554" xr:uid="{CECECF57-1A1F-444D-99B4-C9058FC75AEF}"/>
    <cellStyle name="SAPBEXexcGood1 2 17" xfId="11883" xr:uid="{2182E4DE-5C44-4922-A6AE-1EC300577939}"/>
    <cellStyle name="SAPBEXexcGood1 2 18" xfId="11887" xr:uid="{C6883930-F039-4907-85CF-9C1409AD7459}"/>
    <cellStyle name="SAPBEXexcGood1 2 2" xfId="27999" xr:uid="{F523F8F9-3C98-4E12-B834-6E481B3015DD}"/>
    <cellStyle name="SAPBEXexcGood1 2 2 10" xfId="25002" xr:uid="{B1BC0A17-7DD0-414F-B3CC-AB40B82548BE}"/>
    <cellStyle name="SAPBEXexcGood1 2 2 2" xfId="1960" xr:uid="{7B9C9D54-61DE-4AF7-B621-5A636A4FCECC}"/>
    <cellStyle name="SAPBEXexcGood1 2 2 2 2" xfId="5731" xr:uid="{1CA9C1B4-BB09-4DCD-81B1-B1614CC36475}"/>
    <cellStyle name="SAPBEXexcGood1 2 2 2 3" xfId="5748" xr:uid="{A2F18B63-E70F-4C50-9621-2ED117786957}"/>
    <cellStyle name="SAPBEXexcGood1 2 2 2 4" xfId="5760" xr:uid="{D59E65B1-CBC2-4EB6-AFB5-CA0845DE4999}"/>
    <cellStyle name="SAPBEXexcGood1 2 2 2 5" xfId="5774" xr:uid="{13B6B170-1FA2-4662-86E7-4B6364003C69}"/>
    <cellStyle name="SAPBEXexcGood1 2 2 3" xfId="1973" xr:uid="{A3B7F386-17EA-48C0-AC17-F0A53BA7E65C}"/>
    <cellStyle name="SAPBEXexcGood1 2 2 4" xfId="21237" xr:uid="{27EBABF6-A7B0-4651-8AA5-39633C122BA6}"/>
    <cellStyle name="SAPBEXexcGood1 2 2 5" xfId="21239" xr:uid="{44F2A13B-9C8C-4047-B680-F5C644615071}"/>
    <cellStyle name="SAPBEXexcGood1 2 2 6" xfId="34823" xr:uid="{24AEF285-1A99-4D87-B79C-00F793231B8F}"/>
    <cellStyle name="SAPBEXexcGood1 2 2 7" xfId="34824" xr:uid="{CFB03C32-D6B5-4F4D-80EC-D28575AB7660}"/>
    <cellStyle name="SAPBEXexcGood1 2 2 8" xfId="34825" xr:uid="{94C9A760-1F39-469B-9813-7EA8791AC416}"/>
    <cellStyle name="SAPBEXexcGood1 2 2 9" xfId="32353" xr:uid="{9A43ECE1-D5CF-4CC5-8121-D4D93DBB7F37}"/>
    <cellStyle name="SAPBEXexcGood1 2 3" xfId="28001" xr:uid="{206F49BE-16B1-4123-9E18-A94370CA46DC}"/>
    <cellStyle name="SAPBEXexcGood1 2 3 10" xfId="34826" xr:uid="{0D484B49-B738-45E7-8F48-035EEE11EFDB}"/>
    <cellStyle name="SAPBEXexcGood1 2 3 2" xfId="9918" xr:uid="{195BF4B2-FF7D-4FC5-919D-5EE1D0DA73AD}"/>
    <cellStyle name="SAPBEXexcGood1 2 3 2 2" xfId="7229" xr:uid="{3F122C84-AC47-483D-A1C8-6D1723337372}"/>
    <cellStyle name="SAPBEXexcGood1 2 3 2 3" xfId="7236" xr:uid="{740B62EC-4E99-43B1-9AAE-F9CD2D4F6738}"/>
    <cellStyle name="SAPBEXexcGood1 2 3 2 4" xfId="2695" xr:uid="{8D26D6D9-E979-42EC-A62A-D40FBC5AAD84}"/>
    <cellStyle name="SAPBEXexcGood1 2 3 2 5" xfId="2713" xr:uid="{8FBC011F-4E48-405E-9701-C20E53D517E2}"/>
    <cellStyle name="SAPBEXexcGood1 2 3 3" xfId="9930" xr:uid="{A422AC50-7EB4-40F9-8A85-4902D1CDCBD2}"/>
    <cellStyle name="SAPBEXexcGood1 2 3 4" xfId="21245" xr:uid="{C24AE4C2-9C91-4EA9-804D-76CA2B9FC757}"/>
    <cellStyle name="SAPBEXexcGood1 2 3 5" xfId="21247" xr:uid="{8F52E80A-262C-4548-A5D1-AE1733F41711}"/>
    <cellStyle name="SAPBEXexcGood1 2 3 6" xfId="34827" xr:uid="{C1152473-9D26-4652-B783-44F900736E91}"/>
    <cellStyle name="SAPBEXexcGood1 2 3 7" xfId="34828" xr:uid="{2ABE0936-E59A-46A0-A5A8-8E151A7A1A47}"/>
    <cellStyle name="SAPBEXexcGood1 2 3 8" xfId="34829" xr:uid="{F20E472E-2123-4657-9F00-3274FD4CDB8F}"/>
    <cellStyle name="SAPBEXexcGood1 2 3 9" xfId="34830" xr:uid="{947E0D5E-0F11-4FA2-8EC8-28060D10D928}"/>
    <cellStyle name="SAPBEXexcGood1 2 4" xfId="28003" xr:uid="{40C00130-24C4-4290-BCDB-ABCBAE87B226}"/>
    <cellStyle name="SAPBEXexcGood1 2 4 10" xfId="34831" xr:uid="{A8C1984F-41E0-4E60-BE8E-450E33241A17}"/>
    <cellStyle name="SAPBEXexcGood1 2 4 2" xfId="34832" xr:uid="{FCA5DDC2-4366-4370-A005-9DDF8D17B327}"/>
    <cellStyle name="SAPBEXexcGood1 2 4 2 2" xfId="12207" xr:uid="{2C8D056F-9EDA-4EC2-A857-F3D1F153026D}"/>
    <cellStyle name="SAPBEXexcGood1 2 4 2 3" xfId="12210" xr:uid="{D6201C52-A175-4A53-A214-FBBE99D9D083}"/>
    <cellStyle name="SAPBEXexcGood1 2 4 2 4" xfId="12216" xr:uid="{502260BE-205F-4859-A827-98B91D28A516}"/>
    <cellStyle name="SAPBEXexcGood1 2 4 2 5" xfId="12222" xr:uid="{88E8F511-1637-4403-BAED-C537283E3202}"/>
    <cellStyle name="SAPBEXexcGood1 2 4 3" xfId="34833" xr:uid="{6B13C1AC-6EEB-463D-9EDE-2052CC6E071E}"/>
    <cellStyle name="SAPBEXexcGood1 2 4 4" xfId="34834" xr:uid="{C32F9037-FB0F-4461-9E23-274A1E6F1A4E}"/>
    <cellStyle name="SAPBEXexcGood1 2 4 5" xfId="34835" xr:uid="{0CEC66CC-DD4A-4240-8EAD-3F37F468DCC7}"/>
    <cellStyle name="SAPBEXexcGood1 2 4 6" xfId="34836" xr:uid="{8E557B6D-88FD-47BA-842D-C1CAF61DD144}"/>
    <cellStyle name="SAPBEXexcGood1 2 4 7" xfId="34837" xr:uid="{3F7842AD-C76B-461D-AD16-FBF840B4CAB1}"/>
    <cellStyle name="SAPBEXexcGood1 2 4 8" xfId="34838" xr:uid="{E89B08BF-B79A-4F20-ACFD-A3A1F53100B8}"/>
    <cellStyle name="SAPBEXexcGood1 2 4 9" xfId="34839" xr:uid="{D3982D03-745D-427D-ABBB-D68959D77ED8}"/>
    <cellStyle name="SAPBEXexcGood1 2 5" xfId="28005" xr:uid="{A635D663-C967-4C27-9B31-19A34588231B}"/>
    <cellStyle name="SAPBEXexcGood1 2 5 10" xfId="6176" xr:uid="{5B2B7717-DB41-4882-A6FF-C07BC359E48A}"/>
    <cellStyle name="SAPBEXexcGood1 2 5 2" xfId="34840" xr:uid="{A3A2A0E1-0CC2-4B07-83F5-8FB93EA723BA}"/>
    <cellStyle name="SAPBEXexcGood1 2 5 2 2" xfId="12329" xr:uid="{D698C3D8-AAEE-477E-B020-463E05145727}"/>
    <cellStyle name="SAPBEXexcGood1 2 5 2 3" xfId="12332" xr:uid="{0474D3F1-772C-411B-978D-80477A5AC97E}"/>
    <cellStyle name="SAPBEXexcGood1 2 5 2 4" xfId="12338" xr:uid="{25DC94E7-ED61-48A9-8C51-5C441244929B}"/>
    <cellStyle name="SAPBEXexcGood1 2 5 2 5" xfId="12344" xr:uid="{EABDE6EA-E95C-46C3-9955-DC21E1281137}"/>
    <cellStyle name="SAPBEXexcGood1 2 5 3" xfId="34841" xr:uid="{FE8EBEB2-F9A3-43B8-B39F-0AD2A05D72C8}"/>
    <cellStyle name="SAPBEXexcGood1 2 5 4" xfId="34842" xr:uid="{1A1E7CE1-B445-4356-A3A9-941CCEB89D12}"/>
    <cellStyle name="SAPBEXexcGood1 2 5 5" xfId="34843" xr:uid="{D4ED7257-A4D7-43A7-957E-A8703960D2E1}"/>
    <cellStyle name="SAPBEXexcGood1 2 5 6" xfId="34844" xr:uid="{37C10FAA-81E2-44DE-ADAD-1848ACDA1357}"/>
    <cellStyle name="SAPBEXexcGood1 2 5 7" xfId="34845" xr:uid="{D2E9AFDC-5068-474F-8731-72FF7B4EF61C}"/>
    <cellStyle name="SAPBEXexcGood1 2 5 8" xfId="34846" xr:uid="{D2CE9A1B-ACD6-4CB6-AFA6-21F01E1D6C9F}"/>
    <cellStyle name="SAPBEXexcGood1 2 5 9" xfId="34848" xr:uid="{6716A662-0A17-4C9E-AE59-23AF743F547D}"/>
    <cellStyle name="SAPBEXexcGood1 2 6" xfId="28007" xr:uid="{DC8A607E-0A2C-4558-A26F-61E3CB18609F}"/>
    <cellStyle name="SAPBEXexcGood1 2 6 10" xfId="34850" xr:uid="{6315CFDC-64BE-46ED-A234-03D3EE30EB5B}"/>
    <cellStyle name="SAPBEXexcGood1 2 6 2" xfId="14303" xr:uid="{9A2ADA6D-024B-4F7E-88E3-6EBDCB9D1B6E}"/>
    <cellStyle name="SAPBEXexcGood1 2 6 2 2" xfId="5930" xr:uid="{9BA5A72C-71F8-47E9-B581-01B103373A8A}"/>
    <cellStyle name="SAPBEXexcGood1 2 6 2 3" xfId="1067" xr:uid="{B635A170-186D-4D23-9C9B-F3AFFCA6A082}"/>
    <cellStyle name="SAPBEXexcGood1 2 6 2 4" xfId="5940" xr:uid="{D680370F-A40D-4ACD-959D-2258D94991AB}"/>
    <cellStyle name="SAPBEXexcGood1 2 6 2 5" xfId="5954" xr:uid="{4499F0C9-4BAC-4F9F-91E8-B673D2AFF1FD}"/>
    <cellStyle name="SAPBEXexcGood1 2 6 3" xfId="34852" xr:uid="{A677797D-773B-4134-9AA8-9313201F605F}"/>
    <cellStyle name="SAPBEXexcGood1 2 6 4" xfId="34853" xr:uid="{C4FCA886-6521-4DA6-B8B0-69DBFA89213D}"/>
    <cellStyle name="SAPBEXexcGood1 2 6 5" xfId="34854" xr:uid="{6A2C177F-9005-4909-A3AD-E41E6D4650F4}"/>
    <cellStyle name="SAPBEXexcGood1 2 6 6" xfId="34855" xr:uid="{D90B246C-F427-4125-BE86-6046C8D0ED57}"/>
    <cellStyle name="SAPBEXexcGood1 2 6 7" xfId="34856" xr:uid="{FCB3799D-C245-4156-A1AC-E5428F079E25}"/>
    <cellStyle name="SAPBEXexcGood1 2 6 8" xfId="34857" xr:uid="{AF75F33C-629B-47D1-A456-04F54C984128}"/>
    <cellStyle name="SAPBEXexcGood1 2 6 9" xfId="34858" xr:uid="{8604DD40-6DE4-4826-B19E-3534F370D3F9}"/>
    <cellStyle name="SAPBEXexcGood1 2 7" xfId="28009" xr:uid="{A1F4E2B4-D0A3-4186-85B8-5D22468E1FC9}"/>
    <cellStyle name="SAPBEXexcGood1 2 7 2" xfId="34859" xr:uid="{31B254B2-600B-415E-887D-1100248E4835}"/>
    <cellStyle name="SAPBEXexcGood1 2 7 3" xfId="5468" xr:uid="{D962B581-DB6C-42B5-9B7A-87DD05E49C84}"/>
    <cellStyle name="SAPBEXexcGood1 2 7 4" xfId="34860" xr:uid="{B3C036E7-696B-466B-8271-8ABE36289615}"/>
    <cellStyle name="SAPBEXexcGood1 2 7 5" xfId="333" xr:uid="{3E4F9E4D-2048-4E2F-BB77-52301E18B994}"/>
    <cellStyle name="SAPBEXexcGood1 2 8" xfId="302" xr:uid="{20D08ADE-1F62-42A1-8C04-3370A93A17C4}"/>
    <cellStyle name="SAPBEXexcGood1 2 8 2" xfId="34861" xr:uid="{AB9FF78C-9918-4B5A-99A6-095F8FFF8B58}"/>
    <cellStyle name="SAPBEXexcGood1 2 8 3" xfId="34862" xr:uid="{3C90617C-F9BE-439B-A52D-187EC47166C5}"/>
    <cellStyle name="SAPBEXexcGood1 2 8 4" xfId="34863" xr:uid="{A72AEDA2-432F-4516-8914-F6079BA5AD13}"/>
    <cellStyle name="SAPBEXexcGood1 2 8 5" xfId="34864" xr:uid="{4C5F0B3B-085B-4ACA-B945-358537BA54D6}"/>
    <cellStyle name="SAPBEXexcGood1 2 9" xfId="16758" xr:uid="{10545627-EABA-4D22-B571-B9A1BFB1EF2A}"/>
    <cellStyle name="SAPBEXexcGood1 2 9 2" xfId="34865" xr:uid="{9DBFE78A-171C-460A-A9E7-0462D6105791}"/>
    <cellStyle name="SAPBEXexcGood1 2 9 3" xfId="34868" xr:uid="{5D8B38FB-A9B7-4BEB-9554-B5880DE808E9}"/>
    <cellStyle name="SAPBEXexcGood1 2 9 4" xfId="34871" xr:uid="{E9569F6A-5BE8-4D5D-8699-8C97665D1241}"/>
    <cellStyle name="SAPBEXexcGood1 2 9 5" xfId="20229" xr:uid="{9B5ADD63-7169-46BE-9AEF-9709B1212D16}"/>
    <cellStyle name="SAPBEXexcGood1 2_New TB 18-19" xfId="33225" xr:uid="{3AD8ECB3-99D3-4505-A137-E8EFB93B6459}"/>
    <cellStyle name="SAPBEXexcGood1 20" xfId="12656" xr:uid="{8C1D5431-FA89-4B78-93C4-6A01D1EECC09}"/>
    <cellStyle name="SAPBEXexcGood1 3" xfId="26666" xr:uid="{6999BD31-469E-44B4-BEA9-F1A18F3A9DBA}"/>
    <cellStyle name="SAPBEXexcGood1 3 10" xfId="34874" xr:uid="{0F9FEDD6-C6B1-4361-9F12-3EDD7996924D}"/>
    <cellStyle name="SAPBEXexcGood1 3 10 2" xfId="22418" xr:uid="{5EA3A6CE-D074-4CCA-8911-4637369985CF}"/>
    <cellStyle name="SAPBEXexcGood1 3 10 3" xfId="25333" xr:uid="{01F5DD00-DA47-4D7A-A63B-AC0EEDAF4B18}"/>
    <cellStyle name="SAPBEXexcGood1 3 10 4" xfId="25336" xr:uid="{BE69CED3-7671-40E5-8BAD-D41F2300D51D}"/>
    <cellStyle name="SAPBEXexcGood1 3 10 5" xfId="34875" xr:uid="{587B1156-B5A0-44FD-9434-EC2BDCE95E16}"/>
    <cellStyle name="SAPBEXexcGood1 3 11" xfId="34876" xr:uid="{6F8F5988-5A42-444A-80B0-C84341648C50}"/>
    <cellStyle name="SAPBEXexcGood1 3 12" xfId="34877" xr:uid="{9EE2F1F7-01B0-42C7-93EE-B2E5EED478D6}"/>
    <cellStyle name="SAPBEXexcGood1 3 13" xfId="34878" xr:uid="{BB710DBD-371F-4823-888A-BBE0B4DBC1D4}"/>
    <cellStyle name="SAPBEXexcGood1 3 14" xfId="34879" xr:uid="{37A742FA-7185-46CD-8F09-5D0BD7689205}"/>
    <cellStyle name="SAPBEXexcGood1 3 15" xfId="2341" xr:uid="{182ABF73-B170-47A7-AB66-C7777248983C}"/>
    <cellStyle name="SAPBEXexcGood1 3 16" xfId="1134" xr:uid="{4134103C-652E-4EE9-A858-F79439799D40}"/>
    <cellStyle name="SAPBEXexcGood1 3 17" xfId="2386" xr:uid="{83F01067-AA53-4F90-AD1A-CA636DC4326A}"/>
    <cellStyle name="SAPBEXexcGood1 3 18" xfId="2422" xr:uid="{D42C1BB0-C649-4DD1-9472-66B7E0F7229A}"/>
    <cellStyle name="SAPBEXexcGood1 3 2" xfId="28012" xr:uid="{07C5D810-48FF-4528-8423-6741F9C23B73}"/>
    <cellStyle name="SAPBEXexcGood1 3 2 10" xfId="26055" xr:uid="{4EF1B338-4B04-4E11-AB32-C3234AA609F4}"/>
    <cellStyle name="SAPBEXexcGood1 3 2 2" xfId="34880" xr:uid="{2E65C43B-DE87-4B88-B5E6-82DF86DE1C86}"/>
    <cellStyle name="SAPBEXexcGood1 3 2 2 2" xfId="12591" xr:uid="{CDBC74B3-0F13-466E-AE6E-ECE4718A9401}"/>
    <cellStyle name="SAPBEXexcGood1 3 2 2 3" xfId="12594" xr:uid="{39AD883E-41FB-482B-B255-8279C08A0982}"/>
    <cellStyle name="SAPBEXexcGood1 3 2 2 4" xfId="12597" xr:uid="{7E60810A-705C-41C5-9824-A6F8E62E9C49}"/>
    <cellStyle name="SAPBEXexcGood1 3 2 2 5" xfId="12600" xr:uid="{324B4142-4390-4B81-A256-C0903FA91579}"/>
    <cellStyle name="SAPBEXexcGood1 3 2 3" xfId="34881" xr:uid="{CA1AA9BD-D913-4F4D-9E0E-6A556632B7E3}"/>
    <cellStyle name="SAPBEXexcGood1 3 2 4" xfId="34882" xr:uid="{36764B87-269E-410E-A533-5BEA9A2B47BD}"/>
    <cellStyle name="SAPBEXexcGood1 3 2 5" xfId="34883" xr:uid="{1ECDE870-C197-4DB5-8F7A-534B07799746}"/>
    <cellStyle name="SAPBEXexcGood1 3 2 6" xfId="34884" xr:uid="{C8A719BE-7EA2-417D-9621-655942B6D25E}"/>
    <cellStyle name="SAPBEXexcGood1 3 2 7" xfId="34885" xr:uid="{775E9A38-719D-40CA-9DD1-BAC760B6E376}"/>
    <cellStyle name="SAPBEXexcGood1 3 2 8" xfId="34886" xr:uid="{C7EC3EEF-25C7-4BDE-B83D-7394B6D36EC9}"/>
    <cellStyle name="SAPBEXexcGood1 3 2 9" xfId="34887" xr:uid="{DF3A92D0-8E0F-4100-A3F0-CA3724A9107C}"/>
    <cellStyle name="SAPBEXexcGood1 3 3" xfId="28014" xr:uid="{1320B48A-18A6-450E-BA48-DE3873853184}"/>
    <cellStyle name="SAPBEXexcGood1 3 3 10" xfId="34891" xr:uid="{C47F0320-9FAC-471A-B8A1-1D6FE55AAA2D}"/>
    <cellStyle name="SAPBEXexcGood1 3 3 2" xfId="2234" xr:uid="{3E2D9E56-1129-4C98-BF3E-17B30A8BDCD6}"/>
    <cellStyle name="SAPBEXexcGood1 3 3 2 2" xfId="2266" xr:uid="{0ADAD072-48A3-4C46-8373-7C13B79BBCE4}"/>
    <cellStyle name="SAPBEXexcGood1 3 3 2 3" xfId="2297" xr:uid="{702AD0DC-25B0-43E7-8B36-6678122076CD}"/>
    <cellStyle name="SAPBEXexcGood1 3 3 2 4" xfId="2312" xr:uid="{B8FACBA0-9C9C-4E78-9BF7-13F5C61EAEF0}"/>
    <cellStyle name="SAPBEXexcGood1 3 3 2 5" xfId="2350" xr:uid="{E07F766A-EF97-4C38-A9A4-72679F27BFBC}"/>
    <cellStyle name="SAPBEXexcGood1 3 3 3" xfId="2468" xr:uid="{F6CB77A4-5573-40F2-B40C-05BB99508581}"/>
    <cellStyle name="SAPBEXexcGood1 3 3 4" xfId="264" xr:uid="{AB9C2269-3376-4E54-95C9-0D5441C89B43}"/>
    <cellStyle name="SAPBEXexcGood1 3 3 5" xfId="14635" xr:uid="{F5FBA9D0-B06A-46CD-B2A0-ECFBF240A744}"/>
    <cellStyle name="SAPBEXexcGood1 3 3 6" xfId="14637" xr:uid="{AD4EEEA8-49EC-4B6A-9C5F-A1DE686C31EF}"/>
    <cellStyle name="SAPBEXexcGood1 3 3 7" xfId="14639" xr:uid="{7EB948A1-1675-4D63-910B-55C12C6028AB}"/>
    <cellStyle name="SAPBEXexcGood1 3 3 8" xfId="14641" xr:uid="{D4857875-6E02-4C7C-B483-907506FD8261}"/>
    <cellStyle name="SAPBEXexcGood1 3 3 9" xfId="34892" xr:uid="{D654EE6F-D516-4369-948D-18C225E7ECDF}"/>
    <cellStyle name="SAPBEXexcGood1 3 4" xfId="28017" xr:uid="{12F01A96-ED47-4785-8001-663DDC5F8B64}"/>
    <cellStyle name="SAPBEXexcGood1 3 4 10" xfId="5795" xr:uid="{78EE2C1D-0D53-4F33-A07F-30A63DE4363A}"/>
    <cellStyle name="SAPBEXexcGood1 3 4 2" xfId="14650" xr:uid="{C8CF50FA-170B-4F30-802C-01F7CD7560CE}"/>
    <cellStyle name="SAPBEXexcGood1 3 4 2 2" xfId="3799" xr:uid="{79390E2F-964A-4712-A563-E0FBB905454B}"/>
    <cellStyle name="SAPBEXexcGood1 3 4 2 3" xfId="3818" xr:uid="{6E93BB34-5E6D-434B-9AF5-85810C61E091}"/>
    <cellStyle name="SAPBEXexcGood1 3 4 2 4" xfId="3853" xr:uid="{9C3C29BB-8C75-4471-9EF1-3BE4804CBA74}"/>
    <cellStyle name="SAPBEXexcGood1 3 4 2 5" xfId="3890" xr:uid="{2623D03E-B868-40BC-82FF-2A9A92DDACDA}"/>
    <cellStyle name="SAPBEXexcGood1 3 4 3" xfId="14656" xr:uid="{983A4ADE-E118-463C-A3A2-7E4114E3A261}"/>
    <cellStyle name="SAPBEXexcGood1 3 4 4" xfId="14661" xr:uid="{355405C4-EC27-4AD6-944E-14FAE63A09C3}"/>
    <cellStyle name="SAPBEXexcGood1 3 4 5" xfId="749" xr:uid="{2BF03E53-3195-43EA-8B24-AD7E537876F7}"/>
    <cellStyle name="SAPBEXexcGood1 3 4 6" xfId="14664" xr:uid="{28BEED63-00DB-442B-98DA-BE844441130E}"/>
    <cellStyle name="SAPBEXexcGood1 3 4 7" xfId="14666" xr:uid="{8AB8BEDA-8690-4B86-B1AC-44C51E6D3294}"/>
    <cellStyle name="SAPBEXexcGood1 3 4 8" xfId="14668" xr:uid="{E1586975-2014-489E-9463-3AD12C5ACC07}"/>
    <cellStyle name="SAPBEXexcGood1 3 4 9" xfId="34893" xr:uid="{B04C33C3-1137-456F-B066-EBC71819C2B1}"/>
    <cellStyle name="SAPBEXexcGood1 3 5" xfId="28020" xr:uid="{99AC34B7-034D-4A48-AEB4-82D5D56973BE}"/>
    <cellStyle name="SAPBEXexcGood1 3 5 10" xfId="34896" xr:uid="{1D1B6915-F4A6-45DB-8045-3DAE3077049C}"/>
    <cellStyle name="SAPBEXexcGood1 3 5 2" xfId="14675" xr:uid="{1A1CED6F-9388-4910-9E49-7B3D3A9A1689}"/>
    <cellStyle name="SAPBEXexcGood1 3 5 2 2" xfId="13055" xr:uid="{FCA64F3E-4197-405F-807D-B71C81D9DCB3}"/>
    <cellStyle name="SAPBEXexcGood1 3 5 2 3" xfId="13065" xr:uid="{002CE5D4-B289-425A-986E-A3E4E791A308}"/>
    <cellStyle name="SAPBEXexcGood1 3 5 2 4" xfId="13074" xr:uid="{D7D5CD10-0F2C-4A90-B533-6009DCA97FEC}"/>
    <cellStyle name="SAPBEXexcGood1 3 5 2 5" xfId="13078" xr:uid="{483E9F09-67B5-4EFF-A78A-79B65221791A}"/>
    <cellStyle name="SAPBEXexcGood1 3 5 3" xfId="14678" xr:uid="{0561D495-7547-4A7A-9BBF-8B05CC6B1F8A}"/>
    <cellStyle name="SAPBEXexcGood1 3 5 4" xfId="14680" xr:uid="{9D3764EB-FFDA-421A-AE52-A065CF742685}"/>
    <cellStyle name="SAPBEXexcGood1 3 5 5" xfId="14687" xr:uid="{9AC5583D-C6A2-4EDB-9A5A-8B123E38B0EB}"/>
    <cellStyle name="SAPBEXexcGood1 3 5 6" xfId="14693" xr:uid="{F35D0590-7976-414B-BA91-D263B7D0DC74}"/>
    <cellStyle name="SAPBEXexcGood1 3 5 7" xfId="14697" xr:uid="{88575E09-33E4-4395-9CF1-88A1B9A5B344}"/>
    <cellStyle name="SAPBEXexcGood1 3 5 8" xfId="14701" xr:uid="{7FF22A68-9F20-4E4E-9148-6FB38857450C}"/>
    <cellStyle name="SAPBEXexcGood1 3 5 9" xfId="34897" xr:uid="{92AF8130-D4DB-4BE5-8679-AB48F52E3203}"/>
    <cellStyle name="SAPBEXexcGood1 3 6" xfId="28023" xr:uid="{6EB5787F-6F34-4A1D-8E7B-C1C5F72F2A91}"/>
    <cellStyle name="SAPBEXexcGood1 3 6 10" xfId="34901" xr:uid="{667C0291-C895-443C-AF27-F0B8F5CE4EB5}"/>
    <cellStyle name="SAPBEXexcGood1 3 6 2" xfId="14711" xr:uid="{9FA8CE41-B234-4759-B0BA-B753959AE87D}"/>
    <cellStyle name="SAPBEXexcGood1 3 6 2 2" xfId="13288" xr:uid="{D179DBE5-E36D-44AD-9B60-E36FDC4F117F}"/>
    <cellStyle name="SAPBEXexcGood1 3 6 2 3" xfId="13298" xr:uid="{D8219E03-4943-417A-B166-DC7D7670978C}"/>
    <cellStyle name="SAPBEXexcGood1 3 6 2 4" xfId="13308" xr:uid="{08F5FE83-CD35-4465-A1FD-BB6AA9FDAB07}"/>
    <cellStyle name="SAPBEXexcGood1 3 6 2 5" xfId="13317" xr:uid="{10E0D871-9044-45C9-BC14-1C1CD91941BB}"/>
    <cellStyle name="SAPBEXexcGood1 3 6 3" xfId="14715" xr:uid="{74B42300-90C2-4683-8BAE-D2B2A78F7378}"/>
    <cellStyle name="SAPBEXexcGood1 3 6 4" xfId="14717" xr:uid="{6F97D69A-EB0A-4749-A200-156D7595FBA9}"/>
    <cellStyle name="SAPBEXexcGood1 3 6 5" xfId="14719" xr:uid="{CF624825-8EB9-447C-9BA5-993DA3956DE6}"/>
    <cellStyle name="SAPBEXexcGood1 3 6 6" xfId="14721" xr:uid="{B97DCDD9-899E-4DE7-B746-58FE6AA3979F}"/>
    <cellStyle name="SAPBEXexcGood1 3 6 7" xfId="14723" xr:uid="{F8E62AA4-C397-4CB4-B206-E7442DEE5406}"/>
    <cellStyle name="SAPBEXexcGood1 3 6 8" xfId="14725" xr:uid="{D767E8EA-16C8-495B-8F53-C4721E73E335}"/>
    <cellStyle name="SAPBEXexcGood1 3 6 9" xfId="34902" xr:uid="{EAE5C8B3-2369-46E8-B9D4-877630EA2DAA}"/>
    <cellStyle name="SAPBEXexcGood1 3 7" xfId="28026" xr:uid="{B2F1DE54-BCE9-410D-805A-1A3ECAB368BE}"/>
    <cellStyle name="SAPBEXexcGood1 3 7 2" xfId="14728" xr:uid="{3DDDDA89-220C-44FB-A73E-13E9D1236224}"/>
    <cellStyle name="SAPBEXexcGood1 3 7 3" xfId="14730" xr:uid="{732338B6-8F92-4110-9994-F66E2C009EC9}"/>
    <cellStyle name="SAPBEXexcGood1 3 7 4" xfId="14732" xr:uid="{AD4042D9-49AB-4988-9D4A-7DFF1632C06D}"/>
    <cellStyle name="SAPBEXexcGood1 3 7 5" xfId="14738" xr:uid="{E1121A27-8900-4F6C-909C-B7E518FBD8D9}"/>
    <cellStyle name="SAPBEXexcGood1 3 8" xfId="28028" xr:uid="{17886EA1-E774-4853-8939-236444AE756A}"/>
    <cellStyle name="SAPBEXexcGood1 3 8 2" xfId="34903" xr:uid="{B678835A-CC40-4FFE-9F60-FEDECA33C788}"/>
    <cellStyle name="SAPBEXexcGood1 3 8 3" xfId="34904" xr:uid="{8A38A434-29EE-41D8-91B7-7796D43A435E}"/>
    <cellStyle name="SAPBEXexcGood1 3 8 4" xfId="34905" xr:uid="{167CB756-A8DF-4338-A9AA-CF27C4C7E5FB}"/>
    <cellStyle name="SAPBEXexcGood1 3 8 5" xfId="1274" xr:uid="{60E84AAB-8219-43BF-BF08-055376E66211}"/>
    <cellStyle name="SAPBEXexcGood1 3 9" xfId="34906" xr:uid="{54F893FB-96AE-4F2C-8094-429694C8FA34}"/>
    <cellStyle name="SAPBEXexcGood1 3 9 2" xfId="25379" xr:uid="{83A088FD-2F64-4B60-869D-73B4D5C2AADA}"/>
    <cellStyle name="SAPBEXexcGood1 3 9 3" xfId="25386" xr:uid="{19B4C44A-764F-48A6-8CD5-9E3E2748B96A}"/>
    <cellStyle name="SAPBEXexcGood1 3 9 4" xfId="25392" xr:uid="{4396A2D8-523C-4A04-AB5A-C0AA1E0FF388}"/>
    <cellStyle name="SAPBEXexcGood1 3 9 5" xfId="17046" xr:uid="{42E40497-88E4-46CD-8C74-9C3982A47AD9}"/>
    <cellStyle name="SAPBEXexcGood1 3_New TB 18-19" xfId="34907" xr:uid="{E2CF4A0C-DB68-48B5-8D38-C95B7E38DA19}"/>
    <cellStyle name="SAPBEXexcGood1 4" xfId="34909" xr:uid="{359DA1E3-5CBB-4DFB-AB22-167CC2E5E81F}"/>
    <cellStyle name="SAPBEXexcGood1 4 10" xfId="191" xr:uid="{D21A681A-7327-4337-8820-9A85552511DE}"/>
    <cellStyle name="SAPBEXexcGood1 4 2" xfId="28032" xr:uid="{B891DFEC-E43D-4B43-BE09-371BA0FF7006}"/>
    <cellStyle name="SAPBEXexcGood1 4 2 2" xfId="34910" xr:uid="{1CB75F26-799B-4111-B24F-0271B0A2DFDF}"/>
    <cellStyle name="SAPBEXexcGood1 4 2 3" xfId="34912" xr:uid="{4A46BD9D-A017-483F-A72C-16CFB96B6B7E}"/>
    <cellStyle name="SAPBEXexcGood1 4 2 4" xfId="34914" xr:uid="{DBD3EB34-7FB0-4042-8C2C-5A8C5F849B51}"/>
    <cellStyle name="SAPBEXexcGood1 4 2 5" xfId="34916" xr:uid="{A0FA71C4-A124-4030-A106-3F993F024B25}"/>
    <cellStyle name="SAPBEXexcGood1 4 3" xfId="28035" xr:uid="{F725BE68-7E41-4329-80C4-C0B30F44C1FC}"/>
    <cellStyle name="SAPBEXexcGood1 4 4" xfId="28038" xr:uid="{D403D0B9-A777-4EE7-BE92-B2B5681A8238}"/>
    <cellStyle name="SAPBEXexcGood1 4 5" xfId="28041" xr:uid="{2E9C8B97-9FBA-45F0-9D40-8458B83CD2F8}"/>
    <cellStyle name="SAPBEXexcGood1 4 6" xfId="28044" xr:uid="{010436BE-47E1-409F-BA7D-2C14919623F3}"/>
    <cellStyle name="SAPBEXexcGood1 4 7" xfId="28047" xr:uid="{84E39323-4A9A-47A0-9898-D32C122FDDCB}"/>
    <cellStyle name="SAPBEXexcGood1 4 8" xfId="28050" xr:uid="{89DB46AC-78CD-49AB-87A4-5AACC9E38775}"/>
    <cellStyle name="SAPBEXexcGood1 4 9" xfId="34918" xr:uid="{487D959A-7480-4096-949D-05652E5BA3BC}"/>
    <cellStyle name="SAPBEXexcGood1 5" xfId="34920" xr:uid="{2B5EDDC3-FEAC-4422-A289-C90137FD867F}"/>
    <cellStyle name="SAPBEXexcGood1 5 10" xfId="15944" xr:uid="{B48BDB96-1034-48C6-A71B-88DF0698CBC6}"/>
    <cellStyle name="SAPBEXexcGood1 5 2" xfId="28057" xr:uid="{208E37BF-C908-411D-8B36-2F2117652227}"/>
    <cellStyle name="SAPBEXexcGood1 5 2 2" xfId="34921" xr:uid="{D7934AEE-9C5E-4210-B044-7D984F8360EC}"/>
    <cellStyle name="SAPBEXexcGood1 5 2 3" xfId="34922" xr:uid="{0A6F4D83-D9B2-407E-9E59-AD8DC2124528}"/>
    <cellStyle name="SAPBEXexcGood1 5 2 4" xfId="34923" xr:uid="{6207FE23-0910-403F-BC40-0889932AE479}"/>
    <cellStyle name="SAPBEXexcGood1 5 2 5" xfId="34924" xr:uid="{67A4910A-9666-46BF-8205-46B0607C8104}"/>
    <cellStyle name="SAPBEXexcGood1 5 3" xfId="28061" xr:uid="{C4BF03FD-5929-4FAA-8AAE-4D9D33D2CD61}"/>
    <cellStyle name="SAPBEXexcGood1 5 4" xfId="28066" xr:uid="{EF7D7FAE-0DB9-4078-9B1A-475882725B44}"/>
    <cellStyle name="SAPBEXexcGood1 5 5" xfId="28069" xr:uid="{109C2107-52CD-4908-8976-3BBD296E8DCE}"/>
    <cellStyle name="SAPBEXexcGood1 5 6" xfId="28072" xr:uid="{DC2BF2AC-A6D2-498F-B3EC-B48F97879C1D}"/>
    <cellStyle name="SAPBEXexcGood1 5 7" xfId="28075" xr:uid="{4ABE8EE9-59A5-42AD-B14E-316FDB24B958}"/>
    <cellStyle name="SAPBEXexcGood1 5 8" xfId="28077" xr:uid="{574B6162-95CD-4395-B042-90AF151D30B3}"/>
    <cellStyle name="SAPBEXexcGood1 5 9" xfId="34925" xr:uid="{2A27154C-D80A-4EE6-9735-96EE4AFA0340}"/>
    <cellStyle name="SAPBEXexcGood1 6" xfId="34926" xr:uid="{67EFDABB-BFFA-4ADE-88F2-F111A1B56379}"/>
    <cellStyle name="SAPBEXexcGood1 6 10" xfId="34929" xr:uid="{88B9DBEF-9921-406D-81C6-DCEE3564C4F1}"/>
    <cellStyle name="SAPBEXexcGood1 6 2" xfId="28081" xr:uid="{459E18F0-160C-43B9-86E0-474A0F9C791B}"/>
    <cellStyle name="SAPBEXexcGood1 6 2 2" xfId="4729" xr:uid="{B7FE8A84-D35C-474A-9DAE-7975133D2053}"/>
    <cellStyle name="SAPBEXexcGood1 6 2 3" xfId="34930" xr:uid="{00DA3C81-9244-46E0-A7EE-F8D86A0C4994}"/>
    <cellStyle name="SAPBEXexcGood1 6 2 4" xfId="42" xr:uid="{04DF8E2A-A337-4EF6-87E6-6E4783A8E49E}"/>
    <cellStyle name="SAPBEXexcGood1 6 2 5" xfId="34932" xr:uid="{A3BC0B17-B23B-4712-8B7D-AC120CA63469}"/>
    <cellStyle name="SAPBEXexcGood1 6 3" xfId="28083" xr:uid="{C0244C24-BF9F-43DE-A7AD-03F8E624B1EB}"/>
    <cellStyle name="SAPBEXexcGood1 6 4" xfId="28085" xr:uid="{4B8F934B-7637-437C-9E79-C078E19EA8BF}"/>
    <cellStyle name="SAPBEXexcGood1 6 5" xfId="28087" xr:uid="{C6210B66-E0C4-4CDD-A3C1-AB2EB89281DB}"/>
    <cellStyle name="SAPBEXexcGood1 6 6" xfId="28091" xr:uid="{57FCFA04-0691-4159-9315-E60467A76055}"/>
    <cellStyle name="SAPBEXexcGood1 6 7" xfId="28095" xr:uid="{0E36146A-3EDF-430F-90A0-B09E5F19C66C}"/>
    <cellStyle name="SAPBEXexcGood1 6 8" xfId="28100" xr:uid="{65F48E4B-EDED-4E93-B2CC-104709786961}"/>
    <cellStyle name="SAPBEXexcGood1 6 9" xfId="30170" xr:uid="{49B0CA24-5BC8-4BF7-A65B-E871D6B65388}"/>
    <cellStyle name="SAPBEXexcGood1 7" xfId="34933" xr:uid="{413DC1F5-EF4D-4988-A87E-05F1079E8480}"/>
    <cellStyle name="SAPBEXexcGood1 7 10" xfId="34935" xr:uid="{953974CE-B845-43B5-AD55-635A061F0489}"/>
    <cellStyle name="SAPBEXexcGood1 7 2" xfId="30602" xr:uid="{F1963D0F-E641-41C4-A8D2-3D590B556A95}"/>
    <cellStyle name="SAPBEXexcGood1 7 2 2" xfId="3287" xr:uid="{AB600681-DA8E-4869-A014-F2759BE7DC89}"/>
    <cellStyle name="SAPBEXexcGood1 7 2 3" xfId="3334" xr:uid="{B22E8D96-FAD5-464A-B38A-F560FB263B88}"/>
    <cellStyle name="SAPBEXexcGood1 7 2 4" xfId="34936" xr:uid="{544CC364-2135-4A27-9F9E-06AD4886802A}"/>
    <cellStyle name="SAPBEXexcGood1 7 2 5" xfId="34937" xr:uid="{E0B72A7A-1ABB-4D42-98BA-B54A33F51A78}"/>
    <cellStyle name="SAPBEXexcGood1 7 3" xfId="30604" xr:uid="{9ED523DB-0EF7-4B9C-9804-028AA38AF330}"/>
    <cellStyle name="SAPBEXexcGood1 7 4" xfId="30606" xr:uid="{BC3444D7-3F4C-47D4-9BF6-1E9647B9AA27}"/>
    <cellStyle name="SAPBEXexcGood1 7 5" xfId="34938" xr:uid="{65E21E7B-0C26-4C43-AD5E-E3D2D770CC09}"/>
    <cellStyle name="SAPBEXexcGood1 7 6" xfId="34939" xr:uid="{8EE5A973-FEAF-4E5C-B7B0-CB44DF12005C}"/>
    <cellStyle name="SAPBEXexcGood1 7 7" xfId="34940" xr:uid="{C378C812-A4C1-4AF1-ABBD-658FCDCC2089}"/>
    <cellStyle name="SAPBEXexcGood1 7 8" xfId="34941" xr:uid="{5E7ACE6A-C9E0-4B69-BAFA-BE7DE3194235}"/>
    <cellStyle name="SAPBEXexcGood1 7 9" xfId="34942" xr:uid="{4611AB82-3A4E-43B6-8D3F-12CF026B9043}"/>
    <cellStyle name="SAPBEXexcGood1 8" xfId="34943" xr:uid="{96842E08-0727-4445-A5EC-718D25AC2C9B}"/>
    <cellStyle name="SAPBEXexcGood1 8 10" xfId="34945" xr:uid="{1C45F03B-9C48-40A9-859A-A79E4F0936A3}"/>
    <cellStyle name="SAPBEXexcGood1 8 2" xfId="34946" xr:uid="{9B22570F-1F6E-4F70-A52D-C86790B33EC7}"/>
    <cellStyle name="SAPBEXexcGood1 8 2 2" xfId="34947" xr:uid="{9B610488-8A68-4768-A528-CE924CFCDCF0}"/>
    <cellStyle name="SAPBEXexcGood1 8 2 3" xfId="34948" xr:uid="{9BADA0A2-4984-40FF-AB39-B85842F9FE3F}"/>
    <cellStyle name="SAPBEXexcGood1 8 2 4" xfId="34949" xr:uid="{066847DD-EF07-4F7F-8DBA-7D1C242A6DF2}"/>
    <cellStyle name="SAPBEXexcGood1 8 2 5" xfId="34950" xr:uid="{7989E58F-8E95-4825-9584-8477D84C6949}"/>
    <cellStyle name="SAPBEXexcGood1 8 3" xfId="34951" xr:uid="{56033734-5DD8-4DD4-84F9-F8FAB6C9B0F9}"/>
    <cellStyle name="SAPBEXexcGood1 8 4" xfId="34952" xr:uid="{0501D67F-5ABD-44E0-A790-0D0A19A4F70C}"/>
    <cellStyle name="SAPBEXexcGood1 8 5" xfId="34953" xr:uid="{94D6712F-4321-4EED-9C7E-3341F4CBDA63}"/>
    <cellStyle name="SAPBEXexcGood1 8 6" xfId="34954" xr:uid="{AD35E7DB-857F-490D-9AF5-AE80887130F7}"/>
    <cellStyle name="SAPBEXexcGood1 8 7" xfId="34955" xr:uid="{AAD993A7-1BB8-4C08-9625-71B7DBF0580C}"/>
    <cellStyle name="SAPBEXexcGood1 8 8" xfId="34956" xr:uid="{BFE8EDA3-F806-4F17-B065-31E3EEBC2547}"/>
    <cellStyle name="SAPBEXexcGood1 8 9" xfId="34957" xr:uid="{A0C8D427-54C8-4705-A512-6A33DEDB1B23}"/>
    <cellStyle name="SAPBEXexcGood1 9" xfId="34958" xr:uid="{92BFD4C6-043F-4295-8BB0-F2CC428BD45D}"/>
    <cellStyle name="SAPBEXexcGood1 9 2" xfId="34960" xr:uid="{C3AA4621-ADAA-41F4-B285-C246C3709241}"/>
    <cellStyle name="SAPBEXexcGood1 9 3" xfId="34962" xr:uid="{7DC327E3-8B58-4451-9973-12DDA37D1697}"/>
    <cellStyle name="SAPBEXexcGood1 9 4" xfId="34964" xr:uid="{2A2CDC92-5555-4CE8-9EEE-DC5645D2DA52}"/>
    <cellStyle name="SAPBEXexcGood1 9 5" xfId="34966" xr:uid="{58E905C9-A483-4969-B8FD-8C3F3952E208}"/>
    <cellStyle name="SAPBEXexcGood1_New TB 18-19" xfId="25440" xr:uid="{6C5A49A0-6269-46B3-B3E5-5427F8FB37FB}"/>
    <cellStyle name="SAPBEXexcGood2" xfId="34968" xr:uid="{A985F410-F604-4D67-B79C-72BCAF30AFDA}"/>
    <cellStyle name="SAPBEXexcGood2 10" xfId="34969" xr:uid="{233C5FF3-0B35-46F2-95BC-872478B4D313}"/>
    <cellStyle name="SAPBEXexcGood2 10 2" xfId="34970" xr:uid="{10A5A322-AAAD-4777-9F0C-D14C485DB317}"/>
    <cellStyle name="SAPBEXexcGood2 10 3" xfId="34971" xr:uid="{AE3B47AF-0CCA-4447-80B2-307F90B2C344}"/>
    <cellStyle name="SAPBEXexcGood2 10 4" xfId="34972" xr:uid="{73AAAC1A-C672-4CFD-991A-CFC8B3DB35C6}"/>
    <cellStyle name="SAPBEXexcGood2 10 5" xfId="34974" xr:uid="{FAA1D8DA-1949-49EE-A872-11DB2954D7E6}"/>
    <cellStyle name="SAPBEXexcGood2 11" xfId="34976" xr:uid="{B03608C1-BC26-4EB5-869F-2844CF15C552}"/>
    <cellStyle name="SAPBEXexcGood2 11 2" xfId="34977" xr:uid="{08495DC5-582D-414D-A0C3-FB8532A9B016}"/>
    <cellStyle name="SAPBEXexcGood2 11 3" xfId="34978" xr:uid="{80127F91-9605-487A-B317-68D9A32935D2}"/>
    <cellStyle name="SAPBEXexcGood2 11 4" xfId="34979" xr:uid="{F9EF7355-FC1D-4B1C-803B-B7EBA1FF69C1}"/>
    <cellStyle name="SAPBEXexcGood2 11 5" xfId="34980" xr:uid="{3DA1BFA5-47D2-4A20-83E3-C7711B306318}"/>
    <cellStyle name="SAPBEXexcGood2 12" xfId="34981" xr:uid="{8CAE637F-7F82-41EF-83E1-EA0B280D5069}"/>
    <cellStyle name="SAPBEXexcGood2 12 2" xfId="34982" xr:uid="{A7DD3E82-ABEF-4A3D-941B-779DFBA64555}"/>
    <cellStyle name="SAPBEXexcGood2 12 3" xfId="34983" xr:uid="{5799C11E-E48E-4E70-9DA9-BF1845C116FC}"/>
    <cellStyle name="SAPBEXexcGood2 12 4" xfId="33634" xr:uid="{510AA87A-E64C-4569-8086-9C772772B0EC}"/>
    <cellStyle name="SAPBEXexcGood2 12 5" xfId="33636" xr:uid="{A7B08A4B-244C-4703-A4C2-53E2596B5B03}"/>
    <cellStyle name="SAPBEXexcGood2 13" xfId="34984" xr:uid="{E88BEC1B-3AD0-4052-AB19-CDB4EC6B3938}"/>
    <cellStyle name="SAPBEXexcGood2 14" xfId="34986" xr:uid="{2AAECCAF-BD80-4D3B-AA1F-2E4649B436B4}"/>
    <cellStyle name="SAPBEXexcGood2 15" xfId="34988" xr:uid="{F2B44A24-0BE5-40BF-ABA2-4A835E36E4E1}"/>
    <cellStyle name="SAPBEXexcGood2 16" xfId="9032" xr:uid="{9AF15850-4057-44C9-882F-B423D5FE082B}"/>
    <cellStyle name="SAPBEXexcGood2 17" xfId="9035" xr:uid="{59EDA9EA-E474-4467-B1F1-00611CDD499C}"/>
    <cellStyle name="SAPBEXexcGood2 18" xfId="9038" xr:uid="{A8408A83-1DD4-4C8B-9F49-E9611E51CF62}"/>
    <cellStyle name="SAPBEXexcGood2 19" xfId="2529" xr:uid="{D6906FEB-5C3E-42CA-91BA-4A3836028A53}"/>
    <cellStyle name="SAPBEXexcGood2 2" xfId="26071" xr:uid="{E8B4E2E2-3510-41AA-A2A8-BDF65158A7F3}"/>
    <cellStyle name="SAPBEXexcGood2 2 10" xfId="30419" xr:uid="{7277AABE-D238-4428-A0B0-7E3581A10E0D}"/>
    <cellStyle name="SAPBEXexcGood2 2 10 2" xfId="33283" xr:uid="{E6FC7A0B-EDE6-4C3C-86B7-9318FB94E9D7}"/>
    <cellStyle name="SAPBEXexcGood2 2 10 3" xfId="33286" xr:uid="{0C485033-6D24-4BC7-93EE-E9C72531227E}"/>
    <cellStyle name="SAPBEXexcGood2 2 10 4" xfId="33289" xr:uid="{46A901AE-446C-4471-9B20-8932D6E31087}"/>
    <cellStyle name="SAPBEXexcGood2 2 10 5" xfId="34990" xr:uid="{C6732FD7-363D-44B7-87FA-5A3A27BB4B3D}"/>
    <cellStyle name="SAPBEXexcGood2 2 11" xfId="30421" xr:uid="{27D1318F-47E0-45F9-BC03-598DF5DA9DA8}"/>
    <cellStyle name="SAPBEXexcGood2 2 12" xfId="30423" xr:uid="{1BDE0647-EDCE-4F03-A385-F8F95596CA52}"/>
    <cellStyle name="SAPBEXexcGood2 2 13" xfId="30425" xr:uid="{11484977-59A3-46EC-8AE4-BFE215A767F2}"/>
    <cellStyle name="SAPBEXexcGood2 2 14" xfId="30427" xr:uid="{5C8E1165-FFF6-4184-A993-FC13056265F5}"/>
    <cellStyle name="SAPBEXexcGood2 2 15" xfId="34991" xr:uid="{F3C0AFB9-D349-4E7B-93DF-9144CDFE662E}"/>
    <cellStyle name="SAPBEXexcGood2 2 16" xfId="34992" xr:uid="{5039E156-27E9-4F75-BABE-BDE905EB6B62}"/>
    <cellStyle name="SAPBEXexcGood2 2 17" xfId="34993" xr:uid="{E0D09793-5A32-474F-9028-BF73B40C2414}"/>
    <cellStyle name="SAPBEXexcGood2 2 18" xfId="34994" xr:uid="{7F1560C8-D333-46EA-A627-A37F97A165AF}"/>
    <cellStyle name="SAPBEXexcGood2 2 2" xfId="28111" xr:uid="{7960C532-3724-4343-B4E4-AD4F854B03C2}"/>
    <cellStyle name="SAPBEXexcGood2 2 2 10" xfId="34995" xr:uid="{47515C33-5499-41A2-BECC-EA47A925991D}"/>
    <cellStyle name="SAPBEXexcGood2 2 2 2" xfId="34997" xr:uid="{AB957A6F-8D96-400D-84D2-FFE07B6CEEEE}"/>
    <cellStyle name="SAPBEXexcGood2 2 2 2 2" xfId="14155" xr:uid="{7652F65B-E479-43EE-BFC9-334DEDF3EE52}"/>
    <cellStyle name="SAPBEXexcGood2 2 2 2 3" xfId="14159" xr:uid="{9FFFA4F1-3CAA-47AE-B720-ABB2F124DEE9}"/>
    <cellStyle name="SAPBEXexcGood2 2 2 2 4" xfId="14163" xr:uid="{931541AA-D148-4891-BA6D-382AFDB50442}"/>
    <cellStyle name="SAPBEXexcGood2 2 2 2 5" xfId="14166" xr:uid="{BC051332-C0AE-4E6E-954A-D53A81387685}"/>
    <cellStyle name="SAPBEXexcGood2 2 2 3" xfId="34998" xr:uid="{B298B475-FF50-4767-82B1-25F944BECB66}"/>
    <cellStyle name="SAPBEXexcGood2 2 2 4" xfId="34999" xr:uid="{776D8D23-F644-4755-BFCA-B78F3439C60B}"/>
    <cellStyle name="SAPBEXexcGood2 2 2 5" xfId="35000" xr:uid="{B8F6EC43-68FD-4DE4-8326-158C7087BB81}"/>
    <cellStyle name="SAPBEXexcGood2 2 2 6" xfId="35001" xr:uid="{560EEEB6-1ED7-4AC0-A197-579C1DB031FD}"/>
    <cellStyle name="SAPBEXexcGood2 2 2 7" xfId="35002" xr:uid="{EF086B6E-7940-4307-9777-6E60AFC087A6}"/>
    <cellStyle name="SAPBEXexcGood2 2 2 8" xfId="35003" xr:uid="{D273F339-B88D-4853-8411-1D26AD004095}"/>
    <cellStyle name="SAPBEXexcGood2 2 2 9" xfId="35004" xr:uid="{F712F22C-F1A4-4BB8-BCF1-314E146578FC}"/>
    <cellStyle name="SAPBEXexcGood2 2 3" xfId="28113" xr:uid="{EFE86722-7B13-452A-9A5F-6C2D05780A72}"/>
    <cellStyle name="SAPBEXexcGood2 2 3 10" xfId="27459" xr:uid="{ECB1E21B-5B9B-4F22-A8E4-06AA537440B4}"/>
    <cellStyle name="SAPBEXexcGood2 2 3 2" xfId="35005" xr:uid="{8BD881E2-4E2B-4159-954F-42EF5AD90902}"/>
    <cellStyle name="SAPBEXexcGood2 2 3 2 2" xfId="11471" xr:uid="{5CF408CD-13E6-439A-B43D-ED81DF5773F3}"/>
    <cellStyle name="SAPBEXexcGood2 2 3 2 3" xfId="11479" xr:uid="{08A66F2D-9187-40D5-9773-902694580E01}"/>
    <cellStyle name="SAPBEXexcGood2 2 3 2 4" xfId="11486" xr:uid="{C64F49E4-D1A8-4A78-8A3B-26458A57DEBD}"/>
    <cellStyle name="SAPBEXexcGood2 2 3 2 5" xfId="10854" xr:uid="{B54026FC-38BB-4285-900F-407265831600}"/>
    <cellStyle name="SAPBEXexcGood2 2 3 3" xfId="35006" xr:uid="{EB66B8C1-F223-4287-A944-A86676B9DF78}"/>
    <cellStyle name="SAPBEXexcGood2 2 3 4" xfId="35007" xr:uid="{9D2C322F-A41E-4848-8FA6-5878B62128E6}"/>
    <cellStyle name="SAPBEXexcGood2 2 3 5" xfId="35008" xr:uid="{C781F899-97B1-4449-948D-246556E700FF}"/>
    <cellStyle name="SAPBEXexcGood2 2 3 6" xfId="35009" xr:uid="{27283D9D-CEA7-43C9-ADB5-EF74F4CB7AC5}"/>
    <cellStyle name="SAPBEXexcGood2 2 3 7" xfId="35010" xr:uid="{B3AC7D16-A949-4B20-8FE9-CB2C7A810B55}"/>
    <cellStyle name="SAPBEXexcGood2 2 3 8" xfId="35011" xr:uid="{4ABD4F3E-2087-4C9B-8507-265E3F3D7E81}"/>
    <cellStyle name="SAPBEXexcGood2 2 3 9" xfId="35012" xr:uid="{98E2E175-C31F-4C3F-925F-3619ABB7C3F0}"/>
    <cellStyle name="SAPBEXexcGood2 2 4" xfId="28115" xr:uid="{B33C301D-4037-4AA0-8D43-5168937224D6}"/>
    <cellStyle name="SAPBEXexcGood2 2 4 10" xfId="12264" xr:uid="{ADA4DBD6-DDCD-43B2-A587-B3B086361B51}"/>
    <cellStyle name="SAPBEXexcGood2 2 4 2" xfId="35013" xr:uid="{EF09D21D-5835-4DFC-86F8-5CF30A2C30B1}"/>
    <cellStyle name="SAPBEXexcGood2 2 4 2 2" xfId="14328" xr:uid="{D4FE6F85-69E7-4374-B77E-A5874059A19B}"/>
    <cellStyle name="SAPBEXexcGood2 2 4 2 3" xfId="14330" xr:uid="{9393900B-A210-4316-896E-C00981D39F67}"/>
    <cellStyle name="SAPBEXexcGood2 2 4 2 4" xfId="12287" xr:uid="{EED138E3-56EA-4F6E-BA44-A89E9E79B5E6}"/>
    <cellStyle name="SAPBEXexcGood2 2 4 2 5" xfId="12291" xr:uid="{2BB567C6-A6B7-4E92-B56D-078717CDC2A7}"/>
    <cellStyle name="SAPBEXexcGood2 2 4 3" xfId="35014" xr:uid="{9CE2E063-0FE9-419C-B84D-EC1623E216B3}"/>
    <cellStyle name="SAPBEXexcGood2 2 4 4" xfId="35015" xr:uid="{0A683ED3-98C2-452B-8120-5BB193FB09F9}"/>
    <cellStyle name="SAPBEXexcGood2 2 4 5" xfId="35016" xr:uid="{AE68F386-31B3-4CF7-81D5-C0C0CCB43231}"/>
    <cellStyle name="SAPBEXexcGood2 2 4 6" xfId="35017" xr:uid="{8DA76462-B926-4591-93AE-5667C92DB0A8}"/>
    <cellStyle name="SAPBEXexcGood2 2 4 7" xfId="35018" xr:uid="{3D1403B3-5D9E-4DE7-8137-9B25D40C4FE0}"/>
    <cellStyle name="SAPBEXexcGood2 2 4 8" xfId="35019" xr:uid="{C9AC71AE-ABB8-470D-B68A-9B35572C0797}"/>
    <cellStyle name="SAPBEXexcGood2 2 4 9" xfId="35020" xr:uid="{D3652598-F679-4046-B9B4-4A8633461814}"/>
    <cellStyle name="SAPBEXexcGood2 2 5" xfId="28117" xr:uid="{7D526F57-BDB9-4351-9E86-E18A56649CD7}"/>
    <cellStyle name="SAPBEXexcGood2 2 5 10" xfId="12039" xr:uid="{C1F5DE70-8A8D-4E77-90C0-B807AD7D0CCB}"/>
    <cellStyle name="SAPBEXexcGood2 2 5 2" xfId="35021" xr:uid="{B653E2D4-01FA-4014-A90F-57846E9AF0CF}"/>
    <cellStyle name="SAPBEXexcGood2 2 5 2 2" xfId="14408" xr:uid="{5D4AE28F-AFBF-4B5C-A516-D090C5701235}"/>
    <cellStyle name="SAPBEXexcGood2 2 5 2 3" xfId="14417" xr:uid="{3E8B92BB-EA49-46FE-8B98-067732A77DC3}"/>
    <cellStyle name="SAPBEXexcGood2 2 5 2 4" xfId="14425" xr:uid="{380FE764-4657-48A3-A68D-1A3E36D55685}"/>
    <cellStyle name="SAPBEXexcGood2 2 5 2 5" xfId="14432" xr:uid="{C37F6062-E98B-4586-8043-A3462605E34D}"/>
    <cellStyle name="SAPBEXexcGood2 2 5 3" xfId="35022" xr:uid="{441D941C-832D-48DD-BCBD-02E42EDE9101}"/>
    <cellStyle name="SAPBEXexcGood2 2 5 4" xfId="35023" xr:uid="{1BBCABA7-079A-40CF-A423-0F7B7383E012}"/>
    <cellStyle name="SAPBEXexcGood2 2 5 5" xfId="35024" xr:uid="{C0283378-C16D-47D7-82F9-449C721A9909}"/>
    <cellStyle name="SAPBEXexcGood2 2 5 6" xfId="35025" xr:uid="{7E5EDB4C-0538-41F9-BCC4-2D3AE3E6BEA3}"/>
    <cellStyle name="SAPBEXexcGood2 2 5 7" xfId="35026" xr:uid="{0EBEF021-D10C-40AC-AD20-9233B989B030}"/>
    <cellStyle name="SAPBEXexcGood2 2 5 8" xfId="35027" xr:uid="{DA41B945-48FA-4E59-B40B-58681F0CD4CA}"/>
    <cellStyle name="SAPBEXexcGood2 2 5 9" xfId="35028" xr:uid="{37129639-E50E-431D-9586-19B9DBEAA9AF}"/>
    <cellStyle name="SAPBEXexcGood2 2 6" xfId="28119" xr:uid="{786291A9-D63B-440A-B798-61A88B8947D8}"/>
    <cellStyle name="SAPBEXexcGood2 2 6 10" xfId="5187" xr:uid="{8C74F7E5-2F15-41F0-A0D9-5177664BCCE5}"/>
    <cellStyle name="SAPBEXexcGood2 2 6 2" xfId="35029" xr:uid="{560B26CA-D71E-4A44-90BC-17EF321082E5}"/>
    <cellStyle name="SAPBEXexcGood2 2 6 2 2" xfId="14554" xr:uid="{0A4FA7A0-1B10-4243-AEEF-56BDF7E96C8A}"/>
    <cellStyle name="SAPBEXexcGood2 2 6 2 3" xfId="14558" xr:uid="{FA98B7E3-1D5B-4551-B1E8-F5DE03949426}"/>
    <cellStyle name="SAPBEXexcGood2 2 6 2 4" xfId="14562" xr:uid="{75315E49-2029-4246-A5BE-6B80408B8B31}"/>
    <cellStyle name="SAPBEXexcGood2 2 6 2 5" xfId="14566" xr:uid="{AAD3D5B2-8677-41B8-9E88-541A6119032E}"/>
    <cellStyle name="SAPBEXexcGood2 2 6 3" xfId="35030" xr:uid="{18F7FAE1-1F9B-4B60-85A4-7BE252DAC321}"/>
    <cellStyle name="SAPBEXexcGood2 2 6 4" xfId="35031" xr:uid="{D572C46A-D776-4597-B5F6-7F79D070ABFC}"/>
    <cellStyle name="SAPBEXexcGood2 2 6 5" xfId="35032" xr:uid="{8D2C2945-1065-4BBF-ACD5-4BFFC6ED3EE6}"/>
    <cellStyle name="SAPBEXexcGood2 2 6 6" xfId="35033" xr:uid="{8FEDACD6-4297-45BE-9A06-9ACF8F7CC07E}"/>
    <cellStyle name="SAPBEXexcGood2 2 6 7" xfId="35034" xr:uid="{82519B5B-1DDD-49F3-BDB5-AD370182B7CB}"/>
    <cellStyle name="SAPBEXexcGood2 2 6 8" xfId="35035" xr:uid="{EE1771BC-A40B-4FA3-8EA0-FB6208E8030E}"/>
    <cellStyle name="SAPBEXexcGood2 2 6 9" xfId="35036" xr:uid="{784741F2-F8C7-4684-B630-28D13D525020}"/>
    <cellStyle name="SAPBEXexcGood2 2 7" xfId="28121" xr:uid="{0F2A15A2-5D37-4595-A378-C83ADBDC8F9E}"/>
    <cellStyle name="SAPBEXexcGood2 2 7 2" xfId="14866" xr:uid="{0DDCB10A-516A-4398-BBC3-C26CDD4FB880}"/>
    <cellStyle name="SAPBEXexcGood2 2 7 3" xfId="35037" xr:uid="{95C33A9E-8F5C-4BAD-9FE3-7AA7B5055D51}"/>
    <cellStyle name="SAPBEXexcGood2 2 7 4" xfId="35038" xr:uid="{C8C4D941-A5DE-49B4-916F-0B7610E1DC8C}"/>
    <cellStyle name="SAPBEXexcGood2 2 7 5" xfId="35039" xr:uid="{9C4BF87B-C234-4AD7-AC20-B496BEA7188A}"/>
    <cellStyle name="SAPBEXexcGood2 2 8" xfId="28123" xr:uid="{5CFB2770-83C7-4A6F-BF66-30473BC15F82}"/>
    <cellStyle name="SAPBEXexcGood2 2 8 2" xfId="35040" xr:uid="{65BA3093-2478-4C6F-BE61-87D8711F7142}"/>
    <cellStyle name="SAPBEXexcGood2 2 8 3" xfId="35041" xr:uid="{BE5AD467-EA5C-4655-AA5F-FA19D795D765}"/>
    <cellStyle name="SAPBEXexcGood2 2 8 4" xfId="28989" xr:uid="{12AB78B1-F3A2-496F-99E0-8A8AF0B9D376}"/>
    <cellStyle name="SAPBEXexcGood2 2 8 5" xfId="28992" xr:uid="{B12D6B44-4B2D-48DF-8DE7-74E0BA95023D}"/>
    <cellStyle name="SAPBEXexcGood2 2 9" xfId="33204" xr:uid="{0935EE02-B028-410A-9043-80EA60E54B82}"/>
    <cellStyle name="SAPBEXexcGood2 2 9 2" xfId="35042" xr:uid="{E44764F6-8904-43E0-BA0D-CCE1338ECFBD}"/>
    <cellStyle name="SAPBEXexcGood2 2 9 3" xfId="35045" xr:uid="{EA28097B-8D43-4BBD-A676-D5156941DE6F}"/>
    <cellStyle name="SAPBEXexcGood2 2 9 4" xfId="29007" xr:uid="{6F60C8C3-EA35-4744-9269-303A20E4316E}"/>
    <cellStyle name="SAPBEXexcGood2 2 9 5" xfId="29010" xr:uid="{E9A5735B-50B7-4942-9BCC-B6B387019E15}"/>
    <cellStyle name="SAPBEXexcGood2 2_New TB 18-19" xfId="3582" xr:uid="{4F04A92B-AB07-4A23-80D2-03F27FBA07D6}"/>
    <cellStyle name="SAPBEXexcGood2 20" xfId="34987" xr:uid="{7663AF8C-C2B4-4251-9EA5-F93953B6DCF4}"/>
    <cellStyle name="SAPBEXexcGood2 3" xfId="26670" xr:uid="{D93A1536-862E-49BA-B67B-C0DD8D7F38DD}"/>
    <cellStyle name="SAPBEXexcGood2 3 10" xfId="35047" xr:uid="{44C378B3-A8F4-4E5A-B244-94AA770A817D}"/>
    <cellStyle name="SAPBEXexcGood2 3 10 2" xfId="27948" xr:uid="{AC5072E7-F241-4221-B8E0-2534AF3E4A32}"/>
    <cellStyle name="SAPBEXexcGood2 3 10 3" xfId="27950" xr:uid="{FA7526B8-1316-4F16-81FC-BA594E4AA947}"/>
    <cellStyle name="SAPBEXexcGood2 3 10 4" xfId="27952" xr:uid="{C83F802B-344B-4E00-BC43-5C9E9DAEDFCA}"/>
    <cellStyle name="SAPBEXexcGood2 3 10 5" xfId="35048" xr:uid="{9DC5654D-7333-4CED-BF0E-8C39837A81B9}"/>
    <cellStyle name="SAPBEXexcGood2 3 11" xfId="9856" xr:uid="{358A644E-21F2-4154-BBEC-5B2F4C2B1BE9}"/>
    <cellStyle name="SAPBEXexcGood2 3 12" xfId="9860" xr:uid="{3BD3884B-8E85-4D46-B1F6-AB3C792F9FF2}"/>
    <cellStyle name="SAPBEXexcGood2 3 13" xfId="9862" xr:uid="{3F1772F7-07FE-43B0-87F7-B95675434B51}"/>
    <cellStyle name="SAPBEXexcGood2 3 14" xfId="9864" xr:uid="{316A43ED-AE2E-43E9-A29E-663CEF089EB6}"/>
    <cellStyle name="SAPBEXexcGood2 3 15" xfId="4913" xr:uid="{04DA9D16-F952-43BB-BAAD-9100C73FA681}"/>
    <cellStyle name="SAPBEXexcGood2 3 16" xfId="934" xr:uid="{41DE48E6-80AD-45D0-B941-7553FB6375BA}"/>
    <cellStyle name="SAPBEXexcGood2 3 17" xfId="1318" xr:uid="{E82B7090-B0FA-445A-B939-DC04EB92A57A}"/>
    <cellStyle name="SAPBEXexcGood2 3 18" xfId="1830" xr:uid="{3BF069B9-3AB4-4175-B7D8-5CA8DD32DC25}"/>
    <cellStyle name="SAPBEXexcGood2 3 2" xfId="28126" xr:uid="{E2AF9A8A-BB04-4FA0-9351-088F8FC042D6}"/>
    <cellStyle name="SAPBEXexcGood2 3 2 10" xfId="35049" xr:uid="{6BE4BEEA-B4B4-494E-B509-2928BCA3BDA9}"/>
    <cellStyle name="SAPBEXexcGood2 3 2 2" xfId="35050" xr:uid="{25F1C689-0297-4A50-B1D4-9BE7A16AE264}"/>
    <cellStyle name="SAPBEXexcGood2 3 2 2 2" xfId="14655" xr:uid="{EB41DC62-6C37-4097-81A5-FC8B1F587DF3}"/>
    <cellStyle name="SAPBEXexcGood2 3 2 2 3" xfId="14660" xr:uid="{5A034BF6-F63D-40D1-8FDA-CFB18FB05EE0}"/>
    <cellStyle name="SAPBEXexcGood2 3 2 2 4" xfId="748" xr:uid="{2441B8B0-59E3-4254-A2FC-39DC760C2023}"/>
    <cellStyle name="SAPBEXexcGood2 3 2 2 5" xfId="14663" xr:uid="{C9215E15-24AB-450F-8126-2653B7631C71}"/>
    <cellStyle name="SAPBEXexcGood2 3 2 3" xfId="35051" xr:uid="{909C548C-A5F6-4A5B-84C9-896E346C835C}"/>
    <cellStyle name="SAPBEXexcGood2 3 2 4" xfId="35052" xr:uid="{B44B3277-FF5B-4907-B9F4-05DF7145E8B9}"/>
    <cellStyle name="SAPBEXexcGood2 3 2 5" xfId="35054" xr:uid="{AD220372-5B7A-42DD-AB24-23DC9787C7F3}"/>
    <cellStyle name="SAPBEXexcGood2 3 2 6" xfId="35056" xr:uid="{6B6A93AD-E9EC-4EDE-95C8-A1E451EDD6CF}"/>
    <cellStyle name="SAPBEXexcGood2 3 2 7" xfId="35058" xr:uid="{5DB3D003-4986-4C42-8CB5-7DBA0A0EB00A}"/>
    <cellStyle name="SAPBEXexcGood2 3 2 8" xfId="35060" xr:uid="{F6CDA934-0320-44CA-B46E-1007F7F1055D}"/>
    <cellStyle name="SAPBEXexcGood2 3 2 9" xfId="35062" xr:uid="{E94BA595-1626-4AEB-82BC-8C2D9E7AE635}"/>
    <cellStyle name="SAPBEXexcGood2 3 3" xfId="28128" xr:uid="{10E2450A-5BAE-4CBD-ADFC-4213954EDEA0}"/>
    <cellStyle name="SAPBEXexcGood2 3 3 10" xfId="35064" xr:uid="{7D04C8D5-F0FB-4F03-95DB-5FA319D74593}"/>
    <cellStyle name="SAPBEXexcGood2 3 3 2" xfId="35065" xr:uid="{548A5C10-E2A3-4EC4-B324-B8D48CC561F3}"/>
    <cellStyle name="SAPBEXexcGood2 3 3 2 2" xfId="14782" xr:uid="{C87AFA77-B38E-41C1-935C-DD7532610CAD}"/>
    <cellStyle name="SAPBEXexcGood2 3 3 2 3" xfId="784" xr:uid="{B0DFAA26-A535-411F-ADB4-95599836AFC5}"/>
    <cellStyle name="SAPBEXexcGood2 3 3 2 4" xfId="14788" xr:uid="{9DEEE4BC-06F5-4A30-8BEA-8F2A7E56AA31}"/>
    <cellStyle name="SAPBEXexcGood2 3 3 2 5" xfId="14791" xr:uid="{1D78CFB3-2550-469C-AFAE-5679D739F95A}"/>
    <cellStyle name="SAPBEXexcGood2 3 3 3" xfId="35066" xr:uid="{0C668B65-F06D-4D5C-BA08-5DABCAB750D2}"/>
    <cellStyle name="SAPBEXexcGood2 3 3 4" xfId="35067" xr:uid="{0BB8888F-3FDF-45EE-89E1-8F1FF90D297F}"/>
    <cellStyle name="SAPBEXexcGood2 3 3 5" xfId="35068" xr:uid="{7A7E3CF9-EECC-42D5-8828-81E6B738A0EE}"/>
    <cellStyle name="SAPBEXexcGood2 3 3 6" xfId="35069" xr:uid="{F3AE3975-2697-456B-94AF-652763689613}"/>
    <cellStyle name="SAPBEXexcGood2 3 3 7" xfId="35070" xr:uid="{9B093255-349A-4927-83AC-4AE70B68C1BC}"/>
    <cellStyle name="SAPBEXexcGood2 3 3 8" xfId="35071" xr:uid="{A3280C6A-432C-4A78-BE55-8FA20986E315}"/>
    <cellStyle name="SAPBEXexcGood2 3 3 9" xfId="35072" xr:uid="{F361535B-F504-4D2D-89D5-884C73EA045C}"/>
    <cellStyle name="SAPBEXexcGood2 3 4" xfId="28131" xr:uid="{3F181DA5-FA64-42D1-B044-C11915F15FFA}"/>
    <cellStyle name="SAPBEXexcGood2 3 4 10" xfId="35073" xr:uid="{9638DBC3-0937-4940-B0CB-B15D16E70CCC}"/>
    <cellStyle name="SAPBEXexcGood2 3 4 2" xfId="27938" xr:uid="{E9B351E5-FFDE-4F37-8989-E0D92D647672}"/>
    <cellStyle name="SAPBEXexcGood2 3 4 2 2" xfId="5013" xr:uid="{6750CD3B-302D-4E09-90B4-9CA6DBA63CA0}"/>
    <cellStyle name="SAPBEXexcGood2 3 4 2 3" xfId="1362" xr:uid="{207A94D2-C7FB-4987-A126-438A7E21FC2E}"/>
    <cellStyle name="SAPBEXexcGood2 3 4 2 4" xfId="5029" xr:uid="{6C7FA66D-B876-4A9A-B601-EAA2D9016824}"/>
    <cellStyle name="SAPBEXexcGood2 3 4 2 5" xfId="5051" xr:uid="{F5B02C6C-D890-4BCF-AE45-2D7AE21EBC89}"/>
    <cellStyle name="SAPBEXexcGood2 3 4 3" xfId="27941" xr:uid="{0B5FB3C4-A90A-4B9A-ACE6-4F73349B350D}"/>
    <cellStyle name="SAPBEXexcGood2 3 4 4" xfId="35074" xr:uid="{B3B2095E-CA53-424B-BB17-7B18FD2C2446}"/>
    <cellStyle name="SAPBEXexcGood2 3 4 5" xfId="35075" xr:uid="{4A4AB2B5-BC53-4001-B333-34A680BB46A8}"/>
    <cellStyle name="SAPBEXexcGood2 3 4 6" xfId="35076" xr:uid="{C85145A7-6C9D-44CC-BA1A-4D773BDEAFB9}"/>
    <cellStyle name="SAPBEXexcGood2 3 4 7" xfId="35077" xr:uid="{A4429D00-A587-4790-8D1A-81CE7432926F}"/>
    <cellStyle name="SAPBEXexcGood2 3 4 8" xfId="35078" xr:uid="{BBCE67D8-F2CF-490D-A7D5-C4F6C21FBC47}"/>
    <cellStyle name="SAPBEXexcGood2 3 4 9" xfId="35079" xr:uid="{5135E146-B891-49CA-BDFF-3AA0EF02D9CB}"/>
    <cellStyle name="SAPBEXexcGood2 3 5" xfId="28134" xr:uid="{D00CD298-71DF-441D-8888-08592A87D728}"/>
    <cellStyle name="SAPBEXexcGood2 3 5 10" xfId="5945" xr:uid="{3A38D470-6717-4753-804F-A0CF68D5141F}"/>
    <cellStyle name="SAPBEXexcGood2 3 5 2" xfId="35080" xr:uid="{3952FB0E-F54D-4966-A96B-3E3D9449C140}"/>
    <cellStyle name="SAPBEXexcGood2 3 5 2 2" xfId="14882" xr:uid="{5337B601-7B43-483E-B173-5A3F681B0103}"/>
    <cellStyle name="SAPBEXexcGood2 3 5 2 3" xfId="14885" xr:uid="{F1F9E59C-768B-4F73-A450-1C59FD6CBECD}"/>
    <cellStyle name="SAPBEXexcGood2 3 5 2 4" xfId="14887" xr:uid="{7AA22EB7-51D0-4246-A159-A7441CAFC877}"/>
    <cellStyle name="SAPBEXexcGood2 3 5 2 5" xfId="14889" xr:uid="{18A3C5C6-824E-4AB9-B7D3-C8ECD3853507}"/>
    <cellStyle name="SAPBEXexcGood2 3 5 3" xfId="35081" xr:uid="{51B933F6-E80A-4BE4-B88B-6F43791E939F}"/>
    <cellStyle name="SAPBEXexcGood2 3 5 4" xfId="35082" xr:uid="{CF3357AD-2A5B-4A7B-A79B-140FD760BC7D}"/>
    <cellStyle name="SAPBEXexcGood2 3 5 5" xfId="35083" xr:uid="{A7EFE3C8-223A-4CD5-9BC7-92E0218C05F4}"/>
    <cellStyle name="SAPBEXexcGood2 3 5 6" xfId="35084" xr:uid="{2D2BF89B-3AA5-48D8-83B8-621ADF0E9E11}"/>
    <cellStyle name="SAPBEXexcGood2 3 5 7" xfId="35085" xr:uid="{436A61C7-473B-493F-8C20-A46F4B9400EB}"/>
    <cellStyle name="SAPBEXexcGood2 3 5 8" xfId="35086" xr:uid="{6EEA9E3D-6EDF-42F6-A5C4-2B360765A10E}"/>
    <cellStyle name="SAPBEXexcGood2 3 5 9" xfId="35087" xr:uid="{29DA37A0-9878-4BFF-909A-7352EA0465AA}"/>
    <cellStyle name="SAPBEXexcGood2 3 6" xfId="28137" xr:uid="{A107DEE5-5AE3-4BB8-A933-9CB908F4F169}"/>
    <cellStyle name="SAPBEXexcGood2 3 6 10" xfId="7194" xr:uid="{2D6DDE1F-A81C-43B0-860D-D1393EFF218A}"/>
    <cellStyle name="SAPBEXexcGood2 3 6 2" xfId="35088" xr:uid="{9B568A20-8E8F-4493-9085-DB060BA338E3}"/>
    <cellStyle name="SAPBEXexcGood2 3 6 2 2" xfId="4343" xr:uid="{32D44017-3695-4217-9DBD-D939DC3B2C8A}"/>
    <cellStyle name="SAPBEXexcGood2 3 6 2 3" xfId="14959" xr:uid="{97BD9036-88A1-4E7F-AE9E-50766849F615}"/>
    <cellStyle name="SAPBEXexcGood2 3 6 2 4" xfId="14961" xr:uid="{F06A4CEA-C3F3-495D-8594-6CCA1AA25DBB}"/>
    <cellStyle name="SAPBEXexcGood2 3 6 2 5" xfId="14965" xr:uid="{3C334388-A655-4FB5-8F4C-5526FD6AC798}"/>
    <cellStyle name="SAPBEXexcGood2 3 6 3" xfId="35089" xr:uid="{122274D4-07EA-4CAA-9092-C77587D33AC4}"/>
    <cellStyle name="SAPBEXexcGood2 3 6 4" xfId="35090" xr:uid="{833FA7DD-3EDD-45D1-AE60-D4E1A14CCC0C}"/>
    <cellStyle name="SAPBEXexcGood2 3 6 5" xfId="35091" xr:uid="{E75A502D-CED7-4041-948D-E0D978FE4B1C}"/>
    <cellStyle name="SAPBEXexcGood2 3 6 6" xfId="35092" xr:uid="{86B15E80-9D56-4F59-BAF5-CB3B5C546E8D}"/>
    <cellStyle name="SAPBEXexcGood2 3 6 7" xfId="35093" xr:uid="{D8B03469-E604-41CE-867A-943D46C5FCCD}"/>
    <cellStyle name="SAPBEXexcGood2 3 6 8" xfId="13670" xr:uid="{B2B11811-F8AB-4D8A-BF2C-608E62BB4526}"/>
    <cellStyle name="SAPBEXexcGood2 3 6 9" xfId="35094" xr:uid="{5235E0FE-54A6-441F-9AA8-1C40E2B5E153}"/>
    <cellStyle name="SAPBEXexcGood2 3 7" xfId="28140" xr:uid="{F9CE2FB9-222F-49EB-931B-AA04EC327C51}"/>
    <cellStyle name="SAPBEXexcGood2 3 7 2" xfId="35095" xr:uid="{EBA5B47E-0F19-42D4-AA7C-06C2B5F211A0}"/>
    <cellStyle name="SAPBEXexcGood2 3 7 3" xfId="35096" xr:uid="{67068DA0-2DB4-4BC3-8846-F34AAF00F842}"/>
    <cellStyle name="SAPBEXexcGood2 3 7 4" xfId="35097" xr:uid="{D55A4038-8283-4424-976A-C74CC23DBDC4}"/>
    <cellStyle name="SAPBEXexcGood2 3 7 5" xfId="17289" xr:uid="{FEED7280-EB0C-46D7-A0DA-D9E5F14A1E07}"/>
    <cellStyle name="SAPBEXexcGood2 3 8" xfId="28142" xr:uid="{D6ABF235-2C52-48D3-B87C-7C0C3A4712DC}"/>
    <cellStyle name="SAPBEXexcGood2 3 8 2" xfId="35098" xr:uid="{05CC9EFA-53A5-4729-B6E3-8021074300A0}"/>
    <cellStyle name="SAPBEXexcGood2 3 8 3" xfId="35099" xr:uid="{ACA8044C-837A-4DB9-9535-C3215C6F9646}"/>
    <cellStyle name="SAPBEXexcGood2 3 8 4" xfId="29079" xr:uid="{4F31BCB2-B49B-44F5-B44F-46EFB7359802}"/>
    <cellStyle name="SAPBEXexcGood2 3 8 5" xfId="17306" xr:uid="{6C592E09-CA77-4C1F-8931-903B0A5169EB}"/>
    <cellStyle name="SAPBEXexcGood2 3 9" xfId="35100" xr:uid="{2CD7EA48-9D83-4E45-A48F-19844A6F5780}"/>
    <cellStyle name="SAPBEXexcGood2 3 9 2" xfId="27992" xr:uid="{3CFF7497-3810-416B-ADF4-2493B0FD5684}"/>
    <cellStyle name="SAPBEXexcGood2 3 9 3" xfId="27996" xr:uid="{675AA667-76FC-4690-A374-212518BF5784}"/>
    <cellStyle name="SAPBEXexcGood2 3 9 4" xfId="29084" xr:uid="{5252DBAC-3E91-43E1-ABBE-C2BD7E60E009}"/>
    <cellStyle name="SAPBEXexcGood2 3 9 5" xfId="17318" xr:uid="{60CDD783-7518-49F9-B18E-29A9608927BD}"/>
    <cellStyle name="SAPBEXexcGood2 3_New TB 18-19" xfId="35101" xr:uid="{92C0A7CC-4841-49C1-A3DD-FE79B1BC5314}"/>
    <cellStyle name="SAPBEXexcGood2 4" xfId="35103" xr:uid="{AB2E2CE7-CC9E-4490-85DC-6E3B5F82775B}"/>
    <cellStyle name="SAPBEXexcGood2 4 10" xfId="13667" xr:uid="{70A9DED1-A604-4279-A18D-D39BD98CAB53}"/>
    <cellStyle name="SAPBEXexcGood2 4 2" xfId="28146" xr:uid="{D7B9311A-F5E9-43FC-99E8-1BEE4F8902F8}"/>
    <cellStyle name="SAPBEXexcGood2 4 2 2" xfId="35104" xr:uid="{4FC96410-6A75-4EED-B356-AD50516D2B8B}"/>
    <cellStyle name="SAPBEXexcGood2 4 2 3" xfId="35105" xr:uid="{524EA9EE-3E0D-4233-A6AF-4FC78B79B17A}"/>
    <cellStyle name="SAPBEXexcGood2 4 2 4" xfId="35106" xr:uid="{452DB109-B257-497D-9777-2EE30ED64609}"/>
    <cellStyle name="SAPBEXexcGood2 4 2 5" xfId="35107" xr:uid="{92B22CA0-697E-4D99-94C8-A3173CBF4D90}"/>
    <cellStyle name="SAPBEXexcGood2 4 3" xfId="28148" xr:uid="{91757736-6171-4147-9083-9E87E2F8399C}"/>
    <cellStyle name="SAPBEXexcGood2 4 4" xfId="28151" xr:uid="{8208E810-9B41-4C9D-BA92-B523AB794DD7}"/>
    <cellStyle name="SAPBEXexcGood2 4 5" xfId="28153" xr:uid="{85B78AE7-73CB-47D6-BC25-27B1756C8DB9}"/>
    <cellStyle name="SAPBEXexcGood2 4 6" xfId="28155" xr:uid="{7AB7FEA3-884D-4A92-B49B-F3E4AF86E70F}"/>
    <cellStyle name="SAPBEXexcGood2 4 7" xfId="28157" xr:uid="{64C413DC-EC90-4286-9ADA-C6ACA1448321}"/>
    <cellStyle name="SAPBEXexcGood2 4 8" xfId="28159" xr:uid="{DDA9C576-7256-4688-A99C-160014AA268F}"/>
    <cellStyle name="SAPBEXexcGood2 4 9" xfId="35108" xr:uid="{5B04FF52-A4E0-4285-B6FC-7DDDDED67509}"/>
    <cellStyle name="SAPBEXexcGood2 5" xfId="35109" xr:uid="{5B489652-FEB0-47C4-8906-3F43B55DAFD8}"/>
    <cellStyle name="SAPBEXexcGood2 5 10" xfId="23776" xr:uid="{2E781946-AC8B-497A-B096-CE1EDC128539}"/>
    <cellStyle name="SAPBEXexcGood2 5 2" xfId="28166" xr:uid="{6248D494-2D55-4441-8949-464557A53F43}"/>
    <cellStyle name="SAPBEXexcGood2 5 2 2" xfId="17955" xr:uid="{DF31BC58-0856-4FFB-9F04-10028CEC3FC7}"/>
    <cellStyle name="SAPBEXexcGood2 5 2 3" xfId="17959" xr:uid="{F6C1F3D2-64F4-4441-A1D8-8B3412EB8B39}"/>
    <cellStyle name="SAPBEXexcGood2 5 2 4" xfId="24325" xr:uid="{DBAE4820-3744-4DBA-88F6-263FD4241997}"/>
    <cellStyle name="SAPBEXexcGood2 5 2 5" xfId="24327" xr:uid="{3EE35824-0D60-40CD-BE20-BAAA9DB936D5}"/>
    <cellStyle name="SAPBEXexcGood2 5 3" xfId="28170" xr:uid="{1CD5C0E4-77A1-43CB-ACBD-E3A45918995B}"/>
    <cellStyle name="SAPBEXexcGood2 5 4" xfId="28175" xr:uid="{42C6F375-8A5C-4574-907D-B984BBCF12F8}"/>
    <cellStyle name="SAPBEXexcGood2 5 5" xfId="28178" xr:uid="{39D68DFD-6128-4B23-A1B4-33BC89569227}"/>
    <cellStyle name="SAPBEXexcGood2 5 6" xfId="28181" xr:uid="{7715F762-E94F-43C1-A97B-A3A6FF96A549}"/>
    <cellStyle name="SAPBEXexcGood2 5 7" xfId="28184" xr:uid="{05407529-89B7-421A-9F22-8DD81C43DD77}"/>
    <cellStyle name="SAPBEXexcGood2 5 8" xfId="28186" xr:uid="{ED58AB1A-2AB6-4D18-BD49-938853C1D33C}"/>
    <cellStyle name="SAPBEXexcGood2 5 9" xfId="35110" xr:uid="{73952200-6BFF-4D43-9154-F8C7E0BCE49A}"/>
    <cellStyle name="SAPBEXexcGood2 6" xfId="35111" xr:uid="{3FD62CAA-4264-4597-AC13-B01C4D10340B}"/>
    <cellStyle name="SAPBEXexcGood2 6 10" xfId="3611" xr:uid="{B55B7E41-19B4-4EB7-A32D-824139754700}"/>
    <cellStyle name="SAPBEXexcGood2 6 2" xfId="28190" xr:uid="{9E2A5F2E-4196-4FF1-9E30-8ADA82A26142}"/>
    <cellStyle name="SAPBEXexcGood2 6 2 2" xfId="25689" xr:uid="{DF0D2B4C-5977-4C4C-A4E0-38F4B5BF431E}"/>
    <cellStyle name="SAPBEXexcGood2 6 2 3" xfId="25702" xr:uid="{01D55792-B7E0-4D8A-9344-EF315A8835B8}"/>
    <cellStyle name="SAPBEXexcGood2 6 2 4" xfId="25704" xr:uid="{B941B26E-5F7A-4466-9906-759A554E906F}"/>
    <cellStyle name="SAPBEXexcGood2 6 2 5" xfId="25706" xr:uid="{CA5EF14F-0411-4940-AD05-EC2C29A50E25}"/>
    <cellStyle name="SAPBEXexcGood2 6 3" xfId="28192" xr:uid="{D7484924-E986-48C9-9A14-74E60B88906E}"/>
    <cellStyle name="SAPBEXexcGood2 6 4" xfId="28194" xr:uid="{EF994E45-513A-40C2-B608-EC0D5256A541}"/>
    <cellStyle name="SAPBEXexcGood2 6 5" xfId="28196" xr:uid="{BBFB8058-F0D9-40DE-A9E2-CBF7FC6AA328}"/>
    <cellStyle name="SAPBEXexcGood2 6 6" xfId="28200" xr:uid="{D189FEE4-844C-42BA-A2E0-CD181A780372}"/>
    <cellStyle name="SAPBEXexcGood2 6 7" xfId="28204" xr:uid="{5AAC6029-B53D-4E46-8F0C-A795BBBA83F3}"/>
    <cellStyle name="SAPBEXexcGood2 6 8" xfId="28208" xr:uid="{3A917C23-D826-4228-A096-D1AB1A977AAE}"/>
    <cellStyle name="SAPBEXexcGood2 6 9" xfId="30187" xr:uid="{99A44E15-5AF0-4889-8537-79180B6F0C7C}"/>
    <cellStyle name="SAPBEXexcGood2 7" xfId="35112" xr:uid="{6FB8182E-02BF-48D2-BF3A-C460639A4A7A}"/>
    <cellStyle name="SAPBEXexcGood2 7 10" xfId="30437" xr:uid="{978775E1-8AFE-4017-B1C8-545CEB59E8D3}"/>
    <cellStyle name="SAPBEXexcGood2 7 2" xfId="30621" xr:uid="{6DF2AE14-6F0D-4596-8EC3-E8776EA0013F}"/>
    <cellStyle name="SAPBEXexcGood2 7 2 2" xfId="1005" xr:uid="{CA236E6F-7FA7-44D7-BD74-664017DC9C06}"/>
    <cellStyle name="SAPBEXexcGood2 7 2 3" xfId="4035" xr:uid="{53139AC8-E66F-4749-87A3-D7499FEE3F4D}"/>
    <cellStyle name="SAPBEXexcGood2 7 2 4" xfId="4051" xr:uid="{F9735D4B-148C-4B6D-8113-B7EE2B3D5F36}"/>
    <cellStyle name="SAPBEXexcGood2 7 2 5" xfId="4072" xr:uid="{007A18CC-2D64-4D6D-A5D0-4681C83B2F24}"/>
    <cellStyle name="SAPBEXexcGood2 7 3" xfId="30623" xr:uid="{45E9DEC8-A20F-4510-BB71-DA1D229D7762}"/>
    <cellStyle name="SAPBEXexcGood2 7 4" xfId="30625" xr:uid="{D0C95A7C-58C1-4284-AC0D-B61C160F1253}"/>
    <cellStyle name="SAPBEXexcGood2 7 5" xfId="35113" xr:uid="{321042FC-51E3-4921-9AD1-501BD6CBD86A}"/>
    <cellStyle name="SAPBEXexcGood2 7 6" xfId="35114" xr:uid="{2D6F2BAC-BD9E-416C-8108-10947A1D1A0E}"/>
    <cellStyle name="SAPBEXexcGood2 7 7" xfId="35115" xr:uid="{5F7D93E4-86EF-4FF8-BE64-1969E470EFC0}"/>
    <cellStyle name="SAPBEXexcGood2 7 8" xfId="35116" xr:uid="{426EE49F-C0BB-43EB-A4C9-648FD4A04A15}"/>
    <cellStyle name="SAPBEXexcGood2 7 9" xfId="33222" xr:uid="{2D60E0AA-26ED-471C-A36B-4AFF8064C380}"/>
    <cellStyle name="SAPBEXexcGood2 8" xfId="35117" xr:uid="{2CF5BABE-FB9E-4133-92FF-38287CA1262C}"/>
    <cellStyle name="SAPBEXexcGood2 8 10" xfId="35119" xr:uid="{133A0C91-905A-435D-B70A-907DFF3AEE31}"/>
    <cellStyle name="SAPBEXexcGood2 8 2" xfId="35120" xr:uid="{09F93550-A976-4A8E-9B90-8BE726B41549}"/>
    <cellStyle name="SAPBEXexcGood2 8 2 2" xfId="26756" xr:uid="{DA07E43F-4584-4452-B291-67F37750D32D}"/>
    <cellStyle name="SAPBEXexcGood2 8 2 3" xfId="26769" xr:uid="{10A55436-D806-4381-B673-0C109D5CD9FD}"/>
    <cellStyle name="SAPBEXexcGood2 8 2 4" xfId="26771" xr:uid="{C3630449-C873-4078-A654-A80EB491105A}"/>
    <cellStyle name="SAPBEXexcGood2 8 2 5" xfId="26774" xr:uid="{1D3ECFEC-1D5C-412B-B54F-4FC2ACB0EE2C}"/>
    <cellStyle name="SAPBEXexcGood2 8 3" xfId="35121" xr:uid="{5ACC7109-0E22-42AE-8679-138C737A0A75}"/>
    <cellStyle name="SAPBEXexcGood2 8 4" xfId="35122" xr:uid="{B7FE10E3-A6E3-4A03-B534-EEF114790F39}"/>
    <cellStyle name="SAPBEXexcGood2 8 5" xfId="35123" xr:uid="{5D5F9AB0-A7EC-4BB1-AC73-ACA1B9DAAD35}"/>
    <cellStyle name="SAPBEXexcGood2 8 6" xfId="35124" xr:uid="{A42FE6C4-5DF7-474D-AC46-075AFA27A0B2}"/>
    <cellStyle name="SAPBEXexcGood2 8 7" xfId="35125" xr:uid="{A02C98A6-2DAB-4821-9218-A1455F388A49}"/>
    <cellStyle name="SAPBEXexcGood2 8 8" xfId="35126" xr:uid="{77BCD901-2ACF-47DD-96C4-926963A97146}"/>
    <cellStyle name="SAPBEXexcGood2 8 9" xfId="35127" xr:uid="{8542CB2C-BD1A-4713-854C-07B98C0A4503}"/>
    <cellStyle name="SAPBEXexcGood2 9" xfId="35128" xr:uid="{4E11F7D1-95E3-4C5C-B5DF-4D29393ABD05}"/>
    <cellStyle name="SAPBEXexcGood2 9 2" xfId="35129" xr:uid="{C01597A3-2269-4146-AF6A-4CFC836049DC}"/>
    <cellStyle name="SAPBEXexcGood2 9 3" xfId="35131" xr:uid="{72D68698-1362-4C26-A60A-9355C144F56E}"/>
    <cellStyle name="SAPBEXexcGood2 9 4" xfId="35132" xr:uid="{2840AC7F-EE48-4B9F-9B35-DBEA6025A31D}"/>
    <cellStyle name="SAPBEXexcGood2 9 5" xfId="35133" xr:uid="{FCA6B9A2-34FF-46BC-9AD5-B50AB21EF5BC}"/>
    <cellStyle name="SAPBEXexcGood2_New TB 18-19" xfId="8122" xr:uid="{22A73CF7-1C23-44B7-AC0A-639A454C9852}"/>
    <cellStyle name="SAPBEXexcGood3" xfId="35134" xr:uid="{314D56D9-25F7-4DC3-88BE-408AD16C09B8}"/>
    <cellStyle name="SAPBEXexcGood3 10" xfId="8347" xr:uid="{441DE640-8236-42D1-B2EA-057EDCE5F0D3}"/>
    <cellStyle name="SAPBEXexcGood3 10 2" xfId="8349" xr:uid="{95005007-995A-4D4E-A226-35CDE0D08ADB}"/>
    <cellStyle name="SAPBEXexcGood3 10 3" xfId="8352" xr:uid="{864CF64A-9391-4EB9-B5E5-046AB541989A}"/>
    <cellStyle name="SAPBEXexcGood3 10 4" xfId="8356" xr:uid="{E296342B-BF60-4FE0-ADCD-6A50581387C6}"/>
    <cellStyle name="SAPBEXexcGood3 10 5" xfId="8360" xr:uid="{E0B60E2A-78E0-4017-9707-9D54C86211B1}"/>
    <cellStyle name="SAPBEXexcGood3 11" xfId="8377" xr:uid="{B7FC7B0F-BB8B-4D8B-950D-4475DEDC4630}"/>
    <cellStyle name="SAPBEXexcGood3 11 2" xfId="3423" xr:uid="{99367906-DEF1-4C61-86A9-805EBE5FD6AA}"/>
    <cellStyle name="SAPBEXexcGood3 11 3" xfId="3697" xr:uid="{EF3C9F05-225A-456C-B286-00B2DE4D11F0}"/>
    <cellStyle name="SAPBEXexcGood3 11 4" xfId="3742" xr:uid="{9E49ED94-6A11-419B-9D2A-C90CF52BE2C6}"/>
    <cellStyle name="SAPBEXexcGood3 11 5" xfId="3751" xr:uid="{F4D106CF-F81E-42D4-A7BF-EB695BD552F7}"/>
    <cellStyle name="SAPBEXexcGood3 12" xfId="8379" xr:uid="{F27E3667-35C8-4356-BDC1-295D4C4FDC6A}"/>
    <cellStyle name="SAPBEXexcGood3 12 2" xfId="8381" xr:uid="{976A7497-2244-4B20-A50F-ABC7FF42D4DE}"/>
    <cellStyle name="SAPBEXexcGood3 12 3" xfId="8384" xr:uid="{4BD05922-0CF9-491A-BA99-0647C7C566D2}"/>
    <cellStyle name="SAPBEXexcGood3 12 4" xfId="8387" xr:uid="{04BB21C2-A709-4D04-9386-6C26082AB020}"/>
    <cellStyle name="SAPBEXexcGood3 12 5" xfId="881" xr:uid="{83E3F3CB-F824-482B-9D29-1F0C7011F70C}"/>
    <cellStyle name="SAPBEXexcGood3 13" xfId="8392" xr:uid="{04A9C557-71D7-4C0D-9CFD-991154ACBEF6}"/>
    <cellStyle name="SAPBEXexcGood3 14" xfId="8395" xr:uid="{9E5BC613-E6DA-437A-A91E-9573B2DDDE69}"/>
    <cellStyle name="SAPBEXexcGood3 15" xfId="8399" xr:uid="{331C1992-56AF-4BF9-870B-D4B7F2708868}"/>
    <cellStyle name="SAPBEXexcGood3 16" xfId="14599" xr:uid="{BC03C71C-476A-40F3-AACA-0F7EA2F92698}"/>
    <cellStyle name="SAPBEXexcGood3 17" xfId="15024" xr:uid="{595DC8C3-36F3-43FF-9F99-4D51D6D3975E}"/>
    <cellStyle name="SAPBEXexcGood3 18" xfId="16661" xr:uid="{2E441FDE-8997-4487-B16B-429F4A9B83C1}"/>
    <cellStyle name="SAPBEXexcGood3 19" xfId="16663" xr:uid="{DCB7C048-3305-4EE5-BC30-6EDCDFE8A6BB}"/>
    <cellStyle name="SAPBEXexcGood3 2" xfId="26081" xr:uid="{4DA6B68E-13A7-4C4D-B72E-5EEDE11695C3}"/>
    <cellStyle name="SAPBEXexcGood3 2 10" xfId="35135" xr:uid="{D58F2B3A-C4FA-4FEB-BC30-3AE868543FA9}"/>
    <cellStyle name="SAPBEXexcGood3 2 10 2" xfId="35137" xr:uid="{D2A2BAE8-24D8-4F31-BD46-DDDDB2608843}"/>
    <cellStyle name="SAPBEXexcGood3 2 10 3" xfId="35138" xr:uid="{2C2F1EF3-0F9D-48B6-80F6-BB96B955CB89}"/>
    <cellStyle name="SAPBEXexcGood3 2 10 4" xfId="35139" xr:uid="{94B697A2-088D-424E-984B-4F64EBBA83C2}"/>
    <cellStyle name="SAPBEXexcGood3 2 10 5" xfId="35140" xr:uid="{32F6BE54-B21C-4A21-9415-060E2A97FE23}"/>
    <cellStyle name="SAPBEXexcGood3 2 11" xfId="35141" xr:uid="{4094F2D7-7D31-453C-80A3-9604844A30E9}"/>
    <cellStyle name="SAPBEXexcGood3 2 12" xfId="35143" xr:uid="{C9D42F4D-073A-45C7-9494-12DF051475C0}"/>
    <cellStyle name="SAPBEXexcGood3 2 13" xfId="24805" xr:uid="{AFE522B5-EBAB-425C-A775-D887906647C0}"/>
    <cellStyle name="SAPBEXexcGood3 2 14" xfId="24807" xr:uid="{1F2A7D28-2D9E-49BC-9FBC-4532C6BBA009}"/>
    <cellStyle name="SAPBEXexcGood3 2 15" xfId="24809" xr:uid="{D4E57D9E-8C4F-4242-96E9-6F6D63BCD108}"/>
    <cellStyle name="SAPBEXexcGood3 2 16" xfId="24811" xr:uid="{898B8CCA-991E-4459-ABA6-43ABFF8A6AF2}"/>
    <cellStyle name="SAPBEXexcGood3 2 17" xfId="24813" xr:uid="{BACB8A40-EF23-4FBD-8D64-8BE8781E3E08}"/>
    <cellStyle name="SAPBEXexcGood3 2 18" xfId="24815" xr:uid="{81571FFB-12CE-4B22-A302-E473476972E8}"/>
    <cellStyle name="SAPBEXexcGood3 2 2" xfId="28224" xr:uid="{9EA1666A-95C1-4329-8946-11CDA94941CD}"/>
    <cellStyle name="SAPBEXexcGood3 2 2 10" xfId="14365" xr:uid="{FF69D27C-D0AF-4CDE-B1CD-784E1C0102FA}"/>
    <cellStyle name="SAPBEXexcGood3 2 2 2" xfId="35144" xr:uid="{215F6A65-B87C-4F87-86C2-84DAF2832A2E}"/>
    <cellStyle name="SAPBEXexcGood3 2 2 2 2" xfId="28958" xr:uid="{F791FA49-8A67-4AC0-9D93-32A60B117207}"/>
    <cellStyle name="SAPBEXexcGood3 2 2 2 3" xfId="28960" xr:uid="{77B24D0E-FB4A-4194-BAED-CDDEFE4BF447}"/>
    <cellStyle name="SAPBEXexcGood3 2 2 2 4" xfId="28962" xr:uid="{7CD57BD4-20C6-4CE7-B365-E07A7231802F}"/>
    <cellStyle name="SAPBEXexcGood3 2 2 2 5" xfId="28964" xr:uid="{E7A9E1F3-EE7E-433A-A2DE-E593C5C8C113}"/>
    <cellStyle name="SAPBEXexcGood3 2 2 3" xfId="18222" xr:uid="{5345DAA9-56A7-41BD-BFF4-0C3F9FFF325D}"/>
    <cellStyle name="SAPBEXexcGood3 2 2 4" xfId="24206" xr:uid="{439D3F64-CE4A-471E-8518-D39D1C15E56E}"/>
    <cellStyle name="SAPBEXexcGood3 2 2 5" xfId="24209" xr:uid="{65A3A8EF-7F3A-497D-9048-8AD2BBDC280F}"/>
    <cellStyle name="SAPBEXexcGood3 2 2 6" xfId="24213" xr:uid="{97CC6AD5-5C8B-424E-91AB-E3AFF3828679}"/>
    <cellStyle name="SAPBEXexcGood3 2 2 7" xfId="24217" xr:uid="{21E6C75A-AB2F-487A-9FBD-C266F57EA7E4}"/>
    <cellStyle name="SAPBEXexcGood3 2 2 8" xfId="24222" xr:uid="{0A76AF38-421E-437F-B5B2-94F8956F64A1}"/>
    <cellStyle name="SAPBEXexcGood3 2 2 9" xfId="24227" xr:uid="{E0E13B3A-1CA2-4645-9464-1B90DD5FB3ED}"/>
    <cellStyle name="SAPBEXexcGood3 2 3" xfId="28226" xr:uid="{81873927-090F-4604-9F23-189F81BCDA19}"/>
    <cellStyle name="SAPBEXexcGood3 2 3 10" xfId="17094" xr:uid="{4EFD9AB6-17AE-41B0-8AB3-7AC0B3B02496}"/>
    <cellStyle name="SAPBEXexcGood3 2 3 2" xfId="35145" xr:uid="{9DFC2FD5-E865-47A7-8C8B-51B8ECDF75FD}"/>
    <cellStyle name="SAPBEXexcGood3 2 3 2 2" xfId="29032" xr:uid="{C1C43DF7-072C-409F-B757-1A51C7584D4B}"/>
    <cellStyle name="SAPBEXexcGood3 2 3 2 3" xfId="29034" xr:uid="{3787491E-D9CC-44BB-BC2B-932025F2CB31}"/>
    <cellStyle name="SAPBEXexcGood3 2 3 2 4" xfId="29036" xr:uid="{FDABC02C-2E86-4B95-B08C-E27F6388C743}"/>
    <cellStyle name="SAPBEXexcGood3 2 3 2 5" xfId="29038" xr:uid="{7B2A0067-2C2C-4BA1-BC1B-9A54E61C57E6}"/>
    <cellStyle name="SAPBEXexcGood3 2 3 3" xfId="18247" xr:uid="{7334FD39-8C97-40E9-88DA-142659131E2C}"/>
    <cellStyle name="SAPBEXexcGood3 2 3 4" xfId="24236" xr:uid="{EEFA75D5-FE30-4FC7-9E70-9F2CDFD30A05}"/>
    <cellStyle name="SAPBEXexcGood3 2 3 5" xfId="24240" xr:uid="{34B04B20-8B4F-4AC9-BC27-031838726863}"/>
    <cellStyle name="SAPBEXexcGood3 2 3 6" xfId="10701" xr:uid="{4344FC21-DB7C-4028-BC40-D236F0F07802}"/>
    <cellStyle name="SAPBEXexcGood3 2 3 7" xfId="10708" xr:uid="{B7F7CA67-5691-445A-9C89-F54DD4C9467B}"/>
    <cellStyle name="SAPBEXexcGood3 2 3 8" xfId="17079" xr:uid="{B3752B04-90BA-4D0F-8926-0B3E06D219D7}"/>
    <cellStyle name="SAPBEXexcGood3 2 3 9" xfId="17084" xr:uid="{465D8BE4-B846-42F7-B774-893FBE70E5BB}"/>
    <cellStyle name="SAPBEXexcGood3 2 4" xfId="28228" xr:uid="{144B6FAE-B5A6-4451-B86F-A8D1761503D3}"/>
    <cellStyle name="SAPBEXexcGood3 2 4 10" xfId="35146" xr:uid="{B77893F4-A1F7-40BA-91A5-1C26A2CD54D8}"/>
    <cellStyle name="SAPBEXexcGood3 2 4 2" xfId="17336" xr:uid="{8554CA66-BA81-4FF0-9042-47B6EF59CC01}"/>
    <cellStyle name="SAPBEXexcGood3 2 4 2 2" xfId="17339" xr:uid="{C644AA6F-D861-4F6C-BD52-206DE77D8B82}"/>
    <cellStyle name="SAPBEXexcGood3 2 4 2 3" xfId="17342" xr:uid="{72B3377F-0378-4812-9908-5EB707D64160}"/>
    <cellStyle name="SAPBEXexcGood3 2 4 2 4" xfId="17345" xr:uid="{BEAC1D2E-ED18-4DC1-8058-C2697061B46F}"/>
    <cellStyle name="SAPBEXexcGood3 2 4 2 5" xfId="17348" xr:uid="{C976E30B-2AB5-427F-A5A0-57C847CF6B08}"/>
    <cellStyle name="SAPBEXexcGood3 2 4 3" xfId="17359" xr:uid="{456D6DF8-AE45-4AEC-8E10-CF2E4C59743D}"/>
    <cellStyle name="SAPBEXexcGood3 2 4 4" xfId="17364" xr:uid="{F625CDC4-2322-45BF-84AB-D050AFFB0A26}"/>
    <cellStyle name="SAPBEXexcGood3 2 4 5" xfId="17368" xr:uid="{32E26ED1-AC96-47A8-87DD-4EC2D3D51699}"/>
    <cellStyle name="SAPBEXexcGood3 2 4 6" xfId="24245" xr:uid="{5F6644DE-CC70-4036-B08D-B3DED0E035AC}"/>
    <cellStyle name="SAPBEXexcGood3 2 4 7" xfId="24249" xr:uid="{CB73D373-5776-4263-9E0D-A98890045DFE}"/>
    <cellStyle name="SAPBEXexcGood3 2 4 8" xfId="24252" xr:uid="{EB798DD3-3E6D-4D04-922E-480976E497AF}"/>
    <cellStyle name="SAPBEXexcGood3 2 4 9" xfId="24257" xr:uid="{5AEA7BE3-6C98-444D-AE5E-AD8573ACDDE9}"/>
    <cellStyle name="SAPBEXexcGood3 2 5" xfId="28230" xr:uid="{4DBB0FB8-8EB1-47B2-A21B-ABB21D91A812}"/>
    <cellStyle name="SAPBEXexcGood3 2 5 10" xfId="20216" xr:uid="{1DE6F6F0-A902-45B7-B87D-578A5BB54B2E}"/>
    <cellStyle name="SAPBEXexcGood3 2 5 2" xfId="17403" xr:uid="{5797B2FB-9B56-4EB9-B413-979047A5B2A5}"/>
    <cellStyle name="SAPBEXexcGood3 2 5 2 2" xfId="10617" xr:uid="{9DD1299D-BAAF-4908-818C-259BA1D04B2F}"/>
    <cellStyle name="SAPBEXexcGood3 2 5 2 3" xfId="10621" xr:uid="{85AFA68C-0193-46D0-90DD-CB4825864FCD}"/>
    <cellStyle name="SAPBEXexcGood3 2 5 2 4" xfId="17406" xr:uid="{69261002-2490-448D-992C-75DBE7A3857A}"/>
    <cellStyle name="SAPBEXexcGood3 2 5 2 5" xfId="17409" xr:uid="{F7FB0BF2-A8C6-4918-8F7A-E74932DA4858}"/>
    <cellStyle name="SAPBEXexcGood3 2 5 3" xfId="17417" xr:uid="{912A5588-4916-436B-8A1E-D8AB603B0D20}"/>
    <cellStyle name="SAPBEXexcGood3 2 5 4" xfId="17419" xr:uid="{132C2648-61E5-4AFD-8EE6-1DF8B8D963A7}"/>
    <cellStyle name="SAPBEXexcGood3 2 5 5" xfId="17424" xr:uid="{7436ADE6-700B-42A9-ACBD-F3462C4ADF27}"/>
    <cellStyle name="SAPBEXexcGood3 2 5 6" xfId="31511" xr:uid="{CE47CF33-0513-4132-8B44-4F2972C100A2}"/>
    <cellStyle name="SAPBEXexcGood3 2 5 7" xfId="31515" xr:uid="{7DE1211F-04D0-43A7-8362-E7A4336AD022}"/>
    <cellStyle name="SAPBEXexcGood3 2 5 8" xfId="31518" xr:uid="{C6D56437-96B2-4C7D-B0C8-8113E6BD01F1}"/>
    <cellStyle name="SAPBEXexcGood3 2 5 9" xfId="31620" xr:uid="{1F7E07B0-0F1D-4F2F-8FFC-43CD55021735}"/>
    <cellStyle name="SAPBEXexcGood3 2 6" xfId="28232" xr:uid="{FD0AEA7D-1275-4893-9C31-6D086552A8EC}"/>
    <cellStyle name="SAPBEXexcGood3 2 6 10" xfId="6649" xr:uid="{70A6D196-6BF3-4740-8130-DC65B4B3D176}"/>
    <cellStyle name="SAPBEXexcGood3 2 6 2" xfId="17002" xr:uid="{FDF5BBBD-C576-4128-AE13-AD0D9191041A}"/>
    <cellStyle name="SAPBEXexcGood3 2 6 2 2" xfId="17450" xr:uid="{F57A4B54-B14E-40BE-8217-A181F046B442}"/>
    <cellStyle name="SAPBEXexcGood3 2 6 2 3" xfId="17452" xr:uid="{162080CD-CB1D-4786-BE83-A23ACE5AAE5A}"/>
    <cellStyle name="SAPBEXexcGood3 2 6 2 4" xfId="17454" xr:uid="{3AF9BB2D-6D8B-4CF1-9EB1-3B727D678846}"/>
    <cellStyle name="SAPBEXexcGood3 2 6 2 5" xfId="17456" xr:uid="{8FA3363F-F9FB-4A13-A7D3-7896B5333644}"/>
    <cellStyle name="SAPBEXexcGood3 2 6 3" xfId="17007" xr:uid="{6931078F-3B30-4F64-8CEF-E0F901D2B13B}"/>
    <cellStyle name="SAPBEXexcGood3 2 6 4" xfId="17010" xr:uid="{35378ECF-DF8E-4A0C-A793-0C2ACFB274CD}"/>
    <cellStyle name="SAPBEXexcGood3 2 6 5" xfId="17013" xr:uid="{C78ABF48-85D5-4A82-B0EA-5BAD7FEB6A32}"/>
    <cellStyle name="SAPBEXexcGood3 2 6 6" xfId="35147" xr:uid="{020F1212-348A-4ABD-AEB0-94560C981D29}"/>
    <cellStyle name="SAPBEXexcGood3 2 6 7" xfId="35148" xr:uid="{7E120F0A-8BD3-4E77-96F5-C9F48ECBCAB0}"/>
    <cellStyle name="SAPBEXexcGood3 2 6 8" xfId="35149" xr:uid="{B34A9F97-D749-43A0-8010-31FB928D366C}"/>
    <cellStyle name="SAPBEXexcGood3 2 6 9" xfId="35150" xr:uid="{11F6DBD1-849C-4CA3-9154-596FF1AF8D87}"/>
    <cellStyle name="SAPBEXexcGood3 2 7" xfId="28234" xr:uid="{3C8AA353-35E4-46F0-8938-8055A4A2B556}"/>
    <cellStyle name="SAPBEXexcGood3 2 7 2" xfId="455" xr:uid="{882B79E2-4AEC-4566-BB6D-8FDECFA50DA2}"/>
    <cellStyle name="SAPBEXexcGood3 2 7 3" xfId="347" xr:uid="{01CCE373-5581-4395-86F4-6E1DE49CF910}"/>
    <cellStyle name="SAPBEXexcGood3 2 7 4" xfId="395" xr:uid="{D4E69F9A-6FB5-4FCA-8CB5-9F0710315CEE}"/>
    <cellStyle name="SAPBEXexcGood3 2 7 5" xfId="17016" xr:uid="{2F0FF5DC-AA66-4BBC-9DA8-3CEEDCD2354A}"/>
    <cellStyle name="SAPBEXexcGood3 2 8" xfId="28236" xr:uid="{5B37CE7A-0F16-4734-A7EF-6C06E3619BFE}"/>
    <cellStyle name="SAPBEXexcGood3 2 8 2" xfId="3497" xr:uid="{14CA8FF6-32C9-4732-8767-32A714C20E1A}"/>
    <cellStyle name="SAPBEXexcGood3 2 8 3" xfId="3511" xr:uid="{ADDC115E-5ACB-4A53-A02A-0884D163B78D}"/>
    <cellStyle name="SAPBEXexcGood3 2 8 4" xfId="3026" xr:uid="{69C6A3DF-8895-4AF0-BEAA-D17F8C491ECC}"/>
    <cellStyle name="SAPBEXexcGood3 2 8 5" xfId="2255" xr:uid="{FD5239B0-45DB-4647-A033-DB369B925D3A}"/>
    <cellStyle name="SAPBEXexcGood3 2 9" xfId="35151" xr:uid="{33AA6E86-E3D3-4C07-BF87-B56A0238A1F3}"/>
    <cellStyle name="SAPBEXexcGood3 2 9 2" xfId="2583" xr:uid="{4547AF2A-0729-4A0F-9AC5-B74BFD9ECD2A}"/>
    <cellStyle name="SAPBEXexcGood3 2 9 3" xfId="3529" xr:uid="{35C77607-8336-4B80-A5DE-4468AFB46289}"/>
    <cellStyle name="SAPBEXexcGood3 2 9 4" xfId="3058" xr:uid="{E82C7756-89A9-447B-8435-DCA2B2461022}"/>
    <cellStyle name="SAPBEXexcGood3 2 9 5" xfId="3066" xr:uid="{D4336C2B-D8C3-4D23-A2E7-E384F08DC852}"/>
    <cellStyle name="SAPBEXexcGood3 2_New TB 18-19" xfId="19540" xr:uid="{D2BA55D7-832A-4CBF-B00E-E0110C73DE3C}"/>
    <cellStyle name="SAPBEXexcGood3 20" xfId="8398" xr:uid="{2D3ED084-EAE3-4027-9392-94D7E1BC93EB}"/>
    <cellStyle name="SAPBEXexcGood3 3" xfId="35152" xr:uid="{FAC187CC-83E7-43E7-9D3E-4EE8A1BBE97E}"/>
    <cellStyle name="SAPBEXexcGood3 3 10" xfId="35153" xr:uid="{11E78A39-499C-4661-ACA6-EA1B05F13EB1}"/>
    <cellStyle name="SAPBEXexcGood3 3 10 2" xfId="35154" xr:uid="{D869146A-69C0-4ABF-A20D-9AB0684FDCDE}"/>
    <cellStyle name="SAPBEXexcGood3 3 10 3" xfId="35155" xr:uid="{9C4424D0-9DE5-4823-AFD2-82AC9DAA729D}"/>
    <cellStyle name="SAPBEXexcGood3 3 10 4" xfId="35157" xr:uid="{A3C3A3FD-E69E-4119-B099-E318558120A7}"/>
    <cellStyle name="SAPBEXexcGood3 3 10 5" xfId="35159" xr:uid="{195EC876-79A2-4C60-A4E5-587285C65F73}"/>
    <cellStyle name="SAPBEXexcGood3 3 11" xfId="35161" xr:uid="{712BACAC-CAEE-460A-A3C4-E55DEEEB87C2}"/>
    <cellStyle name="SAPBEXexcGood3 3 12" xfId="35162" xr:uid="{4781D7F1-7BA4-4094-95E5-6D51D96E8AB6}"/>
    <cellStyle name="SAPBEXexcGood3 3 13" xfId="35163" xr:uid="{4024A533-D0BA-472C-A63E-1FA8D07FFEB8}"/>
    <cellStyle name="SAPBEXexcGood3 3 14" xfId="35164" xr:uid="{DA09E07C-C043-4F3C-96EC-E2BB6CD2E218}"/>
    <cellStyle name="SAPBEXexcGood3 3 15" xfId="35165" xr:uid="{1CB1F00F-ADF1-44B8-9B58-A689F09641CE}"/>
    <cellStyle name="SAPBEXexcGood3 3 16" xfId="35166" xr:uid="{BA37E896-DFE0-4FCE-9D63-A9E1618AE777}"/>
    <cellStyle name="SAPBEXexcGood3 3 17" xfId="11451" xr:uid="{7AD7A47D-A13B-4E81-A12B-E6C173F7A2FD}"/>
    <cellStyle name="SAPBEXexcGood3 3 18" xfId="10941" xr:uid="{521BC2B5-77AE-49D3-ABB4-EE1C380F0A90}"/>
    <cellStyle name="SAPBEXexcGood3 3 2" xfId="28239" xr:uid="{67C7DF98-5E1C-4865-A16D-BF19C194BB1A}"/>
    <cellStyle name="SAPBEXexcGood3 3 2 10" xfId="35167" xr:uid="{86779DB4-606A-4450-B4FE-00779692344B}"/>
    <cellStyle name="SAPBEXexcGood3 3 2 2" xfId="35168" xr:uid="{043316DD-66FD-4128-AF4B-9D4ACD8E0742}"/>
    <cellStyle name="SAPBEXexcGood3 3 2 2 2" xfId="507" xr:uid="{251BA02C-CA8B-4709-8307-2DBD53C19845}"/>
    <cellStyle name="SAPBEXexcGood3 3 2 2 3" xfId="2111" xr:uid="{2DD95647-FCB7-475F-9C55-32A92F76C124}"/>
    <cellStyle name="SAPBEXexcGood3 3 2 2 4" xfId="2189" xr:uid="{FE218CD4-2BFC-4CE9-B2BA-63E6251A1576}"/>
    <cellStyle name="SAPBEXexcGood3 3 2 2 5" xfId="2199" xr:uid="{EA2D17E6-3260-408F-ACF1-79834FEA0465}"/>
    <cellStyle name="SAPBEXexcGood3 3 2 3" xfId="18339" xr:uid="{522A9B8E-95D0-45E1-8CF4-BE84C40E1DB6}"/>
    <cellStyle name="SAPBEXexcGood3 3 2 4" xfId="24294" xr:uid="{D2B3690A-F180-4C10-BF2B-E1943B05B692}"/>
    <cellStyle name="SAPBEXexcGood3 3 2 5" xfId="24296" xr:uid="{A43E09EB-B6F3-4B78-8E98-7B669838B60B}"/>
    <cellStyle name="SAPBEXexcGood3 3 2 6" xfId="24298" xr:uid="{127F6BFF-4A90-4C62-B690-58E79C0496BF}"/>
    <cellStyle name="SAPBEXexcGood3 3 2 7" xfId="24300" xr:uid="{B156074A-6252-4881-A770-5F904DC51DD8}"/>
    <cellStyle name="SAPBEXexcGood3 3 2 8" xfId="24302" xr:uid="{D9A0E10B-040A-4FA3-B593-884DEDCA4BB2}"/>
    <cellStyle name="SAPBEXexcGood3 3 2 9" xfId="24305" xr:uid="{691101CE-8326-4B46-8BA4-2166681093B6}"/>
    <cellStyle name="SAPBEXexcGood3 3 3" xfId="28241" xr:uid="{29C96614-B3A6-4353-BE27-C4B99FDEC3BC}"/>
    <cellStyle name="SAPBEXexcGood3 3 3 10" xfId="35169" xr:uid="{37DE96C7-1224-402A-808F-8BAAB1451272}"/>
    <cellStyle name="SAPBEXexcGood3 3 3 2" xfId="35171" xr:uid="{C0B79A85-43FA-472E-8C57-98CA18C80298}"/>
    <cellStyle name="SAPBEXexcGood3 3 3 2 2" xfId="17513" xr:uid="{BDC59DD6-C74B-434F-B46F-11A7FCFEC5C4}"/>
    <cellStyle name="SAPBEXexcGood3 3 3 2 3" xfId="29329" xr:uid="{3E9DD04D-44C2-4B75-8F82-F75EAA4BA055}"/>
    <cellStyle name="SAPBEXexcGood3 3 3 2 4" xfId="29331" xr:uid="{C96B5148-30DB-406A-B14A-68A3B9F9715E}"/>
    <cellStyle name="SAPBEXexcGood3 3 3 2 5" xfId="29333" xr:uid="{67B0C845-E687-4E35-8EB6-7982FE93C251}"/>
    <cellStyle name="SAPBEXexcGood3 3 3 3" xfId="18363" xr:uid="{89FBF470-E9C5-4832-A8C7-9768E47C1422}"/>
    <cellStyle name="SAPBEXexcGood3 3 3 4" xfId="24308" xr:uid="{20D51F9B-DBF7-4A1E-A9FE-7282846E1AAE}"/>
    <cellStyle name="SAPBEXexcGood3 3 3 5" xfId="24310" xr:uid="{06928DE4-5EF0-40FF-AE13-00E7F13A5C06}"/>
    <cellStyle name="SAPBEXexcGood3 3 3 6" xfId="24312" xr:uid="{C723F394-F8F2-4F24-B6DA-B4A6BE98440A}"/>
    <cellStyle name="SAPBEXexcGood3 3 3 7" xfId="24316" xr:uid="{DA351469-6464-4D38-B6BE-584498976CE2}"/>
    <cellStyle name="SAPBEXexcGood3 3 3 8" xfId="24318" xr:uid="{F5F98A31-8B44-4AA4-84D1-A8898AE6C84F}"/>
    <cellStyle name="SAPBEXexcGood3 3 3 9" xfId="24320" xr:uid="{22AE6BDD-6D2E-47CD-9DF2-3BD677829DFB}"/>
    <cellStyle name="SAPBEXexcGood3 3 4" xfId="28243" xr:uid="{099BE55F-DA94-4984-ADDE-2E9D2EAB9954}"/>
    <cellStyle name="SAPBEXexcGood3 3 4 10" xfId="175" xr:uid="{048228BF-1E89-4B80-85C4-557C9331028D}"/>
    <cellStyle name="SAPBEXexcGood3 3 4 2" xfId="17662" xr:uid="{E4B66192-3A97-469F-8982-4A0E1D1BB52B}"/>
    <cellStyle name="SAPBEXexcGood3 3 4 2 2" xfId="17666" xr:uid="{5F8B4B97-F301-4E3B-9019-6A90925274C2}"/>
    <cellStyle name="SAPBEXexcGood3 3 4 2 3" xfId="17669" xr:uid="{E9CF831B-E2E1-485F-A23E-3B89A15420A4}"/>
    <cellStyle name="SAPBEXexcGood3 3 4 2 4" xfId="17672" xr:uid="{8CDF74CA-A0B5-4BFB-91B4-46B0855DF23D}"/>
    <cellStyle name="SAPBEXexcGood3 3 4 2 5" xfId="17675" xr:uid="{855DFF31-78FF-4838-B50A-C563C52A6EAE}"/>
    <cellStyle name="SAPBEXexcGood3 3 4 3" xfId="17685" xr:uid="{0CF29633-6BB2-40E5-B24F-A1FE0E3365DD}"/>
    <cellStyle name="SAPBEXexcGood3 3 4 4" xfId="17690" xr:uid="{238E7157-1C02-49B5-96E6-0B0AAD396B9B}"/>
    <cellStyle name="SAPBEXexcGood3 3 4 5" xfId="17693" xr:uid="{A87C145A-B31E-43EA-9E57-D29260F97152}"/>
    <cellStyle name="SAPBEXexcGood3 3 4 6" xfId="1734" xr:uid="{B92834D2-B43C-44FA-806C-0A7DFE1F018C}"/>
    <cellStyle name="SAPBEXexcGood3 3 4 7" xfId="1755" xr:uid="{BD60E814-12CD-406F-8842-2F899445F81F}"/>
    <cellStyle name="SAPBEXexcGood3 3 4 8" xfId="1781" xr:uid="{BD3BC49D-8F46-43D3-BFC3-B96B2B0A26D2}"/>
    <cellStyle name="SAPBEXexcGood3 3 4 9" xfId="2019" xr:uid="{B6A5FC47-9BCA-4A3F-B993-0A8D5F1B7B87}"/>
    <cellStyle name="SAPBEXexcGood3 3 5" xfId="28245" xr:uid="{0594090E-CC65-43CD-9B61-440C2BE2D873}"/>
    <cellStyle name="SAPBEXexcGood3 3 5 10" xfId="23258" xr:uid="{815B4416-B554-4478-933A-E72BA4503E36}"/>
    <cellStyle name="SAPBEXexcGood3 3 5 2" xfId="17787" xr:uid="{4D5DF6E9-4A00-46EA-A925-D31E0C148423}"/>
    <cellStyle name="SAPBEXexcGood3 3 5 2 2" xfId="17793" xr:uid="{934585BC-0366-4FA9-8408-E9D369A8F868}"/>
    <cellStyle name="SAPBEXexcGood3 3 5 2 3" xfId="17797" xr:uid="{44216656-EE54-4FBD-B1BF-0E924B76FA12}"/>
    <cellStyle name="SAPBEXexcGood3 3 5 2 4" xfId="17801" xr:uid="{2D757984-1300-46A5-9675-BEDF48ED8124}"/>
    <cellStyle name="SAPBEXexcGood3 3 5 2 5" xfId="17805" xr:uid="{1219E272-A699-448E-B7A7-190FB5574BFC}"/>
    <cellStyle name="SAPBEXexcGood3 3 5 3" xfId="17817" xr:uid="{95611CCE-24A2-4842-B6F1-E7A8431ED2A7}"/>
    <cellStyle name="SAPBEXexcGood3 3 5 4" xfId="17819" xr:uid="{13BA56A4-62BB-4117-B70E-A8BB3F0DECD2}"/>
    <cellStyle name="SAPBEXexcGood3 3 5 5" xfId="17821" xr:uid="{99ADC599-EE77-416B-AFB8-F3BA53139438}"/>
    <cellStyle name="SAPBEXexcGood3 3 5 6" xfId="35172" xr:uid="{0E5E5F54-8494-46B0-B0EA-F7D6E7DCCA10}"/>
    <cellStyle name="SAPBEXexcGood3 3 5 7" xfId="35173" xr:uid="{432D31CB-3DC2-44AF-B40E-562FF459528F}"/>
    <cellStyle name="SAPBEXexcGood3 3 5 8" xfId="35174" xr:uid="{0F40EA2B-4C72-495B-9546-26647074981E}"/>
    <cellStyle name="SAPBEXexcGood3 3 5 9" xfId="35175" xr:uid="{B3E434F1-95D3-40B4-8D44-CDF2128612EE}"/>
    <cellStyle name="SAPBEXexcGood3 3 6" xfId="28247" xr:uid="{AADA8B86-E8AE-4C22-9368-1AC33BD8F6E7}"/>
    <cellStyle name="SAPBEXexcGood3 3 6 10" xfId="23749" xr:uid="{90471648-E5E7-4478-8429-D15680080DE7}"/>
    <cellStyle name="SAPBEXexcGood3 3 6 2" xfId="17897" xr:uid="{F388ECC9-9520-4D9E-91CB-6FEB3CCA873B}"/>
    <cellStyle name="SAPBEXexcGood3 3 6 2 2" xfId="17901" xr:uid="{F1F5496A-0946-4387-B50B-EE224715EEFB}"/>
    <cellStyle name="SAPBEXexcGood3 3 6 2 3" xfId="17903" xr:uid="{D2E5B578-CDE6-4F65-8D17-77CCF403B269}"/>
    <cellStyle name="SAPBEXexcGood3 3 6 2 4" xfId="17905" xr:uid="{8C75618F-28D1-4C82-B5B6-41D97979B436}"/>
    <cellStyle name="SAPBEXexcGood3 3 6 2 5" xfId="17907" xr:uid="{CE3E6624-FDFA-4758-B4E1-DB8122DC2D16}"/>
    <cellStyle name="SAPBEXexcGood3 3 6 3" xfId="17915" xr:uid="{8027D362-287C-4CCE-82DE-D9FAE0B6623B}"/>
    <cellStyle name="SAPBEXexcGood3 3 6 4" xfId="17917" xr:uid="{1767DE2D-806F-4DE1-AD83-02BB7334DED8}"/>
    <cellStyle name="SAPBEXexcGood3 3 6 5" xfId="17920" xr:uid="{0206E3A5-E5B4-418E-99D9-163A142DB4BB}"/>
    <cellStyle name="SAPBEXexcGood3 3 6 6" xfId="35176" xr:uid="{567D1BD0-655D-419A-9F8B-BBBE4D1059BE}"/>
    <cellStyle name="SAPBEXexcGood3 3 6 7" xfId="35177" xr:uid="{EC5CA897-F04E-41C3-AAC5-122142A2BC1A}"/>
    <cellStyle name="SAPBEXexcGood3 3 6 8" xfId="35178" xr:uid="{2E1F758D-B743-492C-9E3D-925F0F790451}"/>
    <cellStyle name="SAPBEXexcGood3 3 6 9" xfId="35179" xr:uid="{A95A9C16-2A0F-4EB1-8ED4-1E45F736BB30}"/>
    <cellStyle name="SAPBEXexcGood3 3 7" xfId="28249" xr:uid="{F976545F-081F-4540-B266-EB71767E8C4D}"/>
    <cellStyle name="SAPBEXexcGood3 3 7 2" xfId="18018" xr:uid="{3EC5E54E-5DDD-49AD-99D5-1B6E383A81FD}"/>
    <cellStyle name="SAPBEXexcGood3 3 7 3" xfId="18024" xr:uid="{B4805354-5132-41F4-A57B-B01C407FE8BE}"/>
    <cellStyle name="SAPBEXexcGood3 3 7 4" xfId="18026" xr:uid="{62BEE2B8-6721-41F2-9892-1E0B823A0008}"/>
    <cellStyle name="SAPBEXexcGood3 3 7 5" xfId="17582" xr:uid="{E3209B92-46B2-4A64-A2E7-CB4FB65B4C2B}"/>
    <cellStyle name="SAPBEXexcGood3 3 8" xfId="28252" xr:uid="{F6418A78-26F3-4EC5-8D13-5FBBD6E6565C}"/>
    <cellStyle name="SAPBEXexcGood3 3 8 2" xfId="18086" xr:uid="{71C6AB8A-C41F-4431-9ADF-C9550C46EF2B}"/>
    <cellStyle name="SAPBEXexcGood3 3 8 3" xfId="18091" xr:uid="{A4075870-A576-4CD1-8569-545E8C4078E8}"/>
    <cellStyle name="SAPBEXexcGood3 3 8 4" xfId="18095" xr:uid="{DC1B19C9-5CA3-4F52-A5BC-13691653F884}"/>
    <cellStyle name="SAPBEXexcGood3 3 8 5" xfId="17597" xr:uid="{902E3A2F-2F13-4843-9577-7016D0737DCA}"/>
    <cellStyle name="SAPBEXexcGood3 3 9" xfId="33713" xr:uid="{5D9D3864-65D4-4A36-BAEB-1BFC2F3C9A5C}"/>
    <cellStyle name="SAPBEXexcGood3 3 9 2" xfId="18106" xr:uid="{3C810CF6-7C75-46C3-965B-3F06F57E8AE1}"/>
    <cellStyle name="SAPBEXexcGood3 3 9 3" xfId="18108" xr:uid="{C531C55D-3FD2-4561-A52C-FC147B603F9B}"/>
    <cellStyle name="SAPBEXexcGood3 3 9 4" xfId="18111" xr:uid="{FCDF94F0-2EF5-4B8E-904E-3C23E6E5AEF5}"/>
    <cellStyle name="SAPBEXexcGood3 3 9 5" xfId="17623" xr:uid="{1D543CC4-61FA-4105-B2A0-99A94764C754}"/>
    <cellStyle name="SAPBEXexcGood3 3_New TB 18-19" xfId="35180" xr:uid="{86D8DDDD-B21D-428D-8E98-3A4ACC79B220}"/>
    <cellStyle name="SAPBEXexcGood3 4" xfId="35181" xr:uid="{3B7C56F5-43CB-4E1A-BA53-E515549C15B6}"/>
    <cellStyle name="SAPBEXexcGood3 4 10" xfId="23594" xr:uid="{1AF9D215-DF8B-4B5A-9D2B-44FBB74F7276}"/>
    <cellStyle name="SAPBEXexcGood3 4 2" xfId="28255" xr:uid="{64694DED-CA16-4EB4-AC56-97FC885A8FDF}"/>
    <cellStyle name="SAPBEXexcGood3 4 2 2" xfId="35182" xr:uid="{70048F8A-3220-49DC-A12C-95C137F61D21}"/>
    <cellStyle name="SAPBEXexcGood3 4 2 3" xfId="18444" xr:uid="{925AEFD6-ADB0-4544-A5F2-B468CA3AC830}"/>
    <cellStyle name="SAPBEXexcGood3 4 2 4" xfId="24440" xr:uid="{9513206B-4BB9-4FF6-9C7B-D3CB79DB9445}"/>
    <cellStyle name="SAPBEXexcGood3 4 2 5" xfId="24448" xr:uid="{51CAECFE-1686-470A-A112-B2FDD6B408FA}"/>
    <cellStyle name="SAPBEXexcGood3 4 3" xfId="28257" xr:uid="{4E93AFF4-F5EB-41FD-89D0-5484B853DCF5}"/>
    <cellStyle name="SAPBEXexcGood3 4 4" xfId="28259" xr:uid="{67FB94E4-EC39-4AC4-856F-F8FEFE6B2AF7}"/>
    <cellStyle name="SAPBEXexcGood3 4 5" xfId="28261" xr:uid="{763D3232-6CB8-430C-832A-06FBB9009406}"/>
    <cellStyle name="SAPBEXexcGood3 4 6" xfId="28263" xr:uid="{1CE6EC0C-5FA2-465E-B8BD-328EA29994CF}"/>
    <cellStyle name="SAPBEXexcGood3 4 7" xfId="22023" xr:uid="{25162C92-01AA-4D5B-BEF2-43A280B20A32}"/>
    <cellStyle name="SAPBEXexcGood3 4 8" xfId="22026" xr:uid="{BCD23FFC-F806-45A5-B465-E1AD42F63EB0}"/>
    <cellStyle name="SAPBEXexcGood3 4 9" xfId="22028" xr:uid="{163A20FA-4D24-4CEE-B0D2-A14AE264C289}"/>
    <cellStyle name="SAPBEXexcGood3 5" xfId="35183" xr:uid="{69E6E046-FC3E-4D2D-8B03-C9965270AB81}"/>
    <cellStyle name="SAPBEXexcGood3 5 10" xfId="25258" xr:uid="{F468B74A-5ED0-4DA7-A123-8763CB8B8B1C}"/>
    <cellStyle name="SAPBEXexcGood3 5 2" xfId="28270" xr:uid="{146D94FD-2CB0-4183-ACCA-4E4C823A27BD}"/>
    <cellStyle name="SAPBEXexcGood3 5 2 2" xfId="35184" xr:uid="{DDB66EC5-D0BD-4742-A623-F9A7265E3142}"/>
    <cellStyle name="SAPBEXexcGood3 5 2 3" xfId="18535" xr:uid="{ABB33584-71B7-49B9-9ED0-7EB89CE61138}"/>
    <cellStyle name="SAPBEXexcGood3 5 2 4" xfId="24649" xr:uid="{77F97185-4D8B-41B5-8900-42BA2933CC4D}"/>
    <cellStyle name="SAPBEXexcGood3 5 2 5" xfId="24658" xr:uid="{5C09BCA6-9BD2-4F32-9457-4D8451E1F466}"/>
    <cellStyle name="SAPBEXexcGood3 5 3" xfId="28274" xr:uid="{819763BD-23AA-452B-820E-A1CF8FD4B778}"/>
    <cellStyle name="SAPBEXexcGood3 5 4" xfId="28279" xr:uid="{530A05A0-DCD2-46EE-BD68-1DFF6C4BA5BB}"/>
    <cellStyle name="SAPBEXexcGood3 5 5" xfId="28282" xr:uid="{CD143544-5503-4844-97B5-724E59A6667C}"/>
    <cellStyle name="SAPBEXexcGood3 5 6" xfId="28285" xr:uid="{F97869E5-9F93-4CC2-9404-22C0092C6C93}"/>
    <cellStyle name="SAPBEXexcGood3 5 7" xfId="22037" xr:uid="{206F216F-09CF-442D-B651-BC41C75AC794}"/>
    <cellStyle name="SAPBEXexcGood3 5 8" xfId="22040" xr:uid="{7A9FF8C2-322A-49BB-A651-51887058C7A1}"/>
    <cellStyle name="SAPBEXexcGood3 5 9" xfId="22042" xr:uid="{25540906-0610-4274-A0D8-B993A5B23695}"/>
    <cellStyle name="SAPBEXexcGood3 6" xfId="35185" xr:uid="{3EED791D-2A51-41F7-A04B-450BECB34A87}"/>
    <cellStyle name="SAPBEXexcGood3 6 10" xfId="35186" xr:uid="{5A512D6F-3C8A-41F1-A5C9-1877FF74D85D}"/>
    <cellStyle name="SAPBEXexcGood3 6 2" xfId="28289" xr:uid="{3F1BF5A0-4C90-4494-BE6A-401E083846EB}"/>
    <cellStyle name="SAPBEXexcGood3 6 2 2" xfId="35188" xr:uid="{00289944-26C0-44CB-BE97-63768E0A5E4E}"/>
    <cellStyle name="SAPBEXexcGood3 6 2 3" xfId="18715" xr:uid="{DB01C26F-F4F8-4222-9023-3B2FFE7B4988}"/>
    <cellStyle name="SAPBEXexcGood3 6 2 4" xfId="24871" xr:uid="{C7BB42A9-1C85-4A65-9E91-D66B2056DC1E}"/>
    <cellStyle name="SAPBEXexcGood3 6 2 5" xfId="24876" xr:uid="{905E4AEF-41D0-484B-83EF-02371C321CFE}"/>
    <cellStyle name="SAPBEXexcGood3 6 3" xfId="28291" xr:uid="{34EEC597-C94D-40F3-A234-425462EE00AA}"/>
    <cellStyle name="SAPBEXexcGood3 6 4" xfId="28293" xr:uid="{0BC467CE-981B-4A7C-8FF7-B02EE70EE46A}"/>
    <cellStyle name="SAPBEXexcGood3 6 5" xfId="28295" xr:uid="{D7D2C153-A1E4-43AA-BE11-F5F3B17101A3}"/>
    <cellStyle name="SAPBEXexcGood3 6 6" xfId="28299" xr:uid="{9CEB29EC-6B62-4374-8D7A-3CAAEA853E19}"/>
    <cellStyle name="SAPBEXexcGood3 6 7" xfId="28303" xr:uid="{10A8BC6C-33A6-44B4-B5DB-76B2E5B3DF20}"/>
    <cellStyle name="SAPBEXexcGood3 6 8" xfId="28307" xr:uid="{700C0197-8109-4846-8C15-79E970665F04}"/>
    <cellStyle name="SAPBEXexcGood3 6 9" xfId="30205" xr:uid="{C7466CA6-4758-49AD-99FE-6EE3D7D61EC6}"/>
    <cellStyle name="SAPBEXexcGood3 7" xfId="35189" xr:uid="{155D6A2D-6734-45ED-B6E0-186716F0F8AB}"/>
    <cellStyle name="SAPBEXexcGood3 7 10" xfId="35190" xr:uid="{C07C79D9-7AB3-4EED-AB7B-A3244C134190}"/>
    <cellStyle name="SAPBEXexcGood3 7 2" xfId="30637" xr:uid="{C28935EC-2E57-4F37-8EAE-3FB5299E46CA}"/>
    <cellStyle name="SAPBEXexcGood3 7 2 2" xfId="35192" xr:uid="{F512D798-ADA8-4A9B-88F8-BAE2024C2F1D}"/>
    <cellStyle name="SAPBEXexcGood3 7 2 3" xfId="35193" xr:uid="{D7584FCE-9235-4DB8-8902-2005931C9BD1}"/>
    <cellStyle name="SAPBEXexcGood3 7 2 4" xfId="31060" xr:uid="{FD76D89E-1F83-4EDB-8DB6-E152AB68B588}"/>
    <cellStyle name="SAPBEXexcGood3 7 2 5" xfId="31062" xr:uid="{34F2DDB2-A65F-4879-8EC0-6E3A6B2561DF}"/>
    <cellStyle name="SAPBEXexcGood3 7 3" xfId="30639" xr:uid="{DDD73DF2-7D3F-4C2D-B21A-B78BB8CFFEB0}"/>
    <cellStyle name="SAPBEXexcGood3 7 4" xfId="30641" xr:uid="{B6F5A655-80A8-45A7-9C55-61E14BC696CA}"/>
    <cellStyle name="SAPBEXexcGood3 7 5" xfId="35194" xr:uid="{06990FF3-C8CB-4348-9879-A4BF927AB547}"/>
    <cellStyle name="SAPBEXexcGood3 7 6" xfId="35195" xr:uid="{E1CE001E-9CC6-4797-8F0E-8512C3FF4245}"/>
    <cellStyle name="SAPBEXexcGood3 7 7" xfId="35196" xr:uid="{2B3FBA34-8EE5-46F5-89FB-AFB496892123}"/>
    <cellStyle name="SAPBEXexcGood3 7 8" xfId="35197" xr:uid="{14E86536-C750-494C-9CB1-D1BFCC1001AE}"/>
    <cellStyle name="SAPBEXexcGood3 7 9" xfId="35198" xr:uid="{C3C1F49B-5D17-4737-9E9E-2EAF3D422EEC}"/>
    <cellStyle name="SAPBEXexcGood3 8" xfId="35199" xr:uid="{3C8381CF-26C4-46BA-89FD-EE96E18CD39A}"/>
    <cellStyle name="SAPBEXexcGood3 8 10" xfId="35200" xr:uid="{FF1DCF97-E1C6-45C8-B3E9-24447ACD48F9}"/>
    <cellStyle name="SAPBEXexcGood3 8 2" xfId="35201" xr:uid="{57D55F0E-A118-4848-A9A7-8734FEA9099C}"/>
    <cellStyle name="SAPBEXexcGood3 8 2 2" xfId="35202" xr:uid="{8A74D81C-1135-4C16-8EDF-EE148BB4C35D}"/>
    <cellStyle name="SAPBEXexcGood3 8 2 3" xfId="35203" xr:uid="{91FB8A36-205A-4C47-B5AC-25127B4B1F44}"/>
    <cellStyle name="SAPBEXexcGood3 8 2 4" xfId="31179" xr:uid="{5B59318B-F31A-4CBF-BF4F-E86598D6ADCA}"/>
    <cellStyle name="SAPBEXexcGood3 8 2 5" xfId="31181" xr:uid="{351EBEEC-0366-4DA5-8254-59248BA523DC}"/>
    <cellStyle name="SAPBEXexcGood3 8 3" xfId="35204" xr:uid="{9BE1BF89-BF8D-4062-9C1F-29FB5B709D9F}"/>
    <cellStyle name="SAPBEXexcGood3 8 4" xfId="35205" xr:uid="{C4100307-CCAE-4BD0-B043-C85D8D733504}"/>
    <cellStyle name="SAPBEXexcGood3 8 5" xfId="35206" xr:uid="{9E122605-225C-4BE5-9AEE-C61E192AA36D}"/>
    <cellStyle name="SAPBEXexcGood3 8 6" xfId="35207" xr:uid="{AB61AB52-FFD4-4114-9A62-5A6A6E3FF124}"/>
    <cellStyle name="SAPBEXexcGood3 8 7" xfId="35208" xr:uid="{02CA40AA-869E-47D4-9AD8-E8A986548746}"/>
    <cellStyle name="SAPBEXexcGood3 8 8" xfId="35209" xr:uid="{E2C9D043-2474-4548-A10A-DC457C37A713}"/>
    <cellStyle name="SAPBEXexcGood3 8 9" xfId="35210" xr:uid="{3EF7A068-130C-411F-AA1A-04000BD43CC8}"/>
    <cellStyle name="SAPBEXexcGood3 9" xfId="35211" xr:uid="{68F58041-8301-4370-957F-43A7BD4267BE}"/>
    <cellStyle name="SAPBEXexcGood3 9 2" xfId="35212" xr:uid="{2EC9BFF5-C0E5-4B18-A792-8F488882D3A1}"/>
    <cellStyle name="SAPBEXexcGood3 9 3" xfId="35213" xr:uid="{4114D65C-2704-44BA-BE9F-1DBD171B82B6}"/>
    <cellStyle name="SAPBEXexcGood3 9 4" xfId="35214" xr:uid="{7912573A-865C-424F-AEAD-03B11A166099}"/>
    <cellStyle name="SAPBEXexcGood3 9 5" xfId="35215" xr:uid="{840C1E19-421C-4FC0-9661-BD351328A612}"/>
    <cellStyle name="SAPBEXexcGood3_New TB 18-19" xfId="3537" xr:uid="{63D70BFA-2345-4987-8991-F844C6B471D7}"/>
    <cellStyle name="SAPBEXfilterDrill" xfId="35216" xr:uid="{73B20695-13D2-4127-A2DC-0EE4F2A68EFC}"/>
    <cellStyle name="SAPBEXfilterDrill 10" xfId="35217" xr:uid="{619B4504-D869-4A02-8525-74F3098C3DA1}"/>
    <cellStyle name="SAPBEXfilterDrill 10 2" xfId="35218" xr:uid="{48F236E0-6269-42E3-996F-15A532F3703F}"/>
    <cellStyle name="SAPBEXfilterDrill 10 3" xfId="9525" xr:uid="{D5F1894E-2B42-44A8-B4A7-0A845978A439}"/>
    <cellStyle name="SAPBEXfilterDrill 10 4" xfId="9973" xr:uid="{A597C28F-D2B5-4CB2-9E2B-C206AA9E7DD0}"/>
    <cellStyle name="SAPBEXfilterDrill 10 5" xfId="9975" xr:uid="{C2E26D78-9A8D-4D48-8785-CD508F84D0A6}"/>
    <cellStyle name="SAPBEXfilterDrill 11" xfId="35219" xr:uid="{9DBDDEBF-4FFC-4899-82E1-2A9A3592866E}"/>
    <cellStyle name="SAPBEXfilterDrill 11 2" xfId="35220" xr:uid="{F2B9EACD-68C4-4B50-8F6A-985B6A7F5C89}"/>
    <cellStyle name="SAPBEXfilterDrill 11 3" xfId="9984" xr:uid="{41CF55BF-CBA8-4CA5-895F-C5EF0ED2EAFD}"/>
    <cellStyle name="SAPBEXfilterDrill 11 4" xfId="9986" xr:uid="{8296B3B2-AB1F-4B57-9417-8D730C144338}"/>
    <cellStyle name="SAPBEXfilterDrill 11 5" xfId="9988" xr:uid="{9F247DC3-09D8-4016-BAA0-C30AD0824782}"/>
    <cellStyle name="SAPBEXfilterDrill 12" xfId="35221" xr:uid="{BFB44271-7AEA-4162-8087-01A165BF7070}"/>
    <cellStyle name="SAPBEXfilterDrill 12 2" xfId="35222" xr:uid="{04140FE1-947F-4B60-B269-A0BF090568FC}"/>
    <cellStyle name="SAPBEXfilterDrill 12 3" xfId="10018" xr:uid="{7B9708EA-6F32-48D0-8B41-B37BBD5BD127}"/>
    <cellStyle name="SAPBEXfilterDrill 12 4" xfId="10024" xr:uid="{B105B83D-FB8D-473C-BCA8-C54D8F7C8E4C}"/>
    <cellStyle name="SAPBEXfilterDrill 12 5" xfId="10029" xr:uid="{84DC8B47-6B8E-4E7A-BB54-B8633D117CCC}"/>
    <cellStyle name="SAPBEXfilterDrill 13" xfId="35223" xr:uid="{C470A5A2-EE4D-403B-A386-368ACE6E95C3}"/>
    <cellStyle name="SAPBEXfilterDrill 14" xfId="21376" xr:uid="{A7B00C73-D214-4B7C-A085-86864D86D9F9}"/>
    <cellStyle name="SAPBEXfilterDrill 15" xfId="21378" xr:uid="{E5D3E5C6-1DDF-4A48-823C-46ABF73E30B7}"/>
    <cellStyle name="SAPBEXfilterDrill 16" xfId="21381" xr:uid="{44C401C1-FD0E-4669-B4A3-4EBCACC82ECD}"/>
    <cellStyle name="SAPBEXfilterDrill 17" xfId="21383" xr:uid="{9200E563-D189-49D2-960E-12F7552C757C}"/>
    <cellStyle name="SAPBEXfilterDrill 18" xfId="21385" xr:uid="{AF662B07-C4FA-40E8-8634-299785E145F6}"/>
    <cellStyle name="SAPBEXfilterDrill 19" xfId="21387" xr:uid="{28A8B43D-A741-4990-8A68-148AAF822713}"/>
    <cellStyle name="SAPBEXfilterDrill 2" xfId="35224" xr:uid="{91241640-6BA6-4293-9147-6B8F553E31F3}"/>
    <cellStyle name="SAPBEXfilterDrill 2 10" xfId="13685" xr:uid="{6637791A-6D43-49FF-A02F-8F3DEFCF0A3B}"/>
    <cellStyle name="SAPBEXfilterDrill 2 10 2" xfId="13688" xr:uid="{63B5F71C-4592-4B7F-8238-C135636D71CA}"/>
    <cellStyle name="SAPBEXfilterDrill 2 10 3" xfId="1103" xr:uid="{E8C7447C-B3CE-457D-AF07-A98AA37BB2C1}"/>
    <cellStyle name="SAPBEXfilterDrill 2 10 4" xfId="13693" xr:uid="{755D4054-9A21-474B-B9F6-AC5CC00470E0}"/>
    <cellStyle name="SAPBEXfilterDrill 2 10 5" xfId="13699" xr:uid="{959B2B82-678C-40B1-8798-BA7118962043}"/>
    <cellStyle name="SAPBEXfilterDrill 2 11" xfId="12967" xr:uid="{42BF0514-D4E3-4DDC-A598-B1D5015EC502}"/>
    <cellStyle name="SAPBEXfilterDrill 2 12" xfId="13028" xr:uid="{97135FCB-DF52-4F2E-BEA9-A97ED839B6E2}"/>
    <cellStyle name="SAPBEXfilterDrill 2 13" xfId="13094" xr:uid="{B37F4A63-254E-4E64-81E4-16960E6B5347}"/>
    <cellStyle name="SAPBEXfilterDrill 2 14" xfId="13147" xr:uid="{641D7120-25C6-49D1-9285-07788E86FF72}"/>
    <cellStyle name="SAPBEXfilterDrill 2 15" xfId="13167" xr:uid="{7B8DE06C-B9E3-4E46-B46D-562FFD4A3B92}"/>
    <cellStyle name="SAPBEXfilterDrill 2 16" xfId="13185" xr:uid="{0BA38DCA-48F0-4F5E-B21F-BF15A4D78034}"/>
    <cellStyle name="SAPBEXfilterDrill 2 17" xfId="13189" xr:uid="{62B00E47-241B-43F6-9219-85F4606A789F}"/>
    <cellStyle name="SAPBEXfilterDrill 2 18" xfId="13191" xr:uid="{31A9DC13-588F-49A1-8CDA-99C2A8F6B763}"/>
    <cellStyle name="SAPBEXfilterDrill 2 2" xfId="35225" xr:uid="{5A619204-ADF3-4444-A677-CE76B3D7EFD0}"/>
    <cellStyle name="SAPBEXfilterDrill 2 2 10" xfId="9069" xr:uid="{FDE2A3B3-4513-4B5F-ABE0-FB086008BF58}"/>
    <cellStyle name="SAPBEXfilterDrill 2 2 2" xfId="32162" xr:uid="{6C3A5527-5736-4F07-B0B1-38B1C1812FA9}"/>
    <cellStyle name="SAPBEXfilterDrill 2 2 2 2" xfId="35226" xr:uid="{D4384B7C-3B31-41EE-ADE0-2DF08541CEBB}"/>
    <cellStyle name="SAPBEXfilterDrill 2 2 2 3" xfId="35228" xr:uid="{17B83EBE-9ADB-48FC-9569-5D83C5813B78}"/>
    <cellStyle name="SAPBEXfilterDrill 2 2 2 4" xfId="35229" xr:uid="{18BDA88A-2A9C-418D-9039-CC3B2D7B9E86}"/>
    <cellStyle name="SAPBEXfilterDrill 2 2 2 5" xfId="35230" xr:uid="{D5C80D20-A58F-4A9C-85CF-3A73ABD3D955}"/>
    <cellStyle name="SAPBEXfilterDrill 2 2 3" xfId="32165" xr:uid="{8ADE6276-4DE5-40A8-9D26-7F4DC06B7D60}"/>
    <cellStyle name="SAPBEXfilterDrill 2 2 4" xfId="32168" xr:uid="{65315239-B85F-4C11-91FD-9CC675209295}"/>
    <cellStyle name="SAPBEXfilterDrill 2 2 5" xfId="32170" xr:uid="{244C5624-155B-4F54-9467-D533040CF481}"/>
    <cellStyle name="SAPBEXfilterDrill 2 2 6" xfId="32173" xr:uid="{ADDEFDFE-96BE-46A6-90E7-CC3B83B6F7A0}"/>
    <cellStyle name="SAPBEXfilterDrill 2 2 7" xfId="16106" xr:uid="{B2F7306B-0A5F-42AF-9253-51087A4E23B1}"/>
    <cellStyle name="SAPBEXfilterDrill 2 2 8" xfId="13262" xr:uid="{6171D015-8D4F-4C37-90A4-C4AE5488D6D8}"/>
    <cellStyle name="SAPBEXfilterDrill 2 2 9" xfId="13273" xr:uid="{3214B5CC-7653-4BB1-A733-C704058879D2}"/>
    <cellStyle name="SAPBEXfilterDrill 2 3" xfId="35231" xr:uid="{CF0D7277-BF08-498B-8399-07262F098EC2}"/>
    <cellStyle name="SAPBEXfilterDrill 2 3 10" xfId="35232" xr:uid="{FF39BE3C-D85D-4827-9A8A-59CFF0E2CDC3}"/>
    <cellStyle name="SAPBEXfilterDrill 2 3 2" xfId="32185" xr:uid="{80B43069-912E-4100-B403-E8E0041CF734}"/>
    <cellStyle name="SAPBEXfilterDrill 2 3 2 2" xfId="35233" xr:uid="{BAE5191D-F450-41FE-A61F-BB81176738F5}"/>
    <cellStyle name="SAPBEXfilterDrill 2 3 2 3" xfId="31461" xr:uid="{72046142-3B1B-48F5-990C-E2DCA5676B67}"/>
    <cellStyle name="SAPBEXfilterDrill 2 3 2 4" xfId="25609" xr:uid="{06BA9DD0-36F3-4917-87E4-D94E603B7295}"/>
    <cellStyle name="SAPBEXfilterDrill 2 3 2 5" xfId="25611" xr:uid="{E4A1C520-1BE2-4685-AACB-F55319763608}"/>
    <cellStyle name="SAPBEXfilterDrill 2 3 3" xfId="32187" xr:uid="{0C34C7C1-156A-40F0-9C1E-5B2A2EEAFB6E}"/>
    <cellStyle name="SAPBEXfilterDrill 2 3 4" xfId="32189" xr:uid="{FA023ACD-FAE8-41CC-8176-1E36A351AE1C}"/>
    <cellStyle name="SAPBEXfilterDrill 2 3 5" xfId="32191" xr:uid="{F1A7F9D7-8D14-491F-86D2-97F51A627466}"/>
    <cellStyle name="SAPBEXfilterDrill 2 3 6" xfId="32194" xr:uid="{7A988324-C407-4DAD-9C63-A4646C3F9239}"/>
    <cellStyle name="SAPBEXfilterDrill 2 3 7" xfId="16116" xr:uid="{ACC2750D-421F-486E-A8A3-4AE6C998F61E}"/>
    <cellStyle name="SAPBEXfilterDrill 2 3 8" xfId="13348" xr:uid="{1DCE5D45-C22C-4DD9-92B2-D0349062775A}"/>
    <cellStyle name="SAPBEXfilterDrill 2 3 9" xfId="13357" xr:uid="{CC6297D8-8FB4-40CB-AC9A-25F00ABF0113}"/>
    <cellStyle name="SAPBEXfilterDrill 2 4" xfId="31222" xr:uid="{DC0230AD-AD12-4F8A-9899-12DD3B321A27}"/>
    <cellStyle name="SAPBEXfilterDrill 2 4 10" xfId="27681" xr:uid="{47733B43-D14D-48F2-ABF5-5C31CA3C1D06}"/>
    <cellStyle name="SAPBEXfilterDrill 2 4 2" xfId="32205" xr:uid="{A756C4C8-FA00-45D6-9BA8-6FB05ACBBFC6}"/>
    <cellStyle name="SAPBEXfilterDrill 2 4 2 2" xfId="35234" xr:uid="{8A725F1A-7B8C-4258-9E1C-936DFE4D079F}"/>
    <cellStyle name="SAPBEXfilterDrill 2 4 2 3" xfId="35235" xr:uid="{A89836D2-04D3-4177-885B-C0C9332FE0F0}"/>
    <cellStyle name="SAPBEXfilterDrill 2 4 2 4" xfId="35236" xr:uid="{2A28AD2E-E2C3-46AF-85E4-2262EAE5F066}"/>
    <cellStyle name="SAPBEXfilterDrill 2 4 2 5" xfId="35237" xr:uid="{C9FC970C-F59F-4033-BDA4-9B3A52F82AD5}"/>
    <cellStyle name="SAPBEXfilterDrill 2 4 3" xfId="32207" xr:uid="{FC6BB8BE-3664-4884-BD6A-688282567556}"/>
    <cellStyle name="SAPBEXfilterDrill 2 4 4" xfId="32209" xr:uid="{145E2448-51C4-4C12-92D8-A7DD3DC36CD3}"/>
    <cellStyle name="SAPBEXfilterDrill 2 4 5" xfId="5858" xr:uid="{6F63D5D5-1AC5-491A-8C08-E44C500335BC}"/>
    <cellStyle name="SAPBEXfilterDrill 2 4 6" xfId="763" xr:uid="{DB5707D2-B25C-4380-9C6C-3C1A57FA11F4}"/>
    <cellStyle name="SAPBEXfilterDrill 2 4 7" xfId="6282" xr:uid="{D8EE3291-894D-4F09-B28E-327970D3DCA7}"/>
    <cellStyle name="SAPBEXfilterDrill 2 4 8" xfId="1414" xr:uid="{40BEDF0C-A1DD-4D99-AD01-6C155D477D6C}"/>
    <cellStyle name="SAPBEXfilterDrill 2 4 9" xfId="1730" xr:uid="{69913555-C381-437F-8E70-8A3076BE9B8A}"/>
    <cellStyle name="SAPBEXfilterDrill 2 5" xfId="31224" xr:uid="{85133240-81AE-4E7F-8807-A9979D0FCDCD}"/>
    <cellStyle name="SAPBEXfilterDrill 2 5 10" xfId="35238" xr:uid="{352450AE-F6B9-4E3E-A4BD-404ED8EAB1DB}"/>
    <cellStyle name="SAPBEXfilterDrill 2 5 2" xfId="32220" xr:uid="{8950D257-F6C7-47B1-8722-375FBBAF6FF2}"/>
    <cellStyle name="SAPBEXfilterDrill 2 5 2 2" xfId="35239" xr:uid="{BA6CAFD4-7BCC-48A3-AE08-C34BED17A1C6}"/>
    <cellStyle name="SAPBEXfilterDrill 2 5 2 3" xfId="35240" xr:uid="{B6CCB325-DF15-4240-91D5-7AC36F5F8911}"/>
    <cellStyle name="SAPBEXfilterDrill 2 5 2 4" xfId="35241" xr:uid="{7EAE4964-91B6-4EA9-95FD-B95C363396A5}"/>
    <cellStyle name="SAPBEXfilterDrill 2 5 2 5" xfId="35242" xr:uid="{C44AEC53-E53E-486F-A131-38FAB60D5899}"/>
    <cellStyle name="SAPBEXfilterDrill 2 5 3" xfId="32222" xr:uid="{FD71FA55-A99F-4486-8116-46E7439D8319}"/>
    <cellStyle name="SAPBEXfilterDrill 2 5 4" xfId="32224" xr:uid="{553E7F00-08E7-4B9E-9734-9AC06C30B728}"/>
    <cellStyle name="SAPBEXfilterDrill 2 5 5" xfId="32226" xr:uid="{AB5108CA-722F-4393-B67F-74FA07A42288}"/>
    <cellStyle name="SAPBEXfilterDrill 2 5 6" xfId="32229" xr:uid="{10346078-E498-49F2-9F50-F842946B30CB}"/>
    <cellStyle name="SAPBEXfilterDrill 2 5 7" xfId="32232" xr:uid="{394530D6-10E6-451A-A693-689830BA9F05}"/>
    <cellStyle name="SAPBEXfilterDrill 2 5 8" xfId="13436" xr:uid="{4EC7AD06-5ED2-49D8-BB67-03F9EA2B3841}"/>
    <cellStyle name="SAPBEXfilterDrill 2 5 9" xfId="13441" xr:uid="{3FB2FCE1-711E-4546-9E34-5059576AE54D}"/>
    <cellStyle name="SAPBEXfilterDrill 2 6" xfId="7032" xr:uid="{1E34A4EE-9C59-4EF0-940D-3B22C7DA1BE0}"/>
    <cellStyle name="SAPBEXfilterDrill 2 6 10" xfId="35243" xr:uid="{52E42DEE-CE31-4185-8B8D-1E0ABD8AF8DB}"/>
    <cellStyle name="SAPBEXfilterDrill 2 6 2" xfId="32238" xr:uid="{7ABEE8F7-7529-4AB7-AA62-FD1C9E2DEF7C}"/>
    <cellStyle name="SAPBEXfilterDrill 2 6 2 2" xfId="8375" xr:uid="{3540ED66-1116-4F56-8011-520DD842A96A}"/>
    <cellStyle name="SAPBEXfilterDrill 2 6 2 3" xfId="7379" xr:uid="{5134498A-93C1-49AF-99C4-E324449CAAB1}"/>
    <cellStyle name="SAPBEXfilterDrill 2 6 2 4" xfId="5867" xr:uid="{302068DF-A9D8-4D7D-97A2-32320E5259BF}"/>
    <cellStyle name="SAPBEXfilterDrill 2 6 2 5" xfId="35244" xr:uid="{BABCD52D-4522-43F6-ACE0-BDFE5F6EAED4}"/>
    <cellStyle name="SAPBEXfilterDrill 2 6 3" xfId="7974" xr:uid="{BCFC0F00-EEE3-433D-9AA4-BE7305CF3C8D}"/>
    <cellStyle name="SAPBEXfilterDrill 2 6 4" xfId="32240" xr:uid="{167B3AA2-30DB-48FB-A0FF-AB1A69EA77DD}"/>
    <cellStyle name="SAPBEXfilterDrill 2 6 5" xfId="35246" xr:uid="{76E31339-96C5-473F-AF28-3AE7F899C4E4}"/>
    <cellStyle name="SAPBEXfilterDrill 2 6 6" xfId="35248" xr:uid="{D7FE224D-1B11-47DB-8B28-709F3440CB8A}"/>
    <cellStyle name="SAPBEXfilterDrill 2 6 7" xfId="35250" xr:uid="{45810B1D-F32A-41BE-B1AF-9B45DC7FD9E9}"/>
    <cellStyle name="SAPBEXfilterDrill 2 6 8" xfId="35252" xr:uid="{EA9F4507-3424-4E27-B1FA-998C21823033}"/>
    <cellStyle name="SAPBEXfilterDrill 2 6 9" xfId="35253" xr:uid="{E3405BB9-9962-45E1-9265-374D7700F72F}"/>
    <cellStyle name="SAPBEXfilterDrill 2 7" xfId="7038" xr:uid="{127E020A-027F-4CE4-B4DD-7A58529B99A3}"/>
    <cellStyle name="SAPBEXfilterDrill 2 7 2" xfId="32245" xr:uid="{A7EAE23A-4204-4FD4-92F3-6B796DF81DA8}"/>
    <cellStyle name="SAPBEXfilterDrill 2 7 3" xfId="32247" xr:uid="{F3FA353A-8A97-4A70-B60F-5EA379A7299D}"/>
    <cellStyle name="SAPBEXfilterDrill 2 7 4" xfId="32249" xr:uid="{3B3FFAD6-647F-4AE9-99EB-CE6AFA890596}"/>
    <cellStyle name="SAPBEXfilterDrill 2 7 5" xfId="35255" xr:uid="{601FD43D-DD35-4ABB-BF7D-CFB42CFD8BB2}"/>
    <cellStyle name="SAPBEXfilterDrill 2 8" xfId="7040" xr:uid="{021007DD-D79F-46E3-AEB5-7FC83F4A6430}"/>
    <cellStyle name="SAPBEXfilterDrill 2 8 2" xfId="32254" xr:uid="{B882D961-12BD-4E03-A5CD-C0A57F7FDFF1}"/>
    <cellStyle name="SAPBEXfilterDrill 2 8 3" xfId="32256" xr:uid="{1A87D487-11E7-43CD-840A-185DDA0420BA}"/>
    <cellStyle name="SAPBEXfilterDrill 2 8 4" xfId="32258" xr:uid="{5455B20D-6159-4685-A80A-284AFA27351E}"/>
    <cellStyle name="SAPBEXfilterDrill 2 8 5" xfId="35257" xr:uid="{99FB544F-C380-4284-8ADE-66AFFCCFE122}"/>
    <cellStyle name="SAPBEXfilterDrill 2 9" xfId="1114" xr:uid="{88B6D54D-BBDA-4E55-AFF2-ADA9744B72B9}"/>
    <cellStyle name="SAPBEXfilterDrill 2 9 2" xfId="35258" xr:uid="{DCFF85E6-DDF5-4A40-89BE-2D774BD52710}"/>
    <cellStyle name="SAPBEXfilterDrill 2 9 3" xfId="35259" xr:uid="{83096D5F-CB62-4C8B-A5C8-370B9DBE6483}"/>
    <cellStyle name="SAPBEXfilterDrill 2 9 4" xfId="35260" xr:uid="{16CB24A4-3249-4D8E-806F-7A219A566324}"/>
    <cellStyle name="SAPBEXfilterDrill 2 9 5" xfId="8108" xr:uid="{5F133D75-6922-4B17-BFB0-00C6DA0F8529}"/>
    <cellStyle name="SAPBEXfilterDrill 2_New TB 18-19" xfId="19543" xr:uid="{333C49B8-672A-40F8-B2B4-44A320A0D6B0}"/>
    <cellStyle name="SAPBEXfilterDrill 20" xfId="21379" xr:uid="{728F844D-C06D-4C38-BDB1-FA156CD399A8}"/>
    <cellStyle name="SAPBEXfilterDrill 3" xfId="35261" xr:uid="{0C713E25-E8CB-4C51-8CE3-9DC6917A9310}"/>
    <cellStyle name="SAPBEXfilterDrill 3 10" xfId="9908" xr:uid="{75FD6F75-677B-4526-AAC4-5E9B69B010D7}"/>
    <cellStyle name="SAPBEXfilterDrill 3 10 2" xfId="8735" xr:uid="{7AA69F9B-93CA-4A2C-A38C-3CB896C3F761}"/>
    <cellStyle name="SAPBEXfilterDrill 3 10 3" xfId="8744" xr:uid="{EC1F53A5-EE4E-41F1-9C31-134BD5A9CFED}"/>
    <cellStyle name="SAPBEXfilterDrill 3 10 4" xfId="9920" xr:uid="{3FA73A99-4F67-4E9E-AA2D-ED29606A346F}"/>
    <cellStyle name="SAPBEXfilterDrill 3 10 5" xfId="9932" xr:uid="{A0A4A39C-52DD-45CA-ADAC-193F6EA79A90}"/>
    <cellStyle name="SAPBEXfilterDrill 3 11" xfId="16885" xr:uid="{C039AA27-6DAE-43F1-8265-FDD9C4850E6E}"/>
    <cellStyle name="SAPBEXfilterDrill 3 12" xfId="16887" xr:uid="{15052644-E566-40AA-96BF-F0E05FEE032A}"/>
    <cellStyle name="SAPBEXfilterDrill 3 13" xfId="16889" xr:uid="{8B4030AB-4F25-4BAE-AECD-EA773A1B5FE4}"/>
    <cellStyle name="SAPBEXfilterDrill 3 14" xfId="16891" xr:uid="{1F5A7305-2ACF-4BFE-8033-F2592ACEB78C}"/>
    <cellStyle name="SAPBEXfilterDrill 3 15" xfId="16893" xr:uid="{D5C8307F-238F-492E-838E-516A139B5E9D}"/>
    <cellStyle name="SAPBEXfilterDrill 3 16" xfId="35262" xr:uid="{2518755E-08DA-43CB-B3E7-935B386E4CA7}"/>
    <cellStyle name="SAPBEXfilterDrill 3 17" xfId="35263" xr:uid="{BB5B5220-6DD6-4DCA-92DA-FE97724B5AE2}"/>
    <cellStyle name="SAPBEXfilterDrill 3 18" xfId="35264" xr:uid="{D20F08CD-58DD-4DA8-ABC6-D97428A74CE4}"/>
    <cellStyle name="SAPBEXfilterDrill 3 2" xfId="35265" xr:uid="{53B5ACC6-54E1-4DCA-90F4-D0EFDAC0FAAF}"/>
    <cellStyle name="SAPBEXfilterDrill 3 2 10" xfId="30148" xr:uid="{7A66AB2A-0A0B-4F76-9E0D-898AC9DF2635}"/>
    <cellStyle name="SAPBEXfilterDrill 3 2 2" xfId="33406" xr:uid="{5B193386-9D55-488A-BDF6-2F5C6EB200EB}"/>
    <cellStyle name="SAPBEXfilterDrill 3 2 2 2" xfId="35266" xr:uid="{494BD8F9-BE9D-435E-9A84-9FBB1AD8D578}"/>
    <cellStyle name="SAPBEXfilterDrill 3 2 2 3" xfId="35268" xr:uid="{BFF47ACC-F47E-407A-9AAB-4268E67B04A1}"/>
    <cellStyle name="SAPBEXfilterDrill 3 2 2 4" xfId="35270" xr:uid="{D06A1FF3-DFA5-4694-A23F-77D859E76DB1}"/>
    <cellStyle name="SAPBEXfilterDrill 3 2 2 5" xfId="35272" xr:uid="{04536139-0A83-46CB-A225-B97EA1735C8C}"/>
    <cellStyle name="SAPBEXfilterDrill 3 2 3" xfId="33408" xr:uid="{7EC844BD-1E94-4178-B130-794AC3A4E89D}"/>
    <cellStyle name="SAPBEXfilterDrill 3 2 4" xfId="33410" xr:uid="{120B2946-F31F-4DB3-9BBF-DC91A1A58B9B}"/>
    <cellStyle name="SAPBEXfilterDrill 3 2 5" xfId="35273" xr:uid="{F6213C6C-C03B-4F3D-9FF1-6272CFC648CF}"/>
    <cellStyle name="SAPBEXfilterDrill 3 2 6" xfId="35274" xr:uid="{20E2F396-C871-4439-8857-6424DE2CE9B0}"/>
    <cellStyle name="SAPBEXfilterDrill 3 2 7" xfId="15993" xr:uid="{2A9734FF-66C3-4EFF-9F35-DB947E6FD5BC}"/>
    <cellStyle name="SAPBEXfilterDrill 3 2 8" xfId="13892" xr:uid="{6EFD0AE7-3930-4446-9358-CDE95D566224}"/>
    <cellStyle name="SAPBEXfilterDrill 3 2 9" xfId="13903" xr:uid="{F39D5265-A719-4458-A463-15D300704261}"/>
    <cellStyle name="SAPBEXfilterDrill 3 3" xfId="35275" xr:uid="{8F337150-A8CB-42BF-943B-7AD09DFF324F}"/>
    <cellStyle name="SAPBEXfilterDrill 3 3 10" xfId="30220" xr:uid="{A5E45D14-6D42-46B4-8394-876D8BD48C50}"/>
    <cellStyle name="SAPBEXfilterDrill 3 3 2" xfId="35276" xr:uid="{976D541E-33CD-4AB4-BD88-1C2790E24560}"/>
    <cellStyle name="SAPBEXfilterDrill 3 3 2 2" xfId="35277" xr:uid="{2B98AC52-6207-48AF-82C8-E3F6699B07D8}"/>
    <cellStyle name="SAPBEXfilterDrill 3 3 2 3" xfId="35279" xr:uid="{8D37239B-7B80-4266-A2AB-E53962267EA5}"/>
    <cellStyle name="SAPBEXfilterDrill 3 3 2 4" xfId="28318" xr:uid="{FF857163-13A7-4B13-8A18-009686BE9C80}"/>
    <cellStyle name="SAPBEXfilterDrill 3 3 2 5" xfId="28320" xr:uid="{14967D59-15D3-401B-9088-4EF8F9A8A90F}"/>
    <cellStyle name="SAPBEXfilterDrill 3 3 3" xfId="35281" xr:uid="{3281E538-CDB8-4828-A94C-69A6E5D17DF2}"/>
    <cellStyle name="SAPBEXfilterDrill 3 3 4" xfId="35282" xr:uid="{00C6D6E6-2DF5-40A3-994F-2D1C025C3F10}"/>
    <cellStyle name="SAPBEXfilterDrill 3 3 5" xfId="35283" xr:uid="{0A4ACCB5-79EC-4C06-BF5A-34D01B3213FE}"/>
    <cellStyle name="SAPBEXfilterDrill 3 3 6" xfId="35284" xr:uid="{46D75226-65C8-447D-A8E6-A69872857A10}"/>
    <cellStyle name="SAPBEXfilterDrill 3 3 7" xfId="16009" xr:uid="{E0310A1F-14FB-49CE-A779-9FCFDA695363}"/>
    <cellStyle name="SAPBEXfilterDrill 3 3 8" xfId="13962" xr:uid="{D2B22DB1-923A-414B-BAEF-B721BB2FEA59}"/>
    <cellStyle name="SAPBEXfilterDrill 3 3 9" xfId="13972" xr:uid="{19920138-86F8-4E52-87C0-5CE7E87F49B3}"/>
    <cellStyle name="SAPBEXfilterDrill 3 4" xfId="35285" xr:uid="{3EDAAAE3-5431-4BFA-B1B8-D99F23C52324}"/>
    <cellStyle name="SAPBEXfilterDrill 3 4 10" xfId="35286" xr:uid="{3E7DC797-DBA4-457D-92E9-64D7C1A7F80C}"/>
    <cellStyle name="SAPBEXfilterDrill 3 4 2" xfId="35288" xr:uid="{94FC743A-E5EB-4F7B-A8EA-7890644278FB}"/>
    <cellStyle name="SAPBEXfilterDrill 3 4 2 2" xfId="35289" xr:uid="{6B344599-F971-4E19-AF3C-6CC1C74AFE45}"/>
    <cellStyle name="SAPBEXfilterDrill 3 4 2 3" xfId="24085" xr:uid="{AB07ED47-FAFA-4575-B135-302E83FFDD24}"/>
    <cellStyle name="SAPBEXfilterDrill 3 4 2 4" xfId="15600" xr:uid="{999A5DF1-1C43-4FE6-A75F-FEB07F435433}"/>
    <cellStyle name="SAPBEXfilterDrill 3 4 2 5" xfId="15606" xr:uid="{7504E220-54FA-438E-B6BC-FE78F5F67100}"/>
    <cellStyle name="SAPBEXfilterDrill 3 4 3" xfId="35291" xr:uid="{880DE7C0-8E31-4AD9-8C46-004E09A58CCC}"/>
    <cellStyle name="SAPBEXfilterDrill 3 4 4" xfId="35292" xr:uid="{CBA846B8-FA2B-46D2-9424-39C427966D3A}"/>
    <cellStyle name="SAPBEXfilterDrill 3 4 5" xfId="35293" xr:uid="{46C9E831-7581-4EE2-B3EA-85929AD12307}"/>
    <cellStyle name="SAPBEXfilterDrill 3 4 6" xfId="35294" xr:uid="{8AEDDCEA-17F3-4B57-9044-531C31E6BA46}"/>
    <cellStyle name="SAPBEXfilterDrill 3 4 7" xfId="35295" xr:uid="{AB3CCDE8-FBDC-44C2-A03F-CA7C293FF724}"/>
    <cellStyle name="SAPBEXfilterDrill 3 4 8" xfId="35296" xr:uid="{67D86E75-2C95-4CB4-BC67-F49245051A00}"/>
    <cellStyle name="SAPBEXfilterDrill 3 4 9" xfId="35297" xr:uid="{AAD8AC7A-BCF4-417A-B4FE-18CF5864FBAB}"/>
    <cellStyle name="SAPBEXfilterDrill 3 5" xfId="35298" xr:uid="{E64C97F8-3374-4371-A81D-8FD62AC1055B}"/>
    <cellStyle name="SAPBEXfilterDrill 3 5 10" xfId="35299" xr:uid="{3D4046B3-A692-43DE-8805-E4589FE7563C}"/>
    <cellStyle name="SAPBEXfilterDrill 3 5 2" xfId="35300" xr:uid="{EC3B3477-7000-4E34-B38C-FDD5A060BD33}"/>
    <cellStyle name="SAPBEXfilterDrill 3 5 2 2" xfId="35301" xr:uid="{5EF7B101-F996-4ED3-99CE-4059714C30B0}"/>
    <cellStyle name="SAPBEXfilterDrill 3 5 2 3" xfId="25395" xr:uid="{143D7C51-B8FE-4E72-80A1-BBAFB0937ABB}"/>
    <cellStyle name="SAPBEXfilterDrill 3 5 2 4" xfId="25398" xr:uid="{42BB0A14-F10D-4491-B12A-3A1223C57B56}"/>
    <cellStyle name="SAPBEXfilterDrill 3 5 2 5" xfId="25401" xr:uid="{E6E9D4C0-C362-4013-8E3A-E8BBD0F307BF}"/>
    <cellStyle name="SAPBEXfilterDrill 3 5 3" xfId="35302" xr:uid="{1791A652-99AD-4E43-9E30-CC76510DF3B6}"/>
    <cellStyle name="SAPBEXfilterDrill 3 5 4" xfId="35303" xr:uid="{4C2D6923-7C6D-4A0A-9297-3FC2F9FCCBD1}"/>
    <cellStyle name="SAPBEXfilterDrill 3 5 5" xfId="35304" xr:uid="{72C825B2-FA38-461E-8302-82F96293F393}"/>
    <cellStyle name="SAPBEXfilterDrill 3 5 6" xfId="35305" xr:uid="{2F7E48AD-2DC6-4CB0-AA74-142300458FA8}"/>
    <cellStyle name="SAPBEXfilterDrill 3 5 7" xfId="30752" xr:uid="{E0A14E50-4F49-4FAA-8BD0-A68844141FDE}"/>
    <cellStyle name="SAPBEXfilterDrill 3 5 8" xfId="35306" xr:uid="{B063D399-5656-4BE5-8EB7-8027F3B4207F}"/>
    <cellStyle name="SAPBEXfilterDrill 3 5 9" xfId="35307" xr:uid="{758F55D7-BED8-453A-8C2E-6BD6654A7B88}"/>
    <cellStyle name="SAPBEXfilterDrill 3 6" xfId="4108" xr:uid="{935B0296-E129-4BD9-9AF9-D5A33536BB19}"/>
    <cellStyle name="SAPBEXfilterDrill 3 6 10" xfId="5551" xr:uid="{692BEBF6-F71C-4010-B07D-551C9399787C}"/>
    <cellStyle name="SAPBEXfilterDrill 3 6 2" xfId="35308" xr:uid="{CB35C7CA-4198-4983-99A3-6876C32ECC9E}"/>
    <cellStyle name="SAPBEXfilterDrill 3 6 2 2" xfId="35309" xr:uid="{4B1DCEF1-B687-4A63-9642-115988359EB6}"/>
    <cellStyle name="SAPBEXfilterDrill 3 6 2 3" xfId="26386" xr:uid="{5616527A-880F-46BC-B9D2-6CE5A7955230}"/>
    <cellStyle name="SAPBEXfilterDrill 3 6 2 4" xfId="26390" xr:uid="{F613269B-8CB6-4093-8C58-333574614738}"/>
    <cellStyle name="SAPBEXfilterDrill 3 6 2 5" xfId="26395" xr:uid="{CBAFF0C3-2341-443A-8C15-A24786F3F69A}"/>
    <cellStyle name="SAPBEXfilterDrill 3 6 3" xfId="35310" xr:uid="{6509BAED-F77A-4025-B7CD-905E2BBB563C}"/>
    <cellStyle name="SAPBEXfilterDrill 3 6 4" xfId="35311" xr:uid="{129E614E-7115-4C9E-BB56-CD3CB50E997D}"/>
    <cellStyle name="SAPBEXfilterDrill 3 6 5" xfId="35312" xr:uid="{751F929C-C740-43DE-8176-342158580865}"/>
    <cellStyle name="SAPBEXfilterDrill 3 6 6" xfId="35313" xr:uid="{B7E60259-CBD5-4CCE-B583-D05AA56E8FE9}"/>
    <cellStyle name="SAPBEXfilterDrill 3 6 7" xfId="35314" xr:uid="{921B76FB-4C13-4428-B075-C9C4D0CD34B6}"/>
    <cellStyle name="SAPBEXfilterDrill 3 6 8" xfId="35315" xr:uid="{964F6C4C-605A-457A-8F16-BA7389172CAA}"/>
    <cellStyle name="SAPBEXfilterDrill 3 6 9" xfId="35316" xr:uid="{F2355C7E-7F0C-4672-84ED-82B9C10134A3}"/>
    <cellStyle name="SAPBEXfilterDrill 3 7" xfId="4123" xr:uid="{8247466A-98D7-4743-B9B3-9243C780139F}"/>
    <cellStyle name="SAPBEXfilterDrill 3 7 2" xfId="35317" xr:uid="{9D47FC55-3524-4066-9AA3-095A77A73905}"/>
    <cellStyle name="SAPBEXfilterDrill 3 7 3" xfId="35318" xr:uid="{864846A7-52DE-4332-AA98-43EC1C0BA5EF}"/>
    <cellStyle name="SAPBEXfilterDrill 3 7 4" xfId="35319" xr:uid="{0D48F629-04DB-4CE8-84AB-5619FCC66CF9}"/>
    <cellStyle name="SAPBEXfilterDrill 3 7 5" xfId="35320" xr:uid="{4F9C4127-E7B6-48C5-8107-134E3F91B43D}"/>
    <cellStyle name="SAPBEXfilterDrill 3 8" xfId="2094" xr:uid="{5E4F6A6A-66ED-4648-9196-0EAD67E733CE}"/>
    <cellStyle name="SAPBEXfilterDrill 3 8 2" xfId="35321" xr:uid="{9BE25FB4-57BE-4076-9F32-C97EFDCCBEA7}"/>
    <cellStyle name="SAPBEXfilterDrill 3 8 3" xfId="35322" xr:uid="{D376D7D3-AF19-4590-80E5-0E29E6EAAA67}"/>
    <cellStyle name="SAPBEXfilterDrill 3 8 4" xfId="35323" xr:uid="{C2BB3994-C9B6-4EB8-ACC4-BC6177D8D60F}"/>
    <cellStyle name="SAPBEXfilterDrill 3 8 5" xfId="35324" xr:uid="{D3903D53-1403-4684-817F-C62DDDC05F8C}"/>
    <cellStyle name="SAPBEXfilterDrill 3 9" xfId="6061" xr:uid="{E7A315F6-595A-4A0D-AA7B-D1BAF6DC2E99}"/>
    <cellStyle name="SAPBEXfilterDrill 3 9 2" xfId="35325" xr:uid="{CD19CEAD-E4BF-4FB4-8F4C-8D22123CF080}"/>
    <cellStyle name="SAPBEXfilterDrill 3 9 3" xfId="35326" xr:uid="{CB606EC9-FFB4-44AD-9F07-5F82D38F245E}"/>
    <cellStyle name="SAPBEXfilterDrill 3 9 4" xfId="35327" xr:uid="{AEEE4515-B7DB-448B-96E6-2E0CD33C0675}"/>
    <cellStyle name="SAPBEXfilterDrill 3 9 5" xfId="35328" xr:uid="{9F4945D8-A8FC-41D8-9C47-BE72073F9F46}"/>
    <cellStyle name="SAPBEXfilterDrill 3_New TB 18-19" xfId="35329" xr:uid="{279EDF32-0FC5-4B2D-839F-80F0F6624CB6}"/>
    <cellStyle name="SAPBEXfilterDrill 4" xfId="35330" xr:uid="{182BBFB0-C702-49C1-B41B-08805B5309FB}"/>
    <cellStyle name="SAPBEXfilterDrill 4 10" xfId="10046" xr:uid="{0A9AE8C5-FD0F-4716-9DC6-31135124FC14}"/>
    <cellStyle name="SAPBEXfilterDrill 4 2" xfId="35331" xr:uid="{F6AD9C33-1DB5-4287-B9A2-263C8A44C92B}"/>
    <cellStyle name="SAPBEXfilterDrill 4 2 2" xfId="33417" xr:uid="{A5290AAC-04EA-48AB-ADD8-19E0784986C9}"/>
    <cellStyle name="SAPBEXfilterDrill 4 2 3" xfId="33421" xr:uid="{D0790A7E-6CF8-43E0-9B3A-60E577786CD6}"/>
    <cellStyle name="SAPBEXfilterDrill 4 2 4" xfId="33424" xr:uid="{B801A4C2-5F24-4005-BE35-FA365ED87132}"/>
    <cellStyle name="SAPBEXfilterDrill 4 2 5" xfId="33540" xr:uid="{8880CCA7-15FF-41E4-98EE-65163F75FABD}"/>
    <cellStyle name="SAPBEXfilterDrill 4 3" xfId="35332" xr:uid="{2BBAE1E4-1CB5-47BD-8F03-C788A13BA5ED}"/>
    <cellStyle name="SAPBEXfilterDrill 4 4" xfId="35333" xr:uid="{7556049C-0567-4697-B843-B20A4131A849}"/>
    <cellStyle name="SAPBEXfilterDrill 4 5" xfId="35334" xr:uid="{B7025EA7-FFF7-4D20-87D4-C8921EB4718E}"/>
    <cellStyle name="SAPBEXfilterDrill 4 6" xfId="30241" xr:uid="{013CEFFB-5BDA-4D2C-96F3-0EA933DF0594}"/>
    <cellStyle name="SAPBEXfilterDrill 4 7" xfId="30243" xr:uid="{1E9A726E-B460-4333-9D52-5D34A39E7F01}"/>
    <cellStyle name="SAPBEXfilterDrill 4 8" xfId="30245" xr:uid="{CF3153A4-41C8-43BD-96A1-2EB7E25CEDED}"/>
    <cellStyle name="SAPBEXfilterDrill 4 9" xfId="30247" xr:uid="{C987A85F-54DE-48F6-A78A-B72D4EA48DC4}"/>
    <cellStyle name="SAPBEXfilterDrill 5" xfId="35335" xr:uid="{E6247C1C-5D2A-4F2F-8F59-6DE18D91CC6F}"/>
    <cellStyle name="SAPBEXfilterDrill 5 10" xfId="26851" xr:uid="{70A946D0-9F7B-4D6D-9F02-7890C0221ECC}"/>
    <cellStyle name="SAPBEXfilterDrill 5 2" xfId="35118" xr:uid="{54789190-61B8-4007-B2DB-5C2190A75A0A}"/>
    <cellStyle name="SAPBEXfilterDrill 5 2 2" xfId="28926" xr:uid="{DC5F6BF9-DB45-4AA1-B4EF-F0D925E17B4B}"/>
    <cellStyle name="SAPBEXfilterDrill 5 2 3" xfId="28928" xr:uid="{43A45241-9CDA-4E5A-BCBF-DE827E4EE141}"/>
    <cellStyle name="SAPBEXfilterDrill 5 2 4" xfId="28932" xr:uid="{E6BC4FDE-9597-47B2-8241-12FC78094C66}"/>
    <cellStyle name="SAPBEXfilterDrill 5 2 5" xfId="33627" xr:uid="{63CDEFC4-9E45-4BB5-9030-CE3E823FDCFF}"/>
    <cellStyle name="SAPBEXfilterDrill 5 3" xfId="35336" xr:uid="{5914CA6F-F53D-41F2-8211-F37CCB5B0AB3}"/>
    <cellStyle name="SAPBEXfilterDrill 5 4" xfId="35337" xr:uid="{283C17B7-7BC7-4952-8153-AEB8B909EBC1}"/>
    <cellStyle name="SAPBEXfilterDrill 5 5" xfId="35338" xr:uid="{49B3A650-5488-456D-B850-8E38BB63F7F2}"/>
    <cellStyle name="SAPBEXfilterDrill 5 6" xfId="35339" xr:uid="{DF06AAA3-4217-4DF8-A3BB-3A1C224851C4}"/>
    <cellStyle name="SAPBEXfilterDrill 5 7" xfId="35340" xr:uid="{61F2BD3B-FC04-4813-B326-A3BE5FA2D69F}"/>
    <cellStyle name="SAPBEXfilterDrill 5 8" xfId="35341" xr:uid="{18632FFC-4F8E-4DC6-B0DA-F3CCCF777097}"/>
    <cellStyle name="SAPBEXfilterDrill 5 9" xfId="35342" xr:uid="{8C169F58-DCE9-4E3E-8E6A-A03A224747D1}"/>
    <cellStyle name="SAPBEXfilterDrill 6" xfId="35343" xr:uid="{3DBE2729-25CB-491E-814E-DD14854B69DC}"/>
    <cellStyle name="SAPBEXfilterDrill 6 10" xfId="29205" xr:uid="{2AAECFB9-73DE-4076-831A-82ECBE244955}"/>
    <cellStyle name="SAPBEXfilterDrill 6 2" xfId="35344" xr:uid="{3ECB1E90-0CDB-4428-A1FC-08936718F490}"/>
    <cellStyle name="SAPBEXfilterDrill 6 2 2" xfId="29281" xr:uid="{C5768BD6-C0B5-4D52-AF08-680F839F29E2}"/>
    <cellStyle name="SAPBEXfilterDrill 6 2 3" xfId="29282" xr:uid="{7E556635-9259-43F2-81A4-E439B5A9A063}"/>
    <cellStyle name="SAPBEXfilterDrill 6 2 4" xfId="18689" xr:uid="{284AECB0-FA78-4044-B63C-5667FF3771D4}"/>
    <cellStyle name="SAPBEXfilterDrill 6 2 5" xfId="18692" xr:uid="{9C6E85C2-5AF1-4FB7-9B7E-DED079A71676}"/>
    <cellStyle name="SAPBEXfilterDrill 6 3" xfId="35345" xr:uid="{329CBC25-5A5F-48EE-B9BA-DDB29C1BC3C6}"/>
    <cellStyle name="SAPBEXfilterDrill 6 4" xfId="35346" xr:uid="{BA80AB03-94D4-410F-AE69-BC383F126CF2}"/>
    <cellStyle name="SAPBEXfilterDrill 6 5" xfId="35347" xr:uid="{B4C6E118-D13F-4114-B500-13493D098842}"/>
    <cellStyle name="SAPBEXfilterDrill 6 6" xfId="35348" xr:uid="{5D696ED9-9D7B-4C5E-BBC7-8718D25906FA}"/>
    <cellStyle name="SAPBEXfilterDrill 6 7" xfId="35349" xr:uid="{C7C1E9F5-8E31-43EC-8EC1-9A88632674CD}"/>
    <cellStyle name="SAPBEXfilterDrill 6 8" xfId="35350" xr:uid="{0CFABC44-6407-4457-89AA-B7452A0930A4}"/>
    <cellStyle name="SAPBEXfilterDrill 6 9" xfId="35351" xr:uid="{27CFCE71-44AC-49EB-B65D-4EAB56ADCD90}"/>
    <cellStyle name="SAPBEXfilterDrill 7" xfId="2124" xr:uid="{ED05F61F-F74A-4501-8754-1F51B0C9B16C}"/>
    <cellStyle name="SAPBEXfilterDrill 7 10" xfId="14392" xr:uid="{402360BA-0EBF-4E36-8B27-50FDE68C4F51}"/>
    <cellStyle name="SAPBEXfilterDrill 7 2" xfId="35352" xr:uid="{12B82F0E-7E4D-4324-AD4E-975A2B3BF565}"/>
    <cellStyle name="SAPBEXfilterDrill 7 2 2" xfId="35353" xr:uid="{C1CF096F-004E-4408-8208-531401A363F3}"/>
    <cellStyle name="SAPBEXfilterDrill 7 2 3" xfId="35354" xr:uid="{9C0DA093-65A1-463E-9D0F-455EFD395550}"/>
    <cellStyle name="SAPBEXfilterDrill 7 2 4" xfId="35355" xr:uid="{C65C452B-4C20-48D0-9FC1-5542A37926D8}"/>
    <cellStyle name="SAPBEXfilterDrill 7 2 5" xfId="35356" xr:uid="{2E653F8A-BF22-4A28-A7E0-5EBC264E8F3D}"/>
    <cellStyle name="SAPBEXfilterDrill 7 3" xfId="35357" xr:uid="{C830E63F-1A49-469C-9D8A-4F0432BA43F9}"/>
    <cellStyle name="SAPBEXfilterDrill 7 4" xfId="35358" xr:uid="{108C318F-0157-46A1-9FE8-187E990DACF3}"/>
    <cellStyle name="SAPBEXfilterDrill 7 5" xfId="35359" xr:uid="{B2F0A328-BFD5-4EAD-914F-F1F855CEC361}"/>
    <cellStyle name="SAPBEXfilterDrill 7 6" xfId="35360" xr:uid="{F8E90C71-199D-4930-95C9-933F6896619E}"/>
    <cellStyle name="SAPBEXfilterDrill 7 7" xfId="35361" xr:uid="{CFB04F6A-86D4-4D06-9EC7-66E12B983847}"/>
    <cellStyle name="SAPBEXfilterDrill 7 8" xfId="35362" xr:uid="{00907DBD-A150-4C83-AB77-3D68C34BDBD6}"/>
    <cellStyle name="SAPBEXfilterDrill 7 9" xfId="35363" xr:uid="{3C4E0833-F68E-44CF-8263-F4493827EBE4}"/>
    <cellStyle name="SAPBEXfilterDrill 8" xfId="2129" xr:uid="{A5A339D1-26A5-4D49-BEDF-1F4F077EDFF4}"/>
    <cellStyle name="SAPBEXfilterDrill 8 10" xfId="10338" xr:uid="{1B1CD79B-2EFB-4574-81C2-0F19C5E7ECB6}"/>
    <cellStyle name="SAPBEXfilterDrill 8 2" xfId="16578" xr:uid="{2BF50558-8C48-4F32-90C7-F5AD7FA654D6}"/>
    <cellStyle name="SAPBEXfilterDrill 8 2 2" xfId="29537" xr:uid="{E68DE070-B09B-46DA-A015-E1DB54B563E6}"/>
    <cellStyle name="SAPBEXfilterDrill 8 2 3" xfId="29539" xr:uid="{8277DD63-439A-4B48-9944-BC1A711E92A0}"/>
    <cellStyle name="SAPBEXfilterDrill 8 2 4" xfId="29541" xr:uid="{67893AFA-3A8F-4E79-A6A4-9CE72298BD5C}"/>
    <cellStyle name="SAPBEXfilterDrill 8 2 5" xfId="35364" xr:uid="{7E8C231E-2BEB-4D2E-8464-B4A73D2094C6}"/>
    <cellStyle name="SAPBEXfilterDrill 8 3" xfId="35365" xr:uid="{09AAE48A-BE6D-4385-8E2A-B5FCAFAE46B3}"/>
    <cellStyle name="SAPBEXfilterDrill 8 4" xfId="35366" xr:uid="{0AA1E2ED-AAD3-4A83-B615-C3C697CDAF49}"/>
    <cellStyle name="SAPBEXfilterDrill 8 5" xfId="35368" xr:uid="{E4739DCD-576E-4E1B-9971-5C98EF5265C1}"/>
    <cellStyle name="SAPBEXfilterDrill 8 6" xfId="35370" xr:uid="{CE1290D6-07B8-40D4-BECE-2E30A4E5C038}"/>
    <cellStyle name="SAPBEXfilterDrill 8 7" xfId="48" xr:uid="{73500CAC-D1EF-4AF4-9DA3-1B7561E5863D}"/>
    <cellStyle name="SAPBEXfilterDrill 8 8" xfId="35372" xr:uid="{4E678AED-4207-4CFA-B7FB-3043A633E7A5}"/>
    <cellStyle name="SAPBEXfilterDrill 8 9" xfId="35374" xr:uid="{B425433B-5560-4DC3-AE31-BCA69A750047}"/>
    <cellStyle name="SAPBEXfilterDrill 9" xfId="2135" xr:uid="{C4563038-7A40-4447-B033-708FDC74917D}"/>
    <cellStyle name="SAPBEXfilterDrill 9 2" xfId="28787" xr:uid="{B9E14ABE-C69F-4DF5-9497-469D1A5687C4}"/>
    <cellStyle name="SAPBEXfilterDrill 9 3" xfId="28789" xr:uid="{28EADC53-511C-492E-80AE-07BD3B9A996B}"/>
    <cellStyle name="SAPBEXfilterDrill 9 4" xfId="28791" xr:uid="{BD57816A-57BA-4D82-A5DB-0A417AA001F1}"/>
    <cellStyle name="SAPBEXfilterDrill 9 5" xfId="35376" xr:uid="{D3631BCF-EBE5-421A-8D3E-DFE0A716E75A}"/>
    <cellStyle name="SAPBEXfilterDrill_New TB 18-19" xfId="15197" xr:uid="{640EDFCE-25EA-446B-BACD-E29B192F1425}"/>
    <cellStyle name="SAPBEXfilterItem" xfId="35377" xr:uid="{3D5FE8E9-F330-41E7-9B50-62F9E8C31D61}"/>
    <cellStyle name="SAPBEXfilterItem 10" xfId="35378" xr:uid="{7C993AF1-41DB-421E-9F9F-42B2BB764014}"/>
    <cellStyle name="SAPBEXfilterItem 10 2" xfId="35379" xr:uid="{C91063F4-A4CC-4B12-BA36-F586D19FEAFE}"/>
    <cellStyle name="SAPBEXfilterItem 10 3" xfId="35380" xr:uid="{47DEEDFE-1179-47F8-8DAC-F8D4458D043B}"/>
    <cellStyle name="SAPBEXfilterItem 10 4" xfId="35381" xr:uid="{9A717430-AB62-4AB3-9E88-602A00127BBE}"/>
    <cellStyle name="SAPBEXfilterItem 10 5" xfId="35382" xr:uid="{662F3FE5-D70D-4A23-A039-558FE051A20F}"/>
    <cellStyle name="SAPBEXfilterItem 10 6" xfId="35383" xr:uid="{DDD6A2FC-961A-4F86-A4C6-EBDBD8B45CEE}"/>
    <cellStyle name="SAPBEXfilterItem 10 7" xfId="35384" xr:uid="{1BEC50C9-FF63-4757-89A2-C8145568DA5E}"/>
    <cellStyle name="SAPBEXfilterItem 10 8" xfId="35385" xr:uid="{09D0903C-8E77-4F79-91A8-EB87FABEAECD}"/>
    <cellStyle name="SAPBEXfilterItem 10 9" xfId="35386" xr:uid="{9D076F2C-0AE2-4CC5-B655-7B7DAC899AF3}"/>
    <cellStyle name="SAPBEXfilterItem 11" xfId="35387" xr:uid="{5F4CB8BB-4440-48C6-AA71-0274F6A72206}"/>
    <cellStyle name="SAPBEXfilterItem 11 2" xfId="35388" xr:uid="{23AC533D-8321-42AB-9C09-928FA6739BDF}"/>
    <cellStyle name="SAPBEXfilterItem 11 3" xfId="35389" xr:uid="{292FA9A3-ABF5-4AD5-992A-76E71DD755DE}"/>
    <cellStyle name="SAPBEXfilterItem 11 4" xfId="35390" xr:uid="{F68D10ED-B790-45E0-AF65-119D8FD38683}"/>
    <cellStyle name="SAPBEXfilterItem 11 5" xfId="35391" xr:uid="{E48A1FB9-86B1-40F1-8052-D625BE5E0618}"/>
    <cellStyle name="SAPBEXfilterItem 11 6" xfId="35392" xr:uid="{4C5AAA42-5C57-41FC-829B-021554253DE7}"/>
    <cellStyle name="SAPBEXfilterItem 11 7" xfId="35393" xr:uid="{C0F4440F-2F9B-47FC-81F0-C09EBFA90906}"/>
    <cellStyle name="SAPBEXfilterItem 11 8" xfId="35394" xr:uid="{982DE127-29DD-42D2-B6C1-AE0EEB35605F}"/>
    <cellStyle name="SAPBEXfilterItem 11 9" xfId="35395" xr:uid="{601D899E-1122-4784-A13F-6D9A529FDC37}"/>
    <cellStyle name="SAPBEXfilterItem 12" xfId="35396" xr:uid="{AB642B11-54B6-4D4D-8E25-A0192E8508A8}"/>
    <cellStyle name="SAPBEXfilterItem 12 2" xfId="5418" xr:uid="{4E66FF2C-17D0-463D-8D74-70E113828085}"/>
    <cellStyle name="SAPBEXfilterItem 12 3" xfId="5425" xr:uid="{60D4A99F-9972-4E48-8C02-CB4544F89363}"/>
    <cellStyle name="SAPBEXfilterItem 12 4" xfId="5431" xr:uid="{7ED53BB8-77AD-4C77-B763-02795BDE1381}"/>
    <cellStyle name="SAPBEXfilterItem 12 5" xfId="11668" xr:uid="{DF2EEC53-798E-4367-B684-26425351FD47}"/>
    <cellStyle name="SAPBEXfilterItem 12 6" xfId="11670" xr:uid="{C6C6091A-693A-4A50-B873-FD43652B0DFB}"/>
    <cellStyle name="SAPBEXfilterItem 12 7" xfId="11672" xr:uid="{FCCF3342-4A4F-420C-A2DC-217D0CD4BAD1}"/>
    <cellStyle name="SAPBEXfilterItem 12 8" xfId="11674" xr:uid="{02F90249-71BD-4E23-82AC-1F460F45BB49}"/>
    <cellStyle name="SAPBEXfilterItem 12 9" xfId="837" xr:uid="{788A218F-1D4A-4D01-B995-FE432042E34A}"/>
    <cellStyle name="SAPBEXfilterItem 13" xfId="35397" xr:uid="{9D46C6CC-2212-41B6-8DD8-25499B4694E6}"/>
    <cellStyle name="SAPBEXfilterItem 13 2" xfId="3377" xr:uid="{7C52FCF5-77B2-4F38-8401-05B15E960C28}"/>
    <cellStyle name="SAPBEXfilterItem 13 3" xfId="5437" xr:uid="{9FF20368-47D3-4AD7-A54C-E70A1C6C3EE7}"/>
    <cellStyle name="SAPBEXfilterItem 13 4" xfId="35398" xr:uid="{8CC180E4-5510-4A67-856C-87BE3C9CE316}"/>
    <cellStyle name="SAPBEXfilterItem 13 5" xfId="35399" xr:uid="{7A03D645-2F9D-46E6-945D-B32006F2815A}"/>
    <cellStyle name="SAPBEXfilterItem 13 6" xfId="35400" xr:uid="{14D3AECE-4128-498B-9D48-FB8D52949F17}"/>
    <cellStyle name="SAPBEXfilterItem 13 7" xfId="35401" xr:uid="{7AF55E57-9A24-49B8-B257-48000AD50929}"/>
    <cellStyle name="SAPBEXfilterItem 13 8" xfId="35402" xr:uid="{EB76B801-9A07-421C-B50F-EA4F446DD013}"/>
    <cellStyle name="SAPBEXfilterItem 13 9" xfId="35403" xr:uid="{D20E9840-61E6-4FA1-9EE0-95EB90FC60E8}"/>
    <cellStyle name="SAPBEXfilterItem 14" xfId="35404" xr:uid="{58D49E0F-ECAE-49C0-A981-79B9808C3831}"/>
    <cellStyle name="SAPBEXfilterItem 15" xfId="35406" xr:uid="{04521A43-1980-4BA5-8456-17B0A549968C}"/>
    <cellStyle name="SAPBEXfilterItem 16" xfId="35408" xr:uid="{BD94F5AE-0449-4AFF-8792-787C6475C7BA}"/>
    <cellStyle name="SAPBEXfilterItem 17" xfId="35409" xr:uid="{7E4E94E9-63D8-4D83-8C69-1651E564DF9D}"/>
    <cellStyle name="SAPBEXfilterItem 18" xfId="35411" xr:uid="{15A8AF0C-DA9B-4083-ACF5-B19A808A1092}"/>
    <cellStyle name="SAPBEXfilterItem 19" xfId="35413" xr:uid="{742A1D5B-9A11-48AB-B68D-7FF405A58B01}"/>
    <cellStyle name="SAPBEXfilterItem 2" xfId="34203" xr:uid="{27FAE79D-E4DD-4305-9E9F-BECA15282274}"/>
    <cellStyle name="SAPBEXfilterItem 2 10" xfId="35415" xr:uid="{DF6601D6-6E3F-4AFB-9A28-A3F31B921ED5}"/>
    <cellStyle name="SAPBEXfilterItem 2 10 2" xfId="35418" xr:uid="{9612E008-E65C-4E86-B5AE-4E08EDDA6E31}"/>
    <cellStyle name="SAPBEXfilterItem 2 10 3" xfId="35419" xr:uid="{B5F4605D-40E9-4262-8091-AEB932EF2A65}"/>
    <cellStyle name="SAPBEXfilterItem 2 10 4" xfId="35420" xr:uid="{ABDA84EC-44C3-4F4D-8AE3-DAC7FABBDB96}"/>
    <cellStyle name="SAPBEXfilterItem 2 10 5" xfId="35421" xr:uid="{A01CB287-B707-47E1-B53F-F77B3751C251}"/>
    <cellStyle name="SAPBEXfilterItem 2 10 6" xfId="35422" xr:uid="{8AB44A11-1F71-485F-ABB7-D1B8308447E7}"/>
    <cellStyle name="SAPBEXfilterItem 2 10 7" xfId="35423" xr:uid="{BC4BD247-B1A9-4C7A-9EE7-03CF7DA4D57B}"/>
    <cellStyle name="SAPBEXfilterItem 2 10 8" xfId="29986" xr:uid="{185E70F3-8BC8-415C-84D5-F38C66A11C4B}"/>
    <cellStyle name="SAPBEXfilterItem 2 10 9" xfId="35424" xr:uid="{BC74723A-7D01-4385-94A8-7D98D8E5048F}"/>
    <cellStyle name="SAPBEXfilterItem 2 11" xfId="35425" xr:uid="{CC328582-7B9F-40E4-8B96-4DA039A6C7C0}"/>
    <cellStyle name="SAPBEXfilterItem 2 12" xfId="35426" xr:uid="{97A42BBC-84F2-4B8E-92E8-D4193EC26F41}"/>
    <cellStyle name="SAPBEXfilterItem 2 13" xfId="35427" xr:uid="{BE1631BC-F773-499E-A1A6-6E21E3C23FD4}"/>
    <cellStyle name="SAPBEXfilterItem 2 14" xfId="35428" xr:uid="{CDE54CDC-BBB6-49E5-98B7-66EEE5C9C6F1}"/>
    <cellStyle name="SAPBEXfilterItem 2 15" xfId="35429" xr:uid="{CC718FA3-F9BC-4175-AF75-03F4521C79D4}"/>
    <cellStyle name="SAPBEXfilterItem 2 16" xfId="35430" xr:uid="{77045888-E5C1-4665-B362-3F28DC11DF99}"/>
    <cellStyle name="SAPBEXfilterItem 2 17" xfId="35431" xr:uid="{A1083832-26E1-4F2B-8471-E51488890EF7}"/>
    <cellStyle name="SAPBEXfilterItem 2 18" xfId="35432" xr:uid="{135AD908-7031-419E-BACB-29AAAD73FD02}"/>
    <cellStyle name="SAPBEXfilterItem 2 2" xfId="35434" xr:uid="{78E1455C-52CB-4952-B25F-34F1A0F6C17A}"/>
    <cellStyle name="SAPBEXfilterItem 2 2 2" xfId="35436" xr:uid="{C0EB0AD9-D31E-417D-945E-FA49FA1FBB0D}"/>
    <cellStyle name="SAPBEXfilterItem 2 2 3" xfId="35438" xr:uid="{7C478E7F-622D-4516-8712-CCABE643728D}"/>
    <cellStyle name="SAPBEXfilterItem 2 2 4" xfId="35440" xr:uid="{2FD57215-A7FE-4ED6-97B9-615CB2F112E8}"/>
    <cellStyle name="SAPBEXfilterItem 2 2 5" xfId="35442" xr:uid="{5B5E5D04-64A9-41C3-956B-D79A794D324B}"/>
    <cellStyle name="SAPBEXfilterItem 2 2 6" xfId="20380" xr:uid="{2FA8E8DD-9FC4-4EA6-AA98-8219A2E0E322}"/>
    <cellStyle name="SAPBEXfilterItem 2 2 7" xfId="20385" xr:uid="{8BC37A3A-B443-4578-A0F0-04541F1C7ED9}"/>
    <cellStyle name="SAPBEXfilterItem 2 2 8" xfId="20390" xr:uid="{FCB5AE46-FC1B-4ED3-B723-590634E59769}"/>
    <cellStyle name="SAPBEXfilterItem 2 2 9" xfId="20396" xr:uid="{6FB52621-3D9D-4BD1-A26C-FBD85BB3603A}"/>
    <cellStyle name="SAPBEXfilterItem 2 3" xfId="35443" xr:uid="{ED711D36-5BEB-4175-8A54-8BE861D37148}"/>
    <cellStyle name="SAPBEXfilterItem 2 3 2" xfId="35445" xr:uid="{60D1E89E-74FF-4B25-A1D6-0B6E9261F686}"/>
    <cellStyle name="SAPBEXfilterItem 2 3 3" xfId="35447" xr:uid="{41396185-BDF0-449B-B439-98624B742506}"/>
    <cellStyle name="SAPBEXfilterItem 2 3 4" xfId="35449" xr:uid="{FFA99C05-62D6-4681-A50E-6C567F9E91A4}"/>
    <cellStyle name="SAPBEXfilterItem 2 3 5" xfId="35451" xr:uid="{6E0F8535-5996-4947-BFFF-934FBA4C6588}"/>
    <cellStyle name="SAPBEXfilterItem 2 3 6" xfId="35453" xr:uid="{68AB1B52-CA11-4FE9-A5A1-68747E789DAD}"/>
    <cellStyle name="SAPBEXfilterItem 2 3 7" xfId="35455" xr:uid="{8FD3C53B-871D-4854-A64B-471BC7D386AD}"/>
    <cellStyle name="SAPBEXfilterItem 2 3 8" xfId="35457" xr:uid="{BB81363E-A958-4A94-A954-8CC3A7270899}"/>
    <cellStyle name="SAPBEXfilterItem 2 3 9" xfId="35458" xr:uid="{BC3E52DC-3043-462D-8049-886B2ACE380F}"/>
    <cellStyle name="SAPBEXfilterItem 2 4" xfId="35459" xr:uid="{D0E74EE2-A051-41DC-8C2D-30A63A453B91}"/>
    <cellStyle name="SAPBEXfilterItem 2 4 2" xfId="35460" xr:uid="{970E9365-5CC9-4A17-9310-E74C8594C5F1}"/>
    <cellStyle name="SAPBEXfilterItem 2 4 3" xfId="35461" xr:uid="{7793A7D6-BEC4-46D9-8F1B-386220C2F4E6}"/>
    <cellStyle name="SAPBEXfilterItem 2 4 4" xfId="35462" xr:uid="{ECAE8C4C-DE91-49DE-9840-B15A966509DA}"/>
    <cellStyle name="SAPBEXfilterItem 2 4 5" xfId="33558" xr:uid="{4F13ADAB-4149-4F46-9FD2-E7B4C6A4BE4A}"/>
    <cellStyle name="SAPBEXfilterItem 2 4 6" xfId="33560" xr:uid="{3253ECFD-779F-422F-8771-CFDC69CB2BCC}"/>
    <cellStyle name="SAPBEXfilterItem 2 4 7" xfId="33562" xr:uid="{DF0F74B6-115D-4254-BE22-B4B98FFE1D50}"/>
    <cellStyle name="SAPBEXfilterItem 2 4 8" xfId="33565" xr:uid="{E6A5F6BA-8E2D-4142-8AF2-83BB4A4A17E4}"/>
    <cellStyle name="SAPBEXfilterItem 2 4 9" xfId="35463" xr:uid="{963334DD-2768-4F24-89E5-1366694EBF17}"/>
    <cellStyle name="SAPBEXfilterItem 2 5" xfId="35465" xr:uid="{841AD9E3-3234-4D58-8B62-723365CAD6C6}"/>
    <cellStyle name="SAPBEXfilterItem 2 5 2" xfId="35466" xr:uid="{C723602B-803F-417F-9526-DBFE06ED2FD8}"/>
    <cellStyle name="SAPBEXfilterItem 2 5 3" xfId="35467" xr:uid="{C1671410-C202-48FB-9FB1-E0FACFC74AF9}"/>
    <cellStyle name="SAPBEXfilterItem 2 5 4" xfId="35468" xr:uid="{20542D63-2E36-4D12-899A-1132B364A887}"/>
    <cellStyle name="SAPBEXfilterItem 2 5 5" xfId="35469" xr:uid="{9D111821-A1AF-4ED1-9188-5A594EABCB2A}"/>
    <cellStyle name="SAPBEXfilterItem 2 5 6" xfId="35470" xr:uid="{4AE4F779-7928-41F7-B1F5-32FAFDA9DAF9}"/>
    <cellStyle name="SAPBEXfilterItem 2 5 7" xfId="35471" xr:uid="{02E4171D-0089-448C-84F4-F73351DBB5B9}"/>
    <cellStyle name="SAPBEXfilterItem 2 5 8" xfId="35472" xr:uid="{28BE2F0C-20BD-4885-BD86-33A8914660BF}"/>
    <cellStyle name="SAPBEXfilterItem 2 5 9" xfId="35473" xr:uid="{EC8C43BD-EE94-4CE0-AB22-1AE068EC3A3A}"/>
    <cellStyle name="SAPBEXfilterItem 2 6" xfId="35474" xr:uid="{E668DD44-FED0-441C-AA71-E4CB8013120C}"/>
    <cellStyle name="SAPBEXfilterItem 2 6 2" xfId="1406" xr:uid="{C4A504C4-5CFB-40CE-BA06-9AB8D5655877}"/>
    <cellStyle name="SAPBEXfilterItem 2 6 3" xfId="1724" xr:uid="{212643AF-CF94-4358-9118-CB0B3F7D2FB8}"/>
    <cellStyle name="SAPBEXfilterItem 2 6 4" xfId="1746" xr:uid="{859E2BCE-0F26-4AAE-8CCC-91114CBA60C2}"/>
    <cellStyle name="SAPBEXfilterItem 2 6 5" xfId="1772" xr:uid="{B515235C-03FE-49AE-B524-14192D6620CC}"/>
    <cellStyle name="SAPBEXfilterItem 2 6 6" xfId="19484" xr:uid="{5128BAE7-6A1A-412D-9F24-2D8A89E7C92A}"/>
    <cellStyle name="SAPBEXfilterItem 2 6 7" xfId="19488" xr:uid="{4F0CB177-3BB7-4016-9B3E-A4284A363667}"/>
    <cellStyle name="SAPBEXfilterItem 2 6 8" xfId="19492" xr:uid="{70262D3C-109D-4773-B206-244F5AC95AA1}"/>
    <cellStyle name="SAPBEXfilterItem 2 6 9" xfId="19496" xr:uid="{11D00ABE-A790-4214-B37D-171C0A5465B7}"/>
    <cellStyle name="SAPBEXfilterItem 2 7" xfId="35475" xr:uid="{5EED06AC-75E6-42D1-82F2-2F756EEBEF1F}"/>
    <cellStyle name="SAPBEXfilterItem 2 7 2" xfId="35476" xr:uid="{635FBC0E-8C48-4B03-86CF-7877B351653B}"/>
    <cellStyle name="SAPBEXfilterItem 2 7 3" xfId="35477" xr:uid="{8E2683F9-9073-4F98-8A0E-8FC6EA89E7E2}"/>
    <cellStyle name="SAPBEXfilterItem 2 7 4" xfId="35478" xr:uid="{DA639997-81C1-44AD-BB7D-9E7AF1C24FA3}"/>
    <cellStyle name="SAPBEXfilterItem 2 7 5" xfId="35479" xr:uid="{BFF2D0A8-2D3E-4270-8404-4D226893A9F9}"/>
    <cellStyle name="SAPBEXfilterItem 2 7 6" xfId="24915" xr:uid="{5C5BC8DC-3C09-4F50-9880-23A0BD312D25}"/>
    <cellStyle name="SAPBEXfilterItem 2 7 7" xfId="24917" xr:uid="{DFFC8CEA-50CD-4945-ADF2-5321FB96D2CE}"/>
    <cellStyle name="SAPBEXfilterItem 2 7 8" xfId="24919" xr:uid="{BB411992-CA7F-4457-95B3-F04AC4EE6674}"/>
    <cellStyle name="SAPBEXfilterItem 2 7 9" xfId="24921" xr:uid="{1F07D98E-E175-4357-88CF-52CF25A48E6B}"/>
    <cellStyle name="SAPBEXfilterItem 2 8" xfId="35480" xr:uid="{9EE1ECC1-6E11-4FE2-9BC6-2557EEB438DD}"/>
    <cellStyle name="SAPBEXfilterItem 2 8 2" xfId="31318" xr:uid="{820CAC4A-C6DC-4D33-919B-1ACD959C592F}"/>
    <cellStyle name="SAPBEXfilterItem 2 8 3" xfId="25526" xr:uid="{75A616C7-5AAB-4E1D-8903-EA17E80FBF9F}"/>
    <cellStyle name="SAPBEXfilterItem 2 8 4" xfId="25528" xr:uid="{D8653F34-FB9F-436F-8530-D78E12E0843A}"/>
    <cellStyle name="SAPBEXfilterItem 2 8 5" xfId="25531" xr:uid="{7DFE4E65-AA3F-42ED-9550-33A72D2137EE}"/>
    <cellStyle name="SAPBEXfilterItem 2 8 6" xfId="25534" xr:uid="{6C17E706-7F91-4125-8705-832622714F81}"/>
    <cellStyle name="SAPBEXfilterItem 2 8 7" xfId="25537" xr:uid="{26D83892-4068-4208-A5F0-3EF4E33A92CC}"/>
    <cellStyle name="SAPBEXfilterItem 2 8 8" xfId="25540" xr:uid="{BA9B8D0D-018D-4459-A1B5-A776EF58C0D4}"/>
    <cellStyle name="SAPBEXfilterItem 2 8 9" xfId="25543" xr:uid="{ADC9F5E8-9CB0-421E-8E23-37AC28B836F1}"/>
    <cellStyle name="SAPBEXfilterItem 2 9" xfId="28325" xr:uid="{1051BBD3-D373-45DF-9A46-67190A76CB3E}"/>
    <cellStyle name="SAPBEXfilterItem 2 9 2" xfId="35481" xr:uid="{4AA2A81D-0A03-491C-9ED8-CAD708BE1C74}"/>
    <cellStyle name="SAPBEXfilterItem 2 9 3" xfId="25549" xr:uid="{7E567D73-D774-472C-AFAD-F7BDC0A8BCBB}"/>
    <cellStyle name="SAPBEXfilterItem 2 9 4" xfId="25551" xr:uid="{27D51576-AD71-4E6E-A868-84880125548B}"/>
    <cellStyle name="SAPBEXfilterItem 2 9 5" xfId="25554" xr:uid="{53236011-79E2-4339-8EDB-8084C7D3818A}"/>
    <cellStyle name="SAPBEXfilterItem 2 9 6" xfId="25557" xr:uid="{C6BCE8B5-71F1-4F78-AD91-CB86EC72BC1F}"/>
    <cellStyle name="SAPBEXfilterItem 2 9 7" xfId="25560" xr:uid="{6FEB8CD3-7632-4278-B8D9-EB239E603B30}"/>
    <cellStyle name="SAPBEXfilterItem 2 9 8" xfId="25564" xr:uid="{B4A58780-46D3-42B8-8C0D-101F17A03613}"/>
    <cellStyle name="SAPBEXfilterItem 2 9 9" xfId="25568" xr:uid="{9E52F31A-802E-4C01-BE54-ED6CCBCB5090}"/>
    <cellStyle name="SAPBEXfilterItem 2_New TB 18-19" xfId="6680" xr:uid="{A74AAC42-AB08-4865-A486-D72E86707773}"/>
    <cellStyle name="SAPBEXfilterItem 20" xfId="35405" xr:uid="{FC060C65-6FB2-4C7F-9924-9F30C3B31A90}"/>
    <cellStyle name="SAPBEXfilterItem 21" xfId="35407" xr:uid="{01FF9BEA-F2E0-416E-A243-B5BCA5662376}"/>
    <cellStyle name="SAPBEXfilterItem 3" xfId="35483" xr:uid="{CB144701-11FF-41C2-9133-517EB9BE36F7}"/>
    <cellStyle name="SAPBEXfilterItem 3 10" xfId="28830" xr:uid="{13AF92F5-1A0F-45F5-8180-C576CF2472EF}"/>
    <cellStyle name="SAPBEXfilterItem 3 10 2" xfId="18320" xr:uid="{A0C9B764-3424-4C53-B19C-1F30C4A93CC5}"/>
    <cellStyle name="SAPBEXfilterItem 3 10 3" xfId="18344" xr:uid="{1DCF5164-9EFF-4D61-B172-AC9CDC70BBE3}"/>
    <cellStyle name="SAPBEXfilterItem 3 10 4" xfId="18368" xr:uid="{F9E069DA-716D-4101-A79C-C3B4D8D87EA2}"/>
    <cellStyle name="SAPBEXfilterItem 3 10 5" xfId="18377" xr:uid="{3DE69EDA-E6B7-4F45-B826-352FEA9A11E1}"/>
    <cellStyle name="SAPBEXfilterItem 3 10 6" xfId="18386" xr:uid="{AE2C4746-DCEB-4DA3-8674-B29A861EB9B0}"/>
    <cellStyle name="SAPBEXfilterItem 3 10 7" xfId="18398" xr:uid="{0EB782D9-427F-4E3D-A3EB-914C5C40611B}"/>
    <cellStyle name="SAPBEXfilterItem 3 10 8" xfId="30131" xr:uid="{A83BB76B-C108-435F-B96F-30B7313C89AF}"/>
    <cellStyle name="SAPBEXfilterItem 3 10 9" xfId="35487" xr:uid="{0496E9CC-2B41-42E2-9350-3EC487277A8E}"/>
    <cellStyle name="SAPBEXfilterItem 3 11" xfId="28833" xr:uid="{F57B48A7-602E-4A2D-BC32-D9F37ED80E5E}"/>
    <cellStyle name="SAPBEXfilterItem 3 12" xfId="28836" xr:uid="{B8F3B8B8-3ABF-4235-96EB-2BCCED65AE11}"/>
    <cellStyle name="SAPBEXfilterItem 3 13" xfId="28840" xr:uid="{36F77746-1D4A-4D3F-9B33-CFF76DD3AB06}"/>
    <cellStyle name="SAPBEXfilterItem 3 14" xfId="35488" xr:uid="{C04AB710-A3A2-4606-AE19-288FBFEECCC4}"/>
    <cellStyle name="SAPBEXfilterItem 3 15" xfId="35489" xr:uid="{65928E8A-AF00-4AA1-AB4F-76C43CE85352}"/>
    <cellStyle name="SAPBEXfilterItem 3 16" xfId="35492" xr:uid="{D78D2624-A9AA-4580-B5F9-05342663F28D}"/>
    <cellStyle name="SAPBEXfilterItem 3 17" xfId="35495" xr:uid="{EEA3C7CA-2C7B-4211-B771-704F4D20C683}"/>
    <cellStyle name="SAPBEXfilterItem 3 18" xfId="35497" xr:uid="{53DAAEFE-1F2F-4171-B313-1C52F651FE8E}"/>
    <cellStyle name="SAPBEXfilterItem 3 2" xfId="35498" xr:uid="{992B6985-A152-4864-B9BF-FB985A47FB4D}"/>
    <cellStyle name="SAPBEXfilterItem 3 2 2" xfId="28856" xr:uid="{01A9BFFA-4DFC-41D9-9F51-80D14A0E03B9}"/>
    <cellStyle name="SAPBEXfilterItem 3 2 3" xfId="28859" xr:uid="{97F216DA-9D29-45C4-9EB1-A7485491A163}"/>
    <cellStyle name="SAPBEXfilterItem 3 2 4" xfId="28862" xr:uid="{E7DD10AB-A260-4B02-BF9C-A9F091C1AAE6}"/>
    <cellStyle name="SAPBEXfilterItem 3 2 5" xfId="35499" xr:uid="{F8657093-82CC-4E3B-A250-730CD9161E50}"/>
    <cellStyle name="SAPBEXfilterItem 3 2 6" xfId="35500" xr:uid="{D01A68FA-9F31-48B7-A6ED-417547160CCA}"/>
    <cellStyle name="SAPBEXfilterItem 3 2 7" xfId="10010" xr:uid="{C0E4F4C5-281C-4B9F-A555-F1A092271A90}"/>
    <cellStyle name="SAPBEXfilterItem 3 2 8" xfId="35501" xr:uid="{ADC59939-C493-4BB6-A118-D024F5F116C1}"/>
    <cellStyle name="SAPBEXfilterItem 3 2 9" xfId="35502" xr:uid="{4D765AE4-18E4-4F67-82B8-9D6C469914C9}"/>
    <cellStyle name="SAPBEXfilterItem 3 3" xfId="35503" xr:uid="{D1451818-E53C-4908-91BF-004B7FEB8D85}"/>
    <cellStyle name="SAPBEXfilterItem 3 3 2" xfId="28873" xr:uid="{35F1BDFC-2D1B-4B8B-BB79-44AAC09CA549}"/>
    <cellStyle name="SAPBEXfilterItem 3 3 3" xfId="28876" xr:uid="{8F803773-94D0-4EE0-8E49-BC6FC7E10BCA}"/>
    <cellStyle name="SAPBEXfilterItem 3 3 4" xfId="28879" xr:uid="{82A8800F-0ADA-4CC4-A594-1E08B70B58C8}"/>
    <cellStyle name="SAPBEXfilterItem 3 3 5" xfId="35504" xr:uid="{907FC16C-E853-4DD1-8E87-75E605695199}"/>
    <cellStyle name="SAPBEXfilterItem 3 3 6" xfId="35505" xr:uid="{E2A65570-C8D7-45B5-972F-281031CD8815}"/>
    <cellStyle name="SAPBEXfilterItem 3 3 7" xfId="35506" xr:uid="{58C1F0E8-61E0-4AB4-A527-E3D5A25969ED}"/>
    <cellStyle name="SAPBEXfilterItem 3 3 8" xfId="35507" xr:uid="{114A20EA-BED1-474C-A1DC-361EAB6F56FF}"/>
    <cellStyle name="SAPBEXfilterItem 3 3 9" xfId="35508" xr:uid="{DA4889E6-CCD7-4FDF-B363-DBF9C2B33A01}"/>
    <cellStyle name="SAPBEXfilterItem 3 4" xfId="35509" xr:uid="{64DAA333-A30D-4BC1-9107-1A6037DE4A82}"/>
    <cellStyle name="SAPBEXfilterItem 3 4 2" xfId="28887" xr:uid="{0D898499-B7F4-49BD-90F3-61E08C953EEC}"/>
    <cellStyle name="SAPBEXfilterItem 3 4 3" xfId="28889" xr:uid="{182FE2BD-42E4-46F6-949E-16DF270C4C31}"/>
    <cellStyle name="SAPBEXfilterItem 3 4 4" xfId="28891" xr:uid="{0CE65E17-158D-4966-8A5B-4C973D7F8976}"/>
    <cellStyle name="SAPBEXfilterItem 3 4 5" xfId="35510" xr:uid="{6BF59FE1-DECC-4BAF-804A-A460CA1D4B52}"/>
    <cellStyle name="SAPBEXfilterItem 3 4 6" xfId="35511" xr:uid="{8DAF6B3A-FE35-45CE-8B75-5D223EE3D98C}"/>
    <cellStyle name="SAPBEXfilterItem 3 4 7" xfId="35512" xr:uid="{69E5E8D7-A76B-4FD3-B817-3D2A1D4EBA48}"/>
    <cellStyle name="SAPBEXfilterItem 3 4 8" xfId="34772" xr:uid="{28315872-65B9-4B8B-9022-855481352586}"/>
    <cellStyle name="SAPBEXfilterItem 3 4 9" xfId="35513" xr:uid="{1D07CDD6-174F-4714-A00C-3DF8124B2EFC}"/>
    <cellStyle name="SAPBEXfilterItem 3 5" xfId="35515" xr:uid="{755256A6-023C-4768-AA1E-51A42900EAA6}"/>
    <cellStyle name="SAPBEXfilterItem 3 5 2" xfId="28899" xr:uid="{DE0F04FC-1F4F-4B03-A83B-FCF2BDBF382C}"/>
    <cellStyle name="SAPBEXfilterItem 3 5 3" xfId="28901" xr:uid="{DD54BC8D-499F-4C66-A410-F77143A6611E}"/>
    <cellStyle name="SAPBEXfilterItem 3 5 4" xfId="27231" xr:uid="{A8222270-2BE7-48B6-91A5-8561EDBA9ABE}"/>
    <cellStyle name="SAPBEXfilterItem 3 5 5" xfId="35517" xr:uid="{13332024-874A-4697-988D-46BD0AC7F6E8}"/>
    <cellStyle name="SAPBEXfilterItem 3 5 6" xfId="35518" xr:uid="{032D1E53-5CEA-48C0-820F-5C83FC21B35A}"/>
    <cellStyle name="SAPBEXfilterItem 3 5 7" xfId="35519" xr:uid="{1CA29A4B-090D-4152-9192-ABFE7DB54C46}"/>
    <cellStyle name="SAPBEXfilterItem 3 5 8" xfId="35520" xr:uid="{14DB81E9-7723-4F64-ADE6-CB3266B12F33}"/>
    <cellStyle name="SAPBEXfilterItem 3 5 9" xfId="35521" xr:uid="{C01FA96A-551B-42DA-80F7-E4213E9AAEE2}"/>
    <cellStyle name="SAPBEXfilterItem 3 6" xfId="35523" xr:uid="{7D4E81F6-F695-42A3-A8C4-EA3C58026B10}"/>
    <cellStyle name="SAPBEXfilterItem 3 6 2" xfId="28917" xr:uid="{3E472A67-F748-496E-9919-A14B99DBA8DA}"/>
    <cellStyle name="SAPBEXfilterItem 3 6 3" xfId="28920" xr:uid="{316DE69E-25FC-49F3-B23A-8FB309DA0846}"/>
    <cellStyle name="SAPBEXfilterItem 3 6 4" xfId="28923" xr:uid="{DE5C9FF7-66C7-4ED7-8A16-90152317142C}"/>
    <cellStyle name="SAPBEXfilterItem 3 6 5" xfId="35524" xr:uid="{4253D98B-053A-4654-8879-3227AF91BB26}"/>
    <cellStyle name="SAPBEXfilterItem 3 6 6" xfId="35525" xr:uid="{DAB2A8DF-226B-4752-9A36-73A9F18A07B5}"/>
    <cellStyle name="SAPBEXfilterItem 3 6 7" xfId="35526" xr:uid="{A14B3611-631F-41A9-8A18-6844D54DD311}"/>
    <cellStyle name="SAPBEXfilterItem 3 6 8" xfId="35527" xr:uid="{BE5AD20B-3708-4442-9BC0-13BF08778A84}"/>
    <cellStyle name="SAPBEXfilterItem 3 6 9" xfId="35530" xr:uid="{B75B1359-6078-44FA-8C81-BC0A6C0F4A9A}"/>
    <cellStyle name="SAPBEXfilterItem 3 7" xfId="35533" xr:uid="{A6F85D76-EE0B-4558-99E2-9A0F93A50C76}"/>
    <cellStyle name="SAPBEXfilterItem 3 7 2" xfId="35534" xr:uid="{C355D634-6C38-494E-BD53-573BFBC33D48}"/>
    <cellStyle name="SAPBEXfilterItem 3 7 3" xfId="35535" xr:uid="{C861532F-8C56-45BD-B050-B3168F8ED07E}"/>
    <cellStyle name="SAPBEXfilterItem 3 7 4" xfId="35536" xr:uid="{1C8CACBA-BF03-4726-884B-C9BA056CE175}"/>
    <cellStyle name="SAPBEXfilterItem 3 7 5" xfId="35537" xr:uid="{F4EE7967-019E-4DAE-A138-5E0CDD0A8569}"/>
    <cellStyle name="SAPBEXfilterItem 3 7 6" xfId="35538" xr:uid="{5F25D214-0C85-4662-98C2-7711057E9FC0}"/>
    <cellStyle name="SAPBEXfilterItem 3 7 7" xfId="35539" xr:uid="{BF2FB2C4-45FE-4F6D-9A69-9D5589AFA3C4}"/>
    <cellStyle name="SAPBEXfilterItem 3 7 8" xfId="35540" xr:uid="{35715CD2-EC23-47AC-BA39-CD00690880C6}"/>
    <cellStyle name="SAPBEXfilterItem 3 7 9" xfId="35541" xr:uid="{C1FB3CBC-751C-4052-A64D-29E44D7948F2}"/>
    <cellStyle name="SAPBEXfilterItem 3 8" xfId="35543" xr:uid="{9821B600-2AC3-434A-84DC-0EED24D102E1}"/>
    <cellStyle name="SAPBEXfilterItem 3 8 2" xfId="31328" xr:uid="{54E7300B-6077-46D7-BFE3-5FD75024C53A}"/>
    <cellStyle name="SAPBEXfilterItem 3 8 3" xfId="25620" xr:uid="{B0405D40-C452-403B-935F-48B7CCFA65CD}"/>
    <cellStyle name="SAPBEXfilterItem 3 8 4" xfId="25622" xr:uid="{27ED7C8F-3E3D-4ECA-BA3A-6F7D948D2772}"/>
    <cellStyle name="SAPBEXfilterItem 3 8 5" xfId="25625" xr:uid="{8808F04F-9958-41B5-B94B-62827F7CAA62}"/>
    <cellStyle name="SAPBEXfilterItem 3 8 6" xfId="25628" xr:uid="{182FD623-F8C8-4828-95E4-D20FFA696177}"/>
    <cellStyle name="SAPBEXfilterItem 3 8 7" xfId="25632" xr:uid="{C1DADAD5-FC4E-4990-A629-6AB1C8E2CFD6}"/>
    <cellStyle name="SAPBEXfilterItem 3 8 8" xfId="25635" xr:uid="{D6A1F005-FECD-4F3E-BDAE-61C1A644F54D}"/>
    <cellStyle name="SAPBEXfilterItem 3 8 9" xfId="25638" xr:uid="{E91EF446-538F-4FB2-AEE5-949FBB8AC7B8}"/>
    <cellStyle name="SAPBEXfilterItem 3 9" xfId="28335" xr:uid="{DEDF5C6D-16E7-427C-A285-B27489F19776}"/>
    <cellStyle name="SAPBEXfilterItem 3 9 2" xfId="35544" xr:uid="{5D26995F-4F82-4FD0-BD8F-7E6004D8F9CD}"/>
    <cellStyle name="SAPBEXfilterItem 3 9 3" xfId="25643" xr:uid="{B125E36A-5F8D-4801-991F-2B0BBC2B3868}"/>
    <cellStyle name="SAPBEXfilterItem 3 9 4" xfId="25645" xr:uid="{4F805713-2F47-4918-B345-3C78BB10CD83}"/>
    <cellStyle name="SAPBEXfilterItem 3 9 5" xfId="25648" xr:uid="{70DB8DC7-C01F-4D9C-9AA4-9BEB500862B3}"/>
    <cellStyle name="SAPBEXfilterItem 3 9 6" xfId="25651" xr:uid="{22EB4277-93F0-4E1F-8A66-991A86C42C07}"/>
    <cellStyle name="SAPBEXfilterItem 3 9 7" xfId="25654" xr:uid="{531A5D65-062B-4768-846D-554A6268E543}"/>
    <cellStyle name="SAPBEXfilterItem 3 9 8" xfId="25658" xr:uid="{FF983745-B2E3-4172-9FC3-CB55843565B2}"/>
    <cellStyle name="SAPBEXfilterItem 3 9 9" xfId="25661" xr:uid="{676A052D-3077-448C-9C89-09943369F609}"/>
    <cellStyle name="SAPBEXfilterItem 3_New TB 18-19" xfId="3181" xr:uid="{4A17CE25-5FF3-4C04-B9B9-62EFCEF7F9DC}"/>
    <cellStyle name="SAPBEXfilterItem 4" xfId="35548" xr:uid="{3AB196F4-AB61-4C0B-BCC0-5C54E6718564}"/>
    <cellStyle name="SAPBEXfilterItem 4 10" xfId="21045" xr:uid="{6B4A34C2-9CAD-4EB2-A0DA-3C02DE7F3557}"/>
    <cellStyle name="SAPBEXfilterItem 4 10 2" xfId="35550" xr:uid="{95BE047A-D5B0-4E62-BA52-D8F63C7E4C47}"/>
    <cellStyle name="SAPBEXfilterItem 4 10 3" xfId="35552" xr:uid="{2759B292-CD45-4FE1-B015-10DC1D84975C}"/>
    <cellStyle name="SAPBEXfilterItem 4 10 4" xfId="35553" xr:uid="{C33CECDB-D0FF-4280-B541-507180940DA8}"/>
    <cellStyle name="SAPBEXfilterItem 4 10 5" xfId="35554" xr:uid="{3DA0C66B-B177-405C-96A4-880B609BAA6F}"/>
    <cellStyle name="SAPBEXfilterItem 4 10 6" xfId="10052" xr:uid="{0A20D140-957D-445C-85BA-DD370CCC4E6D}"/>
    <cellStyle name="SAPBEXfilterItem 4 10 7" xfId="10056" xr:uid="{E87E3BD7-CF59-488C-8AC6-BF0B314F24EB}"/>
    <cellStyle name="SAPBEXfilterItem 4 10 8" xfId="10060" xr:uid="{E1C02A83-C87B-46DF-9788-DA9446903824}"/>
    <cellStyle name="SAPBEXfilterItem 4 10 9" xfId="10065" xr:uid="{2EC4B398-3E2E-4E4C-B5FA-8EAF0BC15AD7}"/>
    <cellStyle name="SAPBEXfilterItem 4 11" xfId="21051" xr:uid="{0B16D649-D963-4161-A7B4-E6A5C46E40EA}"/>
    <cellStyle name="SAPBEXfilterItem 4 12" xfId="21057" xr:uid="{99E983CD-0380-4D84-AA44-28B349E90AF8}"/>
    <cellStyle name="SAPBEXfilterItem 4 13" xfId="21065" xr:uid="{DCAE99F5-D17D-467B-A213-05A5E687FD5A}"/>
    <cellStyle name="SAPBEXfilterItem 4 14" xfId="21070" xr:uid="{935F344E-CF75-454B-A7C6-9C0A0D6549E7}"/>
    <cellStyle name="SAPBEXfilterItem 4 15" xfId="21075" xr:uid="{0E13B596-21FB-4860-8149-B3639F11981F}"/>
    <cellStyle name="SAPBEXfilterItem 4 16" xfId="21080" xr:uid="{DA2F5C1C-D8ED-4476-83EF-A36444931274}"/>
    <cellStyle name="SAPBEXfilterItem 4 17" xfId="21085" xr:uid="{77918783-3AD7-4F81-9C45-BBF09DAA45F1}"/>
    <cellStyle name="SAPBEXfilterItem 4 18" xfId="34685" xr:uid="{87E67393-50C5-419C-B2CF-9475DB7FF095}"/>
    <cellStyle name="SAPBEXfilterItem 4 2" xfId="11737" xr:uid="{C54DBFEB-77B5-4DDA-BAAE-836189B94BD8}"/>
    <cellStyle name="SAPBEXfilterItem 4 2 2" xfId="11747" xr:uid="{ECD6D88D-9558-411B-B49A-5714ABCFD06C}"/>
    <cellStyle name="SAPBEXfilterItem 4 2 3" xfId="11761" xr:uid="{14820689-54DA-4B7B-9D59-6EE0424862F3}"/>
    <cellStyle name="SAPBEXfilterItem 4 2 4" xfId="2326" xr:uid="{13208D3B-40E7-4D48-9FF8-1D437F033B12}"/>
    <cellStyle name="SAPBEXfilterItem 4 2 5" xfId="1148" xr:uid="{3395EF6D-B982-45D4-BDC0-29EDB2CD7F74}"/>
    <cellStyle name="SAPBEXfilterItem 4 2 6" xfId="2373" xr:uid="{899D9127-B88D-4B17-A6F6-5BFE3F3D9F29}"/>
    <cellStyle name="SAPBEXfilterItem 4 2 7" xfId="2408" xr:uid="{4A579442-CFE0-4D56-B571-482B65FC76F7}"/>
    <cellStyle name="SAPBEXfilterItem 4 2 8" xfId="2437" xr:uid="{9B7B20FF-3640-4AD0-92D4-12F514C055D4}"/>
    <cellStyle name="SAPBEXfilterItem 4 2 9" xfId="321" xr:uid="{21E1A0FD-E471-4E86-A8A4-96A8003EFED0}"/>
    <cellStyle name="SAPBEXfilterItem 4 3" xfId="11770" xr:uid="{079E16AC-67BA-4042-9A7B-5BF71B9D9578}"/>
    <cellStyle name="SAPBEXfilterItem 4 3 2" xfId="11778" xr:uid="{2119C616-5BD7-4954-8E62-01172825880F}"/>
    <cellStyle name="SAPBEXfilterItem 4 3 3" xfId="11798" xr:uid="{3932F94D-C354-461C-92ED-162436696F56}"/>
    <cellStyle name="SAPBEXfilterItem 4 3 4" xfId="4782" xr:uid="{16DA6396-112F-49E9-8EFA-441255E08E22}"/>
    <cellStyle name="SAPBEXfilterItem 4 3 5" xfId="1189" xr:uid="{1B60EE18-10D6-48F2-B03C-86EA745A54D5}"/>
    <cellStyle name="SAPBEXfilterItem 4 3 6" xfId="4799" xr:uid="{02B19E63-2A97-4F3C-91FD-B372E4F4A7DB}"/>
    <cellStyle name="SAPBEXfilterItem 4 3 7" xfId="4814" xr:uid="{97221CC7-6F98-41CB-8AD9-4F411AFB1E86}"/>
    <cellStyle name="SAPBEXfilterItem 4 3 8" xfId="4831" xr:uid="{40633A32-3E3C-465F-9ABB-26305D23B14C}"/>
    <cellStyle name="SAPBEXfilterItem 4 3 9" xfId="1305" xr:uid="{F8B881C4-4955-4AE6-8E15-2B14F79B5F96}"/>
    <cellStyle name="SAPBEXfilterItem 4 4" xfId="11807" xr:uid="{40BD14E5-67ED-4996-9BEE-D1C91FF7944C}"/>
    <cellStyle name="SAPBEXfilterItem 4 4 2" xfId="11817" xr:uid="{9F560421-91D8-4584-8B4B-2BDAE0B79C32}"/>
    <cellStyle name="SAPBEXfilterItem 4 4 3" xfId="11827" xr:uid="{621CC0B7-5307-423D-8EEA-9695CF6BE5D4}"/>
    <cellStyle name="SAPBEXfilterItem 4 4 4" xfId="4891" xr:uid="{C383C9B8-B196-4A97-BADD-8D934B4C1F95}"/>
    <cellStyle name="SAPBEXfilterItem 4 4 5" xfId="1207" xr:uid="{08C7F59A-5D10-4C35-8867-3E5AB2D36FE0}"/>
    <cellStyle name="SAPBEXfilterItem 4 4 6" xfId="4898" xr:uid="{8AC189E8-61D1-4F0C-9FBB-560F44940BBA}"/>
    <cellStyle name="SAPBEXfilterItem 4 4 7" xfId="4923" xr:uid="{D5FAC4C3-DE17-461C-9D40-9B30C104E7C3}"/>
    <cellStyle name="SAPBEXfilterItem 4 4 8" xfId="921" xr:uid="{C9EA5CCC-B99C-443F-8BC7-BEC157E74961}"/>
    <cellStyle name="SAPBEXfilterItem 4 4 9" xfId="1331" xr:uid="{53AA4856-5E50-4A82-B90D-E93C901439B1}"/>
    <cellStyle name="SAPBEXfilterItem 4 5" xfId="11834" xr:uid="{5EA6B2BA-DF20-422C-AA6D-CBB944935D86}"/>
    <cellStyle name="SAPBEXfilterItem 4 5 2" xfId="11842" xr:uid="{FA1EDF5F-381F-4826-982D-CD8C9D631E1A}"/>
    <cellStyle name="SAPBEXfilterItem 4 5 3" xfId="11849" xr:uid="{D82F47AF-BF4C-4BCF-A8A8-4B4A8EFAF7F8}"/>
    <cellStyle name="SAPBEXfilterItem 4 5 4" xfId="4962" xr:uid="{A9238294-96EF-47DD-82D8-018ED4C5174A}"/>
    <cellStyle name="SAPBEXfilterItem 4 5 5" xfId="604" xr:uid="{A79E1FCB-ED38-4AF9-8293-75C5F88B9E10}"/>
    <cellStyle name="SAPBEXfilterItem 4 5 6" xfId="4972" xr:uid="{EFD8E4A8-0C2F-4022-9527-4FB4E26F10F8}"/>
    <cellStyle name="SAPBEXfilterItem 4 5 7" xfId="907" xr:uid="{67AAA609-4D8B-4388-8D32-088E92426A83}"/>
    <cellStyle name="SAPBEXfilterItem 4 5 8" xfId="4985" xr:uid="{A97D4CB5-737A-45E2-89E1-09D8A9245FF8}"/>
    <cellStyle name="SAPBEXfilterItem 4 5 9" xfId="1343" xr:uid="{0073A355-B376-49D2-BE4A-91308E1C8BCC}"/>
    <cellStyle name="SAPBEXfilterItem 4 6" xfId="11854" xr:uid="{9E390B79-464E-4B82-BC93-761EE752764F}"/>
    <cellStyle name="SAPBEXfilterItem 4 6 2" xfId="11859" xr:uid="{B3E1CBE4-2AD2-49B2-82FF-214601B3A56D}"/>
    <cellStyle name="SAPBEXfilterItem 4 6 3" xfId="11863" xr:uid="{25E52247-79C9-4862-BD87-BFF9ADCB70D8}"/>
    <cellStyle name="SAPBEXfilterItem 4 6 4" xfId="1588" xr:uid="{D2480CFA-088A-4E3A-9A12-C22DF91FD1CB}"/>
    <cellStyle name="SAPBEXfilterItem 4 6 5" xfId="1226" xr:uid="{CCB8F8F2-75A4-4B52-99A5-BFEF7503149F}"/>
    <cellStyle name="SAPBEXfilterItem 4 6 6" xfId="1610" xr:uid="{68D84C40-9AD9-4F82-BA85-D5483AEB29F1}"/>
    <cellStyle name="SAPBEXfilterItem 4 6 7" xfId="1643" xr:uid="{E0F0A8D2-4B7B-4C77-B6B9-20D4661827A3}"/>
    <cellStyle name="SAPBEXfilterItem 4 6 8" xfId="1661" xr:uid="{0B508A7F-23EE-447F-B5A3-EF0D0EA8BAD1}"/>
    <cellStyle name="SAPBEXfilterItem 4 6 9" xfId="1693" xr:uid="{CEF3D8A3-92B8-44DB-B84A-3B24B31309FC}"/>
    <cellStyle name="SAPBEXfilterItem 4 7" xfId="11869" xr:uid="{7D5B2B46-6922-4ED5-B7B8-226354F1C870}"/>
    <cellStyle name="SAPBEXfilterItem 4 7 2" xfId="8311" xr:uid="{651F0082-6456-4779-874C-53B55A8E0F14}"/>
    <cellStyle name="SAPBEXfilterItem 4 7 3" xfId="8315" xr:uid="{01F08F18-2AF9-4E41-9B31-7F39D9C824F8}"/>
    <cellStyle name="SAPBEXfilterItem 4 7 4" xfId="5485" xr:uid="{B238DED8-9475-42D5-ACC6-2971D8A3BA38}"/>
    <cellStyle name="SAPBEXfilterItem 4 7 5" xfId="35555" xr:uid="{8F048F5F-758B-4342-BBD9-9095DE0ACA10}"/>
    <cellStyle name="SAPBEXfilterItem 4 7 6" xfId="35557" xr:uid="{552156EF-2049-45CC-958E-25E54F6C20BF}"/>
    <cellStyle name="SAPBEXfilterItem 4 7 7" xfId="34653" xr:uid="{D5C360B5-BECE-4DD7-A493-802FEEA325E4}"/>
    <cellStyle name="SAPBEXfilterItem 4 7 8" xfId="34656" xr:uid="{2CF9F79A-6580-4F4F-BDB5-70F70219684E}"/>
    <cellStyle name="SAPBEXfilterItem 4 7 9" xfId="34660" xr:uid="{B0BF1A37-09A1-42E9-8F2B-C8D92CD6A1C1}"/>
    <cellStyle name="SAPBEXfilterItem 4 8" xfId="35559" xr:uid="{DBC83DF7-523A-4937-9E53-4BE9118389DF}"/>
    <cellStyle name="SAPBEXfilterItem 4 8 2" xfId="31344" xr:uid="{9DBED724-5806-483C-B9A4-127082680E6A}"/>
    <cellStyle name="SAPBEXfilterItem 4 8 3" xfId="31348" xr:uid="{AA929D69-529B-492D-95AB-58636F705C1A}"/>
    <cellStyle name="SAPBEXfilterItem 4 8 4" xfId="35560" xr:uid="{52CBD0ED-ABFC-4C3E-B455-84FB1F41F260}"/>
    <cellStyle name="SAPBEXfilterItem 4 8 5" xfId="35562" xr:uid="{FADC2329-8C1F-42E5-BD33-95DACF50BA67}"/>
    <cellStyle name="SAPBEXfilterItem 4 8 6" xfId="35565" xr:uid="{630E88DE-CED8-4461-940B-6A72AAE51C3E}"/>
    <cellStyle name="SAPBEXfilterItem 4 8 7" xfId="35568" xr:uid="{77A10B57-A254-4AD3-A7E6-CD224977E855}"/>
    <cellStyle name="SAPBEXfilterItem 4 8 8" xfId="413" xr:uid="{1734DDF5-B795-4E03-816A-8432B5CAC386}"/>
    <cellStyle name="SAPBEXfilterItem 4 8 9" xfId="237" xr:uid="{AD48F574-5111-46A2-8E41-A264936C8C19}"/>
    <cellStyle name="SAPBEXfilterItem 4 9" xfId="28345" xr:uid="{9E9A96AB-7D89-438B-98D7-ED50C6011961}"/>
    <cellStyle name="SAPBEXfilterItem 4 9 2" xfId="35570" xr:uid="{71219759-9CC9-49EC-B7B1-650DFE60231D}"/>
    <cellStyle name="SAPBEXfilterItem 4 9 3" xfId="35572" xr:uid="{91B8BEF8-5EB4-4BF7-A2CB-9BCAF05235E1}"/>
    <cellStyle name="SAPBEXfilterItem 4 9 4" xfId="35574" xr:uid="{F563C914-060E-4888-AD30-DE44FF51A58E}"/>
    <cellStyle name="SAPBEXfilterItem 4 9 5" xfId="35575" xr:uid="{1F1A9C95-055B-468D-A80B-509ED5556E94}"/>
    <cellStyle name="SAPBEXfilterItem 4 9 6" xfId="35576" xr:uid="{E5C2ED21-4A54-46B0-B6BD-66BDEE2B5EE8}"/>
    <cellStyle name="SAPBEXfilterItem 4 9 7" xfId="35577" xr:uid="{4BDFBCE7-1060-464C-AC77-1495CE38F112}"/>
    <cellStyle name="SAPBEXfilterItem 4 9 8" xfId="5971" xr:uid="{ADCD9279-946A-4800-9F83-C6A4D31C2E6C}"/>
    <cellStyle name="SAPBEXfilterItem 4 9 9" xfId="6056" xr:uid="{2AA7F33A-CB8D-4EFC-8CD1-146F73174A63}"/>
    <cellStyle name="SAPBEXfilterItem 4_New TB 18-19" xfId="731" xr:uid="{543434A3-6B55-4506-8F70-EC3914BBD657}"/>
    <cellStyle name="SAPBEXfilterItem 5" xfId="35581" xr:uid="{44E352BE-B16B-4F35-BDF0-D26178102DA3}"/>
    <cellStyle name="SAPBEXfilterItem 5 2" xfId="35583" xr:uid="{381F06ED-B0A8-421F-B9F6-5D73066190C8}"/>
    <cellStyle name="SAPBEXfilterItem 5 3" xfId="35585" xr:uid="{6CFE24C8-0539-4F0E-8772-3DA365DADD6C}"/>
    <cellStyle name="SAPBEXfilterItem 5 4" xfId="35589" xr:uid="{2DA8755A-24FB-415D-B3DD-0E7C0B82FB27}"/>
    <cellStyle name="SAPBEXfilterItem 5 5" xfId="35592" xr:uid="{D4DC8699-DF8C-457E-B0CE-016FA3DFB9DB}"/>
    <cellStyle name="SAPBEXfilterItem 5 6" xfId="35595" xr:uid="{C7A5FA4B-48F9-4E3D-A107-22492B858636}"/>
    <cellStyle name="SAPBEXfilterItem 5 7" xfId="35597" xr:uid="{926694E5-089F-493C-B057-695AEC74EFF7}"/>
    <cellStyle name="SAPBEXfilterItem 5 8" xfId="35599" xr:uid="{8B30B04D-4955-4BB8-AE0E-C3CB460EE4D2}"/>
    <cellStyle name="SAPBEXfilterItem 5 9" xfId="28358" xr:uid="{E588ED1F-83A1-4DC5-9F92-987BEEE681E1}"/>
    <cellStyle name="SAPBEXfilterItem 6" xfId="35602" xr:uid="{5DEB201F-037F-408A-921E-3ECF282ED85A}"/>
    <cellStyle name="SAPBEXfilterItem 6 2" xfId="35604" xr:uid="{CD2861C5-B9F0-4605-AF89-0B1C90DDE58D}"/>
    <cellStyle name="SAPBEXfilterItem 6 3" xfId="35605" xr:uid="{B94B6A05-FB95-4C2E-BC3F-4ED899E868D6}"/>
    <cellStyle name="SAPBEXfilterItem 6 4" xfId="35606" xr:uid="{8D756B6B-82C1-4D21-AE80-CE977AA980C0}"/>
    <cellStyle name="SAPBEXfilterItem 6 5" xfId="35608" xr:uid="{A28309ED-C70B-462D-84B4-D0A4604966E8}"/>
    <cellStyle name="SAPBEXfilterItem 6 6" xfId="35610" xr:uid="{1E300C7F-D398-499C-899A-A2846522FC9E}"/>
    <cellStyle name="SAPBEXfilterItem 6 7" xfId="35612" xr:uid="{971B9657-C45A-44E3-BF52-C0DA3ACD707D}"/>
    <cellStyle name="SAPBEXfilterItem 6 8" xfId="35614" xr:uid="{80431CB5-8DCE-49EE-82B8-C9D7838EDCB6}"/>
    <cellStyle name="SAPBEXfilterItem 6 9" xfId="28374" xr:uid="{40B07908-0D67-48AE-996E-32946265D025}"/>
    <cellStyle name="SAPBEXfilterItem 7" xfId="28802" xr:uid="{BE9AE5BE-2019-4AEC-9DB6-7E5D81F385FA}"/>
    <cellStyle name="SAPBEXfilterItem 7 2" xfId="35615" xr:uid="{DBAFE352-DB69-4935-98B9-58CB0045BB6E}"/>
    <cellStyle name="SAPBEXfilterItem 7 3" xfId="2959" xr:uid="{5F254C21-EEBF-4B56-B90A-B84544D13027}"/>
    <cellStyle name="SAPBEXfilterItem 7 4" xfId="35616" xr:uid="{16DE17F3-2957-4B43-A654-11185EA2C6BB}"/>
    <cellStyle name="SAPBEXfilterItem 7 5" xfId="35618" xr:uid="{622B6E02-7E5D-4573-BC7B-CAEAC481A786}"/>
    <cellStyle name="SAPBEXfilterItem 7 6" xfId="35620" xr:uid="{3449497D-6091-4F34-A8DF-38E7EBB16DFD}"/>
    <cellStyle name="SAPBEXfilterItem 7 7" xfId="35622" xr:uid="{CE815B5D-A43F-4281-A8F5-A0ED1A3D9617}"/>
    <cellStyle name="SAPBEXfilterItem 7 8" xfId="9569" xr:uid="{C7A30088-A463-442F-A51E-0B4DC8B7C93B}"/>
    <cellStyle name="SAPBEXfilterItem 7 9" xfId="35624" xr:uid="{B83937D6-5DF9-474D-81DF-3D45AC358708}"/>
    <cellStyle name="SAPBEXfilterItem 8" xfId="10509" xr:uid="{F3E749CE-5EC1-4BA6-9872-459B80F5AE4D}"/>
    <cellStyle name="SAPBEXfilterItem 8 2" xfId="35625" xr:uid="{921320A9-AAB9-4DDE-8CC9-B316971FE42B}"/>
    <cellStyle name="SAPBEXfilterItem 8 3" xfId="35626" xr:uid="{BA177D15-874D-4D68-9DB4-870700FEF79C}"/>
    <cellStyle name="SAPBEXfilterItem 8 4" xfId="35627" xr:uid="{60D3525D-170C-4689-93A2-C0A8377D712E}"/>
    <cellStyle name="SAPBEXfilterItem 8 5" xfId="35629" xr:uid="{B94534F4-BE3D-4643-9083-126F696DA751}"/>
    <cellStyle name="SAPBEXfilterItem 8 6" xfId="35631" xr:uid="{9087034D-A71F-4318-B661-6829E435B88C}"/>
    <cellStyle name="SAPBEXfilterItem 8 7" xfId="35633" xr:uid="{9974CF81-9AD5-4A62-BA04-14B23D91B2BC}"/>
    <cellStyle name="SAPBEXfilterItem 8 8" xfId="35635" xr:uid="{02DC38C8-B28F-4FE9-ACF0-389080C27C12}"/>
    <cellStyle name="SAPBEXfilterItem 8 9" xfId="35637" xr:uid="{1C4D138A-67BF-4213-9E8B-C17D417F5907}"/>
    <cellStyle name="SAPBEXfilterItem 9" xfId="8916" xr:uid="{00DCA824-10A9-403D-90D2-B10A9A06F8B2}"/>
    <cellStyle name="SAPBEXfilterItem 9 2" xfId="35638" xr:uid="{3C09077B-30B7-43AE-9A33-C718CA496B72}"/>
    <cellStyle name="SAPBEXfilterItem 9 3" xfId="35639" xr:uid="{3BFB46ED-9797-4DD7-AC74-21C9DFC4DC4B}"/>
    <cellStyle name="SAPBEXfilterItem 9 4" xfId="35640" xr:uid="{FE3D7D5E-172B-4EF3-AB9E-EF81CA026060}"/>
    <cellStyle name="SAPBEXfilterItem 9 5" xfId="35642" xr:uid="{2F1A78AA-BDD0-4E49-B2B1-5EBF8754F499}"/>
    <cellStyle name="SAPBEXfilterItem 9 6" xfId="35644" xr:uid="{CF3C5EED-7B9F-4667-822A-4CD266A03713}"/>
    <cellStyle name="SAPBEXfilterItem 9 7" xfId="35646" xr:uid="{4CA9D10C-674C-4445-A44E-62980E145504}"/>
    <cellStyle name="SAPBEXfilterItem 9 8" xfId="35648" xr:uid="{79A67507-1644-4072-8F00-2F27B153C44C}"/>
    <cellStyle name="SAPBEXfilterItem 9 9" xfId="35651" xr:uid="{2CE07174-4F76-4557-A470-6C694EC9AB1B}"/>
    <cellStyle name="SAPBEXfilterItem_New TB 18-19" xfId="28726" xr:uid="{9BD7C317-8442-469F-ACBA-593E8BA0AF53}"/>
    <cellStyle name="SAPBEXfilterText" xfId="18850" xr:uid="{47BA983A-D2F9-4F6E-8E29-7ADF124BC363}"/>
    <cellStyle name="SAPBEXformats" xfId="35652" xr:uid="{D6403181-95D5-4A7C-9BC0-0CC9D07D1DB4}"/>
    <cellStyle name="SAPBEXformats 10" xfId="22699" xr:uid="{747E2E86-7039-4175-AEA5-FEB17247E7B6}"/>
    <cellStyle name="SAPBEXformats 10 10" xfId="35653" xr:uid="{11A3F6D6-534D-40DA-9471-3B17CE3E5BCA}"/>
    <cellStyle name="SAPBEXformats 10 2" xfId="35655" xr:uid="{3B7C3BA6-5DA5-4C73-9BA2-C2705337165E}"/>
    <cellStyle name="SAPBEXformats 10 2 2" xfId="6792" xr:uid="{947D3808-C25E-4046-849C-BE8BE877D5CE}"/>
    <cellStyle name="SAPBEXformats 10 2 3" xfId="6802" xr:uid="{A5BA5B54-D801-456A-8467-D853335B0C06}"/>
    <cellStyle name="SAPBEXformats 10 2 4" xfId="6812" xr:uid="{1017C3F8-5612-4D95-B508-16A18F155733}"/>
    <cellStyle name="SAPBEXformats 10 2 5" xfId="35657" xr:uid="{7E3A359D-01E6-461D-A941-7D4E298224A5}"/>
    <cellStyle name="SAPBEXformats 10 3" xfId="35658" xr:uid="{F2BB22E5-F897-41D6-BF5D-28D7BE9B72E5}"/>
    <cellStyle name="SAPBEXformats 10 4" xfId="35659" xr:uid="{BB158C80-FC84-4F2E-94E5-F2BE3F996E02}"/>
    <cellStyle name="SAPBEXformats 10 5" xfId="35660" xr:uid="{AD09BDBD-AB14-452B-9F7E-1D4A1D3535E5}"/>
    <cellStyle name="SAPBEXformats 10 6" xfId="35661" xr:uid="{B9FAF11A-A10E-4F74-A3B4-BE7F3FCA9D75}"/>
    <cellStyle name="SAPBEXformats 10 7" xfId="35662" xr:uid="{27F8D13C-6A5A-417F-A9A0-4C84D5ED4768}"/>
    <cellStyle name="SAPBEXformats 10 8" xfId="35663" xr:uid="{0E74FC84-CE20-4889-B62C-20AAA20856F4}"/>
    <cellStyle name="SAPBEXformats 10 9" xfId="34791" xr:uid="{9AD231B9-8CBD-42A7-A0F3-D175F929025A}"/>
    <cellStyle name="SAPBEXformats 11" xfId="22701" xr:uid="{A464F6F4-3903-4F30-948C-D21830B841F9}"/>
    <cellStyle name="SAPBEXformats 11 2" xfId="35665" xr:uid="{6052F373-3BE8-4B57-8BE2-CB538475FCF6}"/>
    <cellStyle name="SAPBEXformats 11 3" xfId="35668" xr:uid="{32060E24-F71C-4F42-A088-B68E3C0A357F}"/>
    <cellStyle name="SAPBEXformats 11 4" xfId="35670" xr:uid="{981D2E52-3B7F-41D4-8048-D9769DE93318}"/>
    <cellStyle name="SAPBEXformats 11 5" xfId="35672" xr:uid="{FA9ADCBC-3ED0-41D2-B830-2021AB8D15CD}"/>
    <cellStyle name="SAPBEXformats 12" xfId="35673" xr:uid="{414BBFB7-17F5-48E6-8A4D-BA08030029F4}"/>
    <cellStyle name="SAPBEXformats 12 2" xfId="35674" xr:uid="{B343D8EB-80BD-4BF0-BC5B-9F19108ECD2A}"/>
    <cellStyle name="SAPBEXformats 12 3" xfId="35676" xr:uid="{A8A27016-8967-4ADD-9EEC-3D18866800B1}"/>
    <cellStyle name="SAPBEXformats 12 4" xfId="35677" xr:uid="{37E1A8B9-7E88-4EFE-B353-518725266DB8}"/>
    <cellStyle name="SAPBEXformats 12 5" xfId="35678" xr:uid="{CE56830F-C1FB-4E46-AE5B-C5E7AAD2F99D}"/>
    <cellStyle name="SAPBEXformats 13" xfId="35679" xr:uid="{BAC17A99-8DD9-4023-A437-2CF31E20F835}"/>
    <cellStyle name="SAPBEXformats 13 2" xfId="35680" xr:uid="{69370B19-0031-4F25-B37A-BE3DC53CD0CF}"/>
    <cellStyle name="SAPBEXformats 13 3" xfId="35682" xr:uid="{ECF8CA2D-78F9-42EB-AA82-374749D63CB0}"/>
    <cellStyle name="SAPBEXformats 13 4" xfId="35683" xr:uid="{CA6D008F-1F39-4F15-841D-98C8204538C0}"/>
    <cellStyle name="SAPBEXformats 13 5" xfId="35684" xr:uid="{3472F7C4-A57B-404C-A5C1-757FE3BB933B}"/>
    <cellStyle name="SAPBEXformats 14" xfId="35685" xr:uid="{0F439E3A-178C-407B-83B2-F61DEBC11AEC}"/>
    <cellStyle name="SAPBEXformats 14 2" xfId="35687" xr:uid="{9957D0F9-64E1-4FFB-BD1B-886879833809}"/>
    <cellStyle name="SAPBEXformats 14 3" xfId="35689" xr:uid="{C8A57A5F-56B4-4495-9DF0-28F59ABC1C6D}"/>
    <cellStyle name="SAPBEXformats 14 4" xfId="35690" xr:uid="{BFACE667-B3AA-4B40-AB71-97995F0D2434}"/>
    <cellStyle name="SAPBEXformats 14 5" xfId="35691" xr:uid="{A8372841-3E9F-4674-8556-E8114B3454DB}"/>
    <cellStyle name="SAPBEXformats 15" xfId="35693" xr:uid="{A1AF5842-487C-4319-85B4-CCAE6818AACA}"/>
    <cellStyle name="SAPBEXformats 16" xfId="35695" xr:uid="{59787DBD-E4AD-4AE8-B03B-DF89A8348BF0}"/>
    <cellStyle name="SAPBEXformats 17" xfId="35697" xr:uid="{EC650132-2F6F-4EA7-BBD1-708AE626A788}"/>
    <cellStyle name="SAPBEXformats 18" xfId="35699" xr:uid="{E9CFB357-A30B-4D2B-9565-826C92FCCD83}"/>
    <cellStyle name="SAPBEXformats 19" xfId="35701" xr:uid="{5C862B3E-6C63-4DB6-AF71-BB27FDE4576A}"/>
    <cellStyle name="SAPBEXformats 2" xfId="27547" xr:uid="{F7098352-280D-48A9-9620-18A3D48E283C}"/>
    <cellStyle name="SAPBEXformats 2 10" xfId="35528" xr:uid="{E3070AB2-CBFC-46AB-915C-0292ECD78753}"/>
    <cellStyle name="SAPBEXformats 2 10 2" xfId="22752" xr:uid="{1D0502EE-9066-4135-B6FE-A882355A7B72}"/>
    <cellStyle name="SAPBEXformats 2 10 3" xfId="22754" xr:uid="{EC9F70A0-1931-4E83-8DE1-6E91AAB4D4EC}"/>
    <cellStyle name="SAPBEXformats 2 10 4" xfId="35703" xr:uid="{D230E0E9-3004-4755-B3FF-3AD8ACEC81F8}"/>
    <cellStyle name="SAPBEXformats 2 10 5" xfId="35704" xr:uid="{E589CC74-A867-4767-B565-C5E02C89F86E}"/>
    <cellStyle name="SAPBEXformats 2 10 6" xfId="35705" xr:uid="{148D1730-24E5-484B-83AD-661C5AB9B840}"/>
    <cellStyle name="SAPBEXformats 2 10 7" xfId="35706" xr:uid="{1F0C5446-51D8-485F-A59C-59AA2BC30D97}"/>
    <cellStyle name="SAPBEXformats 2 10 8" xfId="35707" xr:uid="{9522A9D8-B621-4C7F-B6FF-7A070D5F95F9}"/>
    <cellStyle name="SAPBEXformats 2 10 9" xfId="35708" xr:uid="{DD5814D8-9156-4E21-A3C2-E09FE4BAE0AD}"/>
    <cellStyle name="SAPBEXformats 2 11" xfId="35709" xr:uid="{C3046EE8-0C5E-4B98-83EA-99A3A3A8AE6A}"/>
    <cellStyle name="SAPBEXformats 2 11 2" xfId="22764" xr:uid="{772F0F33-3F58-4554-AA32-04079E22ECDB}"/>
    <cellStyle name="SAPBEXformats 2 11 3" xfId="22768" xr:uid="{E6FD898F-41E5-40C9-9EE0-6F2BA8C3226C}"/>
    <cellStyle name="SAPBEXformats 2 11 4" xfId="33948" xr:uid="{14AF3CE5-9181-4031-8327-B70AC399F0B2}"/>
    <cellStyle name="SAPBEXformats 2 11 5" xfId="33951" xr:uid="{40484042-83FF-46F7-BE3A-B17275FCEB3E}"/>
    <cellStyle name="SAPBEXformats 2 11 6" xfId="33954" xr:uid="{9059DCB2-C6E0-4D08-8AEA-2A05ADF1B888}"/>
    <cellStyle name="SAPBEXformats 2 11 7" xfId="35711" xr:uid="{3DAC95E3-57E4-4A6F-B302-C71CFC759205}"/>
    <cellStyle name="SAPBEXformats 2 11 8" xfId="35713" xr:uid="{2FB3F883-50AF-48A3-8CE0-DB4CAB573C0C}"/>
    <cellStyle name="SAPBEXformats 2 11 9" xfId="35714" xr:uid="{B6A75C68-78B8-4A5A-839D-C1A644E620EC}"/>
    <cellStyle name="SAPBEXformats 2 12" xfId="35715" xr:uid="{DD71AFE8-7AB3-4CE1-ABA6-BAD4AC7D2698}"/>
    <cellStyle name="SAPBEXformats 2 12 2" xfId="22778" xr:uid="{A93FA516-0190-4741-850D-50796ADF5748}"/>
    <cellStyle name="SAPBEXformats 2 12 3" xfId="22780" xr:uid="{3AF56179-18F0-450A-801B-0B573557A49C}"/>
    <cellStyle name="SAPBEXformats 2 12 4" xfId="35716" xr:uid="{F22FE4FD-8CD4-4F15-8AB0-A94B8465A563}"/>
    <cellStyle name="SAPBEXformats 2 12 5" xfId="35717" xr:uid="{91A8F8B9-6CD8-40B1-93C7-18F3C6BC11EA}"/>
    <cellStyle name="SAPBEXformats 2 12 6" xfId="35718" xr:uid="{41790AE9-C5AF-4EC9-A2AB-E82B5F7213A3}"/>
    <cellStyle name="SAPBEXformats 2 12 7" xfId="31030" xr:uid="{60E3086F-64DD-436D-9C65-C0379CFD11AA}"/>
    <cellStyle name="SAPBEXformats 2 12 8" xfId="31032" xr:uid="{44CE7A8E-0D92-481C-80A3-E05F4886E992}"/>
    <cellStyle name="SAPBEXformats 2 12 9" xfId="31034" xr:uid="{F443D6A2-686E-468D-A654-365FB3A487D7}"/>
    <cellStyle name="SAPBEXformats 2 13" xfId="19733" xr:uid="{46CD5CD9-F6C3-40D2-8156-54FE17BC7FAC}"/>
    <cellStyle name="SAPBEXformats 2 13 2" xfId="22789" xr:uid="{5AA5FC44-7E45-497C-BA2B-545D35775E7B}"/>
    <cellStyle name="SAPBEXformats 2 13 3" xfId="22791" xr:uid="{0F8701D1-B78B-4246-9432-DAAB19CD1307}"/>
    <cellStyle name="SAPBEXformats 2 13 4" xfId="35719" xr:uid="{105EC168-D64B-4905-87F6-70C066ECBAD3}"/>
    <cellStyle name="SAPBEXformats 2 13 5" xfId="35720" xr:uid="{3705696A-6E30-4C9B-8EF7-01A63A5AAC11}"/>
    <cellStyle name="SAPBEXformats 2 13 6" xfId="35721" xr:uid="{9A6DF6EE-9EB3-4037-8162-94F46CF8ED76}"/>
    <cellStyle name="SAPBEXformats 2 13 7" xfId="35722" xr:uid="{86C792FA-9B73-4DCF-BFF7-8922FF3501B4}"/>
    <cellStyle name="SAPBEXformats 2 13 8" xfId="35723" xr:uid="{6FF4034C-AA05-4CA5-AE03-17DD1CF42E45}"/>
    <cellStyle name="SAPBEXformats 2 13 9" xfId="35724" xr:uid="{F010919A-50AE-4CF2-B01E-53450D460F82}"/>
    <cellStyle name="SAPBEXformats 2 14" xfId="19736" xr:uid="{59912009-E16C-44C1-B84F-D0C440986E00}"/>
    <cellStyle name="SAPBEXformats 2 15" xfId="19739" xr:uid="{C7EBEFC9-40D4-473B-955A-8F9774E1D838}"/>
    <cellStyle name="SAPBEXformats 2 16" xfId="19743" xr:uid="{5F5A849E-2F35-435E-B91B-815CEEF75238}"/>
    <cellStyle name="SAPBEXformats 2 17" xfId="19747" xr:uid="{8582F12B-B58D-4F98-91A0-568304F55571}"/>
    <cellStyle name="SAPBEXformats 2 18" xfId="19753" xr:uid="{E3A4035D-1F38-48F9-AC6E-8C63B05B2D87}"/>
    <cellStyle name="SAPBEXformats 2 19" xfId="19756" xr:uid="{7F23FE12-AF65-47DF-9A6C-E64FAD0732DC}"/>
    <cellStyle name="SAPBEXformats 2 2" xfId="35607" xr:uid="{6192C34B-9C53-4287-9DD8-BC5F89C02812}"/>
    <cellStyle name="SAPBEXformats 2 2 10" xfId="7861" xr:uid="{CDF15106-660F-4B93-B631-9821EA2F46B2}"/>
    <cellStyle name="SAPBEXformats 2 2 10 2" xfId="35725" xr:uid="{33686FDD-A20E-4FEF-9F0D-2749E77732AC}"/>
    <cellStyle name="SAPBEXformats 2 2 10 3" xfId="35726" xr:uid="{98C761D2-ACFD-474F-8092-D400BEE1F390}"/>
    <cellStyle name="SAPBEXformats 2 2 10 4" xfId="35727" xr:uid="{FCB8DCD3-404B-412F-888E-8515D3AD02B3}"/>
    <cellStyle name="SAPBEXformats 2 2 10 5" xfId="35728" xr:uid="{468DDBB6-607D-45B5-BE95-A50AF3CEB87D}"/>
    <cellStyle name="SAPBEXformats 2 2 10 6" xfId="35729" xr:uid="{0FA242FC-D4E5-45AD-A336-5413E79F8C38}"/>
    <cellStyle name="SAPBEXformats 2 2 10 7" xfId="35730" xr:uid="{EC6DFE4D-D243-48AA-8A1D-22FCB5CE2BE0}"/>
    <cellStyle name="SAPBEXformats 2 2 10 8" xfId="35731" xr:uid="{38061122-FF2A-4D11-AD56-7D4AC3CB6C03}"/>
    <cellStyle name="SAPBEXformats 2 2 10 9" xfId="35732" xr:uid="{39F0740D-8ED4-4948-A432-6C403BBD9913}"/>
    <cellStyle name="SAPBEXformats 2 2 11" xfId="28421" xr:uid="{88856BF0-DF9C-4BE1-AF9C-4E04D98A005B}"/>
    <cellStyle name="SAPBEXformats 2 2 12" xfId="32110" xr:uid="{4C5C9516-0A4B-45F7-8669-91AEDAF32E4C}"/>
    <cellStyle name="SAPBEXformats 2 2 13" xfId="35733" xr:uid="{CAD6B77C-5975-4258-A471-BF9814950F02}"/>
    <cellStyle name="SAPBEXformats 2 2 14" xfId="35734" xr:uid="{28728DD0-5B32-4D97-9BC6-03CDE6C05A2D}"/>
    <cellStyle name="SAPBEXformats 2 2 15" xfId="35735" xr:uid="{DE0265CB-C212-4F44-BD34-42D76A5979AF}"/>
    <cellStyle name="SAPBEXformats 2 2 16" xfId="35737" xr:uid="{E76C9F65-79EC-482A-9115-093C51BF57B2}"/>
    <cellStyle name="SAPBEXformats 2 2 17" xfId="35739" xr:uid="{70651528-EB8F-4F3C-8AB3-798EF49A0140}"/>
    <cellStyle name="SAPBEXformats 2 2 18" xfId="7322" xr:uid="{36AE87E0-A3D7-4AE1-9C82-8CF45CAF29F8}"/>
    <cellStyle name="SAPBEXformats 2 2 2" xfId="17351" xr:uid="{C8055DEA-176A-440B-9516-43D2A74A8685}"/>
    <cellStyle name="SAPBEXformats 2 2 2 10" xfId="33700" xr:uid="{2D12D64C-E3C8-4A15-B3A9-402D8024D001}"/>
    <cellStyle name="SAPBEXformats 2 2 2 2" xfId="34347" xr:uid="{DDA4DB9B-FA03-4AC0-A497-0C9BEA92229A}"/>
    <cellStyle name="SAPBEXformats 2 2 2 2 2" xfId="11498" xr:uid="{C315CB1B-BB12-4450-B6AF-4E16AD41FDBD}"/>
    <cellStyle name="SAPBEXformats 2 2 2 2 3" xfId="11504" xr:uid="{13A638CB-FB5D-40D4-AFBE-2FB0199AD4F6}"/>
    <cellStyle name="SAPBEXformats 2 2 2 2 4" xfId="11509" xr:uid="{667F756C-A5C6-49F4-8AD3-8ADBC653818A}"/>
    <cellStyle name="SAPBEXformats 2 2 2 2 5" xfId="11513" xr:uid="{C9E5ABF5-E956-47D0-AFD1-0612A950F527}"/>
    <cellStyle name="SAPBEXformats 2 2 2 2 6" xfId="12456" xr:uid="{E1A7D32F-2268-412A-A8FA-E366B2C0B4A4}"/>
    <cellStyle name="SAPBEXformats 2 2 2 2 7" xfId="12460" xr:uid="{CDD58B3F-BADB-48E3-8893-C44560339B03}"/>
    <cellStyle name="SAPBEXformats 2 2 2 2 8" xfId="12463" xr:uid="{FF9372E9-6252-433A-9C7F-7125BD3ED9CE}"/>
    <cellStyle name="SAPBEXformats 2 2 2 2 9" xfId="12466" xr:uid="{2E332440-A8A6-45D8-8755-479365EA4E4A}"/>
    <cellStyle name="SAPBEXformats 2 2 2 3" xfId="34350" xr:uid="{9B28B63F-0B0D-4ED6-974C-48D62B04FD14}"/>
    <cellStyle name="SAPBEXformats 2 2 2 4" xfId="34353" xr:uid="{0732E56E-AC38-4368-8EC9-6295AAB61805}"/>
    <cellStyle name="SAPBEXformats 2 2 2 5" xfId="34355" xr:uid="{CE610263-923B-4894-B761-68177607CCDB}"/>
    <cellStyle name="SAPBEXformats 2 2 2 6" xfId="35741" xr:uid="{09D8394D-380B-4921-A0AB-ECFA5F384EFA}"/>
    <cellStyle name="SAPBEXformats 2 2 2 7" xfId="35742" xr:uid="{A0083BFD-90C4-479D-B777-7985BD064869}"/>
    <cellStyle name="SAPBEXformats 2 2 2 8" xfId="35743" xr:uid="{A40E673F-0FBB-47F2-9E39-5953DAAF3B66}"/>
    <cellStyle name="SAPBEXformats 2 2 2 9" xfId="32854" xr:uid="{A3269C64-D212-4685-BCAD-CC29C5B8D697}"/>
    <cellStyle name="SAPBEXformats 2 2 3" xfId="17354" xr:uid="{D938BA80-8452-4730-888E-D759B0B39CAA}"/>
    <cellStyle name="SAPBEXformats 2 2 3 10" xfId="33901" xr:uid="{75D7D0D5-D2AF-46D9-BF6F-8B13D55C38E5}"/>
    <cellStyle name="SAPBEXformats 2 2 3 2" xfId="30705" xr:uid="{CF3AF350-4AAB-430D-B2BC-065C5D118500}"/>
    <cellStyle name="SAPBEXformats 2 2 3 2 2" xfId="151" xr:uid="{FAF11597-57B5-4AAC-82B9-68B26EA839A4}"/>
    <cellStyle name="SAPBEXformats 2 2 3 2 3" xfId="10968" xr:uid="{3845FB50-DAEC-487E-B657-FC1CDEEB1240}"/>
    <cellStyle name="SAPBEXformats 2 2 3 2 4" xfId="14333" xr:uid="{1E5B67C5-784E-4D89-9C3C-9B42B4AF8319}"/>
    <cellStyle name="SAPBEXformats 2 2 3 2 5" xfId="13774" xr:uid="{93B96041-E400-43E8-9A93-9AEB30FB1BE0}"/>
    <cellStyle name="SAPBEXformats 2 2 3 2 6" xfId="13471" xr:uid="{82ADC4CF-AA86-4466-9B26-7C88F4AAD77D}"/>
    <cellStyle name="SAPBEXformats 2 2 3 2 7" xfId="13476" xr:uid="{05BB4DB4-6DF4-45BE-AF4A-9898345DFE97}"/>
    <cellStyle name="SAPBEXformats 2 2 3 2 8" xfId="13480" xr:uid="{43FF751D-1DFC-493C-8B34-C21CD65BFBD6}"/>
    <cellStyle name="SAPBEXformats 2 2 3 2 9" xfId="13484" xr:uid="{2B610BDD-2EA8-4AA0-9CBD-4AD7936FA6EC}"/>
    <cellStyle name="SAPBEXformats 2 2 3 3" xfId="30709" xr:uid="{BC057E76-81FA-43ED-ACD7-49F8310D7761}"/>
    <cellStyle name="SAPBEXformats 2 2 3 4" xfId="3200" xr:uid="{83C6B2B8-528D-4126-9B6D-AB2BC327DA60}"/>
    <cellStyle name="SAPBEXformats 2 2 3 5" xfId="3214" xr:uid="{04FA3C38-12E2-40C5-8F15-6CCCCF8E3570}"/>
    <cellStyle name="SAPBEXformats 2 2 3 6" xfId="3227" xr:uid="{04D2A8CE-511E-45A5-8961-44F28F115909}"/>
    <cellStyle name="SAPBEXformats 2 2 3 7" xfId="30712" xr:uid="{18456365-EC32-45DC-A2C8-752CA1F3A3FD}"/>
    <cellStyle name="SAPBEXformats 2 2 3 8" xfId="30714" xr:uid="{F8E85637-AF95-48FA-A940-AB7E11FFF082}"/>
    <cellStyle name="SAPBEXformats 2 2 3 9" xfId="35744" xr:uid="{E1A7FB4D-3DD9-44C5-9646-FB999361183F}"/>
    <cellStyle name="SAPBEXformats 2 2 4" xfId="14300" xr:uid="{18CDE2CD-0B5D-4D76-A790-AFF3D5FBAE8D}"/>
    <cellStyle name="SAPBEXformats 2 2 4 10" xfId="35745" xr:uid="{B7485142-7F63-49AE-B0A2-0F81E4DA6542}"/>
    <cellStyle name="SAPBEXformats 2 2 4 2" xfId="5928" xr:uid="{F8CD5DF3-BA41-48B5-B82B-45A9A700E090}"/>
    <cellStyle name="SAPBEXformats 2 2 4 2 2" xfId="14454" xr:uid="{7170CD25-EA0C-406B-83F0-BCF224994CE9}"/>
    <cellStyle name="SAPBEXformats 2 2 4 2 3" xfId="14459" xr:uid="{BB0ABA4A-9184-46C4-B9B2-7A50331E39DC}"/>
    <cellStyle name="SAPBEXformats 2 2 4 2 4" xfId="14463" xr:uid="{B7E674A8-E907-46E2-960E-B0CE482A502D}"/>
    <cellStyle name="SAPBEXformats 2 2 4 2 5" xfId="14466" xr:uid="{7AB37035-484E-4F07-9693-3F560728C7CA}"/>
    <cellStyle name="SAPBEXformats 2 2 4 2 6" xfId="12672" xr:uid="{4FBA3005-BBBB-4827-8F76-FC595394FE10}"/>
    <cellStyle name="SAPBEXformats 2 2 4 2 7" xfId="848" xr:uid="{F32B247E-E032-4926-852F-F8568D4B23B8}"/>
    <cellStyle name="SAPBEXformats 2 2 4 2 8" xfId="12678" xr:uid="{6F2FEBFE-501F-4CAD-8C7A-ED0FB2D1C350}"/>
    <cellStyle name="SAPBEXformats 2 2 4 2 9" xfId="12683" xr:uid="{C3727A9A-2D59-4A85-86D5-F90BB39BE9B9}"/>
    <cellStyle name="SAPBEXformats 2 2 4 3" xfId="1062" xr:uid="{44C4F69C-A44A-4EDE-9A6B-D00E5969F038}"/>
    <cellStyle name="SAPBEXformats 2 2 4 4" xfId="5935" xr:uid="{C3666009-058B-4A28-9761-FEE33426CF9D}"/>
    <cellStyle name="SAPBEXformats 2 2 4 5" xfId="5949" xr:uid="{B15A55D9-24D2-4256-8027-F62F669D2F85}"/>
    <cellStyle name="SAPBEXformats 2 2 4 6" xfId="35746" xr:uid="{120D1CF0-C1B4-4C33-95B4-61B8AD23AFA8}"/>
    <cellStyle name="SAPBEXformats 2 2 4 7" xfId="35747" xr:uid="{BAEAD35F-7210-4FF3-87C2-8906F1727CF7}"/>
    <cellStyle name="SAPBEXformats 2 2 4 8" xfId="35748" xr:uid="{AFE5659E-0E1B-41ED-B309-51D69939EEBF}"/>
    <cellStyle name="SAPBEXformats 2 2 4 9" xfId="35749" xr:uid="{E080A693-B1A3-4173-AD61-FE3E218BA574}"/>
    <cellStyle name="SAPBEXformats 2 2 5" xfId="17356" xr:uid="{9F1259BB-83CA-480B-8898-129E88D808D5}"/>
    <cellStyle name="SAPBEXformats 2 2 5 10" xfId="32357" xr:uid="{03F9190F-3074-43A9-8489-5E00B5EEA65B}"/>
    <cellStyle name="SAPBEXformats 2 2 5 2" xfId="6002" xr:uid="{ADAEB6CC-685C-4D9D-8226-CD1C33E4F15F}"/>
    <cellStyle name="SAPBEXformats 2 2 5 2 2" xfId="10550" xr:uid="{BBFA6ECD-9CE7-43DB-94C3-AB73E2CBDA0C}"/>
    <cellStyle name="SAPBEXformats 2 2 5 2 3" xfId="10557" xr:uid="{1E1AD9CB-8D76-4BBF-A06E-0B97E8466703}"/>
    <cellStyle name="SAPBEXformats 2 2 5 2 4" xfId="10564" xr:uid="{F3C4E71C-36E0-45A3-94D3-D1053B742BB9}"/>
    <cellStyle name="SAPBEXformats 2 2 5 2 5" xfId="10573" xr:uid="{616F095B-A39E-49FF-906B-244D75080742}"/>
    <cellStyle name="SAPBEXformats 2 2 5 2 6" xfId="9425" xr:uid="{61C69F70-7E2D-4115-AC25-86834B0CF0FE}"/>
    <cellStyle name="SAPBEXformats 2 2 5 2 7" xfId="9438" xr:uid="{30054FC6-CA74-45AE-ACE3-FFBDCE8AEF42}"/>
    <cellStyle name="SAPBEXformats 2 2 5 2 8" xfId="9450" xr:uid="{8457E32A-F4FD-40E0-890A-06FF07EF70F3}"/>
    <cellStyle name="SAPBEXformats 2 2 5 2 9" xfId="9457" xr:uid="{1104A234-F111-4825-8474-352E423C9153}"/>
    <cellStyle name="SAPBEXformats 2 2 5 3" xfId="6016" xr:uid="{A775423E-D96D-4BE7-A794-C01B1240A4DB}"/>
    <cellStyle name="SAPBEXformats 2 2 5 4" xfId="6026" xr:uid="{5E453BE1-C658-486C-A43B-F8EBB38AE22A}"/>
    <cellStyle name="SAPBEXformats 2 2 5 5" xfId="6036" xr:uid="{00729E63-8995-49F3-85FC-4CDA684E2827}"/>
    <cellStyle name="SAPBEXformats 2 2 5 6" xfId="35750" xr:uid="{D6657A54-EE1D-47FF-9284-FC49DC70CF38}"/>
    <cellStyle name="SAPBEXformats 2 2 5 7" xfId="35751" xr:uid="{1A30546F-557B-4EF7-ABCD-184582F2C957}"/>
    <cellStyle name="SAPBEXformats 2 2 5 8" xfId="35752" xr:uid="{FF8EFBA6-38B3-44AE-81F3-B4EA17DD2514}"/>
    <cellStyle name="SAPBEXformats 2 2 5 9" xfId="35753" xr:uid="{7DBC7984-DA7B-4204-9357-118B2088B772}"/>
    <cellStyle name="SAPBEXformats 2 2 6" xfId="35754" xr:uid="{3ABB185A-F5DF-49B5-8E22-BC7D56D3722B}"/>
    <cellStyle name="SAPBEXformats 2 2 6 10" xfId="29499" xr:uid="{31D76903-314C-42FF-852A-77F9260DF8E9}"/>
    <cellStyle name="SAPBEXformats 2 2 6 2" xfId="6087" xr:uid="{2E32633F-AE97-4CB9-839C-879B7EFDBFB2}"/>
    <cellStyle name="SAPBEXformats 2 2 6 2 2" xfId="35755" xr:uid="{93F5444E-AFB5-40AD-ABF0-4AB34DB0B20D}"/>
    <cellStyle name="SAPBEXformats 2 2 6 2 3" xfId="35756" xr:uid="{6DBA47AE-E187-4BF3-A2C0-EC514C0B129D}"/>
    <cellStyle name="SAPBEXformats 2 2 6 2 4" xfId="35757" xr:uid="{56EFBE36-C945-4879-9F49-44F256A44CD3}"/>
    <cellStyle name="SAPBEXformats 2 2 6 2 5" xfId="35758" xr:uid="{136715AC-ED34-4113-A4A4-8F76E9EB28A9}"/>
    <cellStyle name="SAPBEXformats 2 2 6 2 6" xfId="35759" xr:uid="{8EEE9F4B-09BA-47AB-87DF-30B4BFECE3D4}"/>
    <cellStyle name="SAPBEXformats 2 2 6 2 7" xfId="35760" xr:uid="{68FF9E40-AA9B-403E-8B49-29B8D0DDACA4}"/>
    <cellStyle name="SAPBEXformats 2 2 6 2 8" xfId="35761" xr:uid="{F6B7018E-86FC-4B04-808A-3B6DB67ADE0F}"/>
    <cellStyle name="SAPBEXformats 2 2 6 2 9" xfId="35762" xr:uid="{D61DFD7E-D4EC-41A9-B778-8E73971CA6DC}"/>
    <cellStyle name="SAPBEXformats 2 2 6 3" xfId="6099" xr:uid="{537EDA63-471D-46FB-938E-6BE8C33024F6}"/>
    <cellStyle name="SAPBEXformats 2 2 6 4" xfId="6107" xr:uid="{F6F30F72-35CF-43E2-B2C4-9513066C1F02}"/>
    <cellStyle name="SAPBEXformats 2 2 6 5" xfId="6123" xr:uid="{AB8E5F39-C3AC-47F6-9755-03F5E3BF4AEB}"/>
    <cellStyle name="SAPBEXformats 2 2 6 6" xfId="35763" xr:uid="{D97661A3-0374-4B00-879F-B3C474614667}"/>
    <cellStyle name="SAPBEXformats 2 2 6 7" xfId="35764" xr:uid="{85211B97-FC3F-4537-ACE5-91C63D1C4CFD}"/>
    <cellStyle name="SAPBEXformats 2 2 6 8" xfId="35765" xr:uid="{D11211A8-2950-4543-9539-824DD4BA8B46}"/>
    <cellStyle name="SAPBEXformats 2 2 6 9" xfId="9211" xr:uid="{B2AE61D0-89CD-43E2-8A35-0228CDA31E1E}"/>
    <cellStyle name="SAPBEXformats 2 2 7" xfId="35766" xr:uid="{9E3686F6-7644-4CAA-AB5F-0C9067DD088E}"/>
    <cellStyle name="SAPBEXformats 2 2 7 2" xfId="6848" xr:uid="{F86AA8A3-2CBC-42B2-8AD3-BBB051D87E0E}"/>
    <cellStyle name="SAPBEXformats 2 2 7 3" xfId="6858" xr:uid="{CFD9F4E2-20AA-4198-B686-E673EF631FD5}"/>
    <cellStyle name="SAPBEXformats 2 2 7 4" xfId="6864" xr:uid="{034B6A1E-1824-4379-94C7-65D51E035F0E}"/>
    <cellStyle name="SAPBEXformats 2 2 7 5" xfId="6870" xr:uid="{04DD41D3-B4E7-4307-B3A8-DC042D68973F}"/>
    <cellStyle name="SAPBEXformats 2 2 7 6" xfId="35767" xr:uid="{9060535A-6571-4AB5-977F-9F89CDFB4C41}"/>
    <cellStyle name="SAPBEXformats 2 2 7 7" xfId="35768" xr:uid="{442E255F-2FAD-495E-899A-CD8A9B435BE0}"/>
    <cellStyle name="SAPBEXformats 2 2 7 8" xfId="35769" xr:uid="{283E5135-D868-4B4C-9F04-D527747CA027}"/>
    <cellStyle name="SAPBEXformats 2 2 7 9" xfId="32874" xr:uid="{D46DB6FA-0756-47EE-8B68-D79F39A1FA54}"/>
    <cellStyle name="SAPBEXformats 2 2 8" xfId="35770" xr:uid="{44CA934D-6E49-44C8-A116-C2C2E24838D1}"/>
    <cellStyle name="SAPBEXformats 2 2 8 2" xfId="6330" xr:uid="{A4D4E5A2-4EC5-4D28-A0E5-F30233991248}"/>
    <cellStyle name="SAPBEXformats 2 2 8 3" xfId="6342" xr:uid="{B38305BD-09CF-472E-899D-FE9BCC86350B}"/>
    <cellStyle name="SAPBEXformats 2 2 8 4" xfId="6353" xr:uid="{DA9264D5-0499-4A34-B2F3-69919BC3A646}"/>
    <cellStyle name="SAPBEXformats 2 2 8 5" xfId="6363" xr:uid="{F7434B93-52DC-4341-9ADD-FB107B8DF6F3}"/>
    <cellStyle name="SAPBEXformats 2 2 8 6" xfId="35771" xr:uid="{940F607A-68D6-42B4-80FB-B45572EF7137}"/>
    <cellStyle name="SAPBEXformats 2 2 8 7" xfId="35772" xr:uid="{D62E4CF6-8293-4163-AA79-F65E2C207CEB}"/>
    <cellStyle name="SAPBEXformats 2 2 8 8" xfId="35773" xr:uid="{AB615689-0EFC-4E06-8DFE-158447D66C3D}"/>
    <cellStyle name="SAPBEXformats 2 2 8 9" xfId="35774" xr:uid="{3D1E513C-9A55-4BBE-A83B-B4ED7E337321}"/>
    <cellStyle name="SAPBEXformats 2 2 9" xfId="27849" xr:uid="{C34E19A3-3EB7-405E-9E32-3E1EE6B6CC58}"/>
    <cellStyle name="SAPBEXformats 2 2 9 2" xfId="10668" xr:uid="{19AD9857-7A6C-4F8A-8C99-36419845968C}"/>
    <cellStyle name="SAPBEXformats 2 2 9 3" xfId="10671" xr:uid="{55EFBE0B-F989-4BDA-A864-8F7204E55531}"/>
    <cellStyle name="SAPBEXformats 2 2 9 4" xfId="10674" xr:uid="{1656743C-20D3-47C6-937F-EACAF5B531ED}"/>
    <cellStyle name="SAPBEXformats 2 2 9 5" xfId="10677" xr:uid="{EB7DC165-2DB0-4BEA-BB0F-CE24118F6232}"/>
    <cellStyle name="SAPBEXformats 2 2 9 6" xfId="32948" xr:uid="{31302EFE-2E6A-40C9-B7CE-ED2EDA172FE3}"/>
    <cellStyle name="SAPBEXformats 2 2 9 7" xfId="32950" xr:uid="{28FC905B-F768-4367-AF8C-2124629BA8BE}"/>
    <cellStyle name="SAPBEXformats 2 2 9 8" xfId="32952" xr:uid="{DCDF2DCE-C6DC-4DD1-85A9-E5B9D756473E}"/>
    <cellStyle name="SAPBEXformats 2 2 9 9" xfId="32954" xr:uid="{DDC9B90B-A69B-4401-AE82-B2AA92D88090}"/>
    <cellStyle name="SAPBEXformats 2 2_New TB 18-19" xfId="35775" xr:uid="{0306C7E0-615A-443C-8399-A1D996C8464E}"/>
    <cellStyle name="SAPBEXformats 2 20" xfId="19740" xr:uid="{C59A58FD-7776-422B-B8E8-A7E83912ACF2}"/>
    <cellStyle name="SAPBEXformats 2 21" xfId="19744" xr:uid="{5B8F034B-D20A-4812-8A7F-920DFE3AEFF0}"/>
    <cellStyle name="SAPBEXformats 2 3" xfId="35609" xr:uid="{57819CD7-DCA2-404E-ABBB-7E62DB220D5C}"/>
    <cellStyle name="SAPBEXformats 2 3 10" xfId="35777" xr:uid="{534D9C8A-160F-4E23-88CA-741CEDECD1E2}"/>
    <cellStyle name="SAPBEXformats 2 3 10 2" xfId="35778" xr:uid="{0ED06293-22BB-4C16-A540-AA21CCA91813}"/>
    <cellStyle name="SAPBEXformats 2 3 10 3" xfId="35780" xr:uid="{5A05B423-8CE6-480F-BE12-2F375A6F4FAE}"/>
    <cellStyle name="SAPBEXformats 2 3 10 4" xfId="35783" xr:uid="{AFB50265-FD3A-4045-A08C-B576451282D3}"/>
    <cellStyle name="SAPBEXformats 2 3 10 5" xfId="35785" xr:uid="{D8D5D883-FF33-4902-80A0-D2ECE8944A15}"/>
    <cellStyle name="SAPBEXformats 2 3 10 6" xfId="35788" xr:uid="{D87AD150-E78B-4242-9895-B444F0EDDB51}"/>
    <cellStyle name="SAPBEXformats 2 3 10 7" xfId="1439" xr:uid="{7BE7F22B-B408-4CEA-962B-7979592CC8B8}"/>
    <cellStyle name="SAPBEXformats 2 3 10 8" xfId="2487" xr:uid="{0F6A85F8-6DB0-45C3-89AB-C394568BA74B}"/>
    <cellStyle name="SAPBEXformats 2 3 10 9" xfId="8440" xr:uid="{C33F819C-A82F-4973-B126-39E9C9973C4A}"/>
    <cellStyle name="SAPBEXformats 2 3 11" xfId="35791" xr:uid="{87ED0204-1CF9-473E-B493-52081BB1885F}"/>
    <cellStyle name="SAPBEXformats 2 3 12" xfId="32745" xr:uid="{A697444D-95D6-4ADD-B983-1A2434CFD0C8}"/>
    <cellStyle name="SAPBEXformats 2 3 13" xfId="32747" xr:uid="{01319527-DBF7-489D-A151-A5F678D52700}"/>
    <cellStyle name="SAPBEXformats 2 3 14" xfId="32749" xr:uid="{B4DD66E3-9529-4856-910E-87DC37803F04}"/>
    <cellStyle name="SAPBEXformats 2 3 15" xfId="32751" xr:uid="{58080F77-27A5-427C-9943-325E580A4571}"/>
    <cellStyle name="SAPBEXformats 2 3 16" xfId="32754" xr:uid="{673251A1-B435-489D-8815-5B73BC61EE82}"/>
    <cellStyle name="SAPBEXformats 2 3 17" xfId="32756" xr:uid="{A195D54E-6FD7-4846-A613-B0B962A6D916}"/>
    <cellStyle name="SAPBEXformats 2 3 18" xfId="32758" xr:uid="{0DF9BBFF-D96D-4D96-810F-7E7BD5103142}"/>
    <cellStyle name="SAPBEXformats 2 3 2" xfId="29102" xr:uid="{FBC9252E-4995-4927-B0F2-F6B6D9D10F27}"/>
    <cellStyle name="SAPBEXformats 2 3 2 10" xfId="22316" xr:uid="{604AEE4C-AAB5-489E-8027-477EC8F0CF1F}"/>
    <cellStyle name="SAPBEXformats 2 3 2 2" xfId="34550" xr:uid="{BF928884-3117-42CB-BA34-A34BD85B0FC5}"/>
    <cellStyle name="SAPBEXformats 2 3 2 2 2" xfId="14800" xr:uid="{8A59AA29-7081-4C08-B2DF-721F877A43CE}"/>
    <cellStyle name="SAPBEXformats 2 3 2 2 3" xfId="14802" xr:uid="{DCBF184D-86B9-46A1-835A-EDE36CB0D959}"/>
    <cellStyle name="SAPBEXformats 2 3 2 2 4" xfId="14804" xr:uid="{2890D6D5-4357-4312-943A-42FBD88E2B3A}"/>
    <cellStyle name="SAPBEXformats 2 3 2 2 5" xfId="10141" xr:uid="{231ECCF5-57BD-442B-945C-2943FF365F72}"/>
    <cellStyle name="SAPBEXformats 2 3 2 2 6" xfId="10174" xr:uid="{DEC5F31D-3DA3-4F13-A559-30F06F6AFB1F}"/>
    <cellStyle name="SAPBEXformats 2 3 2 2 7" xfId="35792" xr:uid="{714CEC55-B307-41F6-A111-2409B6773E75}"/>
    <cellStyle name="SAPBEXformats 2 3 2 2 8" xfId="35793" xr:uid="{056E6F12-1C78-4D24-8D8F-CA5B8F6FFCC6}"/>
    <cellStyle name="SAPBEXformats 2 3 2 2 9" xfId="35794" xr:uid="{EF4416F8-A81F-480C-99EF-629835E33C06}"/>
    <cellStyle name="SAPBEXformats 2 3 2 3" xfId="34553" xr:uid="{3D1F1808-D96C-4BCE-90BD-C2329DD01308}"/>
    <cellStyle name="SAPBEXformats 2 3 2 4" xfId="30654" xr:uid="{40542B49-869B-43A5-8297-3E763EBF6C6D}"/>
    <cellStyle name="SAPBEXformats 2 3 2 5" xfId="34556" xr:uid="{C8CF6089-7FA6-4743-B668-AB6D91B09583}"/>
    <cellStyle name="SAPBEXformats 2 3 2 6" xfId="35795" xr:uid="{676AFF75-F864-451A-8E2E-A1A7F227ACCF}"/>
    <cellStyle name="SAPBEXformats 2 3 2 7" xfId="35796" xr:uid="{CD468D23-E27C-48BE-BE08-4365A340C940}"/>
    <cellStyle name="SAPBEXformats 2 3 2 8" xfId="35797" xr:uid="{B8EC7554-722D-4C83-8A23-AB0CF92CAB7A}"/>
    <cellStyle name="SAPBEXformats 2 3 2 9" xfId="35798" xr:uid="{B45EDA40-0055-479F-A05B-A63E1DBEB7D5}"/>
    <cellStyle name="SAPBEXformats 2 3 3" xfId="29105" xr:uid="{52F5BE9F-F67B-49E5-996C-52A6B987B922}"/>
    <cellStyle name="SAPBEXformats 2 3 3 10" xfId="35799" xr:uid="{4B8F3039-47BE-497C-825E-FB8779AC5EA2}"/>
    <cellStyle name="SAPBEXformats 2 3 3 2" xfId="30734" xr:uid="{E27D03A3-9D3B-42B3-B887-B04D568141EA}"/>
    <cellStyle name="SAPBEXformats 2 3 3 2 2" xfId="1690" xr:uid="{BB1C43C9-441B-4846-AB4C-96C776352F2E}"/>
    <cellStyle name="SAPBEXformats 2 3 3 2 3" xfId="5087" xr:uid="{42F50963-C030-41C5-98D1-2C3E5B9933ED}"/>
    <cellStyle name="SAPBEXformats 2 3 3 2 4" xfId="5110" xr:uid="{24464A42-7EB3-4800-AC18-1C874BE0CE62}"/>
    <cellStyle name="SAPBEXformats 2 3 3 2 5" xfId="5669" xr:uid="{745D5047-8F7F-474D-A789-955F5D2596DF}"/>
    <cellStyle name="SAPBEXformats 2 3 3 2 6" xfId="5683" xr:uid="{85EFF431-A159-4D85-99D5-084CC52AB460}"/>
    <cellStyle name="SAPBEXformats 2 3 3 2 7" xfId="5696" xr:uid="{EE6887D7-C587-40BF-B721-5B55F90A94CC}"/>
    <cellStyle name="SAPBEXformats 2 3 3 2 8" xfId="7694" xr:uid="{D8E656E5-7024-491F-AE12-46F8710DFC53}"/>
    <cellStyle name="SAPBEXformats 2 3 3 2 9" xfId="7699" xr:uid="{BFEE21F0-9B49-407A-B340-2897B2018C52}"/>
    <cellStyle name="SAPBEXformats 2 3 3 3" xfId="30738" xr:uid="{35B346DA-0D36-40B9-8942-BBA16A471E92}"/>
    <cellStyle name="SAPBEXformats 2 3 3 4" xfId="3256" xr:uid="{6B5B0B35-056A-49EA-9D4F-119BB82552F1}"/>
    <cellStyle name="SAPBEXformats 2 3 3 5" xfId="3267" xr:uid="{5C9C03D5-33E7-48F7-A08F-A4AB734984C0}"/>
    <cellStyle name="SAPBEXformats 2 3 3 6" xfId="3278" xr:uid="{8567F85D-0C12-4FAD-BDEE-AA841816D035}"/>
    <cellStyle name="SAPBEXformats 2 3 3 7" xfId="30740" xr:uid="{49787F41-1CD6-4F70-9784-6E714376E989}"/>
    <cellStyle name="SAPBEXformats 2 3 3 8" xfId="30742" xr:uid="{F4D23C85-EFB5-4DD7-A437-04879E9EF12B}"/>
    <cellStyle name="SAPBEXformats 2 3 3 9" xfId="35800" xr:uid="{D2AD7B89-F0BA-4080-9F94-303B03116311}"/>
    <cellStyle name="SAPBEXformats 2 3 4" xfId="29108" xr:uid="{9C8DAA79-1F73-4365-9567-80D437BC4669}"/>
    <cellStyle name="SAPBEXformats 2 3 4 10" xfId="8538" xr:uid="{693B3264-4629-4913-844E-BC320D50DA1C}"/>
    <cellStyle name="SAPBEXformats 2 3 4 2" xfId="35801" xr:uid="{BFDBD179-6589-4F5D-89F7-FB4AD2B23D29}"/>
    <cellStyle name="SAPBEXformats 2 3 4 2 2" xfId="14901" xr:uid="{6C02A62F-88CB-46AE-85E9-18952D382C53}"/>
    <cellStyle name="SAPBEXformats 2 3 4 2 3" xfId="14904" xr:uid="{F707C767-8453-4673-A287-6E849C9E4940}"/>
    <cellStyle name="SAPBEXformats 2 3 4 2 4" xfId="14907" xr:uid="{C69FCD3F-3A17-43E4-8980-95D48D273277}"/>
    <cellStyle name="SAPBEXformats 2 3 4 2 5" xfId="14909" xr:uid="{890A585B-A225-4A94-959E-FCA4D5ACB690}"/>
    <cellStyle name="SAPBEXformats 2 3 4 2 6" xfId="14911" xr:uid="{41E5C36B-788A-439F-9127-168D4AA7A1A3}"/>
    <cellStyle name="SAPBEXformats 2 3 4 2 7" xfId="35803" xr:uid="{1447A536-8A5C-49D0-8881-2ACFE017E37F}"/>
    <cellStyle name="SAPBEXformats 2 3 4 2 8" xfId="35804" xr:uid="{F46F2121-8DD3-4FB6-8DF3-3C9CCE064A87}"/>
    <cellStyle name="SAPBEXformats 2 3 4 2 9" xfId="35805" xr:uid="{F2F976AA-A6D7-44DF-85EA-9A4A40165746}"/>
    <cellStyle name="SAPBEXformats 2 3 4 3" xfId="35806" xr:uid="{1EA2E9AD-B983-4773-BA3F-A8000EAE9916}"/>
    <cellStyle name="SAPBEXformats 2 3 4 4" xfId="35808" xr:uid="{9FB8B201-9D3F-4A48-B052-11BE15A7F484}"/>
    <cellStyle name="SAPBEXformats 2 3 4 5" xfId="35809" xr:uid="{399C1F29-8287-4BB7-AB24-64B01FF1A6AF}"/>
    <cellStyle name="SAPBEXformats 2 3 4 6" xfId="35810" xr:uid="{7DEDE63B-951C-464C-BC3A-4AF6DECFFA0A}"/>
    <cellStyle name="SAPBEXformats 2 3 4 7" xfId="35811" xr:uid="{61A50A95-3087-433C-AAD3-7B90977C2CDA}"/>
    <cellStyle name="SAPBEXformats 2 3 4 8" xfId="35812" xr:uid="{56383200-828C-426E-946A-E0C49A7257B2}"/>
    <cellStyle name="SAPBEXformats 2 3 4 9" xfId="29392" xr:uid="{635AD0E9-EDEC-4C47-AB95-817BA8525226}"/>
    <cellStyle name="SAPBEXformats 2 3 5" xfId="35814" xr:uid="{354AF421-177F-4ED9-BC60-F928CA71A51B}"/>
    <cellStyle name="SAPBEXformats 2 3 5 10" xfId="35815" xr:uid="{2B91B820-2D2B-4867-9551-74383B63307F}"/>
    <cellStyle name="SAPBEXformats 2 3 5 2" xfId="26658" xr:uid="{84FF1E47-0DE8-4A7C-8A0F-4E5DA2F8EC40}"/>
    <cellStyle name="SAPBEXformats 2 3 5 2 2" xfId="14972" xr:uid="{AD6DE187-EFB3-405D-80FD-57382B1B0C2C}"/>
    <cellStyle name="SAPBEXformats 2 3 5 2 3" xfId="14974" xr:uid="{36F10E92-19F3-49E4-952A-9C325094E882}"/>
    <cellStyle name="SAPBEXformats 2 3 5 2 4" xfId="14976" xr:uid="{98C723F3-E3C3-4665-BAC7-64F226D14419}"/>
    <cellStyle name="SAPBEXformats 2 3 5 2 5" xfId="14978" xr:uid="{C12849D7-E206-47E6-B37F-F51BBD161398}"/>
    <cellStyle name="SAPBEXformats 2 3 5 2 6" xfId="14980" xr:uid="{1BDE0552-E284-4B66-8B45-B96A47119FDA}"/>
    <cellStyle name="SAPBEXformats 2 3 5 2 7" xfId="35816" xr:uid="{9BD75E9F-4EB4-4D2F-BD09-81B22993BD06}"/>
    <cellStyle name="SAPBEXformats 2 3 5 2 8" xfId="35817" xr:uid="{7EA20C70-96E2-4371-B3DD-AF744A1BE8FE}"/>
    <cellStyle name="SAPBEXformats 2 3 5 2 9" xfId="35818" xr:uid="{0A261C85-1FCC-40C1-890D-0A6032CCE80E}"/>
    <cellStyle name="SAPBEXformats 2 3 5 3" xfId="35819" xr:uid="{354DF135-6BF7-4479-9212-3A77A9E9AC17}"/>
    <cellStyle name="SAPBEXformats 2 3 5 4" xfId="34649" xr:uid="{9CAC775B-A90C-4A4E-9D7C-24CBC7C4A4D4}"/>
    <cellStyle name="SAPBEXformats 2 3 5 5" xfId="35821" xr:uid="{1DE9E5ED-4910-4036-A393-0837F297FB84}"/>
    <cellStyle name="SAPBEXformats 2 3 5 6" xfId="35822" xr:uid="{139A16D6-D192-4086-91D3-F5A3EA74C373}"/>
    <cellStyle name="SAPBEXformats 2 3 5 7" xfId="35823" xr:uid="{32FCA322-F2ED-4DB5-93EF-06436055D128}"/>
    <cellStyle name="SAPBEXformats 2 3 5 8" xfId="35824" xr:uid="{01FB8E59-594E-414E-A88E-52991586BE84}"/>
    <cellStyle name="SAPBEXformats 2 3 5 9" xfId="35825" xr:uid="{42F2CAAC-9D6E-478B-A051-955806CDE93F}"/>
    <cellStyle name="SAPBEXformats 2 3 6" xfId="35827" xr:uid="{BB73A056-E808-44A0-B5D8-9729017AFE46}"/>
    <cellStyle name="SAPBEXformats 2 3 6 10" xfId="35828" xr:uid="{ED2BD5F5-79B4-4238-9A05-A36223FA8345}"/>
    <cellStyle name="SAPBEXformats 2 3 6 2" xfId="35829" xr:uid="{E829C19F-FC0D-449E-835B-CF5902D6FF5A}"/>
    <cellStyle name="SAPBEXformats 2 3 6 2 2" xfId="35831" xr:uid="{943146F5-8DE2-4F1D-AB9D-5FAC787720EE}"/>
    <cellStyle name="SAPBEXformats 2 3 6 2 3" xfId="35832" xr:uid="{CC953B4F-E051-4192-8510-2054C23AB484}"/>
    <cellStyle name="SAPBEXformats 2 3 6 2 4" xfId="35833" xr:uid="{062D5DB3-0349-460B-8771-02398C5C6F60}"/>
    <cellStyle name="SAPBEXformats 2 3 6 2 5" xfId="35834" xr:uid="{21C8E0E8-D3E5-4704-A40B-2A2CD82C0D62}"/>
    <cellStyle name="SAPBEXformats 2 3 6 2 6" xfId="35835" xr:uid="{EF09F523-98FF-4C1C-ADC4-9470D7619392}"/>
    <cellStyle name="SAPBEXformats 2 3 6 2 7" xfId="35836" xr:uid="{07049F87-7D13-4881-8528-1B998AA33C77}"/>
    <cellStyle name="SAPBEXformats 2 3 6 2 8" xfId="35837" xr:uid="{D7E68F6E-2227-4D3B-AED5-E52133389F3B}"/>
    <cellStyle name="SAPBEXformats 2 3 6 2 9" xfId="35838" xr:uid="{12318A69-7400-41F9-B174-B0AA2188C783}"/>
    <cellStyle name="SAPBEXformats 2 3 6 3" xfId="35839" xr:uid="{3A8F45EE-895B-4B7B-9A9E-C61AAD687087}"/>
    <cellStyle name="SAPBEXformats 2 3 6 4" xfId="35841" xr:uid="{8F2E3D4D-0EAD-4842-8CBB-416DE287EF22}"/>
    <cellStyle name="SAPBEXformats 2 3 6 5" xfId="35842" xr:uid="{2FFB9931-9FBB-473E-9C28-E6ED0AA5B785}"/>
    <cellStyle name="SAPBEXformats 2 3 6 6" xfId="35843" xr:uid="{9A2CE237-360E-4462-B4CE-83D501642656}"/>
    <cellStyle name="SAPBEXformats 2 3 6 7" xfId="35844" xr:uid="{C2C33001-E441-4899-B3E6-9A10DAA6D184}"/>
    <cellStyle name="SAPBEXformats 2 3 6 8" xfId="35845" xr:uid="{B5E450EC-C900-4603-8C37-2404023FF7DB}"/>
    <cellStyle name="SAPBEXformats 2 3 6 9" xfId="35846" xr:uid="{00C5B69B-EDBC-41CE-BAAA-92F60BEF8E89}"/>
    <cellStyle name="SAPBEXformats 2 3 7" xfId="35847" xr:uid="{165789B4-9C55-418B-AB6D-E574F24C0A28}"/>
    <cellStyle name="SAPBEXformats 2 3 7 2" xfId="32818" xr:uid="{6215DF0B-FD5A-428B-A747-1FAEE9E0D736}"/>
    <cellStyle name="SAPBEXformats 2 3 7 3" xfId="32820" xr:uid="{E70F08FE-3B4A-4132-B7A7-BB8A5A08E15B}"/>
    <cellStyle name="SAPBEXformats 2 3 7 4" xfId="35848" xr:uid="{B0BC7206-020C-41CE-9FA1-C6E4B450FE8D}"/>
    <cellStyle name="SAPBEXformats 2 3 7 5" xfId="35849" xr:uid="{419F4B09-5647-4B06-96EB-D9B8B794356D}"/>
    <cellStyle name="SAPBEXformats 2 3 7 6" xfId="35850" xr:uid="{58C76E1F-2FD2-4215-963C-B98607ADA5AA}"/>
    <cellStyle name="SAPBEXformats 2 3 7 7" xfId="35851" xr:uid="{C334DF7F-C71F-4FE0-8BE9-A51C2EADA13A}"/>
    <cellStyle name="SAPBEXformats 2 3 7 8" xfId="35852" xr:uid="{0F464CB2-9670-4462-AA11-4F0C9201D916}"/>
    <cellStyle name="SAPBEXformats 2 3 7 9" xfId="35853" xr:uid="{B0C8B351-24A8-4D8A-8841-6B94ACB730A0}"/>
    <cellStyle name="SAPBEXformats 2 3 8" xfId="35854" xr:uid="{EB2E7E91-E1E2-4EDA-AAFA-BAA873A5A188}"/>
    <cellStyle name="SAPBEXformats 2 3 8 2" xfId="35855" xr:uid="{804F0362-0204-40E6-A61A-30E9CC0AF9C4}"/>
    <cellStyle name="SAPBEXformats 2 3 8 3" xfId="35856" xr:uid="{461CF68B-A803-402C-9444-6CE76C1ABDD5}"/>
    <cellStyle name="SAPBEXformats 2 3 8 4" xfId="35857" xr:uid="{588743CD-A636-4FA0-977D-E49FE55FA68F}"/>
    <cellStyle name="SAPBEXformats 2 3 8 5" xfId="35858" xr:uid="{56EB9603-97E9-40C9-982D-2DDDAF0194D3}"/>
    <cellStyle name="SAPBEXformats 2 3 8 6" xfId="35859" xr:uid="{09593B1E-0AD1-4F94-A4F8-BD112C45026E}"/>
    <cellStyle name="SAPBEXformats 2 3 8 7" xfId="35860" xr:uid="{BE974D86-20E9-4E9A-A2C9-75B0299EB184}"/>
    <cellStyle name="SAPBEXformats 2 3 8 8" xfId="35861" xr:uid="{56AF9593-5266-4586-BF3C-4D08BA0C7CB2}"/>
    <cellStyle name="SAPBEXformats 2 3 8 9" xfId="35862" xr:uid="{D03E35F9-FE03-4B2A-912F-A9BF0FB68597}"/>
    <cellStyle name="SAPBEXformats 2 3 9" xfId="27862" xr:uid="{9BE47625-DFD4-40DD-8AAE-3BB9F68D5127}"/>
    <cellStyle name="SAPBEXformats 2 3 9 2" xfId="33060" xr:uid="{796C1FBF-F71F-4CC9-AB2C-FBDF78FBB861}"/>
    <cellStyle name="SAPBEXformats 2 3 9 3" xfId="33071" xr:uid="{206EA29D-CC39-4A25-841C-FDC4806F2B7B}"/>
    <cellStyle name="SAPBEXformats 2 3 9 4" xfId="33073" xr:uid="{816EF3CD-F875-4BF7-8EE1-585DD28966BC}"/>
    <cellStyle name="SAPBEXformats 2 3 9 5" xfId="26377" xr:uid="{C0A54C8A-EE28-467E-86BE-58BC1F4DC7A8}"/>
    <cellStyle name="SAPBEXformats 2 3 9 6" xfId="33075" xr:uid="{15710C32-841E-4543-A410-4FE884FFC229}"/>
    <cellStyle name="SAPBEXformats 2 3 9 7" xfId="33077" xr:uid="{76002AC2-68AD-4AB1-9575-58D4DE02AEE5}"/>
    <cellStyle name="SAPBEXformats 2 3 9 8" xfId="33079" xr:uid="{8CE20CFB-684E-4EA9-B995-7D9CEB45DF05}"/>
    <cellStyle name="SAPBEXformats 2 3 9 9" xfId="33081" xr:uid="{C25530AD-BDA3-47B0-9881-BE703D6AD106}"/>
    <cellStyle name="SAPBEXformats 2 3_New TB 18-19" xfId="28514" xr:uid="{BF4CE6C5-33A6-45DC-8A08-1C3BF32E20D2}"/>
    <cellStyle name="SAPBEXformats 2 4" xfId="35611" xr:uid="{810079ED-A5B7-4E90-BF4C-0C301AAD82CB}"/>
    <cellStyle name="SAPBEXformats 2 4 10" xfId="31036" xr:uid="{2DCDEEF8-673B-49BE-BF15-4AC13BE6BAE4}"/>
    <cellStyle name="SAPBEXformats 2 4 10 2" xfId="35863" xr:uid="{B2C58D6C-7903-4801-8AB9-F22663697E4F}"/>
    <cellStyle name="SAPBEXformats 2 4 10 3" xfId="35864" xr:uid="{16144977-D58F-4633-BC70-B12755FAAEF7}"/>
    <cellStyle name="SAPBEXformats 2 4 10 4" xfId="35865" xr:uid="{AF7E90DA-4388-4A52-A63E-7D8A3700A60B}"/>
    <cellStyle name="SAPBEXformats 2 4 10 5" xfId="35866" xr:uid="{A08CE077-08F1-495A-857F-6BF6A2F54916}"/>
    <cellStyle name="SAPBEXformats 2 4 10 6" xfId="35867" xr:uid="{C8AC701B-E0D8-4608-BA85-B84BFB80DE78}"/>
    <cellStyle name="SAPBEXformats 2 4 10 7" xfId="35868" xr:uid="{33C42BA9-26EA-4CCD-8D9A-EB9EBD3F5E38}"/>
    <cellStyle name="SAPBEXformats 2 4 10 8" xfId="35686" xr:uid="{40998232-ACF3-4662-8474-CA5539EB09C4}"/>
    <cellStyle name="SAPBEXformats 2 4 10 9" xfId="35688" xr:uid="{55607F4F-AE15-48ED-BDF1-E62C7DD4FBA3}"/>
    <cellStyle name="SAPBEXformats 2 4 11" xfId="35869" xr:uid="{7962C453-E1DE-42C4-A5E9-BF9ECC5DBDAC}"/>
    <cellStyle name="SAPBEXformats 2 4 12" xfId="35870" xr:uid="{4EE221EE-6ED8-4F8E-B7F7-BEB5343044BB}"/>
    <cellStyle name="SAPBEXformats 2 4 13" xfId="35871" xr:uid="{23232818-60A1-466C-A47C-767ED204D3D0}"/>
    <cellStyle name="SAPBEXformats 2 4 14" xfId="35872" xr:uid="{9DDBD086-E002-41AE-A827-0CAD4B4D7826}"/>
    <cellStyle name="SAPBEXformats 2 4 15" xfId="35873" xr:uid="{E72E5199-2C56-42CB-8936-DF6D4440A2D9}"/>
    <cellStyle name="SAPBEXformats 2 4 16" xfId="35874" xr:uid="{5DBDBC10-F1E4-4BB1-9BFE-6C8C7AA21E9C}"/>
    <cellStyle name="SAPBEXformats 2 4 17" xfId="35875" xr:uid="{6389A4B0-B9AA-46F6-92A1-B8A14EED924A}"/>
    <cellStyle name="SAPBEXformats 2 4 18" xfId="35876" xr:uid="{3CB0AFC0-FF27-44CB-B84C-989055466DEF}"/>
    <cellStyle name="SAPBEXformats 2 4 2" xfId="35877" xr:uid="{5339169F-E2B3-4BDB-910F-583714D69B7C}"/>
    <cellStyle name="SAPBEXformats 2 4 2 10" xfId="25666" xr:uid="{E7219CF9-F648-4153-8B06-3DAF93FA1823}"/>
    <cellStyle name="SAPBEXformats 2 4 2 2" xfId="25792" xr:uid="{74E634A3-FA9E-45C4-B33C-0A44A9B878CC}"/>
    <cellStyle name="SAPBEXformats 2 4 2 2 2" xfId="35878" xr:uid="{CD77FB53-DA7B-43AA-A550-ED475CB77779}"/>
    <cellStyle name="SAPBEXformats 2 4 2 2 3" xfId="35880" xr:uid="{20C75B1A-73BB-4F80-A182-9B83E1B66736}"/>
    <cellStyle name="SAPBEXformats 2 4 2 2 4" xfId="35882" xr:uid="{55E76C4A-E07E-4E8D-9B6B-67B82699EA83}"/>
    <cellStyle name="SAPBEXformats 2 4 2 2 5" xfId="35884" xr:uid="{86E34E6F-94C8-4864-B766-ED6FD96A32F5}"/>
    <cellStyle name="SAPBEXformats 2 4 2 2 6" xfId="35886" xr:uid="{DCBB7961-8B9B-4384-B7B7-8C3D0F871779}"/>
    <cellStyle name="SAPBEXformats 2 4 2 2 7" xfId="35887" xr:uid="{7B561011-EB88-4997-9133-F539C6B607AD}"/>
    <cellStyle name="SAPBEXformats 2 4 2 2 8" xfId="35888" xr:uid="{FC01B582-2E7F-46C7-99AE-AA94DDF99086}"/>
    <cellStyle name="SAPBEXformats 2 4 2 2 9" xfId="35890" xr:uid="{FF305D79-9734-4160-8EE4-D37787883E2B}"/>
    <cellStyle name="SAPBEXformats 2 4 2 3" xfId="25797" xr:uid="{49C12A4F-8810-4466-93F4-169B0E47F8E1}"/>
    <cellStyle name="SAPBEXformats 2 4 2 4" xfId="25802" xr:uid="{553F8C8A-845E-49F1-8253-17F9DCF529ED}"/>
    <cellStyle name="SAPBEXformats 2 4 2 5" xfId="25808" xr:uid="{D318F81C-A444-4049-A0AB-7B73814098CC}"/>
    <cellStyle name="SAPBEXformats 2 4 2 6" xfId="25813" xr:uid="{ECB9740A-2AEE-425B-8BF1-C9E7F2C4DF59}"/>
    <cellStyle name="SAPBEXformats 2 4 2 7" xfId="29136" xr:uid="{66E6CA3F-5969-4550-AF76-39C458CBEC51}"/>
    <cellStyle name="SAPBEXformats 2 4 2 8" xfId="29141" xr:uid="{AC249305-3653-4619-8271-3BB7EFABE7EA}"/>
    <cellStyle name="SAPBEXformats 2 4 2 9" xfId="29145" xr:uid="{E4EAE0C1-9453-41AB-8770-CBC3B5B8BADB}"/>
    <cellStyle name="SAPBEXformats 2 4 3" xfId="35891" xr:uid="{7106A6BA-E4C0-4660-BB35-4EB70647AFD5}"/>
    <cellStyle name="SAPBEXformats 2 4 3 10" xfId="35671" xr:uid="{21E726F1-4B87-4B56-9385-C7091E189ECC}"/>
    <cellStyle name="SAPBEXformats 2 4 3 2" xfId="25824" xr:uid="{27A651F6-42F6-407C-A812-2023BB733D36}"/>
    <cellStyle name="SAPBEXformats 2 4 3 2 2" xfId="24961" xr:uid="{AFB677B9-0344-4AEC-8880-BB9C8362DD80}"/>
    <cellStyle name="SAPBEXformats 2 4 3 2 3" xfId="24966" xr:uid="{5B61A228-B5FC-4F2A-9220-43A62F866FFC}"/>
    <cellStyle name="SAPBEXformats 2 4 3 2 4" xfId="35892" xr:uid="{9F8EEE75-5C96-4EC0-9BEE-0A80A84B3B0A}"/>
    <cellStyle name="SAPBEXformats 2 4 3 2 5" xfId="35893" xr:uid="{6D87CBF7-6588-42AC-BB7E-2657E3919590}"/>
    <cellStyle name="SAPBEXformats 2 4 3 2 6" xfId="35894" xr:uid="{5AD1A595-1213-4115-BF13-F5E824BCB08B}"/>
    <cellStyle name="SAPBEXformats 2 4 3 2 7" xfId="35895" xr:uid="{2373996D-D336-434F-A3E0-D7E7C90768A1}"/>
    <cellStyle name="SAPBEXformats 2 4 3 2 8" xfId="35896" xr:uid="{579D3473-D3C8-4E2C-8FE6-6A8C47939357}"/>
    <cellStyle name="SAPBEXformats 2 4 3 2 9" xfId="35897" xr:uid="{486EF401-B930-4DED-BCA5-77B2F9852361}"/>
    <cellStyle name="SAPBEXformats 2 4 3 3" xfId="25828" xr:uid="{BB596D7D-892B-443A-BAA3-4715B0A3E05E}"/>
    <cellStyle name="SAPBEXformats 2 4 3 4" xfId="2817" xr:uid="{1D5808AF-691D-404B-84E0-A6222B580AD1}"/>
    <cellStyle name="SAPBEXformats 2 4 3 5" xfId="2826" xr:uid="{80B56AB2-6D50-4BFB-BE4F-B02D7345DD7D}"/>
    <cellStyle name="SAPBEXformats 2 4 3 6" xfId="2836" xr:uid="{040E7B5E-E5AD-4245-99AA-85958FFBB80A}"/>
    <cellStyle name="SAPBEXformats 2 4 3 7" xfId="29170" xr:uid="{3573D8B9-ECE9-417F-8C51-C91873A0381A}"/>
    <cellStyle name="SAPBEXformats 2 4 3 8" xfId="29173" xr:uid="{064C8C02-96F0-42A6-9345-DE51C190FB97}"/>
    <cellStyle name="SAPBEXformats 2 4 3 9" xfId="29175" xr:uid="{95E55DD1-26D8-4474-B7D3-1CE53A54142F}"/>
    <cellStyle name="SAPBEXformats 2 4 4" xfId="35898" xr:uid="{BF1E68CA-6C56-431D-9420-DA9E23640679}"/>
    <cellStyle name="SAPBEXformats 2 4 4 10" xfId="35899" xr:uid="{9267685E-AD1A-4BF6-8134-8AB96DF8CDA9}"/>
    <cellStyle name="SAPBEXformats 2 4 4 2" xfId="25836" xr:uid="{8E41B9C6-06DC-491B-99D8-F450E37C512E}"/>
    <cellStyle name="SAPBEXformats 2 4 4 2 2" xfId="25724" xr:uid="{EFD8130C-D1EB-4C40-932C-78BCFA5CE320}"/>
    <cellStyle name="SAPBEXformats 2 4 4 2 3" xfId="25726" xr:uid="{588025A9-B76F-43FB-9EE2-264BF4A2ADDF}"/>
    <cellStyle name="SAPBEXformats 2 4 4 2 4" xfId="35900" xr:uid="{6FD10AC9-42EB-4BB0-8A65-EA6EA66461BB}"/>
    <cellStyle name="SAPBEXformats 2 4 4 2 5" xfId="35901" xr:uid="{CCD5D85A-12DF-4DC5-AA9C-09A9BF08180B}"/>
    <cellStyle name="SAPBEXformats 2 4 4 2 6" xfId="35902" xr:uid="{79774A4E-493E-475B-BFE5-D00A965C25DB}"/>
    <cellStyle name="SAPBEXformats 2 4 4 2 7" xfId="35903" xr:uid="{2BC15FC7-65DA-4C25-848B-87339E7F0AEA}"/>
    <cellStyle name="SAPBEXformats 2 4 4 2 8" xfId="35904" xr:uid="{295CA7F0-3FD7-4D63-A837-7BC3006F9C81}"/>
    <cellStyle name="SAPBEXformats 2 4 4 2 9" xfId="35905" xr:uid="{964A3C93-5FA1-47FD-A24A-0F2F59E7BFFF}"/>
    <cellStyle name="SAPBEXformats 2 4 4 3" xfId="25838" xr:uid="{8CD5DAEA-2668-480B-880B-CCDE756F7F72}"/>
    <cellStyle name="SAPBEXformats 2 4 4 4" xfId="25840" xr:uid="{9472D52D-8F26-4642-A290-0008DC723DAD}"/>
    <cellStyle name="SAPBEXformats 2 4 4 5" xfId="25843" xr:uid="{17FE512E-E130-4441-8417-A492A611FED4}"/>
    <cellStyle name="SAPBEXformats 2 4 4 6" xfId="25846" xr:uid="{311F0363-6A0A-4B6F-AC4D-519D6D4644E5}"/>
    <cellStyle name="SAPBEXformats 2 4 4 7" xfId="29180" xr:uid="{4FEE6BFE-D5A4-4769-80A2-7E98CB42CA27}"/>
    <cellStyle name="SAPBEXformats 2 4 4 8" xfId="29182" xr:uid="{5C1E5E0C-0FBA-437A-8037-B482D18641B4}"/>
    <cellStyle name="SAPBEXformats 2 4 4 9" xfId="29184" xr:uid="{F85E6CE5-BBEF-43BF-9888-F2A8ECBF7B74}"/>
    <cellStyle name="SAPBEXformats 2 4 5" xfId="35906" xr:uid="{4B6C3505-BBF4-447A-B483-D84C1672209E}"/>
    <cellStyle name="SAPBEXformats 2 4 5 10" xfId="9563" xr:uid="{572728BB-FDF8-4C41-8A79-BD4957F9F47B}"/>
    <cellStyle name="SAPBEXformats 2 4 5 2" xfId="25851" xr:uid="{97CFC73A-49A6-4052-8D05-62EAF9AE7EEC}"/>
    <cellStyle name="SAPBEXformats 2 4 5 2 2" xfId="7402" xr:uid="{016EDABA-0CD8-467B-9055-2DB77582F7E9}"/>
    <cellStyle name="SAPBEXformats 2 4 5 2 3" xfId="7434" xr:uid="{ECE1D7E2-B28C-484F-8D15-69939FC38BA8}"/>
    <cellStyle name="SAPBEXformats 2 4 5 2 4" xfId="35907" xr:uid="{7547EB19-BEDF-43C6-B775-270037770645}"/>
    <cellStyle name="SAPBEXformats 2 4 5 2 5" xfId="35909" xr:uid="{C788548C-E3FB-48F5-9461-77051553CD5C}"/>
    <cellStyle name="SAPBEXformats 2 4 5 2 6" xfId="35912" xr:uid="{F268C8BA-1176-4057-BDAA-C87FCDF92460}"/>
    <cellStyle name="SAPBEXformats 2 4 5 2 7" xfId="35915" xr:uid="{656572F5-EA62-42F1-938B-62B7A1FD054A}"/>
    <cellStyle name="SAPBEXformats 2 4 5 2 8" xfId="35918" xr:uid="{9D5A8250-F8B2-4C87-985C-E0F80EBC1CB0}"/>
    <cellStyle name="SAPBEXformats 2 4 5 2 9" xfId="35921" xr:uid="{0C3A6F7D-0BA9-47D6-A241-AFC7BF81E8FB}"/>
    <cellStyle name="SAPBEXformats 2 4 5 3" xfId="25853" xr:uid="{205C1E06-50D7-433E-B6F1-FCCCABF69CE2}"/>
    <cellStyle name="SAPBEXformats 2 4 5 4" xfId="25855" xr:uid="{7F646B9B-5C31-45A5-B27B-01A9463A9FE8}"/>
    <cellStyle name="SAPBEXformats 2 4 5 5" xfId="25858" xr:uid="{F32D7267-05D8-402A-9A24-604113984B59}"/>
    <cellStyle name="SAPBEXformats 2 4 5 6" xfId="25861" xr:uid="{E7ABB051-EC38-4EA5-9330-52BC2AD311F5}"/>
    <cellStyle name="SAPBEXformats 2 4 5 7" xfId="29189" xr:uid="{80A61A57-10B3-4C5E-AE40-98A841C2FB13}"/>
    <cellStyle name="SAPBEXformats 2 4 5 8" xfId="29191" xr:uid="{1FCE0DDC-DA30-45A5-AF9E-52CEDDAD4385}"/>
    <cellStyle name="SAPBEXformats 2 4 5 9" xfId="29193" xr:uid="{12028CB0-2474-49C5-959E-58857699C44E}"/>
    <cellStyle name="SAPBEXformats 2 4 6" xfId="35923" xr:uid="{8B18DE21-7B87-4F2D-8E98-FC6105A99EF5}"/>
    <cellStyle name="SAPBEXformats 2 4 6 10" xfId="11848" xr:uid="{4CA507C9-93EE-4E53-A3D9-8E3DA74573B4}"/>
    <cellStyle name="SAPBEXformats 2 4 6 2" xfId="25867" xr:uid="{469771C3-1D2A-491F-B4C9-0AC026446050}"/>
    <cellStyle name="SAPBEXformats 2 4 6 2 2" xfId="35924" xr:uid="{BD37A8DC-677A-4D47-916D-F98A7750681A}"/>
    <cellStyle name="SAPBEXformats 2 4 6 2 3" xfId="1806" xr:uid="{F10744DB-897D-4037-A9B8-B95DACBB0E44}"/>
    <cellStyle name="SAPBEXformats 2 4 6 2 4" xfId="1920" xr:uid="{EA95F8CF-6A26-42B9-A145-1A3E842EB4CE}"/>
    <cellStyle name="SAPBEXformats 2 4 6 2 5" xfId="1941" xr:uid="{61DBF0E3-3C22-4575-AA8C-0ECEE1BAD17C}"/>
    <cellStyle name="SAPBEXformats 2 4 6 2 6" xfId="1952" xr:uid="{E0373CCD-4022-4B16-BBFB-C77831A6F534}"/>
    <cellStyle name="SAPBEXformats 2 4 6 2 7" xfId="1964" xr:uid="{0160A791-81F2-439F-8934-E123261760B0}"/>
    <cellStyle name="SAPBEXformats 2 4 6 2 8" xfId="1978" xr:uid="{4C33BB5A-213E-4026-9C61-3E9D75057E54}"/>
    <cellStyle name="SAPBEXformats 2 4 6 2 9" xfId="1989" xr:uid="{72163FB7-7F8A-4CFF-9E94-4C124C79F678}"/>
    <cellStyle name="SAPBEXformats 2 4 6 3" xfId="25869" xr:uid="{86A03BE3-432B-46CC-A0FE-0BDAB3484948}"/>
    <cellStyle name="SAPBEXformats 2 4 6 4" xfId="25871" xr:uid="{39902BB0-EAB9-4081-8D37-8EF4EF9BC792}"/>
    <cellStyle name="SAPBEXformats 2 4 6 5" xfId="25873" xr:uid="{09BF3F05-D831-420C-BA47-F9DBDF281B17}"/>
    <cellStyle name="SAPBEXformats 2 4 6 6" xfId="25875" xr:uid="{254B5FB0-06C9-4214-945E-E6F74F313308}"/>
    <cellStyle name="SAPBEXformats 2 4 6 7" xfId="35925" xr:uid="{113BF53F-61DF-4886-9BDD-5633E537D1FA}"/>
    <cellStyle name="SAPBEXformats 2 4 6 8" xfId="35926" xr:uid="{36D69D68-E672-4CF7-B840-F113C3D8B24F}"/>
    <cellStyle name="SAPBEXformats 2 4 6 9" xfId="35928" xr:uid="{6C75444C-7ADA-4080-85A6-70BF62107AD3}"/>
    <cellStyle name="SAPBEXformats 2 4 7" xfId="35929" xr:uid="{349C9B41-BD6B-44DC-8E29-D3FE6498FD2E}"/>
    <cellStyle name="SAPBEXformats 2 4 7 2" xfId="32839" xr:uid="{4890671E-86D5-4A30-94B6-4057E3881DAB}"/>
    <cellStyle name="SAPBEXformats 2 4 7 3" xfId="32842" xr:uid="{16CD8C11-E8FD-480E-ABB9-9D40965DAEAA}"/>
    <cellStyle name="SAPBEXformats 2 4 7 4" xfId="35930" xr:uid="{D6DAF874-2AE1-4D5A-89DE-40B9ACEC3C68}"/>
    <cellStyle name="SAPBEXformats 2 4 7 5" xfId="35931" xr:uid="{2041FF89-152A-4B18-B9A8-E7538560B2E0}"/>
    <cellStyle name="SAPBEXformats 2 4 7 6" xfId="35932" xr:uid="{295D443E-373E-439C-AF55-35647D698A23}"/>
    <cellStyle name="SAPBEXformats 2 4 7 7" xfId="35933" xr:uid="{EF11C025-4EF5-46B1-9129-295ED511574D}"/>
    <cellStyle name="SAPBEXformats 2 4 7 8" xfId="35934" xr:uid="{96E2BE00-53A4-4D6B-A562-37BFD9075325}"/>
    <cellStyle name="SAPBEXformats 2 4 7 9" xfId="35935" xr:uid="{38977026-DE25-41EF-BAD2-CDA0C31F227B}"/>
    <cellStyle name="SAPBEXformats 2 4 8" xfId="35936" xr:uid="{EFB93A4E-621A-45ED-9A30-35EFCC14667F}"/>
    <cellStyle name="SAPBEXformats 2 4 8 2" xfId="35937" xr:uid="{A9BA6847-5BDA-49A4-9716-70CB18BAEC1C}"/>
    <cellStyle name="SAPBEXformats 2 4 8 3" xfId="35938" xr:uid="{C185AD64-F54A-464F-BC28-1B7985477AD1}"/>
    <cellStyle name="SAPBEXformats 2 4 8 4" xfId="35939" xr:uid="{9096E24B-016A-4B9E-AC54-EC0A779F7B17}"/>
    <cellStyle name="SAPBEXformats 2 4 8 5" xfId="35940" xr:uid="{DD6F7788-545C-4355-852A-571F494C48B2}"/>
    <cellStyle name="SAPBEXformats 2 4 8 6" xfId="35941" xr:uid="{DC7D89AA-4DF8-46B7-A878-DF907CC92960}"/>
    <cellStyle name="SAPBEXformats 2 4 8 7" xfId="35942" xr:uid="{1C624689-E65B-4CE8-9730-A69384CCF712}"/>
    <cellStyle name="SAPBEXformats 2 4 8 8" xfId="35943" xr:uid="{212C89E6-0EAF-4859-90D0-CE067E210069}"/>
    <cellStyle name="SAPBEXformats 2 4 8 9" xfId="35944" xr:uid="{88FA067A-4B3E-4B0E-AE21-D8A483755F69}"/>
    <cellStyle name="SAPBEXformats 2 4 9" xfId="27879" xr:uid="{216CB62B-35EC-4EB5-8D0B-9E54E44B907A}"/>
    <cellStyle name="SAPBEXformats 2 4 9 2" xfId="33206" xr:uid="{0DD05A19-A608-4C85-9EF7-38FA5DCB403E}"/>
    <cellStyle name="SAPBEXformats 2 4 9 3" xfId="33208" xr:uid="{854F4181-D0B2-4A19-AB2B-93174AEE3386}"/>
    <cellStyle name="SAPBEXformats 2 4 9 4" xfId="33210" xr:uid="{873CCA72-5F4E-4B59-B704-A72F16AAAA2B}"/>
    <cellStyle name="SAPBEXformats 2 4 9 5" xfId="33212" xr:uid="{1F7391E3-6981-45EF-A631-179E72551C8D}"/>
    <cellStyle name="SAPBEXformats 2 4 9 6" xfId="33214" xr:uid="{F935EB30-83EB-4ECA-A25F-36C2DFE1EE46}"/>
    <cellStyle name="SAPBEXformats 2 4 9 7" xfId="33216" xr:uid="{93513B91-68CC-4389-BD78-EA36484485AF}"/>
    <cellStyle name="SAPBEXformats 2 4 9 8" xfId="33218" xr:uid="{E108F1B1-08AD-441F-8321-3DF0F29A5AC8}"/>
    <cellStyle name="SAPBEXformats 2 4 9 9" xfId="33220" xr:uid="{7668B0DB-350F-46EE-BC0E-452658C39B64}"/>
    <cellStyle name="SAPBEXformats 2 4_New TB 18-19" xfId="30254" xr:uid="{0A1FB37E-145A-4A61-9470-79CADF99B6B4}"/>
    <cellStyle name="SAPBEXformats 2 5" xfId="35613" xr:uid="{E43A00DE-DE69-43F3-911A-FFEF206C14EF}"/>
    <cellStyle name="SAPBEXformats 2 5 10" xfId="35945" xr:uid="{C0CC3CEB-E3E1-4E93-B565-FC84E028EB75}"/>
    <cellStyle name="SAPBEXformats 2 5 2" xfId="35946" xr:uid="{59B41AEA-D123-490C-ABFE-FF342B96D48F}"/>
    <cellStyle name="SAPBEXformats 2 5 2 2" xfId="33478" xr:uid="{C736F9FD-3C77-4AA3-8830-79803E9102FA}"/>
    <cellStyle name="SAPBEXformats 2 5 2 3" xfId="33480" xr:uid="{1B022FB2-DA60-4616-810A-6D062886AD9E}"/>
    <cellStyle name="SAPBEXformats 2 5 2 4" xfId="33482" xr:uid="{3B67000A-4B97-4B21-93EF-7C2863374668}"/>
    <cellStyle name="SAPBEXformats 2 5 2 5" xfId="29399" xr:uid="{8D5F4058-2E0E-4398-B0B4-3C06268A2BB5}"/>
    <cellStyle name="SAPBEXformats 2 5 2 6" xfId="29402" xr:uid="{E9AFFB2B-152B-413A-8CE1-5E9E09911970}"/>
    <cellStyle name="SAPBEXformats 2 5 2 7" xfId="29406" xr:uid="{5F057981-B512-4FFB-9EFB-A19FCD87AAB2}"/>
    <cellStyle name="SAPBEXformats 2 5 2 8" xfId="29409" xr:uid="{FBFEE90B-F08B-4145-824D-9E77FF78D1CF}"/>
    <cellStyle name="SAPBEXformats 2 5 2 9" xfId="29412" xr:uid="{2915DDB0-0273-4BA5-90C1-02961E5B8035}"/>
    <cellStyle name="SAPBEXformats 2 5 3" xfId="35947" xr:uid="{2AD3545A-3513-4CBC-B17D-634EDC1F1426}"/>
    <cellStyle name="SAPBEXformats 2 5 4" xfId="35948" xr:uid="{CD3DD3C9-2E8F-4E26-BA4E-F756770BD9D1}"/>
    <cellStyle name="SAPBEXformats 2 5 5" xfId="35949" xr:uid="{61231B6D-901D-4D34-9D98-5EECFC3A3873}"/>
    <cellStyle name="SAPBEXformats 2 5 6" xfId="35952" xr:uid="{72123D05-A20A-4DB7-AB34-DA6842554815}"/>
    <cellStyle name="SAPBEXformats 2 5 7" xfId="35953" xr:uid="{C6192A87-74AD-46D8-A697-95DF60D6561A}"/>
    <cellStyle name="SAPBEXformats 2 5 8" xfId="35954" xr:uid="{41104920-3015-47A5-8680-F9778C7A2F65}"/>
    <cellStyle name="SAPBEXformats 2 5 9" xfId="27897" xr:uid="{315557F2-7FC0-4D75-BE0F-B29B82406F29}"/>
    <cellStyle name="SAPBEXformats 2 6" xfId="28376" xr:uid="{FC499A38-1294-4804-ADB0-28834945F454}"/>
    <cellStyle name="SAPBEXformats 2 6 10" xfId="35955" xr:uid="{F162E4E2-FC69-4F82-81D4-B19E7DAEE926}"/>
    <cellStyle name="SAPBEXformats 2 6 2" xfId="35956" xr:uid="{EA6F0B79-EB62-4E8C-8647-6FA918807715}"/>
    <cellStyle name="SAPBEXformats 2 6 2 2" xfId="35957" xr:uid="{311E35BC-A53A-4215-8B0E-7F100E25454D}"/>
    <cellStyle name="SAPBEXformats 2 6 2 3" xfId="35958" xr:uid="{33061F39-A357-4C58-9D0F-B7D8C25861F3}"/>
    <cellStyle name="SAPBEXformats 2 6 2 4" xfId="35959" xr:uid="{F6C999F2-3492-463D-92A7-31CC7A9DEABC}"/>
    <cellStyle name="SAPBEXformats 2 6 2 5" xfId="29491" xr:uid="{F0F18265-1BBF-4375-B3BD-B672F816EFE1}"/>
    <cellStyle name="SAPBEXformats 2 6 2 6" xfId="29493" xr:uid="{0B48DA7A-956B-48D0-BB91-60D9345AF557}"/>
    <cellStyle name="SAPBEXformats 2 6 2 7" xfId="29495" xr:uid="{85332E69-7F8E-4591-A2B3-4BE3842CAC0E}"/>
    <cellStyle name="SAPBEXformats 2 6 2 8" xfId="29497" xr:uid="{F804D86A-71C2-4767-9057-D9DE9EF157B2}"/>
    <cellStyle name="SAPBEXformats 2 6 2 9" xfId="29500" xr:uid="{E9DA65B3-CC81-4907-9670-E278E183A07B}"/>
    <cellStyle name="SAPBEXformats 2 6 3" xfId="35960" xr:uid="{8E368F3A-4F24-498D-B150-38D236F521D5}"/>
    <cellStyle name="SAPBEXformats 2 6 4" xfId="35961" xr:uid="{8B7290E7-08F1-4609-9C82-7C2957C469C7}"/>
    <cellStyle name="SAPBEXformats 2 6 5" xfId="35962" xr:uid="{49068317-9203-46BF-BCDC-B20D4DBEC3B4}"/>
    <cellStyle name="SAPBEXformats 2 6 6" xfId="35963" xr:uid="{B9D54165-2A87-4DA9-85AE-31B00932358F}"/>
    <cellStyle name="SAPBEXformats 2 6 7" xfId="35964" xr:uid="{94DB4CA5-C43B-407C-B50C-3E6C3EFA13ED}"/>
    <cellStyle name="SAPBEXformats 2 6 8" xfId="35965" xr:uid="{71D7A626-2D30-4207-9286-42051765589E}"/>
    <cellStyle name="SAPBEXformats 2 6 9" xfId="33234" xr:uid="{EFCB461C-CEE0-41E4-ABDF-3274756B95C3}"/>
    <cellStyle name="SAPBEXformats 2 7" xfId="28378" xr:uid="{665EFC94-A91C-410C-9641-2A8F68F34939}"/>
    <cellStyle name="SAPBEXformats 2 7 10" xfId="8033" xr:uid="{F208D21A-C57E-473A-99AD-E5D50A8287CC}"/>
    <cellStyle name="SAPBEXformats 2 7 2" xfId="35966" xr:uid="{5CED589E-D051-4F18-B431-216EC88A2552}"/>
    <cellStyle name="SAPBEXformats 2 7 2 2" xfId="35967" xr:uid="{9170CF09-67CA-4050-96BF-41636CF25DF4}"/>
    <cellStyle name="SAPBEXformats 2 7 2 3" xfId="35968" xr:uid="{FB271FA4-BA6F-4A90-9740-77095259185E}"/>
    <cellStyle name="SAPBEXformats 2 7 2 4" xfId="35969" xr:uid="{43354CD9-B8F2-4132-B3A6-9A0DB5CC89C5}"/>
    <cellStyle name="SAPBEXformats 2 7 2 5" xfId="29592" xr:uid="{52B7CDEF-7117-40CE-B18A-613C5CED0392}"/>
    <cellStyle name="SAPBEXformats 2 7 2 6" xfId="29595" xr:uid="{375A8CFF-090E-456F-A78C-056C258BBD41}"/>
    <cellStyle name="SAPBEXformats 2 7 2 7" xfId="29598" xr:uid="{2CE9FCFF-DDE3-4528-84A1-74061F09D5D2}"/>
    <cellStyle name="SAPBEXformats 2 7 2 8" xfId="29601" xr:uid="{04794221-A181-4A32-8F8A-23F1F9F37C42}"/>
    <cellStyle name="SAPBEXformats 2 7 2 9" xfId="29604" xr:uid="{E8E0FBAD-1629-427E-8362-DB73F149597A}"/>
    <cellStyle name="SAPBEXformats 2 7 3" xfId="35970" xr:uid="{3F113749-BAE5-492B-84C1-D2C848DCD14E}"/>
    <cellStyle name="SAPBEXformats 2 7 4" xfId="35971" xr:uid="{F1CFC691-F6AF-465B-ACB8-6B802844B23B}"/>
    <cellStyle name="SAPBEXformats 2 7 5" xfId="35972" xr:uid="{55EC1412-A3FD-4B4B-9A24-55AF9B38359A}"/>
    <cellStyle name="SAPBEXformats 2 7 6" xfId="35973" xr:uid="{E5280B95-61AB-4D85-8BB7-91FB8901D513}"/>
    <cellStyle name="SAPBEXformats 2 7 7" xfId="35974" xr:uid="{A7BE40B4-7944-4607-B233-6E9B07B0C17D}"/>
    <cellStyle name="SAPBEXformats 2 7 8" xfId="35975" xr:uid="{36991FAA-A4F6-4349-9B1A-2A66389236D8}"/>
    <cellStyle name="SAPBEXformats 2 7 9" xfId="33244" xr:uid="{EEBB5DE8-E318-4505-9EC1-23E0C4E8A545}"/>
    <cellStyle name="SAPBEXformats 2 8" xfId="28381" xr:uid="{E6DFF8EB-9641-4011-AAA5-8D39826CE6EB}"/>
    <cellStyle name="SAPBEXformats 2 8 10" xfId="35976" xr:uid="{031334F9-02AB-49C2-A754-3B679788891F}"/>
    <cellStyle name="SAPBEXformats 2 8 2" xfId="35979" xr:uid="{A75B247A-BE10-45B2-B542-ECA6C337E648}"/>
    <cellStyle name="SAPBEXformats 2 8 2 2" xfId="35980" xr:uid="{4D82B329-7D19-416C-B462-29DA7AD5F4E1}"/>
    <cellStyle name="SAPBEXformats 2 8 2 3" xfId="35981" xr:uid="{D9C6DDDC-B06E-4903-9614-CC60D12AF277}"/>
    <cellStyle name="SAPBEXformats 2 8 2 4" xfId="35982" xr:uid="{EAF6505D-70C3-42C1-BA87-4E9DA84E2D00}"/>
    <cellStyle name="SAPBEXformats 2 8 2 5" xfId="29687" xr:uid="{55456FED-B616-4534-AB81-F11FD46A324C}"/>
    <cellStyle name="SAPBEXformats 2 8 2 6" xfId="29691" xr:uid="{D6F5CBF9-A316-4D4E-B528-0C91AACA043B}"/>
    <cellStyle name="SAPBEXformats 2 8 2 7" xfId="29695" xr:uid="{82BB90E0-3D2E-40E2-85B5-C0747376891E}"/>
    <cellStyle name="SAPBEXformats 2 8 2 8" xfId="29700" xr:uid="{F2A968E4-7F46-47A5-96E3-2CBEBBB45248}"/>
    <cellStyle name="SAPBEXformats 2 8 2 9" xfId="29704" xr:uid="{7B69A6ED-9AE9-47B8-99B6-6BC79837C220}"/>
    <cellStyle name="SAPBEXformats 2 8 3" xfId="35985" xr:uid="{FCAFBE49-C57C-4E38-89C2-60103948FAC7}"/>
    <cellStyle name="SAPBEXformats 2 8 4" xfId="35988" xr:uid="{D7EBB214-1B6F-47DF-B78B-5C49C81C7D96}"/>
    <cellStyle name="SAPBEXformats 2 8 5" xfId="35991" xr:uid="{9A235C83-56F3-4799-88A7-553E1CC01B8C}"/>
    <cellStyle name="SAPBEXformats 2 8 6" xfId="35992" xr:uid="{3C3C1631-3616-4835-960E-9E2E5B192C27}"/>
    <cellStyle name="SAPBEXformats 2 8 7" xfId="35993" xr:uid="{D437EFBF-9E71-442B-A747-119DD2EAFDEC}"/>
    <cellStyle name="SAPBEXformats 2 8 8" xfId="35994" xr:uid="{4147E31E-3BF0-4D58-8F31-9C353E5485DB}"/>
    <cellStyle name="SAPBEXformats 2 8 9" xfId="33257" xr:uid="{4FB04776-47E5-4084-BDC5-DF773F4D214A}"/>
    <cellStyle name="SAPBEXformats 2 9" xfId="28383" xr:uid="{05F04F3C-217A-4983-A1EA-CFFA397630BD}"/>
    <cellStyle name="SAPBEXformats 2 9 10" xfId="35995" xr:uid="{77357345-30C8-46E7-9B08-738EEC364CFC}"/>
    <cellStyle name="SAPBEXformats 2 9 2" xfId="35996" xr:uid="{5DDD67CD-1CA8-4250-B89B-0BD6AA549CE0}"/>
    <cellStyle name="SAPBEXformats 2 9 2 2" xfId="35997" xr:uid="{27147D31-FAD8-494D-85D7-C2E808C14463}"/>
    <cellStyle name="SAPBEXformats 2 9 2 3" xfId="35998" xr:uid="{B6917BF9-F4F1-4739-9246-4075DA307BF5}"/>
    <cellStyle name="SAPBEXformats 2 9 2 4" xfId="35999" xr:uid="{358FCC5F-CAA6-4303-9A1C-99FC71FA45A8}"/>
    <cellStyle name="SAPBEXformats 2 9 2 5" xfId="29786" xr:uid="{2DC77679-D95E-4E71-9258-DE1CB27C0308}"/>
    <cellStyle name="SAPBEXformats 2 9 2 6" xfId="29788" xr:uid="{A8934E45-0E2E-4F25-BD8F-6C117FC46EB9}"/>
    <cellStyle name="SAPBEXformats 2 9 2 7" xfId="29790" xr:uid="{6CE2C57F-7D39-4539-8703-11D50DDF6DE2}"/>
    <cellStyle name="SAPBEXformats 2 9 2 8" xfId="29792" xr:uid="{C245BF90-1F30-47C8-AB7C-D258AE63305C}"/>
    <cellStyle name="SAPBEXformats 2 9 2 9" xfId="29794" xr:uid="{F6F1376A-605B-4F19-BB7D-786C00D455AF}"/>
    <cellStyle name="SAPBEXformats 2 9 3" xfId="36000" xr:uid="{771C1A50-A587-496D-B415-5123CEB5DEF1}"/>
    <cellStyle name="SAPBEXformats 2 9 4" xfId="36001" xr:uid="{01214E12-64B9-4B51-BEFB-80FC8ED2B22A}"/>
    <cellStyle name="SAPBEXformats 2 9 5" xfId="36002" xr:uid="{F490E677-DCF4-4500-B51E-7FD60BD6134A}"/>
    <cellStyle name="SAPBEXformats 2 9 6" xfId="36003" xr:uid="{75BAFE19-4364-4D78-9FF9-5415CBEABDE7}"/>
    <cellStyle name="SAPBEXformats 2 9 7" xfId="36004" xr:uid="{EF068B9A-780A-4114-9964-8921BA9EDD02}"/>
    <cellStyle name="SAPBEXformats 2 9 8" xfId="36005" xr:uid="{696C4B13-17D3-40E3-8D05-428AE8B6C39A}"/>
    <cellStyle name="SAPBEXformats 2 9 9" xfId="36006" xr:uid="{E5A2AB1E-61C1-4320-B3BD-793C03312A29}"/>
    <cellStyle name="SAPBEXformats 2_New TB 18-19" xfId="19405" xr:uid="{349E6635-23CD-4219-8CAD-6702E5406268}"/>
    <cellStyle name="SAPBEXformats 20" xfId="35692" xr:uid="{0EE36578-5A53-4DEB-9EF6-001C4C8DF56C}"/>
    <cellStyle name="SAPBEXformats 21" xfId="35694" xr:uid="{1FFFA412-CED8-483F-8FE1-64E0B0D014BE}"/>
    <cellStyle name="SAPBEXformats 22" xfId="35696" xr:uid="{C62C431A-FAB4-4C7A-B2F1-24C91D4A88B8}"/>
    <cellStyle name="SAPBEXformats 3" xfId="27551" xr:uid="{5A8F5D66-8749-4BBF-8002-D35B49102C9C}"/>
    <cellStyle name="SAPBEXformats 3 10" xfId="25684" xr:uid="{E117B7F0-D3D3-4069-9A42-ACB7FD250C7A}"/>
    <cellStyle name="SAPBEXformats 3 10 2" xfId="26428" xr:uid="{D080B3C4-1241-4098-BB51-1B806184C4A8}"/>
    <cellStyle name="SAPBEXformats 3 10 3" xfId="26430" xr:uid="{5FFDD454-D1C4-4B35-BDE0-A53AED3EE7F3}"/>
    <cellStyle name="SAPBEXformats 3 10 4" xfId="11637" xr:uid="{EE967EAD-76C9-4277-AC26-CE4C1D2AAF92}"/>
    <cellStyle name="SAPBEXformats 3 10 5" xfId="11643" xr:uid="{11CFB4FA-68D3-43FC-B7F5-B7F0C2B6E692}"/>
    <cellStyle name="SAPBEXformats 3 10 6" xfId="11651" xr:uid="{CE7D0042-5576-4A2D-9270-1865113E25AF}"/>
    <cellStyle name="SAPBEXformats 3 10 7" xfId="7408" xr:uid="{5A8D92C0-C004-497E-985F-CDBDD383D47A}"/>
    <cellStyle name="SAPBEXformats 3 10 8" xfId="7439" xr:uid="{49EB6A4E-4160-4B8B-B5CF-DFF99BDA4FB9}"/>
    <cellStyle name="SAPBEXformats 3 10 9" xfId="7452" xr:uid="{B09EDAA8-FECA-4A1F-8192-9A60A4F7458E}"/>
    <cellStyle name="SAPBEXformats 3 11" xfId="25686" xr:uid="{140A0A97-2AA4-4FE3-869D-123607AB9A5C}"/>
    <cellStyle name="SAPBEXformats 3 11 2" xfId="10150" xr:uid="{04E2C6B2-306C-4451-90F9-C625DCF1F3BF}"/>
    <cellStyle name="SAPBEXformats 3 11 3" xfId="10153" xr:uid="{AA660DAA-C1AF-4B19-AA46-5D874D25F251}"/>
    <cellStyle name="SAPBEXformats 3 11 4" xfId="10156" xr:uid="{76B7720E-8AB0-40CC-AAEE-A0E1ED1DA2BF}"/>
    <cellStyle name="SAPBEXformats 3 11 5" xfId="10162" xr:uid="{845C177F-6586-4F27-B790-71819ABB2ED1}"/>
    <cellStyle name="SAPBEXformats 3 11 6" xfId="10171" xr:uid="{45B22CB1-D55F-4B1E-AF15-BECE56EA362B}"/>
    <cellStyle name="SAPBEXformats 3 11 7" xfId="36007" xr:uid="{084767F5-3FD9-4F60-9961-3BFFE8C6BF43}"/>
    <cellStyle name="SAPBEXformats 3 11 8" xfId="36008" xr:uid="{583EA2D8-EACE-435A-98E1-3E9D4F9534AE}"/>
    <cellStyle name="SAPBEXformats 3 11 9" xfId="36009" xr:uid="{19C55FC2-54F0-45F1-8BF2-68B575DF2FFE}"/>
    <cellStyle name="SAPBEXformats 3 12" xfId="36010" xr:uid="{8EE783E8-6F3B-42BD-8C28-04B63D4745E7}"/>
    <cellStyle name="SAPBEXformats 3 12 2" xfId="26441" xr:uid="{91E3CF89-8468-44C4-9310-787532EA2DC1}"/>
    <cellStyle name="SAPBEXformats 3 12 3" xfId="26443" xr:uid="{BD7096EC-74E2-4E53-A84C-E8237FE9D3EC}"/>
    <cellStyle name="SAPBEXformats 3 12 4" xfId="26445" xr:uid="{4168A59F-894A-4E83-8F34-F548C77F3ABE}"/>
    <cellStyle name="SAPBEXformats 3 12 5" xfId="26447" xr:uid="{F437259C-9259-40D2-83BC-D34F8A39FE05}"/>
    <cellStyle name="SAPBEXformats 3 12 6" xfId="36011" xr:uid="{0A43B222-C5D4-4F59-B4D8-1995A71D6579}"/>
    <cellStyle name="SAPBEXformats 3 12 7" xfId="36012" xr:uid="{B57C0576-A88F-46AF-B3A2-8A2D3484D9D5}"/>
    <cellStyle name="SAPBEXformats 3 12 8" xfId="36013" xr:uid="{6C92FE5C-C4B8-4843-9E31-07A77D213B34}"/>
    <cellStyle name="SAPBEXformats 3 12 9" xfId="36014" xr:uid="{62EC8C53-B8F3-428A-B451-9E19D48EE128}"/>
    <cellStyle name="SAPBEXformats 3 13" xfId="36015" xr:uid="{D1CE6AC9-3067-4CD7-9E35-41D123932B4F}"/>
    <cellStyle name="SAPBEXformats 3 13 2" xfId="26455" xr:uid="{FEFA3C08-1DF0-4D04-8078-1A625A967340}"/>
    <cellStyle name="SAPBEXformats 3 13 3" xfId="26457" xr:uid="{110A24F3-4297-4C28-B786-481695A7BAB5}"/>
    <cellStyle name="SAPBEXformats 3 13 4" xfId="26459" xr:uid="{1A67F2A5-A030-4552-AED7-4D8EFFCE4B8C}"/>
    <cellStyle name="SAPBEXformats 3 13 5" xfId="26461" xr:uid="{774B6602-01B6-4AD9-BD7E-B58E108084E3}"/>
    <cellStyle name="SAPBEXformats 3 13 6" xfId="36016" xr:uid="{4F4275F0-1527-4FD3-99B6-D7FE0293FD9B}"/>
    <cellStyle name="SAPBEXformats 3 13 7" xfId="36017" xr:uid="{042008F5-5B0C-4BCB-AB38-4190CE08E8BB}"/>
    <cellStyle name="SAPBEXformats 3 13 8" xfId="36018" xr:uid="{E5D9F895-39F2-4688-A358-05244B7912D0}"/>
    <cellStyle name="SAPBEXformats 3 13 9" xfId="36019" xr:uid="{E525F077-3702-449D-A735-78A4C0044DEB}"/>
    <cellStyle name="SAPBEXformats 3 14" xfId="36020" xr:uid="{5CB7AFA3-B2F7-4B9C-99C2-F2B640F2CA06}"/>
    <cellStyle name="SAPBEXformats 3 15" xfId="36022" xr:uid="{0B869C41-2B17-4495-9BB9-8F7717714DC1}"/>
    <cellStyle name="SAPBEXformats 3 16" xfId="36024" xr:uid="{69B4F41C-7124-4B1E-88F7-211845CA872A}"/>
    <cellStyle name="SAPBEXformats 3 17" xfId="36025" xr:uid="{648E2DD1-3F67-49AE-B506-66ED4197CE91}"/>
    <cellStyle name="SAPBEXformats 3 18" xfId="36026" xr:uid="{825B5721-D431-4BF9-A469-BF7ECDBA3A71}"/>
    <cellStyle name="SAPBEXformats 3 19" xfId="36027" xr:uid="{FD0A4DD9-0F27-455B-9BD3-6F1FD19CCAF4}"/>
    <cellStyle name="SAPBEXformats 3 2" xfId="35617" xr:uid="{CBE51355-2628-44FA-8DCB-5C1D92B9C619}"/>
    <cellStyle name="SAPBEXformats 3 2 10" xfId="28692" xr:uid="{A7630583-5CDD-4A7C-834D-193047640FE0}"/>
    <cellStyle name="SAPBEXformats 3 2 10 2" xfId="34721" xr:uid="{69B4D2C9-4A34-45B4-B6B1-0B9B64A5C7A8}"/>
    <cellStyle name="SAPBEXformats 3 2 10 3" xfId="34724" xr:uid="{35E31397-47C1-4BF6-BBB5-0AD0173E0FF6}"/>
    <cellStyle name="SAPBEXformats 3 2 10 4" xfId="36028" xr:uid="{D9A30FF9-DACA-40CD-B972-25B291CC1C95}"/>
    <cellStyle name="SAPBEXformats 3 2 10 5" xfId="36030" xr:uid="{F8D2E5B8-0C37-4CE2-B1EE-24B43663AD7F}"/>
    <cellStyle name="SAPBEXformats 3 2 10 6" xfId="36031" xr:uid="{9A540684-4444-403D-8509-17E02C66EA61}"/>
    <cellStyle name="SAPBEXformats 3 2 10 7" xfId="36032" xr:uid="{E650D903-9D2F-4D42-A696-0D7639CE0E50}"/>
    <cellStyle name="SAPBEXformats 3 2 10 8" xfId="36033" xr:uid="{3C1A98B9-F7C4-41F8-958B-E7EB8A285607}"/>
    <cellStyle name="SAPBEXformats 3 2 10 9" xfId="36034" xr:uid="{6CD50E1A-1B58-4659-AF49-C37B806A6412}"/>
    <cellStyle name="SAPBEXformats 3 2 11" xfId="27128" xr:uid="{EEF8EEA7-60EC-4514-8A8E-F482E225E7B9}"/>
    <cellStyle name="SAPBEXformats 3 2 12" xfId="27159" xr:uid="{8FBD7F21-E41F-4C90-851A-0AA0679AF2E4}"/>
    <cellStyle name="SAPBEXformats 3 2 13" xfId="27162" xr:uid="{A56AFD95-D493-4C71-89E8-83530DE96266}"/>
    <cellStyle name="SAPBEXformats 3 2 14" xfId="27165" xr:uid="{B72B0EE7-788A-4316-9E90-E4EDC6A394E3}"/>
    <cellStyle name="SAPBEXformats 3 2 15" xfId="27168" xr:uid="{9541DE9E-A098-445E-AF89-C9EC79EDB0ED}"/>
    <cellStyle name="SAPBEXformats 3 2 16" xfId="27171" xr:uid="{775B60A8-DA7E-424D-812E-1AEA0A005035}"/>
    <cellStyle name="SAPBEXformats 3 2 17" xfId="27174" xr:uid="{CA3A0E4D-F1E8-4405-AEF1-EE0A93F6B44B}"/>
    <cellStyle name="SAPBEXformats 3 2 18" xfId="27177" xr:uid="{994E76DE-C039-41A4-8C14-E3A26BD1E34C}"/>
    <cellStyle name="SAPBEXformats 3 2 2" xfId="17412" xr:uid="{82A0354F-853A-4192-87F9-8280938079E8}"/>
    <cellStyle name="SAPBEXformats 3 2 2 10" xfId="9147" xr:uid="{BACD3DA9-3264-41BD-8A42-A388493B3131}"/>
    <cellStyle name="SAPBEXformats 3 2 2 2" xfId="13738" xr:uid="{AC64F406-A5B1-4AC6-B0E3-A23C504DF02A}"/>
    <cellStyle name="SAPBEXformats 3 2 2 2 2" xfId="29048" xr:uid="{A59D525A-450F-432F-85E2-649AC5AD6E71}"/>
    <cellStyle name="SAPBEXformats 3 2 2 2 3" xfId="29051" xr:uid="{377E00A1-C55E-403C-A907-68F2CC8C5023}"/>
    <cellStyle name="SAPBEXformats 3 2 2 2 4" xfId="29054" xr:uid="{1AA2E0CF-F251-4AD5-80F7-81ECE59932E9}"/>
    <cellStyle name="SAPBEXformats 3 2 2 2 5" xfId="29057" xr:uid="{DF6CCD9B-3716-48F9-9889-56FC9CC69643}"/>
    <cellStyle name="SAPBEXformats 3 2 2 2 6" xfId="29060" xr:uid="{0A390E17-64A2-4F94-95AB-A20E23961120}"/>
    <cellStyle name="SAPBEXformats 3 2 2 2 7" xfId="29063" xr:uid="{E6B85802-5883-485F-93C3-3C798635BBB9}"/>
    <cellStyle name="SAPBEXformats 3 2 2 2 8" xfId="31537" xr:uid="{EDB5CF7F-CC47-4752-A73A-B2F47F130922}"/>
    <cellStyle name="SAPBEXformats 3 2 2 2 9" xfId="31539" xr:uid="{DA0E2DFE-1A9B-4A98-B1F6-7A7764C95906}"/>
    <cellStyle name="SAPBEXformats 3 2 2 3" xfId="13744" xr:uid="{94AAED7A-4942-4718-87F6-ADFA91FE40F1}"/>
    <cellStyle name="SAPBEXformats 3 2 2 4" xfId="13750" xr:uid="{4300CF02-F6AD-4E93-BCAF-102220C637F5}"/>
    <cellStyle name="SAPBEXformats 3 2 2 5" xfId="13756" xr:uid="{5042F8FA-4E82-4032-83D7-397D2548BED8}"/>
    <cellStyle name="SAPBEXformats 3 2 2 6" xfId="13762" xr:uid="{238C2BDF-064D-4852-B49C-8589DE7C9A17}"/>
    <cellStyle name="SAPBEXformats 3 2 2 7" xfId="13768" xr:uid="{89A26222-3B31-465E-9ADA-2AF63BF5CCE2}"/>
    <cellStyle name="SAPBEXformats 3 2 2 8" xfId="36035" xr:uid="{B77665DA-1DBD-463A-8D54-42381EF890FB}"/>
    <cellStyle name="SAPBEXformats 3 2 2 9" xfId="14762" xr:uid="{31304EE9-4F22-4DD7-8A00-429169A56ACA}"/>
    <cellStyle name="SAPBEXformats 3 2 3" xfId="14704" xr:uid="{2019F822-AB17-4497-9307-136FC145CCD9}"/>
    <cellStyle name="SAPBEXformats 3 2 3 10" xfId="10603" xr:uid="{52F10080-4CBC-4504-8580-7F9D4D0370C6}"/>
    <cellStyle name="SAPBEXformats 3 2 3 2" xfId="13204" xr:uid="{A0A02734-C7CD-46E2-8808-9C057E14222F}"/>
    <cellStyle name="SAPBEXformats 3 2 3 2 2" xfId="29095" xr:uid="{19120A5B-AF16-441C-9577-8A9A6D650376}"/>
    <cellStyle name="SAPBEXformats 3 2 3 2 3" xfId="29097" xr:uid="{65CF2D5A-7394-4B3E-89D0-27ABE0DDCD52}"/>
    <cellStyle name="SAPBEXformats 3 2 3 2 4" xfId="29099" xr:uid="{1BFC8E6C-9BC2-413B-9C07-68B680D734C6}"/>
    <cellStyle name="SAPBEXformats 3 2 3 2 5" xfId="29103" xr:uid="{03AF0FA5-DAB5-43C2-8285-C4DB979AFAA3}"/>
    <cellStyle name="SAPBEXformats 3 2 3 2 6" xfId="29106" xr:uid="{A2D0B2C6-827C-418D-93B9-638F15EB4EC3}"/>
    <cellStyle name="SAPBEXformats 3 2 3 2 7" xfId="29109" xr:uid="{CA19FA12-B95E-4385-AAED-47812BC7ED42}"/>
    <cellStyle name="SAPBEXformats 3 2 3 2 8" xfId="35813" xr:uid="{8C700B3F-2564-40F5-AE0E-15BC5C001B36}"/>
    <cellStyle name="SAPBEXformats 3 2 3 2 9" xfId="35826" xr:uid="{CDAE16CF-BBC0-40BB-8572-240BA4299730}"/>
    <cellStyle name="SAPBEXformats 3 2 3 3" xfId="13213" xr:uid="{9AE43524-2723-400E-BFCA-937A54EF8A5A}"/>
    <cellStyle name="SAPBEXformats 3 2 3 4" xfId="13222" xr:uid="{A4F1E77E-A11C-451E-9288-35F5E27F4377}"/>
    <cellStyle name="SAPBEXformats 3 2 3 5" xfId="13232" xr:uid="{1D1A2DFF-299A-4128-BEC7-EA5B0FB972CE}"/>
    <cellStyle name="SAPBEXformats 3 2 3 6" xfId="13241" xr:uid="{971B0492-A32C-4778-8C24-D5F977AF2A4C}"/>
    <cellStyle name="SAPBEXformats 3 2 3 7" xfId="13250" xr:uid="{52666026-DA82-427B-A755-2E1D9142FED8}"/>
    <cellStyle name="SAPBEXformats 3 2 3 8" xfId="30827" xr:uid="{390A1549-551F-4F14-9585-BC3B924D7222}"/>
    <cellStyle name="SAPBEXformats 3 2 3 9" xfId="36036" xr:uid="{DD673CFF-F657-49B3-8234-FC98594CC0B3}"/>
    <cellStyle name="SAPBEXformats 3 2 4" xfId="14708" xr:uid="{551C6152-5125-4856-B8F2-87109BA32CAD}"/>
    <cellStyle name="SAPBEXformats 3 2 4 10" xfId="28404" xr:uid="{A2D096A8-4C79-404C-B9B5-1C44E4838A76}"/>
    <cellStyle name="SAPBEXformats 3 2 4 2" xfId="13280" xr:uid="{DA497EAD-BEDD-4CEA-9727-8EF782ACC832}"/>
    <cellStyle name="SAPBEXformats 3 2 4 2 2" xfId="29149" xr:uid="{99C57106-7BD1-46BB-8690-871A1C3C3376}"/>
    <cellStyle name="SAPBEXformats 3 2 4 2 3" xfId="29151" xr:uid="{D3EF00FB-EFC7-4CB9-AE2E-A31E08DF7EE6}"/>
    <cellStyle name="SAPBEXformats 3 2 4 2 4" xfId="29153" xr:uid="{F1FC1804-5122-4CA6-9CB0-F69E760089F0}"/>
    <cellStyle name="SAPBEXformats 3 2 4 2 5" xfId="29155" xr:uid="{DE57AECE-0145-45EE-807C-C53A6DD65DE9}"/>
    <cellStyle name="SAPBEXformats 3 2 4 2 6" xfId="29158" xr:uid="{133B2562-AA04-4D33-B5A9-8A515B88EC76}"/>
    <cellStyle name="SAPBEXformats 3 2 4 2 7" xfId="29161" xr:uid="{BC80FAFA-9276-434B-8664-E809A0EC1521}"/>
    <cellStyle name="SAPBEXformats 3 2 4 2 8" xfId="36038" xr:uid="{92272DE2-B350-4AAF-B5D8-BCD79FF9E0B9}"/>
    <cellStyle name="SAPBEXformats 3 2 4 2 9" xfId="14735" xr:uid="{6D6FF160-7D15-4987-825F-8B29955A5DB1}"/>
    <cellStyle name="SAPBEXformats 3 2 4 3" xfId="13290" xr:uid="{DDF78BD6-1363-43E4-A497-67D171ED3910}"/>
    <cellStyle name="SAPBEXformats 3 2 4 4" xfId="13300" xr:uid="{1F1FA3C0-6F2A-428C-B52C-518209B75DA7}"/>
    <cellStyle name="SAPBEXformats 3 2 4 5" xfId="13312" xr:uid="{5D381738-C580-4CC7-B728-EE14F176FF59}"/>
    <cellStyle name="SAPBEXformats 3 2 4 6" xfId="13325" xr:uid="{4438340E-5F37-4D9A-A091-FF0701E555A6}"/>
    <cellStyle name="SAPBEXformats 3 2 4 7" xfId="13336" xr:uid="{B77E310A-0AD6-4358-B480-ACEFA3C2E9B9}"/>
    <cellStyle name="SAPBEXformats 3 2 4 8" xfId="27117" xr:uid="{09106A63-72AD-43C9-BC41-D56B7974D7F8}"/>
    <cellStyle name="SAPBEXformats 3 2 4 9" xfId="27120" xr:uid="{7C3733DA-180C-4DB8-8428-45C6C0F05389}"/>
    <cellStyle name="SAPBEXformats 3 2 5" xfId="14713" xr:uid="{1465CE08-C517-4B65-82A8-08710F9B010B}"/>
    <cellStyle name="SAPBEXformats 3 2 5 10" xfId="33388" xr:uid="{EECE3ABE-D5E5-49F5-B718-4DA1E2BFAEDB}"/>
    <cellStyle name="SAPBEXformats 3 2 5 2" xfId="13362" xr:uid="{A0679F02-2DDB-49D6-A3DE-1B12B250A16D}"/>
    <cellStyle name="SAPBEXformats 3 2 5 2 2" xfId="36039" xr:uid="{EC77DE2F-26C9-41F0-9935-F1A782B3B81F}"/>
    <cellStyle name="SAPBEXformats 3 2 5 2 3" xfId="36040" xr:uid="{6B484FFC-D93A-4595-9071-A54E4D35F5BA}"/>
    <cellStyle name="SAPBEXformats 3 2 5 2 4" xfId="36041" xr:uid="{B3E35D68-6768-4D1D-8D72-49EC85436DF0}"/>
    <cellStyle name="SAPBEXformats 3 2 5 2 5" xfId="36043" xr:uid="{EFD28115-EFCE-47D3-842A-09B78FB5A7DD}"/>
    <cellStyle name="SAPBEXformats 3 2 5 2 6" xfId="36045" xr:uid="{2812A3AB-6D6E-490D-9261-AAC8D9CD4B91}"/>
    <cellStyle name="SAPBEXformats 3 2 5 2 7" xfId="36047" xr:uid="{CE0F8660-3F50-4704-B6FD-CCC52BE626B3}"/>
    <cellStyle name="SAPBEXformats 3 2 5 2 8" xfId="36049" xr:uid="{03C75907-2557-4AE0-A5FA-E851E02CD560}"/>
    <cellStyle name="SAPBEXformats 3 2 5 2 9" xfId="36051" xr:uid="{19B4441D-0B20-4077-8287-ECA386BABE94}"/>
    <cellStyle name="SAPBEXformats 3 2 5 3" xfId="13370" xr:uid="{056FEDEB-5D2D-4827-86EB-DF759025D133}"/>
    <cellStyle name="SAPBEXformats 3 2 5 4" xfId="13378" xr:uid="{0D11EF57-2FE0-46F0-8FD0-92FF902FAEBA}"/>
    <cellStyle name="SAPBEXformats 3 2 5 5" xfId="13387" xr:uid="{0BF45635-0337-43DB-9E9D-C81DF1394A2C}"/>
    <cellStyle name="SAPBEXformats 3 2 5 6" xfId="13395" xr:uid="{5563B622-8EEA-4297-9FD5-BB376C424039}"/>
    <cellStyle name="SAPBEXformats 3 2 5 7" xfId="13403" xr:uid="{CB5B35D2-43F3-4E9B-8DBB-2C75D11F74EC}"/>
    <cellStyle name="SAPBEXformats 3 2 5 8" xfId="36052" xr:uid="{5A4C38C0-6F91-44B2-B3DF-D6E0076E2A9C}"/>
    <cellStyle name="SAPBEXformats 3 2 5 9" xfId="36053" xr:uid="{9F91A182-7308-4AAF-8B70-9A884B6A2104}"/>
    <cellStyle name="SAPBEXformats 3 2 6" xfId="36054" xr:uid="{5B564A81-66C6-4066-8809-1B89D67E0EE2}"/>
    <cellStyle name="SAPBEXformats 3 2 6 10" xfId="12115" xr:uid="{9CAE4A5A-3623-4FF0-B5A0-45A3E36BCB19}"/>
    <cellStyle name="SAPBEXformats 3 2 6 2" xfId="1752" xr:uid="{F49D957C-2883-4434-9F3F-99C6AD4B1F7A}"/>
    <cellStyle name="SAPBEXformats 3 2 6 2 2" xfId="12171" xr:uid="{CC0A86CF-F1D0-42B0-90AE-9CFFA576376C}"/>
    <cellStyle name="SAPBEXformats 3 2 6 2 3" xfId="12173" xr:uid="{B2D33A2F-DBB6-488B-B231-87C4630FACBD}"/>
    <cellStyle name="SAPBEXformats 3 2 6 2 4" xfId="12175" xr:uid="{912CC229-31F5-4884-8091-ADD1285251BF}"/>
    <cellStyle name="SAPBEXformats 3 2 6 2 5" xfId="36056" xr:uid="{0B3A976B-68B1-4D53-85DE-6D88FBE9A286}"/>
    <cellStyle name="SAPBEXformats 3 2 6 2 6" xfId="36058" xr:uid="{E613D97A-A240-48FB-A6EA-CF3BC7E00E7A}"/>
    <cellStyle name="SAPBEXformats 3 2 6 2 7" xfId="36060" xr:uid="{7123C0E1-0F0F-4E7E-A6B3-66FEB379842B}"/>
    <cellStyle name="SAPBEXformats 3 2 6 2 8" xfId="36062" xr:uid="{FD9FAB89-CC07-4E85-AF67-2596266435C9}"/>
    <cellStyle name="SAPBEXformats 3 2 6 2 9" xfId="36064" xr:uid="{56AC0A8B-2043-4E11-AE4F-58945E80DA42}"/>
    <cellStyle name="SAPBEXformats 3 2 6 3" xfId="1778" xr:uid="{E70A53E8-E81E-4D9C-94C0-483E6CA8D843}"/>
    <cellStyle name="SAPBEXformats 3 2 6 4" xfId="13409" xr:uid="{5942709F-6378-4045-B573-D7FE95A65951}"/>
    <cellStyle name="SAPBEXformats 3 2 6 5" xfId="13416" xr:uid="{97993FC5-E047-4E8C-8234-62EE38ABE192}"/>
    <cellStyle name="SAPBEXformats 3 2 6 6" xfId="13422" xr:uid="{7A0A6ED7-881D-4DE8-90BB-1F7A503D4852}"/>
    <cellStyle name="SAPBEXformats 3 2 6 7" xfId="13428" xr:uid="{C6AA840C-4AB7-4AF5-AD9F-25AA90219A3B}"/>
    <cellStyle name="SAPBEXformats 3 2 6 8" xfId="36065" xr:uid="{2693A8A6-7F66-4FD9-B283-EC0FDDE64B16}"/>
    <cellStyle name="SAPBEXformats 3 2 6 9" xfId="36066" xr:uid="{5F8E332B-36AA-40A4-B26B-4925E721E319}"/>
    <cellStyle name="SAPBEXformats 3 2 7" xfId="36067" xr:uid="{14B03314-056A-481E-89FD-3D3F000A5DEF}"/>
    <cellStyle name="SAPBEXformats 3 2 7 2" xfId="36068" xr:uid="{D3B52E2D-0136-4C48-B8A8-8CE339C64091}"/>
    <cellStyle name="SAPBEXformats 3 2 7 3" xfId="36069" xr:uid="{EA2933C0-C7C0-47B7-BE50-AC6BB324445C}"/>
    <cellStyle name="SAPBEXformats 3 2 7 4" xfId="36070" xr:uid="{360BA49C-AA7C-45B0-AA5D-D2596475459F}"/>
    <cellStyle name="SAPBEXformats 3 2 7 5" xfId="36071" xr:uid="{F69A8A81-AFD8-4ED1-9559-BA697640B0A1}"/>
    <cellStyle name="SAPBEXformats 3 2 7 6" xfId="36072" xr:uid="{60A76345-4F4F-4A62-BB95-2A4F869569D3}"/>
    <cellStyle name="SAPBEXformats 3 2 7 7" xfId="36073" xr:uid="{C251951B-6DC6-429A-B5C4-D9B9DF653FFD}"/>
    <cellStyle name="SAPBEXformats 3 2 7 8" xfId="36074" xr:uid="{DC427FD6-8B79-435E-80C7-DAC816E75C6E}"/>
    <cellStyle name="SAPBEXformats 3 2 7 9" xfId="36075" xr:uid="{7D81FFB1-4039-473B-A2F8-2DDB8579909C}"/>
    <cellStyle name="SAPBEXformats 3 2 8" xfId="36076" xr:uid="{3DB86869-7598-4E53-A50C-A7F18D3E76F8}"/>
    <cellStyle name="SAPBEXformats 3 2 8 2" xfId="36077" xr:uid="{D52E9DA2-A134-4452-BC38-81E0CB213643}"/>
    <cellStyle name="SAPBEXformats 3 2 8 3" xfId="36078" xr:uid="{121AC6F3-F870-4B6E-9AF6-52909EDC59B3}"/>
    <cellStyle name="SAPBEXformats 3 2 8 4" xfId="36079" xr:uid="{822E45B5-2FFD-44A6-876F-B099F1DA0311}"/>
    <cellStyle name="SAPBEXformats 3 2 8 5" xfId="36080" xr:uid="{CF0F58A1-342E-4BD4-81DF-EA232403F6D0}"/>
    <cellStyle name="SAPBEXformats 3 2 8 6" xfId="36081" xr:uid="{13F55D02-4390-4EAD-ABD1-FABF51E78EA0}"/>
    <cellStyle name="SAPBEXformats 3 2 8 7" xfId="36082" xr:uid="{37C67D15-2B2F-424F-B7FF-08A9525532DD}"/>
    <cellStyle name="SAPBEXformats 3 2 8 8" xfId="36083" xr:uid="{6F44037E-2654-4751-BCA9-C9B90B7677B8}"/>
    <cellStyle name="SAPBEXformats 3 2 8 9" xfId="12306" xr:uid="{244B74EF-D1EC-4338-9DCC-A0912AE503D8}"/>
    <cellStyle name="SAPBEXformats 3 2 9" xfId="33299" xr:uid="{01EE5839-E801-4713-B181-41580EBB5744}"/>
    <cellStyle name="SAPBEXformats 3 2 9 2" xfId="33301" xr:uid="{66E1A877-B152-479C-AE10-F4A7BE3160CE}"/>
    <cellStyle name="SAPBEXformats 3 2 9 3" xfId="33303" xr:uid="{9C0C8073-307F-4795-A948-EAAADED02E34}"/>
    <cellStyle name="SAPBEXformats 3 2 9 4" xfId="33305" xr:uid="{87498A75-AD77-4A37-8D03-5B8F31BBF617}"/>
    <cellStyle name="SAPBEXformats 3 2 9 5" xfId="27184" xr:uid="{587BE328-56F5-4644-A220-324A4F1F10F3}"/>
    <cellStyle name="SAPBEXformats 3 2 9 6" xfId="27186" xr:uid="{E5A12B98-A44F-460A-890E-9CCD1FCEB702}"/>
    <cellStyle name="SAPBEXformats 3 2 9 7" xfId="27188" xr:uid="{5D12973C-60BE-4E2C-9E11-5BB915697398}"/>
    <cellStyle name="SAPBEXformats 3 2 9 8" xfId="27190" xr:uid="{422B450B-8C3B-4A7C-BF39-BC7B54AC8AEA}"/>
    <cellStyle name="SAPBEXformats 3 2 9 9" xfId="12322" xr:uid="{A685F1BF-1886-4D4A-A063-FAC7DE4CC146}"/>
    <cellStyle name="SAPBEXformats 3 2_New TB 18-19" xfId="36084" xr:uid="{92E6ACA6-E69A-4D54-A5B6-D9109D49292E}"/>
    <cellStyle name="SAPBEXformats 3 20" xfId="36021" xr:uid="{4AA734E4-C4E7-46A8-99C0-15AA48A0741D}"/>
    <cellStyle name="SAPBEXformats 3 21" xfId="36023" xr:uid="{8B83F389-C2B2-47BA-AFE9-43DD57804B3C}"/>
    <cellStyle name="SAPBEXformats 3 3" xfId="35619" xr:uid="{A736DB87-0552-46AC-BE3C-BB61BAACCD3A}"/>
    <cellStyle name="SAPBEXformats 3 3 10" xfId="4362" xr:uid="{F55634B2-BB92-4448-9660-B80BAD9F9F06}"/>
    <cellStyle name="SAPBEXformats 3 3 10 2" xfId="17490" xr:uid="{BE355A72-FEDC-4DB1-86EF-73602FEEF76F}"/>
    <cellStyle name="SAPBEXformats 3 3 10 3" xfId="30094" xr:uid="{4663FE6B-13C1-4898-A953-3B01F4B2D948}"/>
    <cellStyle name="SAPBEXformats 3 3 10 4" xfId="36086" xr:uid="{7241B71B-6001-424B-B33B-DA5289C2E7A4}"/>
    <cellStyle name="SAPBEXformats 3 3 10 5" xfId="36088" xr:uid="{3F950EAE-C7FF-45A0-95AE-77ED7E5EA1E9}"/>
    <cellStyle name="SAPBEXformats 3 3 10 6" xfId="36090" xr:uid="{54B31D32-CC58-4BAB-B07E-8620218E72AB}"/>
    <cellStyle name="SAPBEXformats 3 3 10 7" xfId="36093" xr:uid="{60B5CF97-3741-4129-8DCB-DE2E4E904DA3}"/>
    <cellStyle name="SAPBEXformats 3 3 10 8" xfId="36096" xr:uid="{270EE031-5811-4B3E-926A-5872784B5D9A}"/>
    <cellStyle name="SAPBEXformats 3 3 10 9" xfId="36099" xr:uid="{4713CE39-0948-48FA-8E91-03B9E68A5503}"/>
    <cellStyle name="SAPBEXformats 3 3 11" xfId="4384" xr:uid="{204F4F80-76CD-4780-B4CE-F27F053707F5}"/>
    <cellStyle name="SAPBEXformats 3 3 12" xfId="666" xr:uid="{D270C628-D2C7-464E-AADA-1F8D49891C91}"/>
    <cellStyle name="SAPBEXformats 3 3 13" xfId="4399" xr:uid="{23563A0E-39D7-4D4F-9F81-541AD42B13C2}"/>
    <cellStyle name="SAPBEXformats 3 3 14" xfId="4417" xr:uid="{FBDB5173-6D8B-4D99-90FF-9AA95CEFDD84}"/>
    <cellStyle name="SAPBEXformats 3 3 15" xfId="27748" xr:uid="{D7886222-3EE6-4BE9-90D9-462BE00461F3}"/>
    <cellStyle name="SAPBEXformats 3 3 16" xfId="27751" xr:uid="{8BEEBC3B-D719-4F85-8A9D-FD89FD504FBB}"/>
    <cellStyle name="SAPBEXformats 3 3 17" xfId="27754" xr:uid="{2FBF49CD-DA7C-4415-A2C8-AEA1D8A5BC5E}"/>
    <cellStyle name="SAPBEXformats 3 3 18" xfId="27757" xr:uid="{4B8FB170-410B-4BF6-B97C-437F7C1DD1D1}"/>
    <cellStyle name="SAPBEXformats 3 3 2" xfId="29156" xr:uid="{48C265F5-4797-4E84-AE8D-7E0D383872B3}"/>
    <cellStyle name="SAPBEXformats 3 3 2 10" xfId="31526" xr:uid="{13F1E671-5488-4D40-8CD3-931F17CB7B75}"/>
    <cellStyle name="SAPBEXformats 3 3 2 2" xfId="13787" xr:uid="{795402CE-6138-4FCB-8F49-E60B850FDF29}"/>
    <cellStyle name="SAPBEXformats 3 3 2 2 2" xfId="29343" xr:uid="{F5B63632-9253-450F-898A-97DA8BECDF35}"/>
    <cellStyle name="SAPBEXformats 3 3 2 2 3" xfId="29346" xr:uid="{0C480C1D-B8CA-4227-A6ED-DA2E53664691}"/>
    <cellStyle name="SAPBEXformats 3 3 2 2 4" xfId="29349" xr:uid="{5670E831-37BC-420D-A9F5-F33448B61C61}"/>
    <cellStyle name="SAPBEXformats 3 3 2 2 5" xfId="29351" xr:uid="{C3B65EA2-FC69-4F25-991A-7F53F4A3AD3C}"/>
    <cellStyle name="SAPBEXformats 3 3 2 2 6" xfId="29353" xr:uid="{E52167FA-9C9F-4F51-B350-D1C63E8545EE}"/>
    <cellStyle name="SAPBEXformats 3 3 2 2 7" xfId="29355" xr:uid="{B2FE4807-D37E-46AA-AD15-737F81C49CA7}"/>
    <cellStyle name="SAPBEXformats 3 3 2 2 8" xfId="36100" xr:uid="{1127A203-8113-42CA-8ED4-8F7A3CD554B3}"/>
    <cellStyle name="SAPBEXformats 3 3 2 2 9" xfId="36101" xr:uid="{ED23F2B0-21B6-4509-B536-21F56C35154B}"/>
    <cellStyle name="SAPBEXformats 3 3 2 3" xfId="13793" xr:uid="{481BB627-BCBB-4EB4-A375-53C95FE4AC7F}"/>
    <cellStyle name="SAPBEXformats 3 3 2 4" xfId="13799" xr:uid="{55C1DA25-A2C1-4BC2-AC54-CD7AAAD87D9F}"/>
    <cellStyle name="SAPBEXformats 3 3 2 5" xfId="10003" xr:uid="{B3E3487A-44B2-4070-9831-D7EB9B0D1DE5}"/>
    <cellStyle name="SAPBEXformats 3 3 2 6" xfId="13805" xr:uid="{D941599A-6F63-4B46-96EC-2099794B81F2}"/>
    <cellStyle name="SAPBEXformats 3 3 2 7" xfId="13810" xr:uid="{A45EFE80-F945-44DE-AEF0-97007ED45EF6}"/>
    <cellStyle name="SAPBEXformats 3 3 2 8" xfId="36102" xr:uid="{ECE41AFF-18CF-4433-BC6C-87A444B0F391}"/>
    <cellStyle name="SAPBEXformats 3 3 2 9" xfId="36103" xr:uid="{10F8CED1-DE99-4FFB-A37D-7F2DBEE45FCE}"/>
    <cellStyle name="SAPBEXformats 3 3 3" xfId="29159" xr:uid="{0B453DEB-0579-4467-A72F-A21710690DEB}"/>
    <cellStyle name="SAPBEXformats 3 3 3 10" xfId="36105" xr:uid="{26207CCA-3C83-4936-AA99-A45B309DA231}"/>
    <cellStyle name="SAPBEXformats 3 3 3 2" xfId="13832" xr:uid="{A331C4EE-50AA-4B17-8094-870614923525}"/>
    <cellStyle name="SAPBEXformats 3 3 3 2 2" xfId="29377" xr:uid="{67B9FF99-BC70-415F-868C-B534427002ED}"/>
    <cellStyle name="SAPBEXformats 3 3 3 2 3" xfId="29379" xr:uid="{C66BA6C4-00E8-49AB-B7A9-9BEF068715BD}"/>
    <cellStyle name="SAPBEXformats 3 3 3 2 4" xfId="29381" xr:uid="{5BA99E92-674B-491C-A24D-8966AA334130}"/>
    <cellStyle name="SAPBEXformats 3 3 3 2 5" xfId="29383" xr:uid="{57C2AFEF-F684-4EFC-9270-FE9BD41C4A71}"/>
    <cellStyle name="SAPBEXformats 3 3 3 2 6" xfId="29385" xr:uid="{F3B8D0EA-9ADA-44F2-BDD6-BFD663A46950}"/>
    <cellStyle name="SAPBEXformats 3 3 3 2 7" xfId="29387" xr:uid="{28FE369E-1E99-462D-B082-CA2CF32732C4}"/>
    <cellStyle name="SAPBEXformats 3 3 3 2 8" xfId="36106" xr:uid="{837356A5-7286-4670-9580-BFEAB289A17A}"/>
    <cellStyle name="SAPBEXformats 3 3 3 2 9" xfId="2679" xr:uid="{266F982F-DF2D-4E10-9CCB-219149065B34}"/>
    <cellStyle name="SAPBEXformats 3 3 3 3" xfId="13845" xr:uid="{C1DCEF01-EE81-4683-9F2B-2000D6F36301}"/>
    <cellStyle name="SAPBEXformats 3 3 3 4" xfId="13858" xr:uid="{469C2122-5D89-4BD0-842B-D5C267140034}"/>
    <cellStyle name="SAPBEXformats 3 3 3 5" xfId="13871" xr:uid="{C4F0A114-1F8E-4ABC-8E84-2F852074AD22}"/>
    <cellStyle name="SAPBEXformats 3 3 3 6" xfId="13879" xr:uid="{B07F87C0-76FF-48E5-81D7-550675E9BDC5}"/>
    <cellStyle name="SAPBEXformats 3 3 3 7" xfId="13886" xr:uid="{CE2FD81F-3EEF-431E-AE0B-DCB33407F060}"/>
    <cellStyle name="SAPBEXformats 3 3 3 8" xfId="30834" xr:uid="{5C88463A-BDC8-4100-BDC0-53F52886902C}"/>
    <cellStyle name="SAPBEXformats 3 3 3 9" xfId="36107" xr:uid="{2B755FE6-60CE-4FB6-896A-C37FEB6D9A56}"/>
    <cellStyle name="SAPBEXformats 3 3 4" xfId="29162" xr:uid="{DB680317-CB88-40BC-9767-6B71282C0027}"/>
    <cellStyle name="SAPBEXformats 3 3 4 10" xfId="32616" xr:uid="{D2EB4358-E5F8-45B2-88F3-3B497CB05C70}"/>
    <cellStyle name="SAPBEXformats 3 3 4 2" xfId="13911" xr:uid="{A3679E25-D254-4524-9998-138C0DD7A9BB}"/>
    <cellStyle name="SAPBEXformats 3 3 4 2 2" xfId="29416" xr:uid="{46BD30D2-F6C7-4FCE-B435-5C0DD7586CFC}"/>
    <cellStyle name="SAPBEXformats 3 3 4 2 3" xfId="29419" xr:uid="{4BAD3699-EAE3-49F6-9772-05AC8E692496}"/>
    <cellStyle name="SAPBEXformats 3 3 4 2 4" xfId="29421" xr:uid="{E07D6B9C-B5C0-4A78-B06D-78AC4C9A4323}"/>
    <cellStyle name="SAPBEXformats 3 3 4 2 5" xfId="29423" xr:uid="{09B6A1BB-49AF-477E-98DD-4D5DADB7AEFA}"/>
    <cellStyle name="SAPBEXformats 3 3 4 2 6" xfId="29425" xr:uid="{06D4702E-5E03-480B-9A61-01417D223CA8}"/>
    <cellStyle name="SAPBEXformats 3 3 4 2 7" xfId="29427" xr:uid="{9CEA6858-7FF0-45AB-8E91-9EB39A18726C}"/>
    <cellStyle name="SAPBEXformats 3 3 4 2 8" xfId="33643" xr:uid="{ECA8998C-A6B1-4258-B9EF-CC6C08ABB02D}"/>
    <cellStyle name="SAPBEXformats 3 3 4 2 9" xfId="23207" xr:uid="{47567B54-1094-491E-9E57-B50E8705CADA}"/>
    <cellStyle name="SAPBEXformats 3 3 4 3" xfId="13923" xr:uid="{BC4E8113-A492-4E1F-8FF9-45212BF9D32E}"/>
    <cellStyle name="SAPBEXformats 3 3 4 4" xfId="13933" xr:uid="{50C3527D-08BE-4398-8E40-2BBB4971D946}"/>
    <cellStyle name="SAPBEXformats 3 3 4 5" xfId="13944" xr:uid="{F6AB7152-B6B3-4DEC-B9C4-850DCA160F98}"/>
    <cellStyle name="SAPBEXformats 3 3 4 6" xfId="13952" xr:uid="{1BC65760-B5E2-4E95-B424-110114B46466}"/>
    <cellStyle name="SAPBEXformats 3 3 4 7" xfId="9775" xr:uid="{E61FDD80-2549-4B2F-BF20-2142D38EDB18}"/>
    <cellStyle name="SAPBEXformats 3 3 4 8" xfId="27742" xr:uid="{7B057C8F-1793-480A-BAEE-27F64226C4B8}"/>
    <cellStyle name="SAPBEXformats 3 3 4 9" xfId="27745" xr:uid="{EF1F4376-B660-4CE3-9763-99CA5DA8C446}"/>
    <cellStyle name="SAPBEXformats 3 3 5" xfId="36037" xr:uid="{1929B238-3411-4D1D-8EB8-1BF64EFA5782}"/>
    <cellStyle name="SAPBEXformats 3 3 5 10" xfId="32680" xr:uid="{19D6D856-E0E4-4D5B-95E9-C02D6D063F4F}"/>
    <cellStyle name="SAPBEXformats 3 3 5 2" xfId="13979" xr:uid="{312B80D8-BC66-4BBE-B02C-F27E5B086F1C}"/>
    <cellStyle name="SAPBEXformats 3 3 5 2 2" xfId="36108" xr:uid="{7E60D0E5-81B6-4540-837E-1926C1178983}"/>
    <cellStyle name="SAPBEXformats 3 3 5 2 3" xfId="36109" xr:uid="{053BA4D6-DEAC-4211-A323-DCA49BFEF4EE}"/>
    <cellStyle name="SAPBEXformats 3 3 5 2 4" xfId="36110" xr:uid="{717A55EF-F6E2-478B-9BCA-BC97F8A92ACE}"/>
    <cellStyle name="SAPBEXformats 3 3 5 2 5" xfId="36111" xr:uid="{BC6A1FC4-E4B1-4040-8AB0-9DC68089200C}"/>
    <cellStyle name="SAPBEXformats 3 3 5 2 6" xfId="36112" xr:uid="{479233C9-382D-4A05-8648-41EDD9D1E8C9}"/>
    <cellStyle name="SAPBEXformats 3 3 5 2 7" xfId="36113" xr:uid="{55AE9DAE-F4E5-443A-9BFD-63A129585C35}"/>
    <cellStyle name="SAPBEXformats 3 3 5 2 8" xfId="36114" xr:uid="{0D588903-AC21-467B-B6B3-D5D816FDE0A5}"/>
    <cellStyle name="SAPBEXformats 3 3 5 2 9" xfId="36115" xr:uid="{3730ABF2-A058-4728-82C1-603AB8D84184}"/>
    <cellStyle name="SAPBEXformats 3 3 5 3" xfId="13990" xr:uid="{8078A16D-8A9B-45FA-AAF8-0E024431E75A}"/>
    <cellStyle name="SAPBEXformats 3 3 5 4" xfId="14001" xr:uid="{5A3BEAA2-A7ED-4112-8064-7C9AC26C4931}"/>
    <cellStyle name="SAPBEXformats 3 3 5 5" xfId="14013" xr:uid="{A5F7AA25-8F65-47C5-B042-799BE8368C76}"/>
    <cellStyle name="SAPBEXformats 3 3 5 6" xfId="14019" xr:uid="{BCC6D5BB-2D2B-473B-87FB-5ECA16DB0C50}"/>
    <cellStyle name="SAPBEXformats 3 3 5 7" xfId="14024" xr:uid="{234D574F-FFB4-4D3C-B52A-1E3D3FDD95ED}"/>
    <cellStyle name="SAPBEXformats 3 3 5 8" xfId="36116" xr:uid="{7F0D9184-02DD-483E-9798-FAF89E79AE09}"/>
    <cellStyle name="SAPBEXformats 3 3 5 9" xfId="36117" xr:uid="{930B95BC-7AA6-4155-B2BE-A00380FD8BB2}"/>
    <cellStyle name="SAPBEXformats 3 3 6" xfId="14734" xr:uid="{0EF06EB1-1C60-4ABC-B762-1659BD359D6A}"/>
    <cellStyle name="SAPBEXformats 3 3 6 10" xfId="36118" xr:uid="{CF74698E-D4A7-4180-9BB6-3DB6FF9BCE96}"/>
    <cellStyle name="SAPBEXformats 3 3 6 2" xfId="14037" xr:uid="{8293D116-156B-4240-A1D2-CCCD180666FD}"/>
    <cellStyle name="SAPBEXformats 3 3 6 2 2" xfId="14296" xr:uid="{F45AC21A-D47A-405B-B3B8-006DC6DFC86F}"/>
    <cellStyle name="SAPBEXformats 3 3 6 2 3" xfId="14298" xr:uid="{83282F59-A677-4DEA-BBAA-A92E242CD455}"/>
    <cellStyle name="SAPBEXformats 3 3 6 2 4" xfId="9272" xr:uid="{C92A7431-0101-47DA-945F-892F3C0662FF}"/>
    <cellStyle name="SAPBEXformats 3 3 6 2 5" xfId="9277" xr:uid="{3D1D75D6-99B2-4BE6-BF12-1B88DEE216C8}"/>
    <cellStyle name="SAPBEXformats 3 3 6 2 6" xfId="9281" xr:uid="{A33FA240-D75E-45F4-BF24-1A974E726377}"/>
    <cellStyle name="SAPBEXformats 3 3 6 2 7" xfId="9285" xr:uid="{C1A3B92D-BA02-46B5-B796-9E8BE6D7B0D6}"/>
    <cellStyle name="SAPBEXformats 3 3 6 2 8" xfId="9289" xr:uid="{5A75FA96-8576-498C-AFC5-CC90996D4370}"/>
    <cellStyle name="SAPBEXformats 3 3 6 2 9" xfId="9292" xr:uid="{A01FC7FF-0116-4D20-873C-C56DD0E8234B}"/>
    <cellStyle name="SAPBEXformats 3 3 6 3" xfId="14042" xr:uid="{C83FCC70-5C99-45A9-80AA-F305B11B3E28}"/>
    <cellStyle name="SAPBEXformats 3 3 6 4" xfId="14048" xr:uid="{570E14FD-CFB7-48C5-98F7-8B4B4968E143}"/>
    <cellStyle name="SAPBEXformats 3 3 6 5" xfId="14051" xr:uid="{D4081E40-8E63-482C-B0D4-F090739CCF9D}"/>
    <cellStyle name="SAPBEXformats 3 3 6 6" xfId="14054" xr:uid="{682BD6B2-7F39-411B-B8E2-1897DE778AC2}"/>
    <cellStyle name="SAPBEXformats 3 3 6 7" xfId="14057" xr:uid="{7FA7F003-5AE8-4D91-88CF-3D9230098558}"/>
    <cellStyle name="SAPBEXformats 3 3 6 8" xfId="36119" xr:uid="{A0ACDE94-2106-4404-8F3A-4AC2C16CC041}"/>
    <cellStyle name="SAPBEXformats 3 3 6 9" xfId="36120" xr:uid="{DE20FBFB-5DF3-4B0B-8FF8-56D9853D0B28}"/>
    <cellStyle name="SAPBEXformats 3 3 7" xfId="14742" xr:uid="{49C779E9-96CD-476A-8F03-79289631C8BD}"/>
    <cellStyle name="SAPBEXformats 3 3 7 2" xfId="32944" xr:uid="{94FD88C0-D979-45C8-A9D6-6B90EED1FA86}"/>
    <cellStyle name="SAPBEXformats 3 3 7 3" xfId="32946" xr:uid="{F58FC3EC-9306-40AB-9CE5-544390F87A88}"/>
    <cellStyle name="SAPBEXformats 3 3 7 4" xfId="36121" xr:uid="{7FB8A0AD-3A46-402C-8802-34DB9F731DB3}"/>
    <cellStyle name="SAPBEXformats 3 3 7 5" xfId="36122" xr:uid="{D29C08B7-4695-4B5B-B60E-558343BC870D}"/>
    <cellStyle name="SAPBEXformats 3 3 7 6" xfId="36123" xr:uid="{B35134AE-577A-41B9-A795-042DD3D7AC99}"/>
    <cellStyle name="SAPBEXformats 3 3 7 7" xfId="36124" xr:uid="{50AF1863-D1C7-43BC-BBC8-1684FE95C398}"/>
    <cellStyle name="SAPBEXformats 3 3 7 8" xfId="36125" xr:uid="{749DE9EA-0217-4310-9CA7-B98212BCB273}"/>
    <cellStyle name="SAPBEXformats 3 3 7 9" xfId="36126" xr:uid="{0A22B80C-8A42-445A-82D3-99C16383DB9F}"/>
    <cellStyle name="SAPBEXformats 3 3 8" xfId="3458" xr:uid="{77C12F8E-A4C7-4A77-B1BA-469CFD2AFDCA}"/>
    <cellStyle name="SAPBEXformats 3 3 8 2" xfId="36128" xr:uid="{88E8C4B5-5234-49D6-AFED-8846FB157ECB}"/>
    <cellStyle name="SAPBEXformats 3 3 8 3" xfId="34244" xr:uid="{CB8F0F60-47DB-43B4-B409-7609E0A60AAE}"/>
    <cellStyle name="SAPBEXformats 3 3 8 4" xfId="34250" xr:uid="{302E868A-31A8-4F19-B209-8D2FC17AB436}"/>
    <cellStyle name="SAPBEXformats 3 3 8 5" xfId="34253" xr:uid="{29056145-9306-4C74-B731-2500437EB41F}"/>
    <cellStyle name="SAPBEXformats 3 3 8 6" xfId="34256" xr:uid="{D80F24A0-2A9E-4A4F-A1F3-C5A524176E50}"/>
    <cellStyle name="SAPBEXformats 3 3 8 7" xfId="36130" xr:uid="{DAE4D723-A1DF-4FFE-9525-390BD6042734}"/>
    <cellStyle name="SAPBEXformats 3 3 8 8" xfId="36132" xr:uid="{2A107D32-5E9D-4EBC-810C-C3393916922C}"/>
    <cellStyle name="SAPBEXformats 3 3 8 9" xfId="12415" xr:uid="{A1BB1DAE-8B25-4B8C-A29B-BB80F71EF586}"/>
    <cellStyle name="SAPBEXformats 3 3 9" xfId="14750" xr:uid="{D9BC9AF5-C04D-486B-BD89-4AD385AC1333}"/>
    <cellStyle name="SAPBEXformats 3 3 9 2" xfId="33317" xr:uid="{0F420E99-DC1F-410D-B316-78BB3614819C}"/>
    <cellStyle name="SAPBEXformats 3 3 9 3" xfId="33319" xr:uid="{07096CEA-754D-425F-B7DF-8809B1469E11}"/>
    <cellStyle name="SAPBEXformats 3 3 9 4" xfId="33321" xr:uid="{079480E4-FC6C-4232-964D-95F1A56A9870}"/>
    <cellStyle name="SAPBEXformats 3 3 9 5" xfId="27763" xr:uid="{2D565D29-5764-493F-921A-225ECB9649F2}"/>
    <cellStyle name="SAPBEXformats 3 3 9 6" xfId="27767" xr:uid="{C4378807-E80D-4316-A7BA-79F02D847E11}"/>
    <cellStyle name="SAPBEXformats 3 3 9 7" xfId="27770" xr:uid="{28E03AA4-BE05-43ED-82D2-F83029FD2F93}"/>
    <cellStyle name="SAPBEXformats 3 3 9 8" xfId="27773" xr:uid="{3C88F792-48F2-4C32-B26D-45B44BF89103}"/>
    <cellStyle name="SAPBEXformats 3 3 9 9" xfId="5901" xr:uid="{597F5A27-F932-4F6E-8858-5019EFF12FA6}"/>
    <cellStyle name="SAPBEXformats 3 3_New TB 18-19" xfId="36133" xr:uid="{85D67C55-84E7-44D1-9709-C7D951972BF9}"/>
    <cellStyle name="SAPBEXformats 3 4" xfId="35621" xr:uid="{D2E76695-B1B9-4CFD-975C-5656B3C1EF85}"/>
    <cellStyle name="SAPBEXformats 3 4 10" xfId="36134" xr:uid="{FAA83789-6A78-4426-9B88-CAF5310B18B3}"/>
    <cellStyle name="SAPBEXformats 3 4 10 2" xfId="26307" xr:uid="{EB168786-F823-4CB7-A071-60F6095953A9}"/>
    <cellStyle name="SAPBEXformats 3 4 10 3" xfId="30922" xr:uid="{516F3F50-D20E-4213-8DBE-730DB8DD18A7}"/>
    <cellStyle name="SAPBEXformats 3 4 10 4" xfId="36135" xr:uid="{7E195A54-07BA-4011-9E86-BB95A511AD48}"/>
    <cellStyle name="SAPBEXformats 3 4 10 5" xfId="36136" xr:uid="{12D3ACCA-FC99-4535-8C13-9194ECAB0E00}"/>
    <cellStyle name="SAPBEXformats 3 4 10 6" xfId="36139" xr:uid="{66946B39-5A90-49C3-AF71-7DB324EA5C55}"/>
    <cellStyle name="SAPBEXformats 3 4 10 7" xfId="36142" xr:uid="{E36E4E5E-7814-45D9-BCCE-718171FD0118}"/>
    <cellStyle name="SAPBEXformats 3 4 10 8" xfId="36144" xr:uid="{241D1055-7F73-4E23-A2D3-5589495303AE}"/>
    <cellStyle name="SAPBEXformats 3 4 10 9" xfId="36146" xr:uid="{C197A6BB-06B6-492D-8594-2F3637AAB8A3}"/>
    <cellStyle name="SAPBEXformats 3 4 11" xfId="28450" xr:uid="{80815F9C-3019-4EFD-9804-00E72DCB04FC}"/>
    <cellStyle name="SAPBEXformats 3 4 12" xfId="28474" xr:uid="{71F0508A-220B-4A8B-82CF-B7C9D767838F}"/>
    <cellStyle name="SAPBEXformats 3 4 13" xfId="28489" xr:uid="{A2D77860-C0DC-48EA-8E6D-63CFE1A6E96C}"/>
    <cellStyle name="SAPBEXformats 3 4 14" xfId="28507" xr:uid="{A2FD39C4-E8AB-4F2B-8F60-E244A9B60ED1}"/>
    <cellStyle name="SAPBEXformats 3 4 15" xfId="28528" xr:uid="{40BC660C-DF96-454D-8B42-174C0F8822BF}"/>
    <cellStyle name="SAPBEXformats 3 4 16" xfId="28549" xr:uid="{D8AF1753-72C0-4AD8-982E-D1FA719DC657}"/>
    <cellStyle name="SAPBEXformats 3 4 17" xfId="28553" xr:uid="{24208149-9F65-418E-883B-D8C3857D6FEC}"/>
    <cellStyle name="SAPBEXformats 3 4 18" xfId="28557" xr:uid="{F7458D0D-BF40-45E5-87A4-2C9451973845}"/>
    <cellStyle name="SAPBEXformats 3 4 2" xfId="36148" xr:uid="{818C4AB9-B121-46EB-96E7-1170DFD19168}"/>
    <cellStyle name="SAPBEXformats 3 4 2 10" xfId="28346" xr:uid="{5BC3DC7A-FB92-47AE-952E-05EEF5DE25D9}"/>
    <cellStyle name="SAPBEXformats 3 4 2 2" xfId="25905" xr:uid="{D6A5B6C5-136F-4E70-9B7E-F7829C291573}"/>
    <cellStyle name="SAPBEXformats 3 4 2 2 2" xfId="1026" xr:uid="{5AA37E6F-0108-418A-B0B8-9E4B8C27607F}"/>
    <cellStyle name="SAPBEXformats 3 4 2 2 3" xfId="4228" xr:uid="{6FBA7DBA-E56C-46E6-944A-EB5F2D9A245D}"/>
    <cellStyle name="SAPBEXformats 3 4 2 2 4" xfId="4236" xr:uid="{73F427BE-C705-4EA6-A2C5-3D2BAB15F536}"/>
    <cellStyle name="SAPBEXformats 3 4 2 2 5" xfId="4246" xr:uid="{725A7FA9-C8AE-4FD3-9C55-FD56A4ECC97E}"/>
    <cellStyle name="SAPBEXformats 3 4 2 2 6" xfId="4254" xr:uid="{00C704B9-4DBD-4DC7-ADFA-AB3417226919}"/>
    <cellStyle name="SAPBEXformats 3 4 2 2 7" xfId="5419" xr:uid="{6444FCC5-A501-41D7-B81F-A599AC8B9D18}"/>
    <cellStyle name="SAPBEXformats 3 4 2 2 8" xfId="5426" xr:uid="{80597F06-8FA8-4214-95AC-4EAED71F6E26}"/>
    <cellStyle name="SAPBEXformats 3 4 2 2 9" xfId="5432" xr:uid="{65F90D5F-41A6-4925-81E4-85871C891FAA}"/>
    <cellStyle name="SAPBEXformats 3 4 2 3" xfId="25908" xr:uid="{6E0D40F5-F8CB-4148-9607-A08B9FB1BC23}"/>
    <cellStyle name="SAPBEXformats 3 4 2 4" xfId="25911" xr:uid="{F690D949-2A04-44AA-95A1-5DD7AA37F7AA}"/>
    <cellStyle name="SAPBEXformats 3 4 2 5" xfId="25914" xr:uid="{6A9FD75F-3E76-47CF-8403-E402AF882EF3}"/>
    <cellStyle name="SAPBEXformats 3 4 2 6" xfId="25917" xr:uid="{41D54666-3F96-49AE-B3F6-D7A98F966E45}"/>
    <cellStyle name="SAPBEXformats 3 4 2 7" xfId="36149" xr:uid="{D8F7A314-1E60-4E69-B815-9E854B0400F1}"/>
    <cellStyle name="SAPBEXformats 3 4 2 8" xfId="33724" xr:uid="{1D40A4E5-1366-4A23-8EED-9A431280A691}"/>
    <cellStyle name="SAPBEXformats 3 4 2 9" xfId="36151" xr:uid="{B9463115-C119-4098-A618-ACDF2022958E}"/>
    <cellStyle name="SAPBEXformats 3 4 3" xfId="36153" xr:uid="{B9E3B05F-74F8-4A5C-B37F-36F694F59B26}"/>
    <cellStyle name="SAPBEXformats 3 4 3 10" xfId="35650" xr:uid="{2E211886-8285-4B0F-A145-51E5E162AA90}"/>
    <cellStyle name="SAPBEXformats 3 4 3 2" xfId="25926" xr:uid="{DEAE89B0-5B29-4805-8B99-71E1748612C9}"/>
    <cellStyle name="SAPBEXformats 3 4 3 2 2" xfId="24485" xr:uid="{C08A4F02-753C-4F78-8808-51A434C8ACE5}"/>
    <cellStyle name="SAPBEXformats 3 4 3 2 3" xfId="2463" xr:uid="{9E589AC6-5ADC-49B9-A85B-608988B1CC4C}"/>
    <cellStyle name="SAPBEXformats 3 4 3 2 4" xfId="268" xr:uid="{F0D330CE-2775-4472-971D-6246D785A6A3}"/>
    <cellStyle name="SAPBEXformats 3 4 3 2 5" xfId="375" xr:uid="{49C29EF4-5128-437F-9A62-90DA73F3DF2A}"/>
    <cellStyle name="SAPBEXformats 3 4 3 2 6" xfId="442" xr:uid="{2FA76399-833D-49B7-883B-4F9985C3283E}"/>
    <cellStyle name="SAPBEXformats 3 4 3 2 7" xfId="458" xr:uid="{F94D8B47-1393-4CE2-8D1B-E073A35B8A4F}"/>
    <cellStyle name="SAPBEXformats 3 4 3 2 8" xfId="344" xr:uid="{AEE26E41-697F-4CCC-A2F6-EB798D601370}"/>
    <cellStyle name="SAPBEXformats 3 4 3 2 9" xfId="36154" xr:uid="{641F7287-DFE0-4FC1-AEC4-BB6D1E13E4F3}"/>
    <cellStyle name="SAPBEXformats 3 4 3 3" xfId="25929" xr:uid="{EA27769F-7774-4F50-833D-A415DA5F8D88}"/>
    <cellStyle name="SAPBEXformats 3 4 3 4" xfId="25932" xr:uid="{435D6546-4EFD-4350-81F6-214C000EF476}"/>
    <cellStyle name="SAPBEXformats 3 4 3 5" xfId="25935" xr:uid="{76B1251B-99C3-4BCB-81B8-9C765AEF6B9C}"/>
    <cellStyle name="SAPBEXformats 3 4 3 6" xfId="25938" xr:uid="{0B77CF8F-05A2-4250-A64C-0E9F520FB670}"/>
    <cellStyle name="SAPBEXformats 3 4 3 7" xfId="30841" xr:uid="{5A451E36-2F6C-47A2-BBA0-95CB98AB3280}"/>
    <cellStyle name="SAPBEXformats 3 4 3 8" xfId="30843" xr:uid="{EB466818-E24F-45AD-86FA-C9533BA506DE}"/>
    <cellStyle name="SAPBEXformats 3 4 3 9" xfId="36155" xr:uid="{A00EB379-95C9-44C4-9141-51EF1F10EFFC}"/>
    <cellStyle name="SAPBEXformats 3 4 4" xfId="36156" xr:uid="{E2952F8A-EF28-4F96-8077-DE057B672F89}"/>
    <cellStyle name="SAPBEXformats 3 4 4 10" xfId="36157" xr:uid="{4DF4CBD1-CE01-4B6C-9C51-01518A5FFE50}"/>
    <cellStyle name="SAPBEXformats 3 4 4 2" xfId="25945" xr:uid="{DAEA7AE0-DCD0-4C21-B586-D18129F2DC0D}"/>
    <cellStyle name="SAPBEXformats 3 4 4 2 2" xfId="36158" xr:uid="{FC0B3206-E5FF-4AF8-9645-18DC250C6E3B}"/>
    <cellStyle name="SAPBEXformats 3 4 4 2 3" xfId="36159" xr:uid="{EDEF8D47-8D04-42D9-96FC-8708AC250C63}"/>
    <cellStyle name="SAPBEXformats 3 4 4 2 4" xfId="36160" xr:uid="{E2E16884-7BC4-494F-B08C-9DCA6B0454BF}"/>
    <cellStyle name="SAPBEXformats 3 4 4 2 5" xfId="36161" xr:uid="{73669592-627E-4F97-9CBC-C86D4FF41D84}"/>
    <cellStyle name="SAPBEXformats 3 4 4 2 6" xfId="36162" xr:uid="{EDC65A1A-60E6-4D43-AEBE-330672FBE52C}"/>
    <cellStyle name="SAPBEXformats 3 4 4 2 7" xfId="36163" xr:uid="{3644BC3D-3614-4B8C-8F6B-3FCCA4322EEC}"/>
    <cellStyle name="SAPBEXformats 3 4 4 2 8" xfId="36164" xr:uid="{ABA8831B-8D46-4B02-A10C-82989C8B41E2}"/>
    <cellStyle name="SAPBEXformats 3 4 4 2 9" xfId="36165" xr:uid="{E2CA741A-1085-4740-B2FD-82A301CD1BD6}"/>
    <cellStyle name="SAPBEXformats 3 4 4 3" xfId="25947" xr:uid="{604C7B1F-AD28-40F3-A62A-7AA4B4331772}"/>
    <cellStyle name="SAPBEXformats 3 4 4 4" xfId="25949" xr:uid="{20B45AE9-6D78-47F3-851E-D044A9EE6639}"/>
    <cellStyle name="SAPBEXformats 3 4 4 5" xfId="25953" xr:uid="{2EF57465-F0CB-4E01-B62A-1630C1224A92}"/>
    <cellStyle name="SAPBEXformats 3 4 4 6" xfId="25958" xr:uid="{C29BF6D4-C194-4D6B-AAE8-707B44B6E2EB}"/>
    <cellStyle name="SAPBEXformats 3 4 4 7" xfId="28441" xr:uid="{1DAD19D4-B177-43BD-ABDF-E9472A728B12}"/>
    <cellStyle name="SAPBEXformats 3 4 4 8" xfId="28444" xr:uid="{416D8670-A054-451E-B3B0-B839FCEE21F9}"/>
    <cellStyle name="SAPBEXformats 3 4 4 9" xfId="28447" xr:uid="{CA1EB817-399B-4082-B426-A8EDA5D52D08}"/>
    <cellStyle name="SAPBEXformats 3 4 5" xfId="36166" xr:uid="{A3881AC3-1163-43F9-8A60-50D8B72F5606}"/>
    <cellStyle name="SAPBEXformats 3 4 5 10" xfId="36167" xr:uid="{414D4169-8872-4A68-88E3-98895ED252F8}"/>
    <cellStyle name="SAPBEXformats 3 4 5 2" xfId="25968" xr:uid="{4FC894BB-398D-453B-9A95-48523C524E75}"/>
    <cellStyle name="SAPBEXformats 3 4 5 2 2" xfId="30983" xr:uid="{1DCDC74B-8880-45FB-9319-39F3E4393C46}"/>
    <cellStyle name="SAPBEXformats 3 4 5 2 3" xfId="36168" xr:uid="{C065B7D2-974D-4B77-9722-D9E9B06CD9C6}"/>
    <cellStyle name="SAPBEXformats 3 4 5 2 4" xfId="36169" xr:uid="{CF5B34D0-CB10-4C86-BF6C-61D7416C159D}"/>
    <cellStyle name="SAPBEXformats 3 4 5 2 5" xfId="36170" xr:uid="{FD8E0D69-5F8B-4B90-B0E6-D2F4553C22DE}"/>
    <cellStyle name="SAPBEXformats 3 4 5 2 6" xfId="36171" xr:uid="{CD5680D4-2EB7-4D21-82E8-8C8592A5C5EF}"/>
    <cellStyle name="SAPBEXformats 3 4 5 2 7" xfId="36172" xr:uid="{D18F1E81-9637-4645-9B8C-EDB55159FA54}"/>
    <cellStyle name="SAPBEXformats 3 4 5 2 8" xfId="36173" xr:uid="{751196A7-DC19-4431-8939-D21509B04056}"/>
    <cellStyle name="SAPBEXformats 3 4 5 2 9" xfId="36174" xr:uid="{38116839-D1E7-4549-A532-07A5BC5F6337}"/>
    <cellStyle name="SAPBEXformats 3 4 5 3" xfId="25971" xr:uid="{67E415C6-7F3B-4627-84D6-65BE467A9A09}"/>
    <cellStyle name="SAPBEXformats 3 4 5 4" xfId="25973" xr:uid="{B6F971F5-737C-4D7F-81DF-8B6A87183924}"/>
    <cellStyle name="SAPBEXformats 3 4 5 5" xfId="25975" xr:uid="{7D4DF111-68F7-404B-A837-500D959103EC}"/>
    <cellStyle name="SAPBEXformats 3 4 5 6" xfId="25977" xr:uid="{5418B394-CBA1-494A-98D9-A871494F87EC}"/>
    <cellStyle name="SAPBEXformats 3 4 5 7" xfId="36175" xr:uid="{31AB51DB-7CE6-42F0-936B-5F762592BAE0}"/>
    <cellStyle name="SAPBEXformats 3 4 5 8" xfId="36176" xr:uid="{1B8656A3-64D1-4558-83EC-E813F81BFD85}"/>
    <cellStyle name="SAPBEXformats 3 4 5 9" xfId="36177" xr:uid="{FE567421-2F5F-4D84-893C-01B89C18C529}"/>
    <cellStyle name="SAPBEXformats 3 4 6" xfId="36178" xr:uid="{64755FC8-0DD2-4EAA-AAB2-1BD67B772319}"/>
    <cellStyle name="SAPBEXformats 3 4 6 10" xfId="36179" xr:uid="{AAD02BC8-0F99-492C-9EBC-C839F66646A7}"/>
    <cellStyle name="SAPBEXformats 3 4 6 2" xfId="25982" xr:uid="{2C36B405-8DA3-469F-8176-0099B05488A5}"/>
    <cellStyle name="SAPBEXformats 3 4 6 2 2" xfId="36180" xr:uid="{7D3CE59C-08E1-40DE-B91B-647A46E70916}"/>
    <cellStyle name="SAPBEXformats 3 4 6 2 3" xfId="36181" xr:uid="{2C4D3BFD-90CB-4AA7-972D-280A2F62BEB9}"/>
    <cellStyle name="SAPBEXformats 3 4 6 2 4" xfId="36182" xr:uid="{D5618CE0-50A0-40A9-9C06-CE31735296EC}"/>
    <cellStyle name="SAPBEXformats 3 4 6 2 5" xfId="36183" xr:uid="{439A93A4-DF28-481D-B495-428C76F4EAAE}"/>
    <cellStyle name="SAPBEXformats 3 4 6 2 6" xfId="36184" xr:uid="{17193D62-7ECD-4141-81E3-D543698D17A1}"/>
    <cellStyle name="SAPBEXformats 3 4 6 2 7" xfId="36185" xr:uid="{B05C745C-40B8-4B42-8ED0-DD71646C3FE9}"/>
    <cellStyle name="SAPBEXformats 3 4 6 2 8" xfId="36186" xr:uid="{8B5EEF14-EB41-42C9-80EC-83563EC733B5}"/>
    <cellStyle name="SAPBEXformats 3 4 6 2 9" xfId="36187" xr:uid="{DCCDFE93-1272-4EDD-93A7-D6C375DD22B6}"/>
    <cellStyle name="SAPBEXformats 3 4 6 3" xfId="25984" xr:uid="{77BC405D-C278-4804-AAFC-907E2F5AA315}"/>
    <cellStyle name="SAPBEXformats 3 4 6 4" xfId="25986" xr:uid="{54FB0FDF-42D5-4EF3-99A6-F388BBB9A4D2}"/>
    <cellStyle name="SAPBEXformats 3 4 6 5" xfId="25988" xr:uid="{330021E4-FFBE-489B-AF4D-882CA8681032}"/>
    <cellStyle name="SAPBEXformats 3 4 6 6" xfId="25990" xr:uid="{AA99AE48-42F7-46EE-A347-EE2DD068317F}"/>
    <cellStyle name="SAPBEXformats 3 4 6 7" xfId="36188" xr:uid="{C8448E34-4143-491C-8BE4-CBEC5D2FB3D1}"/>
    <cellStyle name="SAPBEXformats 3 4 6 8" xfId="36189" xr:uid="{3BED79B0-8953-4F4A-B795-7960B609C83C}"/>
    <cellStyle name="SAPBEXformats 3 4 6 9" xfId="36190" xr:uid="{62A905E4-DB5F-4535-B9DA-CD494D16077A}"/>
    <cellStyle name="SAPBEXformats 3 4 7" xfId="36191" xr:uid="{F4CB67F4-679B-426E-9429-9CE5AA3B00A4}"/>
    <cellStyle name="SAPBEXformats 3 4 7 2" xfId="32963" xr:uid="{5041BB33-35AA-466D-9607-3853D9CA5345}"/>
    <cellStyle name="SAPBEXformats 3 4 7 3" xfId="32966" xr:uid="{E0C3A3EA-638C-45F1-8165-DF37E2B8FBD7}"/>
    <cellStyle name="SAPBEXformats 3 4 7 4" xfId="36192" xr:uid="{CE7B1784-1A6A-4F00-B729-ACD54D258E67}"/>
    <cellStyle name="SAPBEXformats 3 4 7 5" xfId="36193" xr:uid="{7AC9F27F-EEDE-423F-8253-7A0C3FBFA5E9}"/>
    <cellStyle name="SAPBEXformats 3 4 7 6" xfId="36194" xr:uid="{EA113FCB-078E-4771-B968-36BED1EE31C7}"/>
    <cellStyle name="SAPBEXformats 3 4 7 7" xfId="36195" xr:uid="{8B2FB6BA-74C9-452A-85CC-CA162560E3E6}"/>
    <cellStyle name="SAPBEXformats 3 4 7 8" xfId="33734" xr:uid="{F1EE6BCE-5259-4EB6-B319-EA51215360A8}"/>
    <cellStyle name="SAPBEXformats 3 4 7 9" xfId="36196" xr:uid="{C25EDA74-B7F3-44EC-A098-0F7A1A3FA759}"/>
    <cellStyle name="SAPBEXformats 3 4 8" xfId="36197" xr:uid="{F6A07788-09CF-4338-AE05-DAC882734A10}"/>
    <cellStyle name="SAPBEXformats 3 4 8 2" xfId="36198" xr:uid="{ADFD8673-A643-4A88-BB35-FC8C3364D8D8}"/>
    <cellStyle name="SAPBEXformats 3 4 8 3" xfId="36199" xr:uid="{222C12D0-54E7-4F1F-96E3-0F5F6626254B}"/>
    <cellStyle name="SAPBEXformats 3 4 8 4" xfId="36200" xr:uid="{DB023B6D-1705-479A-B2F8-27958DC0C13E}"/>
    <cellStyle name="SAPBEXformats 3 4 8 5" xfId="36201" xr:uid="{56EB30C0-8107-49D3-ABF7-ED6CB23184D0}"/>
    <cellStyle name="SAPBEXformats 3 4 8 6" xfId="36202" xr:uid="{CB448ADB-9C28-4970-A8A6-7801C54B08DA}"/>
    <cellStyle name="SAPBEXformats 3 4 8 7" xfId="36203" xr:uid="{0B07067B-A301-4D92-9F22-517A7FCCDB8F}"/>
    <cellStyle name="SAPBEXformats 3 4 8 8" xfId="36204" xr:uid="{62919A3E-AF10-4687-BB26-64D4B35D6AAD}"/>
    <cellStyle name="SAPBEXformats 3 4 8 9" xfId="36205" xr:uid="{EF4A2675-320E-42E3-BA08-0E55C9115B4C}"/>
    <cellStyle name="SAPBEXformats 3 4 9" xfId="33333" xr:uid="{EC77D16F-6A48-4F29-8533-D1FF105256C9}"/>
    <cellStyle name="SAPBEXformats 3 4 9 2" xfId="33335" xr:uid="{D6DA84AD-F31B-4FB8-82A7-41949C272285}"/>
    <cellStyle name="SAPBEXformats 3 4 9 3" xfId="33337" xr:uid="{B2CD97EF-4BED-416E-8452-FFDFFF944E47}"/>
    <cellStyle name="SAPBEXformats 3 4 9 4" xfId="33339" xr:uid="{22C410C5-8C4C-4F69-A75F-571F39F9CC17}"/>
    <cellStyle name="SAPBEXformats 3 4 9 5" xfId="28565" xr:uid="{F83C1852-FD7C-4D1B-BF5F-A3EC9BEC992F}"/>
    <cellStyle name="SAPBEXformats 3 4 9 6" xfId="28568" xr:uid="{9AC76686-AF2F-462D-AE69-6164BED81865}"/>
    <cellStyle name="SAPBEXformats 3 4 9 7" xfId="28571" xr:uid="{7AA81DD6-CCAD-4751-B024-BF4C3312E409}"/>
    <cellStyle name="SAPBEXformats 3 4 9 8" xfId="28574" xr:uid="{331B7D00-E2AC-4091-9B43-C5033847A286}"/>
    <cellStyle name="SAPBEXformats 3 4 9 9" xfId="28577" xr:uid="{A9726ECD-C01F-4806-B4EC-EA594A0540B9}"/>
    <cellStyle name="SAPBEXformats 3 4_New TB 18-19" xfId="36206" xr:uid="{89159AD2-819C-4395-877E-F74F9A481139}"/>
    <cellStyle name="SAPBEXformats 3 5" xfId="9568" xr:uid="{FA9C2F81-4E34-4952-BA5A-5CACC8809CB0}"/>
    <cellStyle name="SAPBEXformats 3 5 10" xfId="36207" xr:uid="{557DD04E-DA27-4E39-B86B-ACD129A323F8}"/>
    <cellStyle name="SAPBEXformats 3 5 2" xfId="36208" xr:uid="{34E27136-1FD1-4D29-AD90-3029EA0E8EF4}"/>
    <cellStyle name="SAPBEXformats 3 5 2 2" xfId="32572" xr:uid="{C5352873-117A-4EF2-9D61-3BC83169B9A2}"/>
    <cellStyle name="SAPBEXformats 3 5 2 3" xfId="36209" xr:uid="{CA3C3781-2693-4594-BCE2-BB34233BFDE6}"/>
    <cellStyle name="SAPBEXformats 3 5 2 4" xfId="36210" xr:uid="{B7BFDF9E-9545-438A-B3BD-B5CA42994FA0}"/>
    <cellStyle name="SAPBEXformats 3 5 2 5" xfId="31871" xr:uid="{3345E69C-DD42-4C4C-BAF1-2D93495B450D}"/>
    <cellStyle name="SAPBEXformats 3 5 2 6" xfId="36211" xr:uid="{52314EA6-956C-40CA-9FCC-D52B4224BDA0}"/>
    <cellStyle name="SAPBEXformats 3 5 2 7" xfId="36212" xr:uid="{70644332-9CDA-49E3-B25E-2ACF2DAC12DB}"/>
    <cellStyle name="SAPBEXformats 3 5 2 8" xfId="36213" xr:uid="{F8447510-0E01-4D2B-8F76-EA81B4488251}"/>
    <cellStyle name="SAPBEXformats 3 5 2 9" xfId="36214" xr:uid="{F00B1AED-2DA0-4BB1-859E-E4EEADFD4F6C}"/>
    <cellStyle name="SAPBEXformats 3 5 3" xfId="36215" xr:uid="{10100ECF-83AA-4067-A8ED-6ADEFF3D86C4}"/>
    <cellStyle name="SAPBEXformats 3 5 4" xfId="36216" xr:uid="{41598B84-FF4D-417A-8249-72D08B05111B}"/>
    <cellStyle name="SAPBEXformats 3 5 5" xfId="36217" xr:uid="{CD86A264-6713-4DF7-861F-04C792E6C7D9}"/>
    <cellStyle name="SAPBEXformats 3 5 6" xfId="36218" xr:uid="{0CAF769C-21B3-4C90-9FDF-5EFE3D5F6848}"/>
    <cellStyle name="SAPBEXformats 3 5 7" xfId="36219" xr:uid="{B5A34DD2-05B9-4BC0-BCFA-56BD08B0E3F4}"/>
    <cellStyle name="SAPBEXformats 3 5 8" xfId="36220" xr:uid="{AA3DE965-D2E2-4947-9D2D-E88F03DE40CD}"/>
    <cellStyle name="SAPBEXformats 3 5 9" xfId="33352" xr:uid="{CB470C4E-F1BD-4BBA-BD75-3F1E7886E404}"/>
    <cellStyle name="SAPBEXformats 3 6" xfId="35623" xr:uid="{B7E15B35-35DE-40DC-89C4-298F01082928}"/>
    <cellStyle name="SAPBEXformats 3 6 10" xfId="36221" xr:uid="{D46867E8-4222-4731-85F2-042D26322BCB}"/>
    <cellStyle name="SAPBEXformats 3 6 2" xfId="36222" xr:uid="{2CFEDB0D-D25D-4B18-BED4-BDF91FE8135E}"/>
    <cellStyle name="SAPBEXformats 3 6 2 2" xfId="32698" xr:uid="{AC3F0AD4-B8EB-4E7C-BFFB-092E09F5B9AB}"/>
    <cellStyle name="SAPBEXformats 3 6 2 3" xfId="36223" xr:uid="{FF864B60-7A64-4405-993B-23D72BF3E83C}"/>
    <cellStyle name="SAPBEXformats 3 6 2 4" xfId="36224" xr:uid="{34FB63F3-D12B-4448-A43E-9CE94D9CCBB4}"/>
    <cellStyle name="SAPBEXformats 3 6 2 5" xfId="36225" xr:uid="{99ABEA92-D954-4752-B42E-68C70D41A876}"/>
    <cellStyle name="SAPBEXformats 3 6 2 6" xfId="36226" xr:uid="{D6AE7B4D-DB12-4F00-8749-549B60ECD0A7}"/>
    <cellStyle name="SAPBEXformats 3 6 2 7" xfId="36227" xr:uid="{14C0550E-9FCB-4486-A1E4-E9965AF9FBC5}"/>
    <cellStyle name="SAPBEXformats 3 6 2 8" xfId="36228" xr:uid="{41399ECB-D264-4836-BA42-A0D3C69EA2E6}"/>
    <cellStyle name="SAPBEXformats 3 6 2 9" xfId="36229" xr:uid="{75F42163-D0C0-4D7E-8BD7-2014891D9585}"/>
    <cellStyle name="SAPBEXformats 3 6 3" xfId="36230" xr:uid="{4BDAB2EB-900B-4BDB-96CC-2D74FE097420}"/>
    <cellStyle name="SAPBEXformats 3 6 4" xfId="36231" xr:uid="{F764239B-1F67-4A11-BABD-D78C33966832}"/>
    <cellStyle name="SAPBEXformats 3 6 5" xfId="36232" xr:uid="{0D10ABC1-A86E-449C-AAE6-DA43DC83757B}"/>
    <cellStyle name="SAPBEXformats 3 6 6" xfId="36233" xr:uid="{F109D33B-121C-4E6A-9CE0-1D2C757298F1}"/>
    <cellStyle name="SAPBEXformats 3 6 7" xfId="36234" xr:uid="{3C739910-F9E8-4BB7-9E4E-9C59A6268126}"/>
    <cellStyle name="SAPBEXformats 3 6 8" xfId="36235" xr:uid="{0B70C5D0-68E5-40CA-8231-3DE0E4F10F65}"/>
    <cellStyle name="SAPBEXformats 3 6 9" xfId="33366" xr:uid="{7F4383A3-768C-43E6-956F-94607E067A3E}"/>
    <cellStyle name="SAPBEXformats 3 7" xfId="36236" xr:uid="{26CEA7A9-9A62-43ED-A24F-69FCB7926076}"/>
    <cellStyle name="SAPBEXformats 3 7 10" xfId="2336" xr:uid="{218A3CC1-5D98-4243-B004-C7F697806F84}"/>
    <cellStyle name="SAPBEXformats 3 7 2" xfId="36238" xr:uid="{5FC08E9E-0D6E-4D5D-B488-F2BEF1FFE37F}"/>
    <cellStyle name="SAPBEXformats 3 7 2 2" xfId="2236" xr:uid="{DC60C857-AC5D-4CC3-8F0A-84E110FBC547}"/>
    <cellStyle name="SAPBEXformats 3 7 2 3" xfId="2470" xr:uid="{89BB2D7B-5F26-4C9B-8B1D-6DEB440F3EDA}"/>
    <cellStyle name="SAPBEXformats 3 7 2 4" xfId="262" xr:uid="{DE4CD07C-2CEB-4C16-8C7D-FB3D079F591F}"/>
    <cellStyle name="SAPBEXformats 3 7 2 5" xfId="36240" xr:uid="{FCBB13F3-C0DF-4213-A559-8BCFA08C017E}"/>
    <cellStyle name="SAPBEXformats 3 7 2 6" xfId="36242" xr:uid="{2CCFC81D-B5F8-45E6-A447-70F34B7A523F}"/>
    <cellStyle name="SAPBEXformats 3 7 2 7" xfId="36244" xr:uid="{7008AA44-EB18-4332-83BA-6C68DE95D41F}"/>
    <cellStyle name="SAPBEXformats 3 7 2 8" xfId="36246" xr:uid="{6EDEB2EB-4FF2-4311-9D0B-1853A37654A6}"/>
    <cellStyle name="SAPBEXformats 3 7 2 9" xfId="36247" xr:uid="{18AD8BE0-4F42-440F-882D-DA59BECE4BF6}"/>
    <cellStyle name="SAPBEXformats 3 7 3" xfId="36249" xr:uid="{F8921C4B-B0A7-488A-8252-E3A89178C3E9}"/>
    <cellStyle name="SAPBEXformats 3 7 4" xfId="36250" xr:uid="{3E55F602-ABF0-4F47-81A0-07E73D262BFD}"/>
    <cellStyle name="SAPBEXformats 3 7 5" xfId="36251" xr:uid="{9ACBBF9E-AC18-4784-84F3-EE056DDA475F}"/>
    <cellStyle name="SAPBEXformats 3 7 6" xfId="36252" xr:uid="{5C8F9AC8-DAAB-4030-BC35-53C456261D69}"/>
    <cellStyle name="SAPBEXformats 3 7 7" xfId="36253" xr:uid="{DDB0E67B-3FCC-427D-943F-362EA8B83C04}"/>
    <cellStyle name="SAPBEXformats 3 7 8" xfId="36254" xr:uid="{A2CC732C-6D81-42CE-B3B1-007BCE5DB59C}"/>
    <cellStyle name="SAPBEXformats 3 7 9" xfId="33372" xr:uid="{838370EE-5709-467F-A6EE-3E8840A1880C}"/>
    <cellStyle name="SAPBEXformats 3 8" xfId="36255" xr:uid="{DDE127C8-4598-4FD6-BA09-7762EFCA3791}"/>
    <cellStyle name="SAPBEXformats 3 8 10" xfId="20264" xr:uid="{11624262-062A-4810-920C-E1F395D3C2A2}"/>
    <cellStyle name="SAPBEXformats 3 8 2" xfId="36256" xr:uid="{0A1C5C6D-863E-4E5E-A94A-99AEB8635DFB}"/>
    <cellStyle name="SAPBEXformats 3 8 2 2" xfId="30337" xr:uid="{F82D0056-4227-4FBE-B8C3-D37973774B6D}"/>
    <cellStyle name="SAPBEXformats 3 8 2 3" xfId="30340" xr:uid="{933EBDB3-418D-425F-AEB4-C7CCAFDFAABF}"/>
    <cellStyle name="SAPBEXformats 3 8 2 4" xfId="30344" xr:uid="{AE1F061B-EE67-4251-9AC7-1930D8027022}"/>
    <cellStyle name="SAPBEXformats 3 8 2 5" xfId="30348" xr:uid="{AB3E128A-22AE-44B0-BBF7-8B57DE9380C7}"/>
    <cellStyle name="SAPBEXformats 3 8 2 6" xfId="30352" xr:uid="{E7A16482-CDE5-4F1F-A0F9-4CD1A40C5702}"/>
    <cellStyle name="SAPBEXformats 3 8 2 7" xfId="30356" xr:uid="{3A6188A9-ECF1-4AAB-8354-0F2E8CDF06F8}"/>
    <cellStyle name="SAPBEXformats 3 8 2 8" xfId="14362" xr:uid="{212062A4-7454-4EA0-A983-65E9B07E0559}"/>
    <cellStyle name="SAPBEXformats 3 8 2 9" xfId="36257" xr:uid="{A6CFDE9D-36A7-4BEC-ADDB-CB321B5FC098}"/>
    <cellStyle name="SAPBEXformats 3 8 3" xfId="36259" xr:uid="{3351B533-5872-48D9-9A23-352B798F8944}"/>
    <cellStyle name="SAPBEXformats 3 8 4" xfId="36260" xr:uid="{7A5E1C1A-8975-476E-80A6-6CE468B94F7F}"/>
    <cellStyle name="SAPBEXformats 3 8 5" xfId="36261" xr:uid="{9EBD88FE-725E-4DE2-9006-0D8B338A6CEF}"/>
    <cellStyle name="SAPBEXformats 3 8 6" xfId="20236" xr:uid="{137F6096-A302-47E0-A85E-4656EFF8A367}"/>
    <cellStyle name="SAPBEXformats 3 8 7" xfId="20239" xr:uid="{A2C25182-F6D8-4E9D-A89F-3A8EF26560AA}"/>
    <cellStyle name="SAPBEXformats 3 8 8" xfId="20242" xr:uid="{DE011C51-134C-4437-B6DD-7C4E193CA330}"/>
    <cellStyle name="SAPBEXformats 3 8 9" xfId="20246" xr:uid="{8F811636-F1B0-4AC1-AC97-EB1F321A6517}"/>
    <cellStyle name="SAPBEXformats 3 9" xfId="36262" xr:uid="{8FC2AEB9-3804-4DE6-90BE-C437F3119441}"/>
    <cellStyle name="SAPBEXformats 3 9 10" xfId="36263" xr:uid="{1D561627-EBD2-4379-A505-3B746ECD42E1}"/>
    <cellStyle name="SAPBEXformats 3 9 2" xfId="36264" xr:uid="{CD5BAFD5-A346-493B-9DC8-B61DDF05213E}"/>
    <cellStyle name="SAPBEXformats 3 9 2 2" xfId="36265" xr:uid="{F11E6789-8013-4968-9451-811D176E729E}"/>
    <cellStyle name="SAPBEXformats 3 9 2 3" xfId="36266" xr:uid="{AFF63C1C-8F45-4F5E-B3AA-FD39659029DD}"/>
    <cellStyle name="SAPBEXformats 3 9 2 4" xfId="36267" xr:uid="{A1AD8A7C-E06B-40FB-AD01-AED257BF9EEA}"/>
    <cellStyle name="SAPBEXformats 3 9 2 5" xfId="36268" xr:uid="{DD74E2C1-414C-43FC-BFCA-EECC7CD64219}"/>
    <cellStyle name="SAPBEXformats 3 9 2 6" xfId="36269" xr:uid="{C41261EB-ED77-417C-9559-729DA73D7A79}"/>
    <cellStyle name="SAPBEXformats 3 9 2 7" xfId="36270" xr:uid="{6709803A-75AC-47CF-9894-51E1C58AF083}"/>
    <cellStyle name="SAPBEXformats 3 9 2 8" xfId="33808" xr:uid="{F5D98AE6-335B-436F-A211-4EB493A2CE7B}"/>
    <cellStyle name="SAPBEXformats 3 9 2 9" xfId="36271" xr:uid="{D879045C-FCC9-4799-9EAA-9222BC770614}"/>
    <cellStyle name="SAPBEXformats 3 9 3" xfId="607" xr:uid="{7ED16190-56AC-4326-ACC5-69E794A1AADC}"/>
    <cellStyle name="SAPBEXformats 3 9 4" xfId="36272" xr:uid="{DB79A704-4422-41CD-A9A7-38FF56F56E8F}"/>
    <cellStyle name="SAPBEXformats 3 9 5" xfId="36273" xr:uid="{FBEC2B69-9E2A-48ED-B925-8F15385BB614}"/>
    <cellStyle name="SAPBEXformats 3 9 6" xfId="36274" xr:uid="{F85C8E00-10FC-479A-B797-AE5D22597AE1}"/>
    <cellStyle name="SAPBEXformats 3 9 7" xfId="36275" xr:uid="{54F9F42E-1FB6-4216-A1B3-B9DA9BFEB5AD}"/>
    <cellStyle name="SAPBEXformats 3 9 8" xfId="36276" xr:uid="{0BEA81B3-2E13-483E-826E-7A3EB5B54D61}"/>
    <cellStyle name="SAPBEXformats 3 9 9" xfId="36277" xr:uid="{DD431613-95A1-4BE6-9819-276298E7A8C2}"/>
    <cellStyle name="SAPBEXformats 3_New TB 18-19" xfId="15393" xr:uid="{8054C9CE-0379-40BF-98DA-2B6CB7822309}"/>
    <cellStyle name="SAPBEXformats 4" xfId="27555" xr:uid="{9AD5511B-F594-4C3D-BD6A-40D821B142BE}"/>
    <cellStyle name="SAPBEXformats 4 10" xfId="18239" xr:uid="{E6A784D0-51D9-4A65-A742-127C567C51EA}"/>
    <cellStyle name="SAPBEXformats 4 10 2" xfId="36278" xr:uid="{D5CBA8E6-9102-4423-A219-52013B8E2ABD}"/>
    <cellStyle name="SAPBEXformats 4 10 3" xfId="36279" xr:uid="{1AF43050-DF3A-4232-B356-78B31091B73A}"/>
    <cellStyle name="SAPBEXformats 4 10 4" xfId="36280" xr:uid="{FAAF8C3F-1703-4803-B568-968B72919223}"/>
    <cellStyle name="SAPBEXformats 4 10 5" xfId="36281" xr:uid="{66C56BAA-7B0D-4500-9DDF-87ABBE7485CE}"/>
    <cellStyle name="SAPBEXformats 4 11" xfId="18242" xr:uid="{2B02D158-6AC3-4DE0-A826-1945C4E8AA2E}"/>
    <cellStyle name="SAPBEXformats 4 12" xfId="18245" xr:uid="{0961303F-B4E5-42C1-8FC1-74794943366D}"/>
    <cellStyle name="SAPBEXformats 4 13" xfId="18250" xr:uid="{2DE1678F-D71F-412B-8D6E-A47065C04856}"/>
    <cellStyle name="SAPBEXformats 4 14" xfId="36282" xr:uid="{98EBF2F9-6073-46E3-9F76-A30D9B1B1C11}"/>
    <cellStyle name="SAPBEXformats 4 15" xfId="36283" xr:uid="{5A3E5E38-7E9D-40CD-A6AB-C23749256AF3}"/>
    <cellStyle name="SAPBEXformats 4 16" xfId="36284" xr:uid="{E8AE10D7-1FAB-4B8E-8321-94E467E27AE1}"/>
    <cellStyle name="SAPBEXformats 4 17" xfId="36285" xr:uid="{E0E7B67C-4BB0-4FA8-AE92-26C8A172C91C}"/>
    <cellStyle name="SAPBEXformats 4 18" xfId="36286" xr:uid="{EB7B830A-74BA-4CF8-B306-F7FB698C5578}"/>
    <cellStyle name="SAPBEXformats 4 2" xfId="35628" xr:uid="{1C690D99-2F6F-471B-9D28-D7C9056B7695}"/>
    <cellStyle name="SAPBEXformats 4 2 10" xfId="36287" xr:uid="{FD2B15F0-7C77-480E-AFE1-2F6502310014}"/>
    <cellStyle name="SAPBEXformats 4 2 2" xfId="17458" xr:uid="{EB9B1FD9-9814-4E52-AF61-8AD8DF621417}"/>
    <cellStyle name="SAPBEXformats 4 2 2 2" xfId="23769" xr:uid="{4347A7C1-C6BB-4A23-8CBF-99FAFED25568}"/>
    <cellStyle name="SAPBEXformats 4 2 2 3" xfId="23771" xr:uid="{2AC9FE40-8F21-40C4-A7FB-6E889C647CD0}"/>
    <cellStyle name="SAPBEXformats 4 2 2 4" xfId="23774" xr:uid="{6D281D7F-F447-430A-95B3-ECE1CE52FB84}"/>
    <cellStyle name="SAPBEXformats 4 2 2 5" xfId="32113" xr:uid="{6DF41A35-F623-4F7A-B810-FF587AB31F97}"/>
    <cellStyle name="SAPBEXformats 4 2 3" xfId="14806" xr:uid="{0EFF3F27-8F4E-4A71-8514-2E4212DE6338}"/>
    <cellStyle name="SAPBEXformats 4 2 4" xfId="14809" xr:uid="{6D8F7D2D-0F62-4C41-A095-679E09FF40D1}"/>
    <cellStyle name="SAPBEXformats 4 2 5" xfId="14812" xr:uid="{1D763B2A-2D25-4577-8F0B-BC7BB88E564F}"/>
    <cellStyle name="SAPBEXformats 4 2 6" xfId="36288" xr:uid="{E36D3B24-44EB-4996-A316-9EE3170AFD01}"/>
    <cellStyle name="SAPBEXformats 4 2 7" xfId="36289" xr:uid="{E82D81E8-15A3-4143-8D13-AA8DE8E4D27C}"/>
    <cellStyle name="SAPBEXformats 4 2 8" xfId="32018" xr:uid="{72FECC67-93A4-4393-8F4F-685670626137}"/>
    <cellStyle name="SAPBEXformats 4 2 9" xfId="32034" xr:uid="{F6C98D8C-3B74-4CE4-8134-12196E34E3A7}"/>
    <cellStyle name="SAPBEXformats 4 3" xfId="35630" xr:uid="{73122FE7-A3AC-4900-8C24-413D108082EA}"/>
    <cellStyle name="SAPBEXformats 4 3 10" xfId="34512" xr:uid="{893080BA-36BC-4EAD-A49E-B08A5FA47858}"/>
    <cellStyle name="SAPBEXformats 4 3 2" xfId="36042" xr:uid="{19154050-4802-475E-A096-7D2AD15EE675}"/>
    <cellStyle name="SAPBEXformats 4 3 2 2" xfId="24068" xr:uid="{0DCAADF6-86E0-4C84-AAE9-55718F8E0E1B}"/>
    <cellStyle name="SAPBEXformats 4 3 2 3" xfId="24071" xr:uid="{ED9862CF-77F3-410B-8A58-8210EF384A95}"/>
    <cellStyle name="SAPBEXformats 4 3 2 4" xfId="24074" xr:uid="{8FE8039F-F119-4188-AB09-10C9D4FD3864}"/>
    <cellStyle name="SAPBEXformats 4 3 2 5" xfId="36290" xr:uid="{D29EF503-4E89-44F4-AACB-A6545573D8BB}"/>
    <cellStyle name="SAPBEXformats 4 3 3" xfId="36044" xr:uid="{FEBA1FA9-AC29-4A6D-B072-7017D48C139C}"/>
    <cellStyle name="SAPBEXformats 4 3 4" xfId="36046" xr:uid="{08EC15DB-2218-4D7D-BCDB-AAE0352DF020}"/>
    <cellStyle name="SAPBEXformats 4 3 5" xfId="36048" xr:uid="{A4F24DEE-D51F-4AE3-8997-5C922380FC89}"/>
    <cellStyle name="SAPBEXformats 4 3 6" xfId="36050" xr:uid="{427A4AEC-B89F-463D-9894-98A5AE5BE46A}"/>
    <cellStyle name="SAPBEXformats 4 3 7" xfId="36292" xr:uid="{2C6B405F-AD9B-4D28-B35B-F634CEECF6B9}"/>
    <cellStyle name="SAPBEXformats 4 3 8" xfId="32125" xr:uid="{8C50E697-5DC3-4F35-9EB1-38D9ED197C00}"/>
    <cellStyle name="SAPBEXformats 4 3 9" xfId="32146" xr:uid="{A52DE96B-1E9D-418C-9EC6-63EE01E5B6C6}"/>
    <cellStyle name="SAPBEXformats 4 4" xfId="35632" xr:uid="{2626CF46-62CC-403E-A9D8-ECF496C80A93}"/>
    <cellStyle name="SAPBEXformats 4 4 10" xfId="32012" xr:uid="{B87BC6D3-FE59-43CD-AF52-D18D2C7D0CEC}"/>
    <cellStyle name="SAPBEXformats 4 4 2" xfId="36293" xr:uid="{43C6DF05-33A6-4CDB-A3AF-387A0D3BD2EA}"/>
    <cellStyle name="SAPBEXformats 4 4 2 2" xfId="26116" xr:uid="{E31CA06A-C750-488B-A583-331C570D5301}"/>
    <cellStyle name="SAPBEXformats 4 4 2 3" xfId="26119" xr:uid="{E3C09345-D3FF-413B-AAC1-37B148437267}"/>
    <cellStyle name="SAPBEXformats 4 4 2 4" xfId="26122" xr:uid="{A84B7DD5-5C88-44E5-A35A-56E0A2CF3617}"/>
    <cellStyle name="SAPBEXformats 4 4 2 5" xfId="26125" xr:uid="{29BF05C6-A903-48AB-B7A1-9A111E5AEE32}"/>
    <cellStyle name="SAPBEXformats 4 4 3" xfId="36294" xr:uid="{3565915C-4DF0-496F-A195-6A12FB0FC9B0}"/>
    <cellStyle name="SAPBEXformats 4 4 4" xfId="36295" xr:uid="{0E36B36B-5EE9-4018-94AD-002C6938FD4A}"/>
    <cellStyle name="SAPBEXformats 4 4 5" xfId="36296" xr:uid="{2726FAA2-339C-4AB6-B553-146A136C8CC2}"/>
    <cellStyle name="SAPBEXformats 4 4 6" xfId="36297" xr:uid="{6570D35A-7B25-4C58-B08D-B65D24A23D9D}"/>
    <cellStyle name="SAPBEXformats 4 4 7" xfId="36298" xr:uid="{C8649A2E-D3C7-4E28-AEF3-857F2130B7F3}"/>
    <cellStyle name="SAPBEXformats 4 4 8" xfId="27181" xr:uid="{4036522C-4DAE-48E4-9290-7AE7D4ECA7E1}"/>
    <cellStyle name="SAPBEXformats 4 4 9" xfId="32270" xr:uid="{6E01D7B7-3B78-4B58-8359-5C51A005AB5B}"/>
    <cellStyle name="SAPBEXformats 4 5" xfId="35634" xr:uid="{8CBF8B52-3FA4-4669-89F7-0B697144D1DD}"/>
    <cellStyle name="SAPBEXformats 4 5 10" xfId="36299" xr:uid="{C773B871-455C-4D9F-BA0F-484A8D88C543}"/>
    <cellStyle name="SAPBEXformats 4 5 2" xfId="36301" xr:uid="{059937FF-0336-4BFB-BF5C-6CA8ECFD680B}"/>
    <cellStyle name="SAPBEXformats 4 5 2 2" xfId="33034" xr:uid="{47DFD1B9-7D6D-427C-892B-31D1F926A51F}"/>
    <cellStyle name="SAPBEXformats 4 5 2 3" xfId="36302" xr:uid="{0C9B1E6E-EAF9-49B5-ACC3-8CC18B0054BD}"/>
    <cellStyle name="SAPBEXformats 4 5 2 4" xfId="36303" xr:uid="{89D3F802-14F5-48C2-9B3A-80BD69F153FE}"/>
    <cellStyle name="SAPBEXformats 4 5 2 5" xfId="36304" xr:uid="{3C9CD676-F882-4562-97B8-7B4E97D97FFE}"/>
    <cellStyle name="SAPBEXformats 4 5 3" xfId="36305" xr:uid="{54DF6C62-F916-4EFB-A9C1-38D066C27FD9}"/>
    <cellStyle name="SAPBEXformats 4 5 4" xfId="36306" xr:uid="{F1EE9FA1-6056-43CA-A7BD-7C296BFA23A1}"/>
    <cellStyle name="SAPBEXformats 4 5 5" xfId="33487" xr:uid="{09E01C8C-4017-4D3F-9010-63767104D34C}"/>
    <cellStyle name="SAPBEXformats 4 5 6" xfId="33499" xr:uid="{574F1538-2932-4C4E-B245-F711682A48D7}"/>
    <cellStyle name="SAPBEXformats 4 5 7" xfId="33512" xr:uid="{73CF1CB6-093D-4DD9-97C7-DEA657ED585E}"/>
    <cellStyle name="SAPBEXformats 4 5 8" xfId="32279" xr:uid="{CA6EBB47-F355-4397-8D67-972B35DB593D}"/>
    <cellStyle name="SAPBEXformats 4 5 9" xfId="32294" xr:uid="{2A8271E6-CE96-43B1-971D-ACE1DFFD647C}"/>
    <cellStyle name="SAPBEXformats 4 6" xfId="35636" xr:uid="{19868799-422B-4182-952C-232D615F8657}"/>
    <cellStyle name="SAPBEXformats 4 6 10" xfId="36308" xr:uid="{06B9CC83-2BC0-4FB0-959A-9005B940F099}"/>
    <cellStyle name="SAPBEXformats 4 6 2" xfId="36310" xr:uid="{FC272038-15BE-4EA8-BC29-468D1B8646C0}"/>
    <cellStyle name="SAPBEXformats 4 6 2 2" xfId="33200" xr:uid="{71E9E170-0439-40B5-A1F5-B906E5D00AC6}"/>
    <cellStyle name="SAPBEXformats 4 6 2 3" xfId="36311" xr:uid="{F8B8ECBB-C4F0-49A6-868C-C1C0C5970AA3}"/>
    <cellStyle name="SAPBEXformats 4 6 2 4" xfId="36312" xr:uid="{B974A4D6-8FDB-4B30-81ED-C1B3E4B6DCCE}"/>
    <cellStyle name="SAPBEXformats 4 6 2 5" xfId="36313" xr:uid="{492272BC-F4E1-47A2-85E3-3C7169BA9881}"/>
    <cellStyle name="SAPBEXformats 4 6 3" xfId="36314" xr:uid="{7C8B9DC6-B5D8-4A57-89A5-D80CCBD9FB91}"/>
    <cellStyle name="SAPBEXformats 4 6 4" xfId="36315" xr:uid="{78F8D421-5D71-4BCA-A9AA-F44123B2F53D}"/>
    <cellStyle name="SAPBEXformats 4 6 5" xfId="33580" xr:uid="{40593F71-C04F-4227-A0D1-DB37530BA059}"/>
    <cellStyle name="SAPBEXformats 4 6 6" xfId="33591" xr:uid="{5AC80132-FAD4-43C5-98B0-77B19F5B593C}"/>
    <cellStyle name="SAPBEXformats 4 6 7" xfId="33601" xr:uid="{B364106B-F971-44E0-887A-C82ADAB4392D}"/>
    <cellStyle name="SAPBEXformats 4 6 8" xfId="32307" xr:uid="{25670741-AF36-4944-8219-7E0B786C08AD}"/>
    <cellStyle name="SAPBEXformats 4 6 9" xfId="32324" xr:uid="{F31449B8-EC54-4506-9740-59AFC37EA0C7}"/>
    <cellStyle name="SAPBEXformats 4 7" xfId="36317" xr:uid="{28E868C4-FBA4-46C0-B387-161683E84162}"/>
    <cellStyle name="SAPBEXformats 4 7 2" xfId="36319" xr:uid="{336732C3-0B84-4D41-9F14-919DA9A9659C}"/>
    <cellStyle name="SAPBEXformats 4 7 3" xfId="36321" xr:uid="{8DEEC129-66DA-4597-8C58-E62E7C8B78B3}"/>
    <cellStyle name="SAPBEXformats 4 7 4" xfId="36322" xr:uid="{1E80DFF6-9513-4914-AF27-11109FC71CFE}"/>
    <cellStyle name="SAPBEXformats 4 7 5" xfId="33631" xr:uid="{147F27D4-5262-459C-8150-C4A9036BFEDE}"/>
    <cellStyle name="SAPBEXformats 4 8" xfId="36324" xr:uid="{56605F04-A667-4A5C-A900-8945FFAE588F}"/>
    <cellStyle name="SAPBEXformats 4 8 2" xfId="36325" xr:uid="{D2FA6769-48DD-4BB4-8FE9-A99786FCC9DE}"/>
    <cellStyle name="SAPBEXformats 4 8 3" xfId="36326" xr:uid="{2EEADD44-FE1B-4A8F-9C7B-DF23B72E2357}"/>
    <cellStyle name="SAPBEXformats 4 8 4" xfId="36327" xr:uid="{AF814F5D-0584-4D04-8C23-C88330AAE55B}"/>
    <cellStyle name="SAPBEXformats 4 8 5" xfId="33645" xr:uid="{2609E8E1-5C17-44BD-A754-402674DA54C8}"/>
    <cellStyle name="SAPBEXformats 4 9" xfId="36329" xr:uid="{A2E67A88-2A8E-446A-A638-AC9DA5C481A0}"/>
    <cellStyle name="SAPBEXformats 4 9 2" xfId="36330" xr:uid="{D96E02F2-BE3E-402F-B93D-C11D637B5E4C}"/>
    <cellStyle name="SAPBEXformats 4 9 3" xfId="36331" xr:uid="{7F77636C-E5A7-40CC-98A6-131C6B559FE7}"/>
    <cellStyle name="SAPBEXformats 4 9 4" xfId="36332" xr:uid="{9A71D6C2-75BD-4BC6-AF23-627FBC8FB3F3}"/>
    <cellStyle name="SAPBEXformats 4 9 5" xfId="33656" xr:uid="{78DB7590-4B70-406C-B5A5-AAB6CAA89451}"/>
    <cellStyle name="SAPBEXformats 4_New TB 18-19" xfId="24015" xr:uid="{26ABD4E7-D1A6-49EE-B759-D88B90CFD0FD}"/>
    <cellStyle name="SAPBEXformats 5" xfId="27559" xr:uid="{60AC7FD2-05CE-4E7C-9691-9149624FA4C3}"/>
    <cellStyle name="SAPBEXformats 5 10" xfId="745" xr:uid="{455A8EDB-21CB-485F-94BB-ED6313D8C38E}"/>
    <cellStyle name="SAPBEXformats 5 10 2" xfId="12451" xr:uid="{BE77D276-668E-4FA7-B779-171AC91670A3}"/>
    <cellStyle name="SAPBEXformats 5 10 3" xfId="12474" xr:uid="{0C8F39F2-541C-45D7-8AEC-E23184BB03F9}"/>
    <cellStyle name="SAPBEXformats 5 10 4" xfId="12488" xr:uid="{B8D01A27-1369-4388-8BBA-1D9BD6338888}"/>
    <cellStyle name="SAPBEXformats 5 10 5" xfId="36334" xr:uid="{E25E5FA8-B9E1-4034-A828-D7AAE6F0C5DA}"/>
    <cellStyle name="SAPBEXformats 5 11" xfId="1442" xr:uid="{A92BDA9D-5AE2-430D-8E35-5F43DE6AAA32}"/>
    <cellStyle name="SAPBEXformats 5 12" xfId="3499" xr:uid="{D63C7F36-6191-4151-BE1B-5CF658080777}"/>
    <cellStyle name="SAPBEXformats 5 13" xfId="3513" xr:uid="{AD14EEA3-4F85-4B0A-8320-3995175CC637}"/>
    <cellStyle name="SAPBEXformats 5 14" xfId="3024" xr:uid="{5969903F-F109-486B-85A4-26260320961B}"/>
    <cellStyle name="SAPBEXformats 5 15" xfId="2253" xr:uid="{AB7744D6-1AEC-47E4-8F0A-03DBC182092A}"/>
    <cellStyle name="SAPBEXformats 5 16" xfId="3037" xr:uid="{8AE3A366-E378-4F89-88A2-8C4A4E65E87A}"/>
    <cellStyle name="SAPBEXformats 5 17" xfId="36335" xr:uid="{B22BFB6F-5D2A-416D-AB30-26E4D774071D}"/>
    <cellStyle name="SAPBEXformats 5 18" xfId="36336" xr:uid="{20E289CF-484F-4059-9A7A-3C69E097DB0F}"/>
    <cellStyle name="SAPBEXformats 5 2" xfId="35641" xr:uid="{A3E7346B-8BEB-4267-A9F3-DEB311AB7964}"/>
    <cellStyle name="SAPBEXformats 5 2 10" xfId="15231" xr:uid="{77020D7E-9CFB-459A-A35A-8DFF40251569}"/>
    <cellStyle name="SAPBEXformats 5 2 2" xfId="17479" xr:uid="{82C1419C-4E66-402D-BF1A-8E6259A794BB}"/>
    <cellStyle name="SAPBEXformats 5 2 2 2" xfId="36337" xr:uid="{C657C787-BD8E-4713-BBF4-00674ADCFFF3}"/>
    <cellStyle name="SAPBEXformats 5 2 2 3" xfId="36339" xr:uid="{B4956EB8-0524-4EF3-A595-42535CE881C3}"/>
    <cellStyle name="SAPBEXformats 5 2 2 4" xfId="36341" xr:uid="{0E062B38-D63D-4F3C-9363-E8F85EB9C362}"/>
    <cellStyle name="SAPBEXformats 5 2 2 5" xfId="36343" xr:uid="{75EFD023-9E5B-47C7-8AEA-53D7CF7AA744}"/>
    <cellStyle name="SAPBEXformats 5 2 3" xfId="6320" xr:uid="{DB198D00-A61E-4932-8886-64E87904A946}"/>
    <cellStyle name="SAPBEXformats 5 2 4" xfId="5508" xr:uid="{9C4D8D3E-097F-4F15-9C83-A5617F511E6F}"/>
    <cellStyle name="SAPBEXformats 5 2 5" xfId="5530" xr:uid="{4612B811-7880-44CD-8AD4-1B49D1A769BD}"/>
    <cellStyle name="SAPBEXformats 5 2 6" xfId="36345" xr:uid="{9B3D1A32-AF2C-4052-AF9B-4739830D163B}"/>
    <cellStyle name="SAPBEXformats 5 2 7" xfId="36346" xr:uid="{8B147E71-6AA8-4CEC-A468-7A93B384D3FA}"/>
    <cellStyle name="SAPBEXformats 5 2 8" xfId="36348" xr:uid="{6A8C5D8B-ECC4-4A23-8175-B3BDA6562283}"/>
    <cellStyle name="SAPBEXformats 5 2 9" xfId="36349" xr:uid="{A8F59285-FFF9-41FB-8504-28CFF0E0356F}"/>
    <cellStyle name="SAPBEXformats 5 3" xfId="35643" xr:uid="{C7B51CF3-87EC-4B56-9D33-4A2D11529E31}"/>
    <cellStyle name="SAPBEXformats 5 3 10" xfId="36350" xr:uid="{5164F4AE-0A71-403E-B09C-048BD3F23386}"/>
    <cellStyle name="SAPBEXformats 5 3 2" xfId="36055" xr:uid="{5CA9B4DE-3636-4714-A08A-9FF8FC9492A1}"/>
    <cellStyle name="SAPBEXformats 5 3 2 2" xfId="36351" xr:uid="{1CA5BA3E-F51B-458D-8CB3-8680F293174B}"/>
    <cellStyle name="SAPBEXformats 5 3 2 3" xfId="36353" xr:uid="{D86C99B8-EBE0-45F2-B95E-713ABDF9BBCD}"/>
    <cellStyle name="SAPBEXformats 5 3 2 4" xfId="36355" xr:uid="{971902BD-CD13-42DC-829D-8C40B416C1F4}"/>
    <cellStyle name="SAPBEXformats 5 3 2 5" xfId="36356" xr:uid="{EEB1B677-5ED2-46BF-B9C6-4E165832DF66}"/>
    <cellStyle name="SAPBEXformats 5 3 3" xfId="36057" xr:uid="{667CB634-C687-4988-B54A-84E37E623946}"/>
    <cellStyle name="SAPBEXformats 5 3 4" xfId="36059" xr:uid="{38A225E6-3316-4853-95FD-E4DCDF439940}"/>
    <cellStyle name="SAPBEXformats 5 3 5" xfId="36061" xr:uid="{41DAAB04-D627-488E-AAD7-C25F18E7D3C0}"/>
    <cellStyle name="SAPBEXformats 5 3 6" xfId="36063" xr:uid="{72F7278F-AA46-4B82-B78E-A9FF3CD8FE09}"/>
    <cellStyle name="SAPBEXformats 5 3 7" xfId="36357" xr:uid="{71612407-11C8-4352-830A-DF59E3F2BC98}"/>
    <cellStyle name="SAPBEXformats 5 3 8" xfId="36359" xr:uid="{D7326757-6E23-41B7-B4B0-FC16584F9941}"/>
    <cellStyle name="SAPBEXformats 5 3 9" xfId="36361" xr:uid="{197A7A4A-A0CC-41CC-9B10-83DC66440D12}"/>
    <cellStyle name="SAPBEXformats 5 4" xfId="35645" xr:uid="{CA8AA2BF-61DE-48E2-B048-80B67CA1B399}"/>
    <cellStyle name="SAPBEXformats 5 4 10" xfId="14924" xr:uid="{D50A7B98-3D4B-49B1-A2D1-862D09A49309}"/>
    <cellStyle name="SAPBEXformats 5 4 2" xfId="9322" xr:uid="{CB089A9A-0EB6-46A0-84C4-9098E958A7CD}"/>
    <cellStyle name="SAPBEXformats 5 4 2 2" xfId="12029" xr:uid="{788A5896-7145-4A50-AD54-91CF2A0E90EF}"/>
    <cellStyle name="SAPBEXformats 5 4 2 3" xfId="12034" xr:uid="{3A7327F7-4E46-4DB6-93CD-5C116E8752FC}"/>
    <cellStyle name="SAPBEXformats 5 4 2 4" xfId="12038" xr:uid="{70691733-B295-4DB3-A8D3-3F1346F44F6F}"/>
    <cellStyle name="SAPBEXformats 5 4 2 5" xfId="12043" xr:uid="{8BDE6717-3369-4E6F-B956-DF67CE1092DB}"/>
    <cellStyle name="SAPBEXformats 5 4 3" xfId="9327" xr:uid="{E3E0D575-D5E0-44DB-A2B3-9A653D2A2121}"/>
    <cellStyle name="SAPBEXformats 5 4 4" xfId="11751" xr:uid="{336B7703-3BE2-4180-ACF9-08366DE636BC}"/>
    <cellStyle name="SAPBEXformats 5 4 5" xfId="12093" xr:uid="{2E749706-F074-478D-952D-F2AA35E495E5}"/>
    <cellStyle name="SAPBEXformats 5 4 6" xfId="12096" xr:uid="{53CB45C2-F172-40CA-BCE5-2F42EF42BEA5}"/>
    <cellStyle name="SAPBEXformats 5 4 7" xfId="12100" xr:uid="{8E90D183-A1FD-45FC-92A8-FEDB5A91C294}"/>
    <cellStyle name="SAPBEXformats 5 4 8" xfId="12103" xr:uid="{165565C4-74B9-4CDB-B360-00A59B2ED1C8}"/>
    <cellStyle name="SAPBEXformats 5 4 9" xfId="36362" xr:uid="{B6389CAA-7599-40B4-BB89-D96A4CC7C2EF}"/>
    <cellStyle name="SAPBEXformats 5 5" xfId="35647" xr:uid="{1E07A1F0-FF0B-4873-9894-5308E3930E89}"/>
    <cellStyle name="SAPBEXformats 5 5 10" xfId="36363" xr:uid="{DCBD7467-9583-4C40-8893-AE7C9837F2F1}"/>
    <cellStyle name="SAPBEXformats 5 5 2" xfId="36364" xr:uid="{A0FFDDF2-2D3E-40AF-BB81-BF490CEECA09}"/>
    <cellStyle name="SAPBEXformats 5 5 2 2" xfId="36365" xr:uid="{CD34499D-0829-4210-AB83-098AC9947CF8}"/>
    <cellStyle name="SAPBEXformats 5 5 2 3" xfId="36367" xr:uid="{FDF4CA9D-BBC5-4B04-86FD-7164802B4CCF}"/>
    <cellStyle name="SAPBEXformats 5 5 2 4" xfId="36369" xr:uid="{BAA68C25-DEAD-4315-9112-8E43B591DDA1}"/>
    <cellStyle name="SAPBEXformats 5 5 2 5" xfId="36370" xr:uid="{92E91D63-11AA-4D00-8842-84EC0472BE2F}"/>
    <cellStyle name="SAPBEXformats 5 5 3" xfId="31186" xr:uid="{2441ECE5-576F-46D2-8491-D99AEBF3DCAE}"/>
    <cellStyle name="SAPBEXformats 5 5 4" xfId="36371" xr:uid="{20844415-8776-4817-A4E4-2F0E028DA142}"/>
    <cellStyle name="SAPBEXformats 5 5 5" xfId="33710" xr:uid="{FD088C85-22C9-45C2-BEEE-2D3B1F3EF14C}"/>
    <cellStyle name="SAPBEXformats 5 5 6" xfId="33721" xr:uid="{82A26642-0D60-489C-A306-44DDD0F2B064}"/>
    <cellStyle name="SAPBEXformats 5 5 7" xfId="33731" xr:uid="{AAEF1653-4BBE-42BE-BAE1-844D954F8441}"/>
    <cellStyle name="SAPBEXformats 5 5 8" xfId="33741" xr:uid="{0F4EAC1C-69C9-4ED1-9672-3E959DBE988E}"/>
    <cellStyle name="SAPBEXformats 5 5 9" xfId="33753" xr:uid="{418D8BBE-B9E0-4A06-BA6B-5AF68AD99B7A}"/>
    <cellStyle name="SAPBEXformats 5 6" xfId="35649" xr:uid="{FA5963EC-467F-4FA8-850D-08EB04156D2C}"/>
    <cellStyle name="SAPBEXformats 5 6 10" xfId="36373" xr:uid="{597A2D9B-2529-441E-A68C-109B8B82D379}"/>
    <cellStyle name="SAPBEXformats 5 6 2" xfId="36374" xr:uid="{FECA16D7-5885-42DB-BC5C-F3180751159B}"/>
    <cellStyle name="SAPBEXformats 5 6 2 2" xfId="36375" xr:uid="{C7BC9DD9-927F-4841-9B30-CF57069C3B89}"/>
    <cellStyle name="SAPBEXformats 5 6 2 3" xfId="36377" xr:uid="{553B050E-70B1-401E-AA7D-32B6149D7C5D}"/>
    <cellStyle name="SAPBEXformats 5 6 2 4" xfId="36379" xr:uid="{C387D979-3FD1-41C0-B6CC-69C4B2B1142B}"/>
    <cellStyle name="SAPBEXformats 5 6 2 5" xfId="36380" xr:uid="{056900CB-4323-465C-A0E5-682B75CD33C8}"/>
    <cellStyle name="SAPBEXformats 5 6 3" xfId="36381" xr:uid="{A00C609D-EED1-4B84-A5D4-254F37786E21}"/>
    <cellStyle name="SAPBEXformats 5 6 4" xfId="36382" xr:uid="{6B07ED8E-48A0-4AE3-90E3-FE546BA971B3}"/>
    <cellStyle name="SAPBEXformats 5 6 5" xfId="33787" xr:uid="{3A40323E-9642-40DC-AB5E-3F03DE306616}"/>
    <cellStyle name="SAPBEXformats 5 6 6" xfId="33805" xr:uid="{F2028F43-04CD-4C38-A8F3-183C5D06A1EC}"/>
    <cellStyle name="SAPBEXformats 5 6 7" xfId="33817" xr:uid="{2DCF8FB6-87DC-4561-931E-9D196F07491B}"/>
    <cellStyle name="SAPBEXformats 5 6 8" xfId="33825" xr:uid="{0C9C0F62-9844-42B1-99DC-F21646848656}"/>
    <cellStyle name="SAPBEXformats 5 6 9" xfId="33839" xr:uid="{7515E24C-D9B2-4347-A75F-0934A728C644}"/>
    <cellStyle name="SAPBEXformats 5 7" xfId="36384" xr:uid="{E29C9D09-D4D1-40AE-9186-BAF34985F409}"/>
    <cellStyle name="SAPBEXformats 5 7 2" xfId="36386" xr:uid="{C2873077-A702-4B5F-8391-FB651A0F2898}"/>
    <cellStyle name="SAPBEXformats 5 7 3" xfId="36388" xr:uid="{8C4B3085-7725-4E66-A21D-C76943DEC30E}"/>
    <cellStyle name="SAPBEXformats 5 7 4" xfId="36389" xr:uid="{AA8293EA-0430-4A9D-9380-339FA5AF9B2B}"/>
    <cellStyle name="SAPBEXformats 5 7 5" xfId="33864" xr:uid="{CCF49490-2CC9-4501-B9C5-A2B9E54F98BE}"/>
    <cellStyle name="SAPBEXformats 5 8" xfId="2367" xr:uid="{2763B67B-99AD-484A-9B8C-1DB70110A48B}"/>
    <cellStyle name="SAPBEXformats 5 8 2" xfId="36391" xr:uid="{F00B4072-432F-4DAF-9120-FCCF66195F7F}"/>
    <cellStyle name="SAPBEXformats 5 8 3" xfId="36392" xr:uid="{16BE30E9-1C0C-4C71-9FA3-E42CCB09317C}"/>
    <cellStyle name="SAPBEXformats 5 8 4" xfId="29969" xr:uid="{0BD3FBAC-BA7B-431F-B1C2-506A2E917691}"/>
    <cellStyle name="SAPBEXformats 5 8 5" xfId="30111" xr:uid="{0A08A5BE-EDB1-4ECD-8A19-2DB6971E5A77}"/>
    <cellStyle name="SAPBEXformats 5 9" xfId="21435" xr:uid="{20C401BB-C097-4E20-A3BF-CC0B34A1FA0A}"/>
    <cellStyle name="SAPBEXformats 5 9 2" xfId="36393" xr:uid="{02FA7E1E-18BB-4151-B303-BF22CB6B8453}"/>
    <cellStyle name="SAPBEXformats 5 9 3" xfId="36394" xr:uid="{50B4F8E7-C717-421C-8021-EC688CA00AFD}"/>
    <cellStyle name="SAPBEXformats 5 9 4" xfId="30328" xr:uid="{B27D2C07-F9B9-46A7-B0B0-0AF64CDDFDD1}"/>
    <cellStyle name="SAPBEXformats 5 9 5" xfId="30480" xr:uid="{4FB78A85-EE4A-4615-8B17-93E9C4966695}"/>
    <cellStyle name="SAPBEXformats 5_New TB 18-19" xfId="36395" xr:uid="{820CD7BF-C0CD-4863-A29B-A088A0784A95}"/>
    <cellStyle name="SAPBEXformats 6" xfId="27563" xr:uid="{935C96BC-59B5-424A-B58A-B2C27A7B896D}"/>
    <cellStyle name="SAPBEXformats 6 10" xfId="1286" xr:uid="{9A6DDED4-2966-4C32-9C44-FC3BC175BA1D}"/>
    <cellStyle name="SAPBEXformats 6 2" xfId="36396" xr:uid="{ABF6983C-D612-4D79-AD5C-ECCFFD065C3B}"/>
    <cellStyle name="SAPBEXformats 6 2 2" xfId="17488" xr:uid="{D46FB381-D762-41DE-969F-C649A71500A0}"/>
    <cellStyle name="SAPBEXformats 6 2 3" xfId="14916" xr:uid="{31CB674C-AFE8-4B6B-A2A4-F70F6754C681}"/>
    <cellStyle name="SAPBEXformats 6 2 4" xfId="14919" xr:uid="{F401CA2C-8361-4ED1-907E-9AEA5B4338B5}"/>
    <cellStyle name="SAPBEXformats 6 2 5" xfId="14922" xr:uid="{98F23630-5B63-42D9-A273-F1B1A1C8BC9F}"/>
    <cellStyle name="SAPBEXformats 6 3" xfId="36397" xr:uid="{3CD6F6DC-744C-42AC-8944-3350A7A5E442}"/>
    <cellStyle name="SAPBEXformats 6 4" xfId="36398" xr:uid="{3870ADB1-D85D-4DEB-8769-0F7E62070E39}"/>
    <cellStyle name="SAPBEXformats 6 5" xfId="36399" xr:uid="{4284AFC3-DF3A-4567-837F-B68254D663F5}"/>
    <cellStyle name="SAPBEXformats 6 6" xfId="36400" xr:uid="{F92E067A-5BDA-48FC-9C39-301F4041C8C5}"/>
    <cellStyle name="SAPBEXformats 6 7" xfId="36401" xr:uid="{1EDD9C16-203C-421E-B084-096C2B8D7203}"/>
    <cellStyle name="SAPBEXformats 6 8" xfId="21467" xr:uid="{4E943900-133B-46C9-85F3-FF7BE3FBF7EF}"/>
    <cellStyle name="SAPBEXformats 6 9" xfId="21470" xr:uid="{8E84E68F-DD88-4FE0-B7B1-FC0428E1F59F}"/>
    <cellStyle name="SAPBEXformats 7" xfId="27567" xr:uid="{7F0C556E-26E9-4D8A-B73C-845761100530}"/>
    <cellStyle name="SAPBEXformats 7 10" xfId="1696" xr:uid="{0C2AE93C-E709-4C36-B627-5005E26C9ECE}"/>
    <cellStyle name="SAPBEXformats 7 2" xfId="36402" xr:uid="{52648475-994E-43D7-9730-AC9485ECF343}"/>
    <cellStyle name="SAPBEXformats 7 2 2" xfId="36403" xr:uid="{A20CAD90-3B0F-413F-A94D-E1024ED89617}"/>
    <cellStyle name="SAPBEXformats 7 2 3" xfId="36404" xr:uid="{6423C916-A49D-401A-A5D7-D51CCBA8B1FD}"/>
    <cellStyle name="SAPBEXformats 7 2 4" xfId="36405" xr:uid="{9BF6DE2B-CD3E-4A64-9116-C20C76D48419}"/>
    <cellStyle name="SAPBEXformats 7 2 5" xfId="36406" xr:uid="{1071D456-3FF6-4D17-BD7C-86ED634D6FC8}"/>
    <cellStyle name="SAPBEXformats 7 3" xfId="36407" xr:uid="{91DB0A9B-F547-4E22-93AE-745E384DB4F4}"/>
    <cellStyle name="SAPBEXformats 7 4" xfId="36408" xr:uid="{6125F0D0-4679-45DC-85E7-754B1A1D7C34}"/>
    <cellStyle name="SAPBEXformats 7 5" xfId="36409" xr:uid="{C3779B68-1B25-4626-82EF-FF7251E0DD90}"/>
    <cellStyle name="SAPBEXformats 7 6" xfId="36410" xr:uid="{88AF0ED1-77C7-4779-AF2A-358C87788F7E}"/>
    <cellStyle name="SAPBEXformats 7 7" xfId="36412" xr:uid="{5E26ED16-391C-4C98-80CD-AE3C62F348A3}"/>
    <cellStyle name="SAPBEXformats 7 8" xfId="21492" xr:uid="{8FC78EEC-B0FB-4ED1-8CE0-06F6C7521D4E}"/>
    <cellStyle name="SAPBEXformats 7 9" xfId="21495" xr:uid="{CCEAA836-22D0-4BE9-8F1C-4059D22B6229}"/>
    <cellStyle name="SAPBEXformats 8" xfId="30648" xr:uid="{215EEA5C-661B-44DB-B2C5-2F0414C04955}"/>
    <cellStyle name="SAPBEXformats 8 10" xfId="15886" xr:uid="{A7B87C0D-09DB-4429-A93F-8F5BA2B27225}"/>
    <cellStyle name="SAPBEXformats 8 2" xfId="36137" xr:uid="{0012FE10-6C92-41DE-967C-F579114D0412}"/>
    <cellStyle name="SAPBEXformats 8 2 2" xfId="36413" xr:uid="{F2D38110-7458-4DE6-867B-59A7DFE94CB8}"/>
    <cellStyle name="SAPBEXformats 8 2 3" xfId="36414" xr:uid="{818ADACF-F935-4E13-8FE9-4F28B722F155}"/>
    <cellStyle name="SAPBEXformats 8 2 4" xfId="36415" xr:uid="{5072021E-4628-463E-97CB-7AC56572B27E}"/>
    <cellStyle name="SAPBEXformats 8 2 5" xfId="36416" xr:uid="{13F877F6-59C3-4DAA-9ACD-55CE6AECF7DF}"/>
    <cellStyle name="SAPBEXformats 8 3" xfId="36140" xr:uid="{1FCA2497-FF3B-4802-9F16-D3DD3008C75F}"/>
    <cellStyle name="SAPBEXformats 8 4" xfId="36143" xr:uid="{221170C7-AECE-41D7-865D-4B59FFE72F72}"/>
    <cellStyle name="SAPBEXformats 8 5" xfId="36145" xr:uid="{9466D761-F3CA-45E6-876D-C0B2B5965A1B}"/>
    <cellStyle name="SAPBEXformats 8 6" xfId="32388" xr:uid="{5E64CAB3-7237-4B9D-A77D-1EFCC3AC45C3}"/>
    <cellStyle name="SAPBEXformats 8 7" xfId="32390" xr:uid="{8F256741-F34F-4443-AC85-1544F043A311}"/>
    <cellStyle name="SAPBEXformats 8 8" xfId="19177" xr:uid="{AE4F6FBA-5724-486D-BD95-D9C3CAF10687}"/>
    <cellStyle name="SAPBEXformats 8 9" xfId="21514" xr:uid="{2BE23148-72ED-4689-BFDB-930AFB5C765B}"/>
    <cellStyle name="SAPBEXformats 9" xfId="30650" xr:uid="{5817161B-5DC0-4260-8FF6-2D95D93FFBEC}"/>
    <cellStyle name="SAPBEXformats 9 10" xfId="18357" xr:uid="{B7BA3EF7-3879-435E-B177-8DCF54345C74}"/>
    <cellStyle name="SAPBEXformats 9 2" xfId="28459" xr:uid="{411449F2-B299-448B-8DF9-80F2B789EE40}"/>
    <cellStyle name="SAPBEXformats 9 2 2" xfId="36417" xr:uid="{5741E764-0752-4F00-9158-448843BD3A57}"/>
    <cellStyle name="SAPBEXformats 9 2 3" xfId="36418" xr:uid="{C11095B5-520D-43DC-AF62-C8D424A06EF6}"/>
    <cellStyle name="SAPBEXformats 9 2 4" xfId="977" xr:uid="{1A28F866-A963-4D89-8DE6-6502B15C97D4}"/>
    <cellStyle name="SAPBEXformats 9 2 5" xfId="5894" xr:uid="{621D28CD-8281-4D35-A62D-36E558EEBECE}"/>
    <cellStyle name="SAPBEXformats 9 3" xfId="28463" xr:uid="{7F856F18-F839-4CF9-84F0-33BCA33D6EF7}"/>
    <cellStyle name="SAPBEXformats 9 4" xfId="28467" xr:uid="{1417915C-E583-4824-8FD8-4F0110C34A28}"/>
    <cellStyle name="SAPBEXformats 9 5" xfId="28471" xr:uid="{1BBB576B-45CD-4475-BE93-67BA65FB91AB}"/>
    <cellStyle name="SAPBEXformats 9 6" xfId="32729" xr:uid="{1479D282-859E-4A4F-BF61-D697ED8D69F2}"/>
    <cellStyle name="SAPBEXformats 9 7" xfId="32731" xr:uid="{604AEDC9-C4A6-4580-AC85-7841914D80E4}"/>
    <cellStyle name="SAPBEXformats 9 8" xfId="21530" xr:uid="{809A661C-5CAD-4932-8C31-7593696B8FF5}"/>
    <cellStyle name="SAPBEXformats 9 9" xfId="21534" xr:uid="{025E58CA-6372-4BC6-AFD2-5DEA75E9BBA1}"/>
    <cellStyle name="SAPBEXformats_New TB 18-19" xfId="13453" xr:uid="{5B3099FB-0019-49B0-BD16-D7A9A4E5EF28}"/>
    <cellStyle name="SAPBEXheaderItem" xfId="36419" xr:uid="{7B31CC9F-FFC0-4C1A-8D3A-686D8311336D}"/>
    <cellStyle name="SAPBEXheaderItem 10" xfId="14928" xr:uid="{0DDA646A-DBC9-41DE-9E0F-031F74E4A168}"/>
    <cellStyle name="SAPBEXheaderItem 10 2" xfId="36420" xr:uid="{95591CDD-A8A9-40D3-976F-CCBD656CB613}"/>
    <cellStyle name="SAPBEXheaderItem 10 3" xfId="36422" xr:uid="{F32D744B-B2DE-4EA9-AC26-1D9A1FC15EBA}"/>
    <cellStyle name="SAPBEXheaderItem 10 4" xfId="36423" xr:uid="{051D0C39-C10E-4FAC-A6CC-CA070C1BC15B}"/>
    <cellStyle name="SAPBEXheaderItem 10 5" xfId="36424" xr:uid="{C880DB88-2C85-420F-BC25-A99CC0582C9E}"/>
    <cellStyle name="SAPBEXheaderItem 11" xfId="14930" xr:uid="{A1D27794-5CFC-4E04-848A-DB085ED79E07}"/>
    <cellStyle name="SAPBEXheaderItem 11 2" xfId="36425" xr:uid="{41A7BBA7-B024-46AE-B8FD-F47F3E43D27C}"/>
    <cellStyle name="SAPBEXheaderItem 11 3" xfId="36426" xr:uid="{053E8FBD-6222-4F7F-A51F-550CC4ADC635}"/>
    <cellStyle name="SAPBEXheaderItem 11 4" xfId="36428" xr:uid="{725E668B-D9C8-4616-A27A-9ECF6809810B}"/>
    <cellStyle name="SAPBEXheaderItem 11 5" xfId="36430" xr:uid="{4004F677-CC3D-44FB-A31F-9229382602BC}"/>
    <cellStyle name="SAPBEXheaderItem 12" xfId="36432" xr:uid="{7C947BB4-A24D-47C0-8632-F277192B1BDA}"/>
    <cellStyle name="SAPBEXheaderItem 12 2" xfId="29729" xr:uid="{80D5C756-63BE-4143-AB16-9E96AA0CCB6E}"/>
    <cellStyle name="SAPBEXheaderItem 12 3" xfId="29731" xr:uid="{3F617A73-3DA2-4DEC-88CD-2C34EE16F860}"/>
    <cellStyle name="SAPBEXheaderItem 12 4" xfId="29733" xr:uid="{BE34835B-6D02-4383-8D64-7B9C49F892E5}"/>
    <cellStyle name="SAPBEXheaderItem 12 5" xfId="36433" xr:uid="{B84EA313-9146-4CC4-8603-F899B7CD3DF0}"/>
    <cellStyle name="SAPBEXheaderItem 13" xfId="36434" xr:uid="{62EF54ED-FA9D-41F5-80E5-79F230E9D18D}"/>
    <cellStyle name="SAPBEXheaderItem 14" xfId="36435" xr:uid="{C013186B-5978-4043-8AA7-C3979DA441E0}"/>
    <cellStyle name="SAPBEXheaderItem 15" xfId="36437" xr:uid="{0B4934A0-F75F-450E-8A7F-1B64B22CEF86}"/>
    <cellStyle name="SAPBEXheaderItem 16" xfId="36438" xr:uid="{1722A52E-D616-468F-8A98-7BBD50AF26CF}"/>
    <cellStyle name="SAPBEXheaderItem 17" xfId="36440" xr:uid="{0AC6BFC1-925E-4837-822C-3DAB74B112E4}"/>
    <cellStyle name="SAPBEXheaderItem 18" xfId="36441" xr:uid="{138E9B31-9DA6-4540-87EB-A08CEEB563F5}"/>
    <cellStyle name="SAPBEXheaderItem 19" xfId="13627" xr:uid="{54D55485-09C1-45F2-8A10-50201C4890E7}"/>
    <cellStyle name="SAPBEXheaderItem 2" xfId="20630" xr:uid="{2D67324F-D524-41EA-A4CC-DA381686C0AA}"/>
    <cellStyle name="SAPBEXheaderItem 2 10" xfId="36442" xr:uid="{AC79B6E3-B156-42D7-88E9-CF4E58DE9FF9}"/>
    <cellStyle name="SAPBEXheaderItem 2 10 2" xfId="8967" xr:uid="{26ECFE0C-7939-4230-B84A-2544282BDF22}"/>
    <cellStyle name="SAPBEXheaderItem 2 10 3" xfId="8974" xr:uid="{DC3AFE2B-8845-4A76-A5DB-58A74BA6A29C}"/>
    <cellStyle name="SAPBEXheaderItem 2 10 4" xfId="8980" xr:uid="{0125DE7E-5F16-44F6-82F0-88FC40D52C4A}"/>
    <cellStyle name="SAPBEXheaderItem 2 10 5" xfId="8434" xr:uid="{455128A7-2E80-4783-8CE0-2842525EF38A}"/>
    <cellStyle name="SAPBEXheaderItem 2 11" xfId="36443" xr:uid="{F5EB2727-57B1-4D64-8754-A30598D04360}"/>
    <cellStyle name="SAPBEXheaderItem 2 12" xfId="27348" xr:uid="{E24231D2-BA77-4CF6-A18A-33ACE4B577B3}"/>
    <cellStyle name="SAPBEXheaderItem 2 13" xfId="27351" xr:uid="{E2C4E426-D381-42E0-82C2-C38565F5E0AA}"/>
    <cellStyle name="SAPBEXheaderItem 2 14" xfId="27353" xr:uid="{B16A0E85-69E9-4C05-A3F2-D475C2150874}"/>
    <cellStyle name="SAPBEXheaderItem 2 15" xfId="27356" xr:uid="{143D703F-7E15-40D2-8A50-24E816F83C3D}"/>
    <cellStyle name="SAPBEXheaderItem 2 16" xfId="27358" xr:uid="{A423AA1D-C325-467C-B6EF-1006BDE4A59C}"/>
    <cellStyle name="SAPBEXheaderItem 2 17" xfId="27360" xr:uid="{A7F46DE3-5097-4777-AA1A-E7DB9791A4F2}"/>
    <cellStyle name="SAPBEXheaderItem 2 18" xfId="27363" xr:uid="{7671BDC4-9868-4D19-9679-94C7AFB892C3}"/>
    <cellStyle name="SAPBEXheaderItem 2 2" xfId="11094" xr:uid="{7FD70A01-7943-4489-986E-13C9EAC2A7A4}"/>
    <cellStyle name="SAPBEXheaderItem 2 2 10" xfId="32557" xr:uid="{10DAE51B-E072-4651-99DF-AEAFC99885AF}"/>
    <cellStyle name="SAPBEXheaderItem 2 2 2" xfId="29551" xr:uid="{D22E1579-339F-4489-BA88-05D50775C344}"/>
    <cellStyle name="SAPBEXheaderItem 2 2 2 2" xfId="36444" xr:uid="{E59A75B4-7241-4E8D-A094-9C8C0E4415AD}"/>
    <cellStyle name="SAPBEXheaderItem 2 2 2 3" xfId="36445" xr:uid="{15D80D28-ACBF-4023-AF35-904EDAAFB9AE}"/>
    <cellStyle name="SAPBEXheaderItem 2 2 2 4" xfId="22873" xr:uid="{53A84C11-55F5-4F79-990F-1E5E79CAC2B1}"/>
    <cellStyle name="SAPBEXheaderItem 2 2 2 5" xfId="22876" xr:uid="{EF98A201-113C-4634-A03C-984DF90EC9A1}"/>
    <cellStyle name="SAPBEXheaderItem 2 2 3" xfId="29554" xr:uid="{B17D174D-2356-48BC-B623-F7B70AA97559}"/>
    <cellStyle name="SAPBEXheaderItem 2 2 4" xfId="29557" xr:uid="{8F4F068F-E9A3-4ED5-9256-D62A7092C5B9}"/>
    <cellStyle name="SAPBEXheaderItem 2 2 5" xfId="29560" xr:uid="{776D256B-83C8-499C-A921-8344B4DBFBA2}"/>
    <cellStyle name="SAPBEXheaderItem 2 2 6" xfId="29562" xr:uid="{39DFE680-87E4-4196-8795-B353C016EDBD}"/>
    <cellStyle name="SAPBEXheaderItem 2 2 7" xfId="29564" xr:uid="{02DABAF2-D863-4AEA-A9C7-12CF70D08F6E}"/>
    <cellStyle name="SAPBEXheaderItem 2 2 8" xfId="29566" xr:uid="{D1F222E3-BD73-492C-B697-4875123DCA8C}"/>
    <cellStyle name="SAPBEXheaderItem 2 2 9" xfId="29568" xr:uid="{D971962A-FC5E-4814-9682-239CA8DCC959}"/>
    <cellStyle name="SAPBEXheaderItem 2 3" xfId="29570" xr:uid="{CF9C1E2C-D4D4-4938-9929-D900EC2EB251}"/>
    <cellStyle name="SAPBEXheaderItem 2 3 10" xfId="31955" xr:uid="{5416FC03-6E30-45C4-BF1D-DDC619888DBF}"/>
    <cellStyle name="SAPBEXheaderItem 2 3 2" xfId="29572" xr:uid="{918753CB-9C12-4041-A6CC-CFB639B53AE4}"/>
    <cellStyle name="SAPBEXheaderItem 2 3 2 2" xfId="11126" xr:uid="{8C437DF6-A775-4CB7-84D2-7F8AE0C454BE}"/>
    <cellStyle name="SAPBEXheaderItem 2 3 2 3" xfId="11130" xr:uid="{57591D9C-ECE8-4AC5-9ABF-9CFD307AAC25}"/>
    <cellStyle name="SAPBEXheaderItem 2 3 2 4" xfId="8091" xr:uid="{C015035B-7F2A-4DF1-8310-B9B630CC535E}"/>
    <cellStyle name="SAPBEXheaderItem 2 3 2 5" xfId="8101" xr:uid="{B30CD931-A28B-4C21-AEE0-2279DF76C8D9}"/>
    <cellStyle name="SAPBEXheaderItem 2 3 3" xfId="29575" xr:uid="{31D96551-E0C9-4FB8-A676-53339369D121}"/>
    <cellStyle name="SAPBEXheaderItem 2 3 4" xfId="29578" xr:uid="{735C0493-6CED-4F56-AFD0-8919029F8255}"/>
    <cellStyle name="SAPBEXheaderItem 2 3 5" xfId="29581" xr:uid="{6F75C177-49E6-4AD6-81BA-C10FC5547047}"/>
    <cellStyle name="SAPBEXheaderItem 2 3 6" xfId="29583" xr:uid="{3A058020-FC76-40F6-925E-F7DC4DA587D1}"/>
    <cellStyle name="SAPBEXheaderItem 2 3 7" xfId="29585" xr:uid="{919DE558-1CAC-434F-B355-389C53E3E10F}"/>
    <cellStyle name="SAPBEXheaderItem 2 3 8" xfId="29587" xr:uid="{CC45BB2C-0E69-43C8-8691-5B746EAC3320}"/>
    <cellStyle name="SAPBEXheaderItem 2 3 9" xfId="29589" xr:uid="{F631DD65-25F4-44CA-86F7-1F45B1D4EDD5}"/>
    <cellStyle name="SAPBEXheaderItem 2 4" xfId="29591" xr:uid="{F9719C93-1430-4639-9696-59534A1A2D61}"/>
    <cellStyle name="SAPBEXheaderItem 2 4 10" xfId="36446" xr:uid="{1CA0BAF3-D805-47C3-8584-C260D9F2499D}"/>
    <cellStyle name="SAPBEXheaderItem 2 4 2" xfId="29594" xr:uid="{369FA2D0-04E5-4606-9ADE-5EBDA49AA90F}"/>
    <cellStyle name="SAPBEXheaderItem 2 4 2 2" xfId="11294" xr:uid="{1F2FB0E4-DE34-4908-8DD7-C4C78C037084}"/>
    <cellStyle name="SAPBEXheaderItem 2 4 2 3" xfId="11298" xr:uid="{8DF2215D-D035-48CA-B3FB-E571DD63FBCD}"/>
    <cellStyle name="SAPBEXheaderItem 2 4 2 4" xfId="8217" xr:uid="{35DC4A36-B608-4978-9B47-C690BF94C828}"/>
    <cellStyle name="SAPBEXheaderItem 2 4 2 5" xfId="8225" xr:uid="{879E409A-3148-40AE-8A78-E31889CA95A7}"/>
    <cellStyle name="SAPBEXheaderItem 2 4 3" xfId="29597" xr:uid="{090DF61C-85DF-46B3-B0E7-661262D50772}"/>
    <cellStyle name="SAPBEXheaderItem 2 4 4" xfId="29600" xr:uid="{DF3088CA-6C23-4DEC-AE91-E5326DD1B1D7}"/>
    <cellStyle name="SAPBEXheaderItem 2 4 5" xfId="29603" xr:uid="{953ACE97-5C93-4952-8805-1D67392A87F1}"/>
    <cellStyle name="SAPBEXheaderItem 2 4 6" xfId="29607" xr:uid="{315DD743-9E36-4BB5-B1FF-9E9D675CBEE5}"/>
    <cellStyle name="SAPBEXheaderItem 2 4 7" xfId="29609" xr:uid="{7F719E9F-1032-45E6-81EB-301A93245575}"/>
    <cellStyle name="SAPBEXheaderItem 2 4 8" xfId="29611" xr:uid="{532BAC4F-7C9A-44A8-A286-1BEDAF0D30F0}"/>
    <cellStyle name="SAPBEXheaderItem 2 4 9" xfId="29613" xr:uid="{EF3381ED-A25C-4958-8D67-6B04E46BBBFF}"/>
    <cellStyle name="SAPBEXheaderItem 2 5" xfId="29615" xr:uid="{9BC4BF55-34FE-4377-B4EB-4C3262AED5BE}"/>
    <cellStyle name="SAPBEXheaderItem 2 5 10" xfId="36447" xr:uid="{188B4AE7-5A22-4AFC-8D0C-A329060D0223}"/>
    <cellStyle name="SAPBEXheaderItem 2 5 2" xfId="36448" xr:uid="{21546764-8871-4153-B42A-A343FF957796}"/>
    <cellStyle name="SAPBEXheaderItem 2 5 2 2" xfId="36449" xr:uid="{97FDFD03-6561-4EAF-B309-E41468E34EE8}"/>
    <cellStyle name="SAPBEXheaderItem 2 5 2 3" xfId="19186" xr:uid="{A463BBB3-282E-4F11-908A-18FD684F06D8}"/>
    <cellStyle name="SAPBEXheaderItem 2 5 2 4" xfId="19189" xr:uid="{1F987DCB-D173-45BD-B1D4-B272B34C48AA}"/>
    <cellStyle name="SAPBEXheaderItem 2 5 2 5" xfId="19192" xr:uid="{FC749246-56E5-43E3-9536-A7CC43749C11}"/>
    <cellStyle name="SAPBEXheaderItem 2 5 3" xfId="36450" xr:uid="{6738E776-E721-4FC7-8C7F-4B07C562F59B}"/>
    <cellStyle name="SAPBEXheaderItem 2 5 4" xfId="36451" xr:uid="{78165DC8-B450-4AEE-8709-ABCA01089D10}"/>
    <cellStyle name="SAPBEXheaderItem 2 5 5" xfId="36452" xr:uid="{0EEFF9DB-AA42-4997-AA60-C3CE6F0DC380}"/>
    <cellStyle name="SAPBEXheaderItem 2 5 6" xfId="36453" xr:uid="{90884212-8334-432B-9D69-BA874F543193}"/>
    <cellStyle name="SAPBEXheaderItem 2 5 7" xfId="36454" xr:uid="{2FEF9EA6-A099-4559-A6A4-8E8EAAB20B8F}"/>
    <cellStyle name="SAPBEXheaderItem 2 5 8" xfId="36455" xr:uid="{C561C2F3-97AD-4DDE-867A-413E70DF75DD}"/>
    <cellStyle name="SAPBEXheaderItem 2 5 9" xfId="36456" xr:uid="{01B2D990-35D2-4F84-BE44-2800818C7CA3}"/>
    <cellStyle name="SAPBEXheaderItem 2 6" xfId="29617" xr:uid="{82C542F0-6162-42C3-A8F8-A5542C0B5436}"/>
    <cellStyle name="SAPBEXheaderItem 2 6 10" xfId="36457" xr:uid="{182E94FC-D995-4739-9DA4-C8FEB6090415}"/>
    <cellStyle name="SAPBEXheaderItem 2 6 2" xfId="36459" xr:uid="{3F154716-16CE-461B-859D-AE10726E12CB}"/>
    <cellStyle name="SAPBEXheaderItem 2 6 2 2" xfId="36460" xr:uid="{BD21A657-6599-44E2-A37F-10A2D7301450}"/>
    <cellStyle name="SAPBEXheaderItem 2 6 2 3" xfId="19290" xr:uid="{87D9CE88-61C8-4C29-A075-E223A00E0A56}"/>
    <cellStyle name="SAPBEXheaderItem 2 6 2 4" xfId="436" xr:uid="{D6F4B17A-5B42-4D10-A374-F7C973A2F0E7}"/>
    <cellStyle name="SAPBEXheaderItem 2 6 2 5" xfId="19294" xr:uid="{1C321507-8F94-47CB-9C64-BADDDE8CFC65}"/>
    <cellStyle name="SAPBEXheaderItem 2 6 3" xfId="36461" xr:uid="{69C9EE6F-57E6-4F4C-A557-C52E2839543B}"/>
    <cellStyle name="SAPBEXheaderItem 2 6 4" xfId="36462" xr:uid="{AB392854-7F08-4BD3-8DDD-65F669263A8C}"/>
    <cellStyle name="SAPBEXheaderItem 2 6 5" xfId="36463" xr:uid="{A1324683-B776-42AD-AA7A-5581ECA7478A}"/>
    <cellStyle name="SAPBEXheaderItem 2 6 6" xfId="36464" xr:uid="{B3C994A2-2A44-4D3A-960B-FAB7F5D3CF56}"/>
    <cellStyle name="SAPBEXheaderItem 2 6 7" xfId="36465" xr:uid="{459B9602-4AFF-4CFB-8F50-9090CD8B3F92}"/>
    <cellStyle name="SAPBEXheaderItem 2 6 8" xfId="36466" xr:uid="{48E566D0-1F84-4EC4-977E-F093E8C0DD2B}"/>
    <cellStyle name="SAPBEXheaderItem 2 6 9" xfId="36467" xr:uid="{8CF7C637-1F4C-4B66-94A3-7313B0225802}"/>
    <cellStyle name="SAPBEXheaderItem 2 7" xfId="29619" xr:uid="{31BD7970-53CC-485F-89D3-0142C280807C}"/>
    <cellStyle name="SAPBEXheaderItem 2 7 2" xfId="36468" xr:uid="{4E774D53-F6B6-43F8-AC79-F1D430952797}"/>
    <cellStyle name="SAPBEXheaderItem 2 7 3" xfId="36469" xr:uid="{E708D620-5D15-4E30-ACC9-7BC0079AB285}"/>
    <cellStyle name="SAPBEXheaderItem 2 7 4" xfId="36470" xr:uid="{2686B13A-D183-4984-85B7-515790C14C74}"/>
    <cellStyle name="SAPBEXheaderItem 2 7 5" xfId="36471" xr:uid="{131B79DA-56D0-4738-BD93-10EB1E0D453A}"/>
    <cellStyle name="SAPBEXheaderItem 2 8" xfId="36472" xr:uid="{15E4E8E9-DD4E-44B9-9866-A9F048032AF0}"/>
    <cellStyle name="SAPBEXheaderItem 2 8 2" xfId="36473" xr:uid="{2E999661-E71D-4BA6-8E82-8ED68874105B}"/>
    <cellStyle name="SAPBEXheaderItem 2 8 3" xfId="36474" xr:uid="{8C1CEBCB-BCC4-4EF2-A08B-A3ED1EA42E68}"/>
    <cellStyle name="SAPBEXheaderItem 2 8 4" xfId="36475" xr:uid="{F70B123B-EA74-4154-9D75-836816EB27F2}"/>
    <cellStyle name="SAPBEXheaderItem 2 8 5" xfId="36476" xr:uid="{A5FA59B3-B623-43C4-A004-5C2E80893CB7}"/>
    <cellStyle name="SAPBEXheaderItem 2 9" xfId="26200" xr:uid="{B9BCD426-0A59-4EF3-81B5-2EF72F76A369}"/>
    <cellStyle name="SAPBEXheaderItem 2 9 2" xfId="36477" xr:uid="{BB00AEAE-AE21-4063-8F77-180B8DAB0023}"/>
    <cellStyle name="SAPBEXheaderItem 2 9 3" xfId="36478" xr:uid="{8F0D223B-EB9A-491A-8799-ACAE115941D3}"/>
    <cellStyle name="SAPBEXheaderItem 2 9 4" xfId="36479" xr:uid="{F421A0D5-B233-421C-9786-33EE08092E97}"/>
    <cellStyle name="SAPBEXheaderItem 2 9 5" xfId="36481" xr:uid="{16AFAAFD-3C5B-41FF-9C0F-9CF42C6BCCE2}"/>
    <cellStyle name="SAPBEXheaderItem 2_New TB 18-19" xfId="36482" xr:uid="{A6DF1E8B-02E9-494E-8C45-1197A183FDE5}"/>
    <cellStyle name="SAPBEXheaderItem 20" xfId="36436" xr:uid="{1FBE97BE-5020-4AC6-98BD-3E7B2F0C3EE7}"/>
    <cellStyle name="SAPBEXheaderItem 3" xfId="20633" xr:uid="{A4CF3825-680A-4980-9FCB-E8C3253631D3}"/>
    <cellStyle name="SAPBEXheaderItem 3 10" xfId="36484" xr:uid="{E9D80036-835D-41C9-BD8E-26B9407EA176}"/>
    <cellStyle name="SAPBEXheaderItem 3 10 2" xfId="36486" xr:uid="{CCC2E2B6-51D6-4237-853D-FCC3F21EFBF8}"/>
    <cellStyle name="SAPBEXheaderItem 3 10 3" xfId="36489" xr:uid="{AC921B32-91D9-4DEE-B914-23654314973B}"/>
    <cellStyle name="SAPBEXheaderItem 3 10 4" xfId="36491" xr:uid="{BB8D6F50-E908-4729-9FB4-4221233D47A4}"/>
    <cellStyle name="SAPBEXheaderItem 3 10 5" xfId="36493" xr:uid="{6C39A90D-D250-4CFA-BFBE-377382D4A137}"/>
    <cellStyle name="SAPBEXheaderItem 3 11" xfId="36496" xr:uid="{3605F32E-845D-40AF-86F8-C195E7F7BF7C}"/>
    <cellStyle name="SAPBEXheaderItem 3 12" xfId="36499" xr:uid="{C478439A-7133-44A2-92CF-57C0B06C9D7D}"/>
    <cellStyle name="SAPBEXheaderItem 3 13" xfId="34201" xr:uid="{F71B0CCF-1947-492F-A5BA-F181BAEC836C}"/>
    <cellStyle name="SAPBEXheaderItem 3 14" xfId="35485" xr:uid="{A71591DF-7B7D-4694-B652-4459A209546E}"/>
    <cellStyle name="SAPBEXheaderItem 3 15" xfId="35546" xr:uid="{ADC99121-3137-4ED2-890F-50F8CB7CEABC}"/>
    <cellStyle name="SAPBEXheaderItem 3 16" xfId="35579" xr:uid="{8A66F7C9-1E5D-4F7E-8146-27008A775466}"/>
    <cellStyle name="SAPBEXheaderItem 3 17" xfId="35600" xr:uid="{1AA4DD43-6062-4E27-A54B-370BF2C09E79}"/>
    <cellStyle name="SAPBEXheaderItem 3 18" xfId="28804" xr:uid="{05BF0F5D-61FA-4405-9E8C-066FE8FEC389}"/>
    <cellStyle name="SAPBEXheaderItem 3 2" xfId="29648" xr:uid="{35B44DF2-691C-4DA6-B6BE-05ADCD62EE07}"/>
    <cellStyle name="SAPBEXheaderItem 3 2 10" xfId="36501" xr:uid="{F8D5D708-DE44-4A3B-BADA-1AB8B91174A5}"/>
    <cellStyle name="SAPBEXheaderItem 3 2 2" xfId="29650" xr:uid="{E768909E-3A15-4461-AC72-8AE6DE86648E}"/>
    <cellStyle name="SAPBEXheaderItem 3 2 2 2" xfId="34373" xr:uid="{7F037BDB-8BD4-4EE4-8D07-81696F5E5A4F}"/>
    <cellStyle name="SAPBEXheaderItem 3 2 2 3" xfId="34375" xr:uid="{BCE485D9-F08E-4498-8AE5-8CD12FE53B8F}"/>
    <cellStyle name="SAPBEXheaderItem 3 2 2 4" xfId="34378" xr:uid="{4E21C812-6504-49C9-9B09-75423C095382}"/>
    <cellStyle name="SAPBEXheaderItem 3 2 2 5" xfId="34380" xr:uid="{569A569C-195A-4A84-9CFA-842D25718924}"/>
    <cellStyle name="SAPBEXheaderItem 3 2 3" xfId="29652" xr:uid="{7C452BBE-EB7E-4905-8FDB-9458B964651B}"/>
    <cellStyle name="SAPBEXheaderItem 3 2 4" xfId="29654" xr:uid="{35E49D9F-953B-4587-B72F-CE366E367A86}"/>
    <cellStyle name="SAPBEXheaderItem 3 2 5" xfId="29656" xr:uid="{4FFED109-75A9-4A40-870E-9157A596326A}"/>
    <cellStyle name="SAPBEXheaderItem 3 2 6" xfId="29658" xr:uid="{41BE8C8D-CD97-4A6F-8197-971FDF484444}"/>
    <cellStyle name="SAPBEXheaderItem 3 2 7" xfId="29660" xr:uid="{2DE79358-3CD0-4C2D-9CB1-42E9CC0C16F0}"/>
    <cellStyle name="SAPBEXheaderItem 3 2 8" xfId="29663" xr:uid="{1DB7E731-8007-4A0A-A89D-B13DB38F4D82}"/>
    <cellStyle name="SAPBEXheaderItem 3 2 9" xfId="29665" xr:uid="{B2966E79-5F3F-45EE-979D-8FBEEB51CF13}"/>
    <cellStyle name="SAPBEXheaderItem 3 3" xfId="29667" xr:uid="{28A16DC7-2BF7-4C0A-9B02-D345C798AEA3}"/>
    <cellStyle name="SAPBEXheaderItem 3 3 10" xfId="36502" xr:uid="{6DB2301F-5511-49A1-86D1-3783502B83DA}"/>
    <cellStyle name="SAPBEXheaderItem 3 3 2" xfId="29669" xr:uid="{D980385B-5AA7-41FE-B1C9-4F627AF6F469}"/>
    <cellStyle name="SAPBEXheaderItem 3 3 2 2" xfId="36503" xr:uid="{0462AEB4-6ABF-484A-B6F0-6EF187669226}"/>
    <cellStyle name="SAPBEXheaderItem 3 3 2 3" xfId="19518" xr:uid="{A1C3728D-5F31-41FF-93A5-FEDDE01AA97E}"/>
    <cellStyle name="SAPBEXheaderItem 3 3 2 4" xfId="19521" xr:uid="{634CCFB2-6EDB-4253-B849-0767333D2B9B}"/>
    <cellStyle name="SAPBEXheaderItem 3 3 2 5" xfId="19524" xr:uid="{67D4C230-62AA-41AA-90D0-52CDD770DEF2}"/>
    <cellStyle name="SAPBEXheaderItem 3 3 3" xfId="29672" xr:uid="{18ECC2F2-615D-4D21-8B51-58EF0EAE6520}"/>
    <cellStyle name="SAPBEXheaderItem 3 3 4" xfId="29675" xr:uid="{40BE09E3-D8EB-4993-BA58-88A3ADFE7D88}"/>
    <cellStyle name="SAPBEXheaderItem 3 3 5" xfId="12190" xr:uid="{7BC5F8B8-CAF8-48EB-8BC4-E1CD216F5784}"/>
    <cellStyle name="SAPBEXheaderItem 3 3 6" xfId="29678" xr:uid="{0E46E0D7-EDFA-4B09-A640-B50561541AAE}"/>
    <cellStyle name="SAPBEXheaderItem 3 3 7" xfId="29680" xr:uid="{D8CC2130-079C-42D0-9B4F-35F884A5AAE0}"/>
    <cellStyle name="SAPBEXheaderItem 3 3 8" xfId="29682" xr:uid="{1197EB15-DE79-418C-AA7F-E39132F70A93}"/>
    <cellStyle name="SAPBEXheaderItem 3 3 9" xfId="29684" xr:uid="{89FCB7A7-5A62-4525-A50A-9BE01A3AE6E1}"/>
    <cellStyle name="SAPBEXheaderItem 3 4" xfId="29686" xr:uid="{29F19096-1005-4962-8F5D-FBB097A0783F}"/>
    <cellStyle name="SAPBEXheaderItem 3 4 10" xfId="36504" xr:uid="{CD52A661-0ADF-448A-A3FC-512267ADC88A}"/>
    <cellStyle name="SAPBEXheaderItem 3 4 2" xfId="29690" xr:uid="{8AB35FAC-5C0E-4443-A360-92FF7A4B5A62}"/>
    <cellStyle name="SAPBEXheaderItem 3 4 2 2" xfId="36505" xr:uid="{1950C5C7-D1C3-44CB-91AE-26CF9616DCFA}"/>
    <cellStyle name="SAPBEXheaderItem 3 4 2 3" xfId="19636" xr:uid="{111B55C1-C09A-4CB6-B77C-47C482C7229D}"/>
    <cellStyle name="SAPBEXheaderItem 3 4 2 4" xfId="19639" xr:uid="{51C04B72-F783-4F12-9F8C-7440EAAEF1A8}"/>
    <cellStyle name="SAPBEXheaderItem 3 4 2 5" xfId="19642" xr:uid="{90ACB8E2-92E1-4C29-9EDB-87C44ADE893D}"/>
    <cellStyle name="SAPBEXheaderItem 3 4 3" xfId="29694" xr:uid="{4B444E1B-AFA3-406A-8746-77D6C41BC2ED}"/>
    <cellStyle name="SAPBEXheaderItem 3 4 4" xfId="29699" xr:uid="{B6E524D2-FD4C-435D-8871-310C46D94A3A}"/>
    <cellStyle name="SAPBEXheaderItem 3 4 5" xfId="29703" xr:uid="{9BD39F2D-39BE-43E5-A435-CA968788D3E2}"/>
    <cellStyle name="SAPBEXheaderItem 3 4 6" xfId="29707" xr:uid="{261E4D3D-E2EB-4BFE-8161-FAC8378D5D88}"/>
    <cellStyle name="SAPBEXheaderItem 3 4 7" xfId="29710" xr:uid="{648659EA-31C7-4688-BA15-981990508163}"/>
    <cellStyle name="SAPBEXheaderItem 3 4 8" xfId="29712" xr:uid="{309EF0EF-846F-41CB-BA31-B7716A59EE01}"/>
    <cellStyle name="SAPBEXheaderItem 3 4 9" xfId="29714" xr:uid="{FFAD8EB3-7BBA-4C67-8E0D-6104A7575E04}"/>
    <cellStyle name="SAPBEXheaderItem 3 5" xfId="29716" xr:uid="{20CF867C-1F36-46FD-8FBB-F4AE8D5C7081}"/>
    <cellStyle name="SAPBEXheaderItem 3 5 10" xfId="28379" xr:uid="{B00F8B7C-05E1-4D16-81EA-08A0BD63CD04}"/>
    <cellStyle name="SAPBEXheaderItem 3 5 2" xfId="36506" xr:uid="{3B4E94BB-D35A-417D-9BA5-2AB3035675B6}"/>
    <cellStyle name="SAPBEXheaderItem 3 5 2 2" xfId="36507" xr:uid="{095026DF-10CC-4B42-9F67-8A6E48D0D109}"/>
    <cellStyle name="SAPBEXheaderItem 3 5 2 3" xfId="955" xr:uid="{F8A500C0-BE11-4396-AF4D-21607D2BAB7E}"/>
    <cellStyle name="SAPBEXheaderItem 3 5 2 4" xfId="3394" xr:uid="{FA02AC36-81B0-4C37-A747-B97D7889AFC0}"/>
    <cellStyle name="SAPBEXheaderItem 3 5 2 5" xfId="3400" xr:uid="{31DDFCB5-CB25-47CD-B9DD-943E00695841}"/>
    <cellStyle name="SAPBEXheaderItem 3 5 3" xfId="36508" xr:uid="{FCEA948C-526B-4A25-AD61-9A7ED762406F}"/>
    <cellStyle name="SAPBEXheaderItem 3 5 4" xfId="36509" xr:uid="{8818AA6C-8386-4A41-80AA-E8881FC70967}"/>
    <cellStyle name="SAPBEXheaderItem 3 5 5" xfId="36510" xr:uid="{A499906D-EF2C-499B-913C-71780A5A2126}"/>
    <cellStyle name="SAPBEXheaderItem 3 5 6" xfId="36511" xr:uid="{7B3CE08D-A10A-42B0-9362-B7015528296B}"/>
    <cellStyle name="SAPBEXheaderItem 3 5 7" xfId="36512" xr:uid="{82AEB13F-892C-457A-8632-359073096766}"/>
    <cellStyle name="SAPBEXheaderItem 3 5 8" xfId="36513" xr:uid="{478DA595-85A2-4294-8EFE-B17E6BA58846}"/>
    <cellStyle name="SAPBEXheaderItem 3 5 9" xfId="36514" xr:uid="{4C137DBC-DA71-464F-BFD1-356A2DBFFB6D}"/>
    <cellStyle name="SAPBEXheaderItem 3 6" xfId="29718" xr:uid="{9B2ACC2A-FC2B-4296-BDFD-5E6DFF8CCF88}"/>
    <cellStyle name="SAPBEXheaderItem 3 6 10" xfId="36411" xr:uid="{7D42D619-1B13-4E37-8F83-8A5BAE6883E7}"/>
    <cellStyle name="SAPBEXheaderItem 3 6 2" xfId="36515" xr:uid="{1F697118-1D3E-43E8-832F-39FE9874BEBB}"/>
    <cellStyle name="SAPBEXheaderItem 3 6 2 2" xfId="36516" xr:uid="{9057EF93-63C4-45FD-95A4-298CECBBACFF}"/>
    <cellStyle name="SAPBEXheaderItem 3 6 2 3" xfId="19831" xr:uid="{A8FBCA0E-2887-445A-8C0A-A4ED092D47C8}"/>
    <cellStyle name="SAPBEXheaderItem 3 6 2 4" xfId="19836" xr:uid="{590E6663-87C2-4702-9635-AF64F26327C8}"/>
    <cellStyle name="SAPBEXheaderItem 3 6 2 5" xfId="19841" xr:uid="{D9F3C1A8-0623-47F6-87BB-5B88651CBFF3}"/>
    <cellStyle name="SAPBEXheaderItem 3 6 3" xfId="36519" xr:uid="{C10A69A3-A978-4AE4-8CB5-6347EC9A940E}"/>
    <cellStyle name="SAPBEXheaderItem 3 6 4" xfId="36520" xr:uid="{BAEE6625-A5E3-491C-88F0-0D1559B4A1BC}"/>
    <cellStyle name="SAPBEXheaderItem 3 6 5" xfId="30310" xr:uid="{A9948197-785E-4FBD-806E-257C650538F6}"/>
    <cellStyle name="SAPBEXheaderItem 3 6 6" xfId="36521" xr:uid="{882DEE16-6588-48F9-A8EF-59E8D4948189}"/>
    <cellStyle name="SAPBEXheaderItem 3 6 7" xfId="36522" xr:uid="{52942B72-1483-4B73-AA45-687F9A735763}"/>
    <cellStyle name="SAPBEXheaderItem 3 6 8" xfId="36523" xr:uid="{74BB9C16-6ABF-47B3-A50C-A7E8D2E9F6BA}"/>
    <cellStyle name="SAPBEXheaderItem 3 6 9" xfId="36525" xr:uid="{A03495B8-9CAE-496B-ABFA-273E7AEA99F7}"/>
    <cellStyle name="SAPBEXheaderItem 3 7" xfId="29721" xr:uid="{B0FD680A-BBE6-43FF-80B3-C2DBDF3DE01B}"/>
    <cellStyle name="SAPBEXheaderItem 3 7 2" xfId="36526" xr:uid="{84BECE42-DE32-41DB-A70E-1F70507BF982}"/>
    <cellStyle name="SAPBEXheaderItem 3 7 3" xfId="36527" xr:uid="{59D680FF-5C67-469D-985F-7630F36CEF31}"/>
    <cellStyle name="SAPBEXheaderItem 3 7 4" xfId="8298" xr:uid="{64B5AF30-7C8F-4481-BBFB-0F7355ECB7D0}"/>
    <cellStyle name="SAPBEXheaderItem 3 7 5" xfId="22079" xr:uid="{5AD6A616-DB06-49E5-A0E0-89CA18E12952}"/>
    <cellStyle name="SAPBEXheaderItem 3 8" xfId="36528" xr:uid="{A7D9192E-FEBE-4987-8F49-D68D44E02925}"/>
    <cellStyle name="SAPBEXheaderItem 3 8 2" xfId="36530" xr:uid="{4D926DB4-719C-42BE-B200-3EA5F28E4377}"/>
    <cellStyle name="SAPBEXheaderItem 3 8 3" xfId="36531" xr:uid="{77B3270C-6AB2-4DB4-B856-2FA223C90927}"/>
    <cellStyle name="SAPBEXheaderItem 3 8 4" xfId="11539" xr:uid="{ACBC25F7-1B39-41C3-90C2-958C7E1B3C55}"/>
    <cellStyle name="SAPBEXheaderItem 3 8 5" xfId="22096" xr:uid="{185ED11E-F9A1-4F77-855E-47320896599B}"/>
    <cellStyle name="SAPBEXheaderItem 3 9" xfId="26205" xr:uid="{53A9C2AF-8F13-4A38-BD22-7E76DB52D2DA}"/>
    <cellStyle name="SAPBEXheaderItem 3 9 2" xfId="36532" xr:uid="{C273490F-CC10-4BAC-BBB1-DD62625177A2}"/>
    <cellStyle name="SAPBEXheaderItem 3 9 3" xfId="36533" xr:uid="{49559692-4A1F-41B2-A8CA-11CB9720A6BA}"/>
    <cellStyle name="SAPBEXheaderItem 3 9 4" xfId="11549" xr:uid="{462D3BE6-1759-4997-BAC7-6E6CF48D4F11}"/>
    <cellStyle name="SAPBEXheaderItem 3 9 5" xfId="22119" xr:uid="{ED4BB88A-844B-4481-BFFE-31C7E4FC9815}"/>
    <cellStyle name="SAPBEXheaderItem 3_New TB 18-19" xfId="22060" xr:uid="{05F1D5F1-032B-42BC-9EDA-8C2D25B9303E}"/>
    <cellStyle name="SAPBEXheaderItem 4" xfId="8523" xr:uid="{C6404817-CE71-47FE-8BCE-D2E25A613F5F}"/>
    <cellStyle name="SAPBEXheaderItem 4 10" xfId="36535" xr:uid="{5A461C9E-93D7-4AB4-884A-2D0F1E381F18}"/>
    <cellStyle name="SAPBEXheaderItem 4 2" xfId="29754" xr:uid="{8CB3E439-5A1A-4D10-BCF8-4C583872FB9A}"/>
    <cellStyle name="SAPBEXheaderItem 4 2 2" xfId="29756" xr:uid="{D8F2EBB7-0AA2-478A-A7F5-7949DBD805EB}"/>
    <cellStyle name="SAPBEXheaderItem 4 2 3" xfId="29758" xr:uid="{F667AF2E-063D-4EA4-BF54-C80FA18F9493}"/>
    <cellStyle name="SAPBEXheaderItem 4 2 4" xfId="29760" xr:uid="{0ED3909A-91DF-4E0D-97BF-D0EF825BD793}"/>
    <cellStyle name="SAPBEXheaderItem 4 2 5" xfId="29762" xr:uid="{78B5EABA-B68C-46AE-BB35-34DAE6E10086}"/>
    <cellStyle name="SAPBEXheaderItem 4 3" xfId="29768" xr:uid="{7102BE6A-F15E-44A3-9DF8-B26562404E1D}"/>
    <cellStyle name="SAPBEXheaderItem 4 4" xfId="29784" xr:uid="{4ECB31AD-ACBC-4968-BF45-9F84872CA6BF}"/>
    <cellStyle name="SAPBEXheaderItem 4 5" xfId="29799" xr:uid="{4B862015-E20A-443E-B180-CF4168DF2779}"/>
    <cellStyle name="SAPBEXheaderItem 4 6" xfId="29801" xr:uid="{F9EA3C57-DB2F-4659-8482-033E6695FB7A}"/>
    <cellStyle name="SAPBEXheaderItem 4 7" xfId="29803" xr:uid="{5C8F90CA-29BF-4B2D-8BA2-64F75DDEA8C5}"/>
    <cellStyle name="SAPBEXheaderItem 4 8" xfId="26911" xr:uid="{6727C7C4-EA2F-4316-8DC1-9DE7F8E98A09}"/>
    <cellStyle name="SAPBEXheaderItem 4 9" xfId="26216" xr:uid="{830C9403-8607-4DB4-B76B-C6541F42B3D2}"/>
    <cellStyle name="SAPBEXheaderItem 5" xfId="8533" xr:uid="{A33FBD74-E598-466B-8D48-410AB803CC37}"/>
    <cellStyle name="SAPBEXheaderItem 5 10" xfId="36537" xr:uid="{7A82DA28-D4B3-4AFC-B12D-6A4147570620}"/>
    <cellStyle name="SAPBEXheaderItem 5 2" xfId="29837" xr:uid="{3AE7492D-7639-4FE8-B6C3-5B0C684CF47E}"/>
    <cellStyle name="SAPBEXheaderItem 5 2 2" xfId="29839" xr:uid="{3B7E02B7-D45F-46D1-93F1-ECD4A4E7D8C7}"/>
    <cellStyle name="SAPBEXheaderItem 5 2 3" xfId="27254" xr:uid="{E3622800-065C-4B1E-9915-B9856FC59A48}"/>
    <cellStyle name="SAPBEXheaderItem 5 2 4" xfId="29841" xr:uid="{E3BFFDFF-E8F9-49F6-A992-A44BD189072E}"/>
    <cellStyle name="SAPBEXheaderItem 5 2 5" xfId="29843" xr:uid="{F7AB545E-967D-40A9-B405-DEF607DAC83A}"/>
    <cellStyle name="SAPBEXheaderItem 5 3" xfId="29849" xr:uid="{3AAE9514-8A92-4A57-A856-A644729891A7}"/>
    <cellStyle name="SAPBEXheaderItem 5 4" xfId="29859" xr:uid="{FD10AC82-8299-4421-BF78-7611C8232FA0}"/>
    <cellStyle name="SAPBEXheaderItem 5 5" xfId="29870" xr:uid="{FD96E353-CBB9-45C6-BE21-70B6CEC0CA4E}"/>
    <cellStyle name="SAPBEXheaderItem 5 6" xfId="29872" xr:uid="{868D804F-D3CD-49DB-A103-5EE7AF1BF56D}"/>
    <cellStyle name="SAPBEXheaderItem 5 7" xfId="3885" xr:uid="{131E4773-D5DE-4F4F-906A-A4308FEF21EF}"/>
    <cellStyle name="SAPBEXheaderItem 5 8" xfId="3989" xr:uid="{39E8E22A-59AC-4F56-8CCF-7F2D4A48DE70}"/>
    <cellStyle name="SAPBEXheaderItem 5 9" xfId="4104" xr:uid="{4C82B809-F867-4988-9873-899DA3A13A11}"/>
    <cellStyle name="SAPBEXheaderItem 6" xfId="8537" xr:uid="{5624B8C5-6291-4D23-A431-798B08A1A69B}"/>
    <cellStyle name="SAPBEXheaderItem 6 10" xfId="36538" xr:uid="{376DFD97-FC1F-4952-99E7-D76665AD29F1}"/>
    <cellStyle name="SAPBEXheaderItem 6 2" xfId="36539" xr:uid="{E3ED761A-293C-4296-B7A3-6A7874F937E1}"/>
    <cellStyle name="SAPBEXheaderItem 6 2 2" xfId="36540" xr:uid="{3886A8D9-4955-4992-B0D0-583CD750FF37}"/>
    <cellStyle name="SAPBEXheaderItem 6 2 3" xfId="36541" xr:uid="{AB9A33B4-A2C3-4F4C-B726-E069D990A00C}"/>
    <cellStyle name="SAPBEXheaderItem 6 2 4" xfId="36542" xr:uid="{C12006BD-870C-4C76-86FE-36536C2D1E32}"/>
    <cellStyle name="SAPBEXheaderItem 6 2 5" xfId="36543" xr:uid="{1B8C4DCF-8E5D-4005-9D89-36D7ED278E2C}"/>
    <cellStyle name="SAPBEXheaderItem 6 3" xfId="36544" xr:uid="{9EE06D93-9A48-418A-9F73-FBDB393C9261}"/>
    <cellStyle name="SAPBEXheaderItem 6 4" xfId="36545" xr:uid="{974088B8-83CD-491D-A50E-A6D92A82EA1A}"/>
    <cellStyle name="SAPBEXheaderItem 6 5" xfId="36546" xr:uid="{327D076E-22EC-4B60-BF94-8214E001D849}"/>
    <cellStyle name="SAPBEXheaderItem 6 6" xfId="36547" xr:uid="{53580699-FEFC-4A02-90BC-CBD44AF4D3BD}"/>
    <cellStyle name="SAPBEXheaderItem 6 7" xfId="4694" xr:uid="{04E73415-29E4-458E-93B3-CDDE2CE31679}"/>
    <cellStyle name="SAPBEXheaderItem 6 8" xfId="4701" xr:uid="{2AC8BBD7-7283-405B-ADBF-1A2D2FB921D3}"/>
    <cellStyle name="SAPBEXheaderItem 6 9" xfId="4712" xr:uid="{B663F883-7730-41FB-8A25-07F41C5B25EE}"/>
    <cellStyle name="SAPBEXheaderItem 7" xfId="8544" xr:uid="{D0B492B9-95B9-4AE9-B0CC-F3B2A89BBCD1}"/>
    <cellStyle name="SAPBEXheaderItem 7 10" xfId="36548" xr:uid="{2B8C9AD4-7E89-40C7-A1B6-FF5432870F56}"/>
    <cellStyle name="SAPBEXheaderItem 7 2" xfId="36549" xr:uid="{ABF74756-D2F6-456F-9CF7-BD4FD0563234}"/>
    <cellStyle name="SAPBEXheaderItem 7 2 2" xfId="33043" xr:uid="{53D2B63C-0DDC-4125-AD83-6A3AC0B576EF}"/>
    <cellStyle name="SAPBEXheaderItem 7 2 3" xfId="33045" xr:uid="{4C228FC3-FA15-4B87-B523-8653A4B4AAD5}"/>
    <cellStyle name="SAPBEXheaderItem 7 2 4" xfId="33047" xr:uid="{2899F32B-4CFA-414F-9140-7A6AEBA2A933}"/>
    <cellStyle name="SAPBEXheaderItem 7 2 5" xfId="33049" xr:uid="{3125E761-3431-40F3-B05B-547644D1788A}"/>
    <cellStyle name="SAPBEXheaderItem 7 3" xfId="36550" xr:uid="{5CE97D30-AB48-48D4-8981-6FC94EA2B7D1}"/>
    <cellStyle name="SAPBEXheaderItem 7 4" xfId="36551" xr:uid="{13311E13-4981-41D4-8D13-0F5CD5A37154}"/>
    <cellStyle name="SAPBEXheaderItem 7 5" xfId="36552" xr:uid="{E13B4E14-00D2-4180-950D-FE6D58860664}"/>
    <cellStyle name="SAPBEXheaderItem 7 6" xfId="36553" xr:uid="{F18A0BE8-352C-44F2-B01A-F6E603930F35}"/>
    <cellStyle name="SAPBEXheaderItem 7 7" xfId="5202" xr:uid="{284EF013-E09D-4137-A3C1-135A2ADD53EA}"/>
    <cellStyle name="SAPBEXheaderItem 7 8" xfId="5205" xr:uid="{7A2A7474-06B4-4A44-A85A-5879F03DC946}"/>
    <cellStyle name="SAPBEXheaderItem 7 9" xfId="5213" xr:uid="{4F541E13-4382-4C88-8F36-4B1A66060F8C}"/>
    <cellStyle name="SAPBEXheaderItem 8" xfId="8552" xr:uid="{8AF843A3-D655-4225-8DD0-06E5F3604D90}"/>
    <cellStyle name="SAPBEXheaderItem 8 10" xfId="36554" xr:uid="{5D93FABA-EB63-4649-A0C3-D5F577DD0F6D}"/>
    <cellStyle name="SAPBEXheaderItem 8 2" xfId="36555" xr:uid="{07872D0F-8890-44EE-BE2D-1F4769E8A0EA}"/>
    <cellStyle name="SAPBEXheaderItem 8 2 2" xfId="27574" xr:uid="{A5C66076-6689-4F35-A49B-EF417265CA68}"/>
    <cellStyle name="SAPBEXheaderItem 8 2 3" xfId="27576" xr:uid="{7608D70A-B259-4314-9F52-67CF800B8FBC}"/>
    <cellStyle name="SAPBEXheaderItem 8 2 4" xfId="27578" xr:uid="{409CE497-E89A-481D-8225-CFC77F7DD127}"/>
    <cellStyle name="SAPBEXheaderItem 8 2 5" xfId="36556" xr:uid="{116F31CB-8CA8-4A76-91CE-AE17F970CF9C}"/>
    <cellStyle name="SAPBEXheaderItem 8 3" xfId="36557" xr:uid="{E7AB3318-9A74-4C96-AEA1-1B1703F5243B}"/>
    <cellStyle name="SAPBEXheaderItem 8 4" xfId="36558" xr:uid="{000E949D-9B14-4B0D-BD48-04D3EA127633}"/>
    <cellStyle name="SAPBEXheaderItem 8 5" xfId="36559" xr:uid="{3C3D3712-ED62-4D47-8884-5F3649CB6251}"/>
    <cellStyle name="SAPBEXheaderItem 8 6" xfId="36560" xr:uid="{06C70128-DD1D-4DD1-899C-F92A6F673DEE}"/>
    <cellStyle name="SAPBEXheaderItem 8 7" xfId="5271" xr:uid="{BF6D6734-168A-4F8E-B685-953272EE9488}"/>
    <cellStyle name="SAPBEXheaderItem 8 8" xfId="5278" xr:uid="{8604F3BF-5C91-411A-9570-57739A4F7EC7}"/>
    <cellStyle name="SAPBEXheaderItem 8 9" xfId="5286" xr:uid="{C442F9E5-A586-42FA-ABDC-7BE4E0F8879A}"/>
    <cellStyle name="SAPBEXheaderItem 9" xfId="8558" xr:uid="{7E457062-3680-4E44-A0F5-C96871A7AF13}"/>
    <cellStyle name="SAPBEXheaderItem 9 2" xfId="36561" xr:uid="{EFCBE0FC-BB62-4E0A-A2E7-2E752A69D5BE}"/>
    <cellStyle name="SAPBEXheaderItem 9 3" xfId="36562" xr:uid="{8601FCF0-772F-4B9F-AB82-865252A92FB4}"/>
    <cellStyle name="SAPBEXheaderItem 9 4" xfId="36563" xr:uid="{AA3ACBFD-B6D3-4D95-B285-FC6F524773E2}"/>
    <cellStyle name="SAPBEXheaderItem 9 5" xfId="36564" xr:uid="{982910BE-E56D-4BCB-8E59-226B0E5D94A4}"/>
    <cellStyle name="SAPBEXheaderItem_New TB 18-19" xfId="36565" xr:uid="{75A8E0C0-C4E9-4F30-BDD3-57C6999E379D}"/>
    <cellStyle name="SAPBEXheaderText" xfId="11363" xr:uid="{1FD04B8E-CFD1-4AC0-A7AC-991F78D1726E}"/>
    <cellStyle name="SAPBEXheaderText 10" xfId="30800" xr:uid="{047042E3-BEE9-47A4-A212-D6909570BD00}"/>
    <cellStyle name="SAPBEXheaderText 10 2" xfId="36567" xr:uid="{0CA2B247-8E95-4B4E-BE5B-B0D2B10CF0F4}"/>
    <cellStyle name="SAPBEXheaderText 10 3" xfId="36568" xr:uid="{693FD4DB-0309-45F7-8E69-55E4904FC5BE}"/>
    <cellStyle name="SAPBEXheaderText 10 4" xfId="36569" xr:uid="{83A1F7B2-FA3A-4BFB-87B0-A043154CA1D4}"/>
    <cellStyle name="SAPBEXheaderText 10 5" xfId="36570" xr:uid="{2CF3CFC4-D541-492E-B18A-5B39DC15B0F3}"/>
    <cellStyle name="SAPBEXheaderText 11" xfId="30802" xr:uid="{C63EA605-E7CF-4FB2-86ED-37444DA7B83A}"/>
    <cellStyle name="SAPBEXheaderText 11 2" xfId="36571" xr:uid="{EF21A593-025A-41C1-B4E1-A162CB70050A}"/>
    <cellStyle name="SAPBEXheaderText 11 3" xfId="36573" xr:uid="{0C7E961E-C922-4AC9-9556-00BAB175C94F}"/>
    <cellStyle name="SAPBEXheaderText 11 4" xfId="36575" xr:uid="{2F5E05E6-DDF7-4A3E-9E91-03CE43284031}"/>
    <cellStyle name="SAPBEXheaderText 11 5" xfId="36577" xr:uid="{DA64B769-3D8F-40F1-AC4C-95EEDB4858F6}"/>
    <cellStyle name="SAPBEXheaderText 12" xfId="30804" xr:uid="{E795AFAE-248C-4AB3-86E7-80C7D2041B98}"/>
    <cellStyle name="SAPBEXheaderText 12 2" xfId="33796" xr:uid="{51C53BAC-9F2E-4739-9F92-4013D3F9EC9B}"/>
    <cellStyle name="SAPBEXheaderText 12 3" xfId="33798" xr:uid="{95FE2FB6-0758-421C-A456-AA1049F2C9CB}"/>
    <cellStyle name="SAPBEXheaderText 12 4" xfId="33800" xr:uid="{63C3470C-7C7B-4E56-A925-01CD687422B7}"/>
    <cellStyle name="SAPBEXheaderText 12 5" xfId="31228" xr:uid="{3C5EDBC7-B0CA-4D4C-B97C-0798ADB74380}"/>
    <cellStyle name="SAPBEXheaderText 13" xfId="30806" xr:uid="{6F6E5CB5-70DB-4599-8338-C86FD411393F}"/>
    <cellStyle name="SAPBEXheaderText 14" xfId="30808" xr:uid="{7A7A3592-9D68-467B-A1DF-6ECF1A3AB197}"/>
    <cellStyle name="SAPBEXheaderText 15" xfId="30810" xr:uid="{72B6938B-A480-4C6E-B0AA-4443C789A1C7}"/>
    <cellStyle name="SAPBEXheaderText 16" xfId="36578" xr:uid="{FE4DA69E-00DD-4797-8E85-F52E55D2B661}"/>
    <cellStyle name="SAPBEXheaderText 17" xfId="31285" xr:uid="{69693E7E-F07F-4FEF-9068-D768DEE53112}"/>
    <cellStyle name="SAPBEXheaderText 18" xfId="4160" xr:uid="{C0202A48-B027-4B6B-A306-46F3D59A56B2}"/>
    <cellStyle name="SAPBEXheaderText 19" xfId="4174" xr:uid="{C81637F2-1687-46EB-A4E1-519802089849}"/>
    <cellStyle name="SAPBEXheaderText 2" xfId="36580" xr:uid="{A96D09D3-BDDE-45BF-9AF8-2E3315D8ADAE}"/>
    <cellStyle name="SAPBEXheaderText 2 10" xfId="11284" xr:uid="{B6EE58D2-5AF2-4798-A70F-2C230F0E623A}"/>
    <cellStyle name="SAPBEXheaderText 2 10 2" xfId="966" xr:uid="{D56A45D4-4DC9-4C99-ADE4-B57BAD14FDE9}"/>
    <cellStyle name="SAPBEXheaderText 2 10 3" xfId="36581" xr:uid="{9BE336BC-5BC8-4BEA-99EB-8CA9A08F44A6}"/>
    <cellStyle name="SAPBEXheaderText 2 10 4" xfId="7942" xr:uid="{66FFA26E-2D06-4942-9444-3A53DAAF3C29}"/>
    <cellStyle name="SAPBEXheaderText 2 10 5" xfId="7971" xr:uid="{8A553AD2-4FDD-47F7-BD35-598F4CD09282}"/>
    <cellStyle name="SAPBEXheaderText 2 11" xfId="11287" xr:uid="{0764BCAF-D528-4ABE-9A0D-93D9B0AE57A2}"/>
    <cellStyle name="SAPBEXheaderText 2 12" xfId="8188" xr:uid="{64A20234-82DB-436C-84F3-492497C210C4}"/>
    <cellStyle name="SAPBEXheaderText 2 13" xfId="8198" xr:uid="{86B22FFA-3A5B-43BF-B7D4-95DF777B32C1}"/>
    <cellStyle name="SAPBEXheaderText 2 14" xfId="8207" xr:uid="{5338C7DC-F19C-416F-84F4-4AE6F18F0A55}"/>
    <cellStyle name="SAPBEXheaderText 2 15" xfId="2504" xr:uid="{48524505-B806-4CF9-A3ED-4EC89060951B}"/>
    <cellStyle name="SAPBEXheaderText 2 16" xfId="7394" xr:uid="{12A30234-EE97-4516-AD5A-308F89F76245}"/>
    <cellStyle name="SAPBEXheaderText 2 17" xfId="36582" xr:uid="{CFA5D3ED-1B92-4512-8F2F-9655F81A57F6}"/>
    <cellStyle name="SAPBEXheaderText 2 18" xfId="36583" xr:uid="{E6EBFA63-4BE6-4150-988C-C50EAA8372F6}"/>
    <cellStyle name="SAPBEXheaderText 2 2" xfId="11244" xr:uid="{9EA4C110-9060-43E4-8F8B-AED06F3368EF}"/>
    <cellStyle name="SAPBEXheaderText 2 2 10" xfId="12652" xr:uid="{8F18BBCB-6E03-4825-A943-B53FE6D7BB40}"/>
    <cellStyle name="SAPBEXheaderText 2 2 2" xfId="7200" xr:uid="{B5889721-B4A7-459D-85C4-F72D4A8FBA34}"/>
    <cellStyle name="SAPBEXheaderText 2 2 2 2" xfId="36584" xr:uid="{B6C3BC9A-5A87-403A-850C-DDD15DAFB0AD}"/>
    <cellStyle name="SAPBEXheaderText 2 2 2 3" xfId="36585" xr:uid="{5B956BF4-7420-4EEA-9077-A03D890F12EA}"/>
    <cellStyle name="SAPBEXheaderText 2 2 2 4" xfId="36586" xr:uid="{592FDFB1-2B7F-4CB8-98E6-E9918B9E8B4E}"/>
    <cellStyle name="SAPBEXheaderText 2 2 2 5" xfId="36587" xr:uid="{56F4D2DA-9572-4E5F-ADBE-39CA2A85DC65}"/>
    <cellStyle name="SAPBEXheaderText 2 2 3" xfId="7204" xr:uid="{FA43F062-2A08-4C8C-A392-38D2E821184F}"/>
    <cellStyle name="SAPBEXheaderText 2 2 4" xfId="7207" xr:uid="{6B48F433-BD1D-4C92-A77E-231719A1815C}"/>
    <cellStyle name="SAPBEXheaderText 2 2 5" xfId="7210" xr:uid="{B64DB639-E9A4-4134-96D4-E0780A48BDA7}"/>
    <cellStyle name="SAPBEXheaderText 2 2 6" xfId="867" xr:uid="{82BEACE2-D45F-4A83-A62F-35056BEFFB7A}"/>
    <cellStyle name="SAPBEXheaderText 2 2 7" xfId="2642" xr:uid="{212681C2-CB21-4FAF-B61C-761920B424EF}"/>
    <cellStyle name="SAPBEXheaderText 2 2 8" xfId="2649" xr:uid="{F9E6A84B-99BA-4E9E-8442-7A7E1131111D}"/>
    <cellStyle name="SAPBEXheaderText 2 2 9" xfId="30609" xr:uid="{F8AFB2C8-2F46-41B0-B623-63E771F409B3}"/>
    <cellStyle name="SAPBEXheaderText 2 3" xfId="11247" xr:uid="{2BDC6FDC-82E5-4D80-A27B-29C7D476193F}"/>
    <cellStyle name="SAPBEXheaderText 2 3 10" xfId="34985" xr:uid="{DA7C2605-9F3F-4AF1-A8F3-DC1A8E384FCE}"/>
    <cellStyle name="SAPBEXheaderText 2 3 2" xfId="7216" xr:uid="{161BEA40-BFF1-4E68-A76E-93095B80154B}"/>
    <cellStyle name="SAPBEXheaderText 2 3 2 2" xfId="36588" xr:uid="{D31BB44C-9198-46AA-B6D8-7BAC0B6FFF72}"/>
    <cellStyle name="SAPBEXheaderText 2 3 2 3" xfId="36589" xr:uid="{8D6171FB-A902-4A37-B343-7327B1C216B5}"/>
    <cellStyle name="SAPBEXheaderText 2 3 2 4" xfId="36590" xr:uid="{A03F4D44-1785-46A8-8688-F3527F5027B5}"/>
    <cellStyle name="SAPBEXheaderText 2 3 2 5" xfId="36591" xr:uid="{1FAC8D52-858F-4E76-8783-FEE167298ABB}"/>
    <cellStyle name="SAPBEXheaderText 2 3 3" xfId="7224" xr:uid="{CE4E65AC-E672-45AD-BAEF-E84420928339}"/>
    <cellStyle name="SAPBEXheaderText 2 3 4" xfId="7231" xr:uid="{E7D5003D-0C0F-47AA-B166-812F1A59DF5D}"/>
    <cellStyle name="SAPBEXheaderText 2 3 5" xfId="7238" xr:uid="{CFB755E4-3169-4E4C-B2E6-C3025C6C147B}"/>
    <cellStyle name="SAPBEXheaderText 2 3 6" xfId="2689" xr:uid="{D0D9074C-A8AA-4BE4-AE4F-06F3B8F3FC07}"/>
    <cellStyle name="SAPBEXheaderText 2 3 7" xfId="2710" xr:uid="{1E9B2BE9-808A-4843-AD12-26E52E12AB7F}"/>
    <cellStyle name="SAPBEXheaderText 2 3 8" xfId="2719" xr:uid="{EAD20C04-BC85-4C36-B711-13A68D35C06E}"/>
    <cellStyle name="SAPBEXheaderText 2 3 9" xfId="30627" xr:uid="{89E8F717-A992-4E2A-BC5F-72B10EDD2461}"/>
    <cellStyle name="SAPBEXheaderText 2 4" xfId="11251" xr:uid="{49AC8479-9A66-40F2-A9D6-6D1C75621E52}"/>
    <cellStyle name="SAPBEXheaderText 2 4 10" xfId="8394" xr:uid="{AD32EF14-05F5-43AF-9E8A-75193FA1221F}"/>
    <cellStyle name="SAPBEXheaderText 2 4 2" xfId="7245" xr:uid="{E1B4BA7D-5E8A-4A35-89DD-1CC93D24127D}"/>
    <cellStyle name="SAPBEXheaderText 2 4 2 2" xfId="36592" xr:uid="{547DA919-4529-47BB-9541-22A9A638D970}"/>
    <cellStyle name="SAPBEXheaderText 2 4 2 3" xfId="36593" xr:uid="{C833BEA2-DAED-4D45-AFB2-D1CF0C9D1349}"/>
    <cellStyle name="SAPBEXheaderText 2 4 2 4" xfId="36595" xr:uid="{0EBD97D1-7AD8-4CE9-913D-4C4E736BEB69}"/>
    <cellStyle name="SAPBEXheaderText 2 4 2 5" xfId="36596" xr:uid="{D9FFC7F7-E31B-4E30-9638-06333FC596BE}"/>
    <cellStyle name="SAPBEXheaderText 2 4 3" xfId="7256" xr:uid="{7AD994E6-A6C8-4A54-8CE1-4B06B89B70DE}"/>
    <cellStyle name="SAPBEXheaderText 2 4 4" xfId="7265" xr:uid="{30D4C980-3BE0-40B9-A930-DAAD81B7AA7A}"/>
    <cellStyle name="SAPBEXheaderText 2 4 5" xfId="7274" xr:uid="{6B38C796-2760-417C-8252-57CB8AC45DB4}"/>
    <cellStyle name="SAPBEXheaderText 2 4 6" xfId="2778" xr:uid="{420A5BD5-C2C4-40F3-B890-8E3B0AC7202A}"/>
    <cellStyle name="SAPBEXheaderText 2 4 7" xfId="2795" xr:uid="{8697F0D0-B4A5-442C-95A2-A6FC791978BA}"/>
    <cellStyle name="SAPBEXheaderText 2 4 8" xfId="2805" xr:uid="{3D2EDC9D-B36D-439B-8342-36B597946956}"/>
    <cellStyle name="SAPBEXheaderText 2 4 9" xfId="27538" xr:uid="{4862B4F0-A378-4AF2-BDE4-1E0BA84059BE}"/>
    <cellStyle name="SAPBEXheaderText 2 5" xfId="11254" xr:uid="{4CAE3791-B828-453B-9F69-A7561524992D}"/>
    <cellStyle name="SAPBEXheaderText 2 5 10" xfId="36597" xr:uid="{E01523B1-F558-4F6A-8577-B9C1EF0F9B1A}"/>
    <cellStyle name="SAPBEXheaderText 2 5 2" xfId="36599" xr:uid="{E7C010D0-2612-448D-9912-B602F3ED7CA7}"/>
    <cellStyle name="SAPBEXheaderText 2 5 2 2" xfId="35514" xr:uid="{CFD2A8CB-05FC-4C3C-824C-51E1AF1F1556}"/>
    <cellStyle name="SAPBEXheaderText 2 5 2 3" xfId="35522" xr:uid="{A7B2BAE9-DDF3-4DF1-90D5-4C6EF549B6E1}"/>
    <cellStyle name="SAPBEXheaderText 2 5 2 4" xfId="35532" xr:uid="{49689902-2148-418E-A78C-DCA570A32811}"/>
    <cellStyle name="SAPBEXheaderText 2 5 2 5" xfId="35542" xr:uid="{DBB84EDC-A38E-44EF-8CDB-62511042ED60}"/>
    <cellStyle name="SAPBEXheaderText 2 5 3" xfId="27543" xr:uid="{C17602E3-8036-4B9A-A073-1070382C66B9}"/>
    <cellStyle name="SAPBEXheaderText 2 5 4" xfId="27545" xr:uid="{3D07AF6F-1710-4F1D-989F-40C485CE6BDC}"/>
    <cellStyle name="SAPBEXheaderText 2 5 5" xfId="27548" xr:uid="{5670C6C6-AA23-475D-A046-043332E233AC}"/>
    <cellStyle name="SAPBEXheaderText 2 5 6" xfId="27552" xr:uid="{43B13C5C-F495-4420-BEEE-104A66A2CA9C}"/>
    <cellStyle name="SAPBEXheaderText 2 5 7" xfId="27556" xr:uid="{03C7CE54-3DC1-405C-9448-6DE758BB352D}"/>
    <cellStyle name="SAPBEXheaderText 2 5 8" xfId="27560" xr:uid="{5D694108-B7AF-4448-AF00-37B7143F529A}"/>
    <cellStyle name="SAPBEXheaderText 2 5 9" xfId="27564" xr:uid="{54F8CF8D-4D83-49BA-A295-92F87BF72B34}"/>
    <cellStyle name="SAPBEXheaderText 2 6" xfId="36600" xr:uid="{B3A4B96B-8212-45B5-9420-60F80E6A3A05}"/>
    <cellStyle name="SAPBEXheaderText 2 6 10" xfId="15134" xr:uid="{85E1D7E9-9840-45B0-8444-E3B605D17FC8}"/>
    <cellStyle name="SAPBEXheaderText 2 6 2" xfId="36602" xr:uid="{EF52673A-02F9-4EC8-BAD2-4DBF93EF1458}"/>
    <cellStyle name="SAPBEXheaderText 2 6 2 2" xfId="36603" xr:uid="{A5027C65-BFE9-4800-891A-BE611D009B82}"/>
    <cellStyle name="SAPBEXheaderText 2 6 2 3" xfId="36604" xr:uid="{28D3AE81-2E68-4A58-B54B-7F65D598587F}"/>
    <cellStyle name="SAPBEXheaderText 2 6 2 4" xfId="36605" xr:uid="{B34EB0D1-C1EB-4DF6-8DCD-3C1235D994A3}"/>
    <cellStyle name="SAPBEXheaderText 2 6 2 5" xfId="36606" xr:uid="{0CB3F79E-1D9F-443D-B420-1E910B0442EA}"/>
    <cellStyle name="SAPBEXheaderText 2 6 3" xfId="36608" xr:uid="{32DCFC5B-4A56-4A00-BE89-3EA6F45D9A77}"/>
    <cellStyle name="SAPBEXheaderText 2 6 4" xfId="36610" xr:uid="{5F6B189B-7D25-45F9-AA2F-BF4EF03E3993}"/>
    <cellStyle name="SAPBEXheaderText 2 6 5" xfId="36611" xr:uid="{BA432A39-69D5-4878-952A-E8D0BB8271A6}"/>
    <cellStyle name="SAPBEXheaderText 2 6 6" xfId="36612" xr:uid="{4BDDB0B5-1225-42C9-AEFC-7603F583C7B0}"/>
    <cellStyle name="SAPBEXheaderText 2 6 7" xfId="36613" xr:uid="{FC727D25-7A59-4F74-BDE5-C97B6A0C9569}"/>
    <cellStyle name="SAPBEXheaderText 2 6 8" xfId="36614" xr:uid="{35E9A8F8-81C4-4641-ACF9-C29D97DFF365}"/>
    <cellStyle name="SAPBEXheaderText 2 6 9" xfId="36616" xr:uid="{16D33626-924E-48DF-A266-3213BEA65868}"/>
    <cellStyle name="SAPBEXheaderText 2 7" xfId="36617" xr:uid="{773A7AEF-97D9-4633-AC0D-04B6ED34A04C}"/>
    <cellStyle name="SAPBEXheaderText 2 7 2" xfId="36239" xr:uid="{8F1E3445-C58A-41BE-B8E8-714B5D21F6D4}"/>
    <cellStyle name="SAPBEXheaderText 2 7 3" xfId="36241" xr:uid="{D826F069-3EA5-47DA-B527-58015CB2A843}"/>
    <cellStyle name="SAPBEXheaderText 2 7 4" xfId="36243" xr:uid="{F1DECD61-0340-47D5-A693-5BA170AD5558}"/>
    <cellStyle name="SAPBEXheaderText 2 7 5" xfId="36245" xr:uid="{9421000F-8653-48D0-847B-752B7F85C9ED}"/>
    <cellStyle name="SAPBEXheaderText 2 8" xfId="36618" xr:uid="{3F2A3246-80FA-478A-9FDC-83FD469CCD0A}"/>
    <cellStyle name="SAPBEXheaderText 2 8 2" xfId="751" xr:uid="{EA5C7E1D-8983-4C6F-9E2D-8E825AC84655}"/>
    <cellStyle name="SAPBEXheaderText 2 8 3" xfId="36619" xr:uid="{1F9C207E-8948-4C3C-859F-BA73623F7798}"/>
    <cellStyle name="SAPBEXheaderText 2 8 4" xfId="36620" xr:uid="{19FADB8B-9AAE-415F-BBFF-F1B3707C3B5F}"/>
    <cellStyle name="SAPBEXheaderText 2 8 5" xfId="36621" xr:uid="{60B49DEF-3161-4A18-8CA0-41E49E923650}"/>
    <cellStyle name="SAPBEXheaderText 2 9" xfId="36622" xr:uid="{0244A0E2-00B9-4F32-B68C-EC48A9950F50}"/>
    <cellStyle name="SAPBEXheaderText 2 9 2" xfId="14682" xr:uid="{B9D474FE-A946-473B-8745-E921EB0F47D9}"/>
    <cellStyle name="SAPBEXheaderText 2 9 3" xfId="14689" xr:uid="{BBB1D69E-3EF8-405E-933C-6790ABE5EE87}"/>
    <cellStyle name="SAPBEXheaderText 2 9 4" xfId="14695" xr:uid="{EA7BC1A2-5AA7-4D7B-BDD5-43A401D2C14E}"/>
    <cellStyle name="SAPBEXheaderText 2 9 5" xfId="14699" xr:uid="{B93BA554-F303-4734-9ED2-BD112EB37A8D}"/>
    <cellStyle name="SAPBEXheaderText 2_New TB 18-19" xfId="33899" xr:uid="{A71B9FEE-D12C-4639-A410-4F890256611B}"/>
    <cellStyle name="SAPBEXheaderText 20" xfId="30811" xr:uid="{4DFB7934-0807-4A42-AA24-F3F804EC76B9}"/>
    <cellStyle name="SAPBEXheaderText 3" xfId="36624" xr:uid="{22F5F383-2665-42F4-9E50-E9FC477D5046}"/>
    <cellStyle name="SAPBEXheaderText 3 10" xfId="11362" xr:uid="{D5FA2889-5448-4280-8205-450B78FE66A6}"/>
    <cellStyle name="SAPBEXheaderText 3 10 2" xfId="36579" xr:uid="{A3AEA5BD-72A4-43C0-AD23-95830EB7A8B0}"/>
    <cellStyle name="SAPBEXheaderText 3 10 3" xfId="36623" xr:uid="{79D0B999-563E-492D-B25D-E1571E63CB05}"/>
    <cellStyle name="SAPBEXheaderText 3 10 4" xfId="36626" xr:uid="{8A8FEBA8-22E8-4239-8576-BE033172F2A4}"/>
    <cellStyle name="SAPBEXheaderText 3 10 5" xfId="36628" xr:uid="{CBADB608-50A4-4FA7-A686-407551C7D3E6}"/>
    <cellStyle name="SAPBEXheaderText 3 11" xfId="11365" xr:uid="{58AD944D-1FA1-466D-9E16-53117409FFD0}"/>
    <cellStyle name="SAPBEXheaderText 3 12" xfId="11368" xr:uid="{A5B7A4EC-167C-4C4B-946C-86AEECFE91EA}"/>
    <cellStyle name="SAPBEXheaderText 3 13" xfId="11371" xr:uid="{091BF38B-32B7-4807-81A4-78C807738603}"/>
    <cellStyle name="SAPBEXheaderText 3 14" xfId="11376" xr:uid="{00E27C27-C5C3-4791-B521-F95F9B37E053}"/>
    <cellStyle name="SAPBEXheaderText 3 15" xfId="9256" xr:uid="{F992F859-E1AF-4F06-89CD-E9B8750D05E8}"/>
    <cellStyle name="SAPBEXheaderText 3 16" xfId="1464" xr:uid="{925ECC39-2501-48B7-868B-2BC09BCA9F25}"/>
    <cellStyle name="SAPBEXheaderText 3 17" xfId="30403" xr:uid="{200E7E62-C301-434C-915B-6A5A6153BBAB}"/>
    <cellStyle name="SAPBEXheaderText 3 18" xfId="30405" xr:uid="{02EDBA9E-DD82-406C-9E0A-3518D6685582}"/>
    <cellStyle name="SAPBEXheaderText 3 2" xfId="36629" xr:uid="{0B9F7AD2-0F0F-4B1B-B4EB-F4B4D8AB8573}"/>
    <cellStyle name="SAPBEXheaderText 3 2 10" xfId="36631" xr:uid="{E1C598C5-1A6D-46DD-8BF3-D05EFD1CED5B}"/>
    <cellStyle name="SAPBEXheaderText 3 2 2" xfId="7302" xr:uid="{36927E95-3E59-4442-8ABD-823D61950381}"/>
    <cellStyle name="SAPBEXheaderText 3 2 2 2" xfId="36632" xr:uid="{644DB8F7-258B-42CB-A6FB-63D7B08FA1A6}"/>
    <cellStyle name="SAPBEXheaderText 3 2 2 3" xfId="36634" xr:uid="{CF4A5C4C-6BB0-43EA-BC6B-939519E46AA6}"/>
    <cellStyle name="SAPBEXheaderText 3 2 2 4" xfId="36636" xr:uid="{E59811B6-695A-4F80-BEF5-6AD4CCE2EAB9}"/>
    <cellStyle name="SAPBEXheaderText 3 2 2 5" xfId="36637" xr:uid="{421F483B-51FE-41EA-BA8F-88F03E879BFD}"/>
    <cellStyle name="SAPBEXheaderText 3 2 3" xfId="7309" xr:uid="{E18D2B5D-BF1A-445B-80C1-0475C56B0737}"/>
    <cellStyle name="SAPBEXheaderText 3 2 4" xfId="7315" xr:uid="{53DCB888-93BD-4F46-9A54-ED83FD1984AA}"/>
    <cellStyle name="SAPBEXheaderText 3 2 5" xfId="7318" xr:uid="{D20BA109-650F-465B-BE76-DFBEE3603A39}"/>
    <cellStyle name="SAPBEXheaderText 3 2 6" xfId="498" xr:uid="{FEBED731-CD7B-45BC-9A3C-D06E645DDC52}"/>
    <cellStyle name="SAPBEXheaderText 3 2 7" xfId="2107" xr:uid="{6CC88AEA-BFDB-4425-81DC-E8BD23B4BB22}"/>
    <cellStyle name="SAPBEXheaderText 3 2 8" xfId="2182" xr:uid="{BC01BCB6-A299-40A9-8A40-F00C384306E3}"/>
    <cellStyle name="SAPBEXheaderText 3 2 9" xfId="30760" xr:uid="{DA374FD5-2694-4A6C-B7DD-757CD67ACB22}"/>
    <cellStyle name="SAPBEXheaderText 3 3" xfId="36638" xr:uid="{99EB03A5-35F5-4490-A9B6-4B731F0218E3}"/>
    <cellStyle name="SAPBEXheaderText 3 3 10" xfId="36640" xr:uid="{306D1039-8B4F-4AF6-A4F2-081E4F8FCAB3}"/>
    <cellStyle name="SAPBEXheaderText 3 3 2" xfId="7327" xr:uid="{333AF97F-BE09-4E62-A2F1-69DF7811ACDF}"/>
    <cellStyle name="SAPBEXheaderText 3 3 2 2" xfId="36641" xr:uid="{B6EFF3F0-0127-44E1-8C3B-7E1788AE89DA}"/>
    <cellStyle name="SAPBEXheaderText 3 3 2 3" xfId="36642" xr:uid="{BCC6166F-1467-44C5-A87E-AE484FA0207D}"/>
    <cellStyle name="SAPBEXheaderText 3 3 2 4" xfId="36643" xr:uid="{2328B2E0-2B7A-48CE-BEEE-D36ADA34B0CB}"/>
    <cellStyle name="SAPBEXheaderText 3 3 2 5" xfId="36644" xr:uid="{66CCD87D-C27D-4418-B65C-E3B2F850C186}"/>
    <cellStyle name="SAPBEXheaderText 3 3 3" xfId="7333" xr:uid="{B2B54AF3-A875-4215-A0A6-56FE265B6788}"/>
    <cellStyle name="SAPBEXheaderText 3 3 4" xfId="7338" xr:uid="{9FAD1B72-A8EC-4F05-B3F4-7CFC8BAB396F}"/>
    <cellStyle name="SAPBEXheaderText 3 3 5" xfId="7340" xr:uid="{49E1D3B9-A293-4C31-AEFC-0E6D8D7C3BDF}"/>
    <cellStyle name="SAPBEXheaderText 3 3 6" xfId="1386" xr:uid="{F9D691D3-F6B8-4A9F-8639-FF13999AEB1C}"/>
    <cellStyle name="SAPBEXheaderText 3 3 7" xfId="7343" xr:uid="{323B45DB-F84B-4FB0-BD37-B7005DA098D9}"/>
    <cellStyle name="SAPBEXheaderText 3 3 8" xfId="7346" xr:uid="{B54C9D0E-D40C-458C-AD90-D7288482D55E}"/>
    <cellStyle name="SAPBEXheaderText 3 3 9" xfId="30766" xr:uid="{7C10B5C0-1A1B-492D-A7E9-7FBA7EA18F59}"/>
    <cellStyle name="SAPBEXheaderText 3 4" xfId="36645" xr:uid="{696B136A-9000-4A8E-B496-A6991A17DD6C}"/>
    <cellStyle name="SAPBEXheaderText 3 4 10" xfId="36647" xr:uid="{BA57A4AA-0A08-4B78-92E3-D9B88B3BAED4}"/>
    <cellStyle name="SAPBEXheaderText 3 4 2" xfId="7348" xr:uid="{A4B1299A-3E48-4ED8-A415-D8D7FF1D618D}"/>
    <cellStyle name="SAPBEXheaderText 3 4 2 2" xfId="10186" xr:uid="{BBDF6EB9-FDAB-42CF-A576-6E460D35F46B}"/>
    <cellStyle name="SAPBEXheaderText 3 4 2 3" xfId="10191" xr:uid="{887A83D0-5D1A-407B-B49F-3197D09AFD77}"/>
    <cellStyle name="SAPBEXheaderText 3 4 2 4" xfId="10195" xr:uid="{51BF6BD0-51D9-48FA-A79B-99486263E11A}"/>
    <cellStyle name="SAPBEXheaderText 3 4 2 5" xfId="10200" xr:uid="{286BEC97-A44B-4CAB-B390-595F7C14A7E0}"/>
    <cellStyle name="SAPBEXheaderText 3 4 3" xfId="7351" xr:uid="{D834DDB0-BB19-4C4C-9A0C-2EF573598075}"/>
    <cellStyle name="SAPBEXheaderText 3 4 4" xfId="7354" xr:uid="{1FFF185A-EEE5-4993-B11C-7570D3BBB19B}"/>
    <cellStyle name="SAPBEXheaderText 3 4 5" xfId="7358" xr:uid="{718A3768-0157-44F8-B728-554F2FAA0F91}"/>
    <cellStyle name="SAPBEXheaderText 3 4 6" xfId="1399" xr:uid="{91DA1F3B-F16A-4582-9C55-807A1AA5C5F7}"/>
    <cellStyle name="SAPBEXheaderText 3 4 7" xfId="1716" xr:uid="{10141E72-6538-446E-BFC6-BD61795AA399}"/>
    <cellStyle name="SAPBEXheaderText 3 4 8" xfId="1738" xr:uid="{4149A6D1-FCDA-492C-8AF2-A61A99F1EAC8}"/>
    <cellStyle name="SAPBEXheaderText 3 4 9" xfId="30772" xr:uid="{F990EDB4-ADE9-4800-B185-4C2F49C9F6C1}"/>
    <cellStyle name="SAPBEXheaderText 3 5" xfId="36649" xr:uid="{76FAAD20-621F-44C9-B22A-62F6DE9B14D0}"/>
    <cellStyle name="SAPBEXheaderText 3 5 10" xfId="3177" xr:uid="{98F56EF1-648B-46AE-9DC5-F204BF19E81A}"/>
    <cellStyle name="SAPBEXheaderText 3 5 2" xfId="36651" xr:uid="{4DCA277F-6C3B-470F-B045-8DD956DCA627}"/>
    <cellStyle name="SAPBEXheaderText 3 5 2 2" xfId="36652" xr:uid="{B9C9824A-52BA-406A-9111-4D68E544DEA8}"/>
    <cellStyle name="SAPBEXheaderText 3 5 2 3" xfId="36654" xr:uid="{857C46D7-4DCD-4821-8DC9-FF034C133E64}"/>
    <cellStyle name="SAPBEXheaderText 3 5 2 4" xfId="36656" xr:uid="{7699B2A2-C56F-4130-AC49-69BB5BB5AB41}"/>
    <cellStyle name="SAPBEXheaderText 3 5 2 5" xfId="36658" xr:uid="{8A9B6766-83BF-4987-9441-C1A2E2DA3E0B}"/>
    <cellStyle name="SAPBEXheaderText 3 5 3" xfId="36659" xr:uid="{DCC2F96C-3056-4919-9E6E-725BCCBA829E}"/>
    <cellStyle name="SAPBEXheaderText 3 5 4" xfId="36660" xr:uid="{577453B3-566B-4A4C-8F95-BA6B2FC29085}"/>
    <cellStyle name="SAPBEXheaderText 3 5 5" xfId="36661" xr:uid="{10D5E95A-6FDF-4703-9E1F-098669017B30}"/>
    <cellStyle name="SAPBEXheaderText 3 5 6" xfId="30782" xr:uid="{3CD2AB61-0324-4537-9DA2-95CC4716858E}"/>
    <cellStyle name="SAPBEXheaderText 3 5 7" xfId="30784" xr:uid="{6E34C6C1-F29A-4959-867C-F916F1963E3E}"/>
    <cellStyle name="SAPBEXheaderText 3 5 8" xfId="30786" xr:uid="{6C1BB296-9E64-4D57-ACC5-20F3B090798F}"/>
    <cellStyle name="SAPBEXheaderText 3 5 9" xfId="30788" xr:uid="{1A07BE7E-1611-4797-B0BC-1D707348F857}"/>
    <cellStyle name="SAPBEXheaderText 3 6" xfId="36662" xr:uid="{6C1DAC15-5AAB-4C70-81C3-4090C5555B4D}"/>
    <cellStyle name="SAPBEXheaderText 3 6 10" xfId="5199" xr:uid="{4F95A7B8-6EA6-4567-811C-1429D0B0B1E7}"/>
    <cellStyle name="SAPBEXheaderText 3 6 2" xfId="36664" xr:uid="{1923B5C7-1BD5-463C-81D3-5B9F50B81F45}"/>
    <cellStyle name="SAPBEXheaderText 3 6 2 2" xfId="36665" xr:uid="{8FDF3497-DCDE-4DB7-B784-31519E1F4287}"/>
    <cellStyle name="SAPBEXheaderText 3 6 2 3" xfId="36667" xr:uid="{E015A06C-8335-4137-A441-65C57051A41B}"/>
    <cellStyle name="SAPBEXheaderText 3 6 2 4" xfId="36670" xr:uid="{F61BF845-C5E3-4049-981D-71E45C8C94FF}"/>
    <cellStyle name="SAPBEXheaderText 3 6 2 5" xfId="36673" xr:uid="{21E446B9-2E7D-4584-87A3-68710593D98E}"/>
    <cellStyle name="SAPBEXheaderText 3 6 3" xfId="36675" xr:uid="{7BBDCE08-1C43-4C81-8ABC-977DCA6FAF50}"/>
    <cellStyle name="SAPBEXheaderText 3 6 4" xfId="36677" xr:uid="{16DB828E-8A08-457F-BA11-E09CC839E320}"/>
    <cellStyle name="SAPBEXheaderText 3 6 5" xfId="36678" xr:uid="{372F8A7D-86D0-4678-B911-DD168F5F5B7C}"/>
    <cellStyle name="SAPBEXheaderText 3 6 6" xfId="36679" xr:uid="{9308FD63-76D6-46B8-9F84-50F3C7BEA198}"/>
    <cellStyle name="SAPBEXheaderText 3 6 7" xfId="36680" xr:uid="{676DB40C-4C06-4BDD-A727-2B9ECFE6C532}"/>
    <cellStyle name="SAPBEXheaderText 3 6 8" xfId="36681" xr:uid="{C60BB05C-D936-4246-94E3-A58A013F5BA6}"/>
    <cellStyle name="SAPBEXheaderText 3 6 9" xfId="36683" xr:uid="{4267A902-E581-407C-96B1-791F6DF54C84}"/>
    <cellStyle name="SAPBEXheaderText 3 7" xfId="36684" xr:uid="{4E94681B-CC86-434E-AC56-3A03697B3588}"/>
    <cellStyle name="SAPBEXheaderText 3 7 2" xfId="30349" xr:uid="{6FB24C40-7F5C-487A-84BF-631F256F5868}"/>
    <cellStyle name="SAPBEXheaderText 3 7 3" xfId="30353" xr:uid="{908D29C6-350D-455E-9872-848410F81DC0}"/>
    <cellStyle name="SAPBEXheaderText 3 7 4" xfId="30357" xr:uid="{9E08289A-35A7-4F12-9ABB-1950AAA444A5}"/>
    <cellStyle name="SAPBEXheaderText 3 7 5" xfId="14361" xr:uid="{C93B9C0C-0574-4273-ABCF-EA5FF128CF99}"/>
    <cellStyle name="SAPBEXheaderText 3 8" xfId="36685" xr:uid="{A6F37358-C843-4113-823B-5B67955F826D}"/>
    <cellStyle name="SAPBEXheaderText 3 8 2" xfId="32760" xr:uid="{8816939A-C8C1-446B-A88E-BC678BC99455}"/>
    <cellStyle name="SAPBEXheaderText 3 8 3" xfId="36686" xr:uid="{CE422DE9-2856-45DC-8780-38555C920963}"/>
    <cellStyle name="SAPBEXheaderText 3 8 4" xfId="36687" xr:uid="{F7D84A02-E2E3-4C52-8025-166E49DD747D}"/>
    <cellStyle name="SAPBEXheaderText 3 8 5" xfId="36688" xr:uid="{427BAEAC-925E-49C4-B37E-7C70D146E1E5}"/>
    <cellStyle name="SAPBEXheaderText 3 9" xfId="36689" xr:uid="{E2B80886-001A-4570-9F47-E9AB91519784}"/>
    <cellStyle name="SAPBEXheaderText 3 9 2" xfId="32770" xr:uid="{11A9C7EA-8C5D-436D-B89A-2195341F1F73}"/>
    <cellStyle name="SAPBEXheaderText 3 9 3" xfId="33037" xr:uid="{B5F417AC-40BE-418D-8C2D-CC9695642F8B}"/>
    <cellStyle name="SAPBEXheaderText 3 9 4" xfId="33051" xr:uid="{41213E41-7D11-42A2-AF8F-43C05978102F}"/>
    <cellStyle name="SAPBEXheaderText 3 9 5" xfId="30409" xr:uid="{18501E65-6C0F-439F-B055-215120ACBE89}"/>
    <cellStyle name="SAPBEXheaderText 3_New TB 18-19" xfId="10178" xr:uid="{70048144-6BB1-4313-8115-B55658F34496}"/>
    <cellStyle name="SAPBEXheaderText 4" xfId="36625" xr:uid="{869253DC-1327-4F9A-92A1-5652285359C0}"/>
    <cellStyle name="SAPBEXheaderText 4 10" xfId="36690" xr:uid="{C0671E8C-748D-4923-9B17-6F9C11C739AA}"/>
    <cellStyle name="SAPBEXheaderText 4 2" xfId="36691" xr:uid="{34FCBE53-BF5A-4D99-852F-B1570C0E570B}"/>
    <cellStyle name="SAPBEXheaderText 4 2 2" xfId="36692" xr:uid="{4D0CDA77-6F5E-4AA7-BD79-BBB3209992A9}"/>
    <cellStyle name="SAPBEXheaderText 4 2 3" xfId="36693" xr:uid="{6307F08D-FF26-456E-A098-3B10B6B83E6D}"/>
    <cellStyle name="SAPBEXheaderText 4 2 4" xfId="36695" xr:uid="{353CA4A7-318E-4422-8557-6218BD8BF811}"/>
    <cellStyle name="SAPBEXheaderText 4 2 5" xfId="33790" xr:uid="{8199C01A-49E8-4CED-AE43-2DF8B5C6518F}"/>
    <cellStyle name="SAPBEXheaderText 4 3" xfId="36697" xr:uid="{899A2549-3A1B-4E1B-A65A-C0DC694564DA}"/>
    <cellStyle name="SAPBEXheaderText 4 4" xfId="36698" xr:uid="{478E4DF1-20F4-401A-8DE2-F5D9B51513E0}"/>
    <cellStyle name="SAPBEXheaderText 4 5" xfId="36699" xr:uid="{E6D6C273-2BA2-413C-9181-7BF0AA5DD53F}"/>
    <cellStyle name="SAPBEXheaderText 4 6" xfId="36700" xr:uid="{18F07980-B078-4B41-8CDF-185558EC1574}"/>
    <cellStyle name="SAPBEXheaderText 4 7" xfId="36701" xr:uid="{20509A5F-4548-4ED7-819E-84B5B7F2B1EA}"/>
    <cellStyle name="SAPBEXheaderText 4 8" xfId="36702" xr:uid="{C2D7679A-9C5D-43B7-8EDA-C44B3C1F2095}"/>
    <cellStyle name="SAPBEXheaderText 4 9" xfId="36703" xr:uid="{526AFD13-A6E1-4942-982D-44B23693A4E1}"/>
    <cellStyle name="SAPBEXheaderText 5" xfId="36627" xr:uid="{51823B64-9ED8-4620-A305-18812AFFE8D7}"/>
    <cellStyle name="SAPBEXheaderText 5 10" xfId="36704" xr:uid="{B35C6091-D440-4980-8483-2099E3FD1E87}"/>
    <cellStyle name="SAPBEXheaderText 5 2" xfId="36705" xr:uid="{27E48E42-053B-443E-A479-011E3B4B892A}"/>
    <cellStyle name="SAPBEXheaderText 5 2 2" xfId="36706" xr:uid="{C055F007-2C8C-4059-B3F4-98044BA9876E}"/>
    <cellStyle name="SAPBEXheaderText 5 2 3" xfId="36708" xr:uid="{8AFBD606-80E0-44E4-B9DD-10F0BA597974}"/>
    <cellStyle name="SAPBEXheaderText 5 2 4" xfId="36711" xr:uid="{A823F632-14AE-4575-9F69-41C8D9D0240C}"/>
    <cellStyle name="SAPBEXheaderText 5 2 5" xfId="36714" xr:uid="{8EAA41B4-0F44-4AB8-AB51-72F8E67ECA0B}"/>
    <cellStyle name="SAPBEXheaderText 5 3" xfId="31292" xr:uid="{98BC105B-C66B-4F45-83E9-BE4E6A48B402}"/>
    <cellStyle name="SAPBEXheaderText 5 4" xfId="36717" xr:uid="{EEC0EF0E-2BED-4F8F-9A1B-FBD9EF4DF036}"/>
    <cellStyle name="SAPBEXheaderText 5 5" xfId="36718" xr:uid="{0C56FE96-9481-4326-8B1B-7FBC48A27D97}"/>
    <cellStyle name="SAPBEXheaderText 5 6" xfId="36719" xr:uid="{A7EBA33F-2CB3-4832-BBA9-B2557574B790}"/>
    <cellStyle name="SAPBEXheaderText 5 7" xfId="36720" xr:uid="{0D6FB840-709B-4DEF-A6BB-A20EA7AF8160}"/>
    <cellStyle name="SAPBEXheaderText 5 8" xfId="36721" xr:uid="{0FCA1FE3-52F7-4C74-BEC3-09FA35EA4CA4}"/>
    <cellStyle name="SAPBEXheaderText 5 9" xfId="36722" xr:uid="{658E3E1D-C501-48D5-9AAE-61E407D72E55}"/>
    <cellStyle name="SAPBEXheaderText 6" xfId="34096" xr:uid="{34BF38CC-A5A6-4C8B-9ADA-094AFE33AAA1}"/>
    <cellStyle name="SAPBEXheaderText 6 10" xfId="36723" xr:uid="{D5A3794F-5DFE-4ED3-946A-7E642BE84345}"/>
    <cellStyle name="SAPBEXheaderText 6 2" xfId="36724" xr:uid="{B576A4C7-6159-4617-A71F-8504745DDB2F}"/>
    <cellStyle name="SAPBEXheaderText 6 2 2" xfId="486" xr:uid="{8D665036-ABDE-454B-A0DF-0ACCDE86966E}"/>
    <cellStyle name="SAPBEXheaderText 6 2 3" xfId="36725" xr:uid="{44F7F026-B24D-408A-A9F0-9664F1BD9C31}"/>
    <cellStyle name="SAPBEXheaderText 6 2 4" xfId="36727" xr:uid="{4B76EA71-9868-4063-A39C-F8121BBCDD19}"/>
    <cellStyle name="SAPBEXheaderText 6 2 5" xfId="36729" xr:uid="{C5AD97A4-1233-400C-A7A6-A4E4F092F503}"/>
    <cellStyle name="SAPBEXheaderText 6 3" xfId="36731" xr:uid="{92F84BEB-D826-491F-9E6E-EBCB8F58D570}"/>
    <cellStyle name="SAPBEXheaderText 6 4" xfId="36732" xr:uid="{F639FE0D-B578-4A75-9234-224E751833B8}"/>
    <cellStyle name="SAPBEXheaderText 6 5" xfId="36733" xr:uid="{34C8A7E3-2C81-4B73-B703-C867B74CF8B6}"/>
    <cellStyle name="SAPBEXheaderText 6 6" xfId="36735" xr:uid="{F0446BF4-9FC9-4C04-9603-06CED3751611}"/>
    <cellStyle name="SAPBEXheaderText 6 7" xfId="36736" xr:uid="{8F65B28A-07AD-4808-A58C-FD9B094A3FE6}"/>
    <cellStyle name="SAPBEXheaderText 6 8" xfId="36737" xr:uid="{48FBEA30-E833-430E-B2AC-5C7C3312BD0A}"/>
    <cellStyle name="SAPBEXheaderText 6 9" xfId="36738" xr:uid="{286E9EE4-CF8A-4045-9BFB-9D05687C9A0D}"/>
    <cellStyle name="SAPBEXheaderText 7" xfId="34098" xr:uid="{07D14A73-275E-4F87-949D-81DFAFA90FFD}"/>
    <cellStyle name="SAPBEXheaderText 7 10" xfId="30519" xr:uid="{C5B91EE8-7818-4EDC-BD2C-230CAFE3C4ED}"/>
    <cellStyle name="SAPBEXheaderText 7 2" xfId="36739" xr:uid="{0B0DA2C3-EF8E-4221-941A-0C8FFE927B96}"/>
    <cellStyle name="SAPBEXheaderText 7 2 2" xfId="36740" xr:uid="{5FE82E7C-6795-4D64-BFB5-57B732B3D0E8}"/>
    <cellStyle name="SAPBEXheaderText 7 2 3" xfId="9018" xr:uid="{67439CCD-4F6E-4A6C-94F1-60A54059D576}"/>
    <cellStyle name="SAPBEXheaderText 7 2 4" xfId="36741" xr:uid="{033D95C3-D5AA-4A7F-BB21-7DBBC1E5E135}"/>
    <cellStyle name="SAPBEXheaderText 7 2 5" xfId="36742" xr:uid="{47FD969F-B6BB-460E-AE00-5C4AD8941979}"/>
    <cellStyle name="SAPBEXheaderText 7 3" xfId="36743" xr:uid="{6FF1A8EB-47E4-45AF-8265-D9C94A1A0DDB}"/>
    <cellStyle name="SAPBEXheaderText 7 4" xfId="36745" xr:uid="{C33CA04E-E37D-4D02-8BFD-CE96C2021271}"/>
    <cellStyle name="SAPBEXheaderText 7 5" xfId="36746" xr:uid="{4889D4C3-8F2F-4B90-BBA8-67878381F42F}"/>
    <cellStyle name="SAPBEXheaderText 7 6" xfId="36747" xr:uid="{DF39BB50-763D-4E45-9F40-5CBA70901E3F}"/>
    <cellStyle name="SAPBEXheaderText 7 7" xfId="36748" xr:uid="{1FD85B90-AE50-4D55-96DA-0A788D7E6AFC}"/>
    <cellStyle name="SAPBEXheaderText 7 8" xfId="36749" xr:uid="{5B13E02B-7635-4556-A2C1-226A6C00C10F}"/>
    <cellStyle name="SAPBEXheaderText 7 9" xfId="36750" xr:uid="{10841502-2C5E-4A8C-812A-85014E3756A8}"/>
    <cellStyle name="SAPBEXheaderText 8" xfId="34100" xr:uid="{7DC7694D-4454-40EB-9FC5-9793A23873F6}"/>
    <cellStyle name="SAPBEXheaderText 8 10" xfId="10216" xr:uid="{71644827-4590-4D25-8D49-31E637AED8DF}"/>
    <cellStyle name="SAPBEXheaderText 8 2" xfId="36751" xr:uid="{F18DA768-9E07-422C-8743-EE0A128AE209}"/>
    <cellStyle name="SAPBEXheaderText 8 2 2" xfId="36752" xr:uid="{10F48F29-E099-4B32-8117-04CAEC1D0168}"/>
    <cellStyle name="SAPBEXheaderText 8 2 3" xfId="36753" xr:uid="{14040918-A9A5-49AF-8772-49954736DA1E}"/>
    <cellStyle name="SAPBEXheaderText 8 2 4" xfId="36754" xr:uid="{B6A9FD66-1E42-4FCB-92DA-AB9589DC04EF}"/>
    <cellStyle name="SAPBEXheaderText 8 2 5" xfId="36755" xr:uid="{07647EF5-F272-4511-B94A-6F7DD56466A1}"/>
    <cellStyle name="SAPBEXheaderText 8 3" xfId="36756" xr:uid="{2BC164D2-925A-4BF5-BA05-CEC73A389AE9}"/>
    <cellStyle name="SAPBEXheaderText 8 4" xfId="36757" xr:uid="{2DCE1F7C-D997-490C-863B-481E063F298C}"/>
    <cellStyle name="SAPBEXheaderText 8 5" xfId="36758" xr:uid="{CF1FADBC-C763-4B97-8BEE-09207FA01639}"/>
    <cellStyle name="SAPBEXheaderText 8 6" xfId="36759" xr:uid="{4B42C146-50B9-434F-9F2D-71C6D513D228}"/>
    <cellStyle name="SAPBEXheaderText 8 7" xfId="36760" xr:uid="{1633F044-478A-46D0-8E7B-7FA975DB5F42}"/>
    <cellStyle name="SAPBEXheaderText 8 8" xfId="36761" xr:uid="{CFE4D5C4-E0C5-4D4B-BB24-A0044325B891}"/>
    <cellStyle name="SAPBEXheaderText 8 9" xfId="36762" xr:uid="{E0C9C410-77FF-434D-861F-515A6E179EE3}"/>
    <cellStyle name="SAPBEXheaderText 9" xfId="34102" xr:uid="{635C377F-11E8-485C-9694-6C37E86D3EEF}"/>
    <cellStyle name="SAPBEXheaderText 9 2" xfId="36763" xr:uid="{766153E9-DD97-409E-ACA4-B13DC4A0C0DC}"/>
    <cellStyle name="SAPBEXheaderText 9 3" xfId="36764" xr:uid="{F8DDF2AE-A825-47E9-973B-68B8E0AFC72F}"/>
    <cellStyle name="SAPBEXheaderText 9 4" xfId="36765" xr:uid="{4A22F451-8C85-47A9-BC33-FC03CE1155F5}"/>
    <cellStyle name="SAPBEXheaderText 9 5" xfId="36766" xr:uid="{714A5E91-55FD-49A7-AD6E-734C798B8476}"/>
    <cellStyle name="SAPBEXheaderText_New TB 18-19" xfId="36767" xr:uid="{291F4191-47F7-4D2B-9587-AD0330DD5E6C}"/>
    <cellStyle name="SAPBEXHLevel0" xfId="32432" xr:uid="{2B7BEC21-BE19-4E3E-895E-846508951EE3}"/>
    <cellStyle name="SAPBEXHLevel0 10" xfId="36768" xr:uid="{23F979A8-D194-49DC-BC69-6038DAF8888E}"/>
    <cellStyle name="SAPBEXHLevel0 10 10" xfId="4755" xr:uid="{AA0D56AD-706D-40C3-A276-35BF31015B1D}"/>
    <cellStyle name="SAPBEXHLevel0 10 2" xfId="36769" xr:uid="{1567BC5B-DA8A-4C6D-B0C1-CD5591E239D5}"/>
    <cellStyle name="SAPBEXHLevel0 10 2 2" xfId="18575" xr:uid="{F6D4BB26-B978-4E57-B60A-1D7D7DF3317A}"/>
    <cellStyle name="SAPBEXHLevel0 10 2 3" xfId="18580" xr:uid="{EC07611A-7870-4FA5-AA47-CD0BA62AAB81}"/>
    <cellStyle name="SAPBEXHLevel0 10 2 4" xfId="18585" xr:uid="{4EDBB175-235D-4AFE-9B2B-43F97FE7F63A}"/>
    <cellStyle name="SAPBEXHLevel0 10 2 5" xfId="18591" xr:uid="{9D100CD0-F9D3-4A54-A81A-3FEB87C74335}"/>
    <cellStyle name="SAPBEXHLevel0 10 3" xfId="36771" xr:uid="{8BD105FE-C875-4593-8FD0-F4E405064E54}"/>
    <cellStyle name="SAPBEXHLevel0 10 4" xfId="36774" xr:uid="{F6EE61F8-5A1E-4270-BAF4-D3C6F1342CAE}"/>
    <cellStyle name="SAPBEXHLevel0 10 5" xfId="36776" xr:uid="{9FAF0795-3B94-4467-888F-C0303BB8F10C}"/>
    <cellStyle name="SAPBEXHLevel0 10 6" xfId="32467" xr:uid="{BCF62A18-2B02-4FDD-96FB-11C5FA1808BB}"/>
    <cellStyle name="SAPBEXHLevel0 10 7" xfId="32470" xr:uid="{BBD7207F-D717-4755-8578-FE8875CFD8BF}"/>
    <cellStyle name="SAPBEXHLevel0 10 8" xfId="9911" xr:uid="{C6F8041D-3B56-4F15-A958-21C09B52C320}"/>
    <cellStyle name="SAPBEXHLevel0 10 9" xfId="9924" xr:uid="{63255AEC-2209-4D8B-953C-C0DF0BC5A954}"/>
    <cellStyle name="SAPBEXHLevel0 11" xfId="36778" xr:uid="{AEE38E1A-6939-4171-9390-6DE16EBBDE07}"/>
    <cellStyle name="SAPBEXHLevel0 11 2" xfId="36779" xr:uid="{C607CA41-112B-4D25-BEBA-A4A619551B8E}"/>
    <cellStyle name="SAPBEXHLevel0 11 3" xfId="36781" xr:uid="{35114C49-CC12-43AD-866D-0F0A21B15DD6}"/>
    <cellStyle name="SAPBEXHLevel0 11 4" xfId="36782" xr:uid="{3157A191-0C31-421C-A9B9-6587C17C00D0}"/>
    <cellStyle name="SAPBEXHLevel0 11 5" xfId="36783" xr:uid="{5777676B-0954-4724-8B88-7B8708DF2912}"/>
    <cellStyle name="SAPBEXHLevel0 12" xfId="36784" xr:uid="{AC89B852-BF58-4475-8669-03C0B5C30397}"/>
    <cellStyle name="SAPBEXHLevel0 12 2" xfId="36785" xr:uid="{9DE8FE1A-D5F4-4514-875E-E6C86527ECE5}"/>
    <cellStyle name="SAPBEXHLevel0 12 3" xfId="36786" xr:uid="{761F4160-E664-467E-AF55-7AEB5FF9B60A}"/>
    <cellStyle name="SAPBEXHLevel0 12 4" xfId="21253" xr:uid="{0B224412-050C-481E-8FF6-8D846C85FEA4}"/>
    <cellStyle name="SAPBEXHLevel0 12 5" xfId="36787" xr:uid="{81AF6090-76D3-469D-8F7C-A70D0324BDFB}"/>
    <cellStyle name="SAPBEXHLevel0 13" xfId="36788" xr:uid="{ECA350D0-7724-467D-89A9-F11CE14F2E4A}"/>
    <cellStyle name="SAPBEXHLevel0 13 2" xfId="36789" xr:uid="{40411FB6-2C23-435C-9678-52CBB05BD2C3}"/>
    <cellStyle name="SAPBEXHLevel0 13 3" xfId="36790" xr:uid="{D08D5C88-F07E-4AC0-A1B6-9009596CEE3F}"/>
    <cellStyle name="SAPBEXHLevel0 13 4" xfId="36791" xr:uid="{517A2FA2-B6F0-4F3A-8273-133CE7B0889A}"/>
    <cellStyle name="SAPBEXHLevel0 13 5" xfId="36792" xr:uid="{ED442F76-622F-4B3F-AADC-7756C90A238D}"/>
    <cellStyle name="SAPBEXHLevel0 14" xfId="36793" xr:uid="{CAB76E68-19DE-449F-8F0C-FE5DB258A2D9}"/>
    <cellStyle name="SAPBEXHLevel0 14 2" xfId="36794" xr:uid="{AC59E4FB-A2E3-48CA-9EE7-60A553794FFB}"/>
    <cellStyle name="SAPBEXHLevel0 14 3" xfId="28699" xr:uid="{D19F36E8-AF69-4C7A-8ABB-F0AA18B17B52}"/>
    <cellStyle name="SAPBEXHLevel0 14 4" xfId="36795" xr:uid="{3BFF4D81-C80F-4D5B-AED2-8EA889CECC8A}"/>
    <cellStyle name="SAPBEXHLevel0 14 5" xfId="36796" xr:uid="{6C64D6A2-F5E3-4AFA-B689-834E04406BBC}"/>
    <cellStyle name="SAPBEXHLevel0 15" xfId="22897" xr:uid="{8E0CBEB5-0A06-4B28-BE01-78D86501DDCF}"/>
    <cellStyle name="SAPBEXHLevel0 16" xfId="22900" xr:uid="{543DB802-4BCD-47E7-B1F9-2B38EA49DD0E}"/>
    <cellStyle name="SAPBEXHLevel0 17" xfId="22904" xr:uid="{085E7C41-3C8E-464F-BF8D-384F437CAA60}"/>
    <cellStyle name="SAPBEXHLevel0 18" xfId="22908" xr:uid="{92D78BD8-5850-4D54-8293-51C590E445E6}"/>
    <cellStyle name="SAPBEXHLevel0 19" xfId="22912" xr:uid="{9790A62E-FBF0-45A4-8974-2EF761669F8F}"/>
    <cellStyle name="SAPBEXHLevel0 2" xfId="8540" xr:uid="{65FF5E92-7A92-47BB-B7C4-4CE05C4807A5}"/>
    <cellStyle name="SAPBEXHLevel0 2 10" xfId="36797" xr:uid="{5CFEED24-C368-4228-9FC9-B18F9025437C}"/>
    <cellStyle name="SAPBEXHLevel0 2 10 2" xfId="2165" xr:uid="{42E45A72-A8BF-4C81-9C82-602FD824F86E}"/>
    <cellStyle name="SAPBEXHLevel0 2 10 3" xfId="548" xr:uid="{B44FE53E-0B85-4F84-A69C-E83A4F84C4C5}"/>
    <cellStyle name="SAPBEXHLevel0 2 10 4" xfId="2176" xr:uid="{13252FE2-62ED-4091-9B52-7F02BDA1E909}"/>
    <cellStyle name="SAPBEXHLevel0 2 10 5" xfId="25007" xr:uid="{86989843-5AAD-4F1D-AACA-2228A8D1D165}"/>
    <cellStyle name="SAPBEXHLevel0 2 10 6" xfId="25012" xr:uid="{FDD0022E-677D-44BF-B62C-2246F5B9E6A7}"/>
    <cellStyle name="SAPBEXHLevel0 2 10 7" xfId="25017" xr:uid="{916E5D15-6EB0-4DB0-ACA7-3A08606322D0}"/>
    <cellStyle name="SAPBEXHLevel0 2 10 8" xfId="27139" xr:uid="{7245A46B-00B7-4094-A1A8-E78E6C0386EF}"/>
    <cellStyle name="SAPBEXHLevel0 2 10 9" xfId="36798" xr:uid="{A44C3A98-D702-4FF7-B440-507F1187C417}"/>
    <cellStyle name="SAPBEXHLevel0 2 11" xfId="36799" xr:uid="{DFC49E76-9736-41F5-BBE7-78578203A226}"/>
    <cellStyle name="SAPBEXHLevel0 2 11 2" xfId="25040" xr:uid="{6B3FE949-707D-4FDF-AF68-6CFFE917C824}"/>
    <cellStyle name="SAPBEXHLevel0 2 11 3" xfId="25047" xr:uid="{C7466690-5CFE-4DBE-B7A4-43CE3F023E8C}"/>
    <cellStyle name="SAPBEXHLevel0 2 11 4" xfId="25055" xr:uid="{B3CE184C-8D75-4368-AF7C-4DF9DD13624D}"/>
    <cellStyle name="SAPBEXHLevel0 2 11 5" xfId="25062" xr:uid="{B52EA693-C193-40A8-AB82-BFACA556F714}"/>
    <cellStyle name="SAPBEXHLevel0 2 11 6" xfId="25067" xr:uid="{A9AC80E9-E579-4835-B22C-C7FB1C974D68}"/>
    <cellStyle name="SAPBEXHLevel0 2 11 7" xfId="25072" xr:uid="{620C6E36-70BF-4FA2-A042-5B6CFB664CE2}"/>
    <cellStyle name="SAPBEXHLevel0 2 11 8" xfId="16921" xr:uid="{F045E0AA-3AE6-4EB0-B03C-CE3EFBBFFA59}"/>
    <cellStyle name="SAPBEXHLevel0 2 11 9" xfId="16923" xr:uid="{3A2EEBB9-7A91-448F-90D0-75432C67065F}"/>
    <cellStyle name="SAPBEXHLevel0 2 12" xfId="36800" xr:uid="{AE5C18F7-D68F-4C27-9EEB-29C6F26EF599}"/>
    <cellStyle name="SAPBEXHLevel0 2 12 2" xfId="25087" xr:uid="{E62420C4-87E8-4354-A9B1-789CAF33DF1F}"/>
    <cellStyle name="SAPBEXHLevel0 2 12 3" xfId="25093" xr:uid="{429B5C76-27C8-40DF-9F99-D0350B825A3B}"/>
    <cellStyle name="SAPBEXHLevel0 2 12 4" xfId="25097" xr:uid="{1CC833CA-EF7F-4075-9E54-A7D04DD939CF}"/>
    <cellStyle name="SAPBEXHLevel0 2 12 5" xfId="25101" xr:uid="{FA4F49B8-CE29-4376-97FF-E4EFA75EF65F}"/>
    <cellStyle name="SAPBEXHLevel0 2 12 6" xfId="25105" xr:uid="{8573C707-2F95-4A26-98EC-4BBE6AF3360C}"/>
    <cellStyle name="SAPBEXHLevel0 2 12 7" xfId="25109" xr:uid="{D08FB27F-C0DE-471B-A2C0-4DB0983E21F3}"/>
    <cellStyle name="SAPBEXHLevel0 2 12 8" xfId="27145" xr:uid="{55F7E83B-F63F-4B66-9A7A-D0A5CF58CFF3}"/>
    <cellStyle name="SAPBEXHLevel0 2 12 9" xfId="31376" xr:uid="{6706998B-053C-4D87-B03D-B0D04B8BC484}"/>
    <cellStyle name="SAPBEXHLevel0 2 13" xfId="36801" xr:uid="{2E9824CA-9963-4B01-BF4A-FE90CB286914}"/>
    <cellStyle name="SAPBEXHLevel0 2 13 2" xfId="25160" xr:uid="{FBC861DE-4BA6-4B30-AA8D-218C9D4FCC30}"/>
    <cellStyle name="SAPBEXHLevel0 2 13 3" xfId="25171" xr:uid="{20780453-F0B5-47BC-BBA3-9919546F6C41}"/>
    <cellStyle name="SAPBEXHLevel0 2 13 4" xfId="25180" xr:uid="{3F5F1C5B-D5DF-40BD-9C59-295B41CE7C49}"/>
    <cellStyle name="SAPBEXHLevel0 2 13 5" xfId="25189" xr:uid="{6763DF67-BE60-47A4-867E-88187BEE45AD}"/>
    <cellStyle name="SAPBEXHLevel0 2 13 6" xfId="25212" xr:uid="{92572C34-CB28-4A8F-A5A2-5ED8850E033B}"/>
    <cellStyle name="SAPBEXHLevel0 2 13 7" xfId="25217" xr:uid="{48DB7C88-5C53-4944-9CE4-78A0C20F9354}"/>
    <cellStyle name="SAPBEXHLevel0 2 13 8" xfId="27150" xr:uid="{C73FC7E0-9CCD-4C92-B8BB-CF3B82E1BF06}"/>
    <cellStyle name="SAPBEXHLevel0 2 13 9" xfId="36802" xr:uid="{BD4A5A94-5CBF-4843-A581-AE7403B00A3D}"/>
    <cellStyle name="SAPBEXHLevel0 2 14" xfId="36804" xr:uid="{4ED30D3F-83A1-4F7C-8A41-710602037620}"/>
    <cellStyle name="SAPBEXHLevel0 2 15" xfId="36806" xr:uid="{9C95F88D-B36D-4889-917E-D6910AEB3BAB}"/>
    <cellStyle name="SAPBEXHLevel0 2 16" xfId="34889" xr:uid="{ED4C16EB-DDBC-4199-A9BA-5790664A0032}"/>
    <cellStyle name="SAPBEXHLevel0 2 17" xfId="36807" xr:uid="{AF8A1843-F4F6-48E3-9096-5F85790C9AC4}"/>
    <cellStyle name="SAPBEXHLevel0 2 18" xfId="36808" xr:uid="{23EBFA6E-9E91-457D-AB5D-235B42B7B2E1}"/>
    <cellStyle name="SAPBEXHLevel0 2 19" xfId="36809" xr:uid="{56B36633-2358-403F-9BDD-F99DEAA44AA7}"/>
    <cellStyle name="SAPBEXHLevel0 2 2" xfId="20965" xr:uid="{D85BAC62-3DCC-49B2-9091-9D345EB383C8}"/>
    <cellStyle name="SAPBEXHLevel0 2 2 10" xfId="21621" xr:uid="{1379CA5C-4DBC-472A-90F3-7E009719FF38}"/>
    <cellStyle name="SAPBEXHLevel0 2 2 10 2" xfId="36811" xr:uid="{FBC6D19B-4CB1-4E74-8C94-BB21A4A9F9EC}"/>
    <cellStyle name="SAPBEXHLevel0 2 2 10 3" xfId="36814" xr:uid="{DF14E7DE-AC67-4833-91EC-61F10F8E68F0}"/>
    <cellStyle name="SAPBEXHLevel0 2 2 10 4" xfId="36817" xr:uid="{6C4FCD62-4679-4B50-A113-B228C2E48CB6}"/>
    <cellStyle name="SAPBEXHLevel0 2 2 10 5" xfId="36820" xr:uid="{23D66A83-59E5-40F3-A7A8-7BC8A2E74B01}"/>
    <cellStyle name="SAPBEXHLevel0 2 2 10 6" xfId="36823" xr:uid="{F906F6BC-F9E0-45A3-ACE2-2AC8B068427A}"/>
    <cellStyle name="SAPBEXHLevel0 2 2 10 7" xfId="36826" xr:uid="{03886F9A-2DB0-4473-8263-259F70EE7A22}"/>
    <cellStyle name="SAPBEXHLevel0 2 2 10 8" xfId="36828" xr:uid="{4554FD95-6382-4DE3-B303-31DCF841F1A7}"/>
    <cellStyle name="SAPBEXHLevel0 2 2 10 9" xfId="36830" xr:uid="{2889E73B-8DE1-4286-A0F1-19DD477A6435}"/>
    <cellStyle name="SAPBEXHLevel0 2 2 11" xfId="36832" xr:uid="{9700037B-8463-477F-BDCE-5A4AE1799E83}"/>
    <cellStyle name="SAPBEXHLevel0 2 2 12" xfId="36834" xr:uid="{0A779B4F-F032-4B84-9E72-B5A37584AF22}"/>
    <cellStyle name="SAPBEXHLevel0 2 2 13" xfId="36836" xr:uid="{9327B29A-0486-433A-BFB7-B6D47E9CB222}"/>
    <cellStyle name="SAPBEXHLevel0 2 2 14" xfId="24561" xr:uid="{E0524866-DA49-4112-855C-826F9F99224F}"/>
    <cellStyle name="SAPBEXHLevel0 2 2 15" xfId="24563" xr:uid="{FE387D04-7E32-4877-9451-517DF0A183BC}"/>
    <cellStyle name="SAPBEXHLevel0 2 2 16" xfId="24565" xr:uid="{183BA0C2-DAE2-4543-9F05-75EAC6A1F776}"/>
    <cellStyle name="SAPBEXHLevel0 2 2 17" xfId="24567" xr:uid="{BC026E70-373C-4180-9A8A-2044B9D9860C}"/>
    <cellStyle name="SAPBEXHLevel0 2 2 18" xfId="1436" xr:uid="{5E9AFBB3-1E7E-4105-9E7D-899813A5A959}"/>
    <cellStyle name="SAPBEXHLevel0 2 2 2" xfId="30932" xr:uid="{A3FC503D-0F10-4F63-AAED-263A6AF86B3F}"/>
    <cellStyle name="SAPBEXHLevel0 2 2 2 10" xfId="27631" xr:uid="{59CBBA70-69BF-4683-A929-E7C5F7B2112A}"/>
    <cellStyle name="SAPBEXHLevel0 2 2 2 2" xfId="10429" xr:uid="{0C734E3C-14DA-49F6-9630-07E20435B7A7}"/>
    <cellStyle name="SAPBEXHLevel0 2 2 2 2 2" xfId="25313" xr:uid="{4F5946F4-BC1D-42A1-AFC1-0F83AFFDC2BD}"/>
    <cellStyle name="SAPBEXHLevel0 2 2 2 2 3" xfId="25317" xr:uid="{543C6328-D1B6-47EF-8DF7-B4358FA24D4A}"/>
    <cellStyle name="SAPBEXHLevel0 2 2 2 2 4" xfId="25320" xr:uid="{D135F22E-87DE-49FF-9635-F7ABBE91E1FE}"/>
    <cellStyle name="SAPBEXHLevel0 2 2 2 2 5" xfId="25322" xr:uid="{DA7EE7B8-F8E2-41E1-85DC-5441AA41D989}"/>
    <cellStyle name="SAPBEXHLevel0 2 2 2 2 6" xfId="25324" xr:uid="{0B8D8DAA-D452-4A18-B22A-79DEF50090C0}"/>
    <cellStyle name="SAPBEXHLevel0 2 2 2 2 7" xfId="25326" xr:uid="{7BC67149-B05C-4B27-85EF-0AABEB2E568D}"/>
    <cellStyle name="SAPBEXHLevel0 2 2 2 2 8" xfId="36837" xr:uid="{9A8A2402-C8E3-46B6-AA1D-FB65C2D65C66}"/>
    <cellStyle name="SAPBEXHLevel0 2 2 2 2 9" xfId="36838" xr:uid="{B849CF62-3FF3-4536-95E6-B1C84B9FC7B9}"/>
    <cellStyle name="SAPBEXHLevel0 2 2 2 3" xfId="10463" xr:uid="{F2FF8C64-2F84-4A14-A6D0-90735FD79D2F}"/>
    <cellStyle name="SAPBEXHLevel0 2 2 2 4" xfId="10481" xr:uid="{AFD78E3A-3C33-47BB-AF6D-20BCB9A0EC03}"/>
    <cellStyle name="SAPBEXHLevel0 2 2 2 5" xfId="10504" xr:uid="{D8016857-9420-4DC0-BC5E-98F16609A57C}"/>
    <cellStyle name="SAPBEXHLevel0 2 2 2 6" xfId="10516" xr:uid="{F0DA75CF-78DC-4695-845A-84FA43620E3A}"/>
    <cellStyle name="SAPBEXHLevel0 2 2 2 7" xfId="15102" xr:uid="{60193682-3A4E-49CF-B02C-B8D69E3C85CE}"/>
    <cellStyle name="SAPBEXHLevel0 2 2 2 8" xfId="800" xr:uid="{2D431822-FFC5-4849-B0A4-52128726B958}"/>
    <cellStyle name="SAPBEXHLevel0 2 2 2 9" xfId="15105" xr:uid="{5132B14A-F9FC-46C8-98F9-D7E5CE01DAEE}"/>
    <cellStyle name="SAPBEXHLevel0 2 2 3" xfId="36839" xr:uid="{E5C3B489-DE43-4076-AA3F-86D2CC86BDB4}"/>
    <cellStyle name="SAPBEXHLevel0 2 2 3 10" xfId="9487" xr:uid="{C5B33E05-0285-4B62-8468-C1C4057E0571}"/>
    <cellStyle name="SAPBEXHLevel0 2 2 3 2" xfId="36840" xr:uid="{D67ADC2A-71A8-4242-B8B6-FEF4AE93C207}"/>
    <cellStyle name="SAPBEXHLevel0 2 2 3 2 2" xfId="10778" xr:uid="{DB046B86-FC15-4639-84FC-AC52232E8FFA}"/>
    <cellStyle name="SAPBEXHLevel0 2 2 3 2 3" xfId="27916" xr:uid="{2DCB7EA5-0CC0-4707-BE9E-A967031E4DC6}"/>
    <cellStyle name="SAPBEXHLevel0 2 2 3 2 4" xfId="27922" xr:uid="{7CA573CC-5FA0-4F47-9CB1-5C69BC4555CE}"/>
    <cellStyle name="SAPBEXHLevel0 2 2 3 2 5" xfId="27926" xr:uid="{80BEF496-9E57-40E3-B874-AC07731E56E4}"/>
    <cellStyle name="SAPBEXHLevel0 2 2 3 2 6" xfId="27929" xr:uid="{41F40908-898E-4E54-939A-284620AA9C20}"/>
    <cellStyle name="SAPBEXHLevel0 2 2 3 2 7" xfId="27932" xr:uid="{ACB8EA19-EB2A-444F-B65C-4A0D94A34F59}"/>
    <cellStyle name="SAPBEXHLevel0 2 2 3 2 8" xfId="31817" xr:uid="{771D7382-B580-468F-960E-C0B8A3A2CAE0}"/>
    <cellStyle name="SAPBEXHLevel0 2 2 3 2 9" xfId="36842" xr:uid="{441D60B1-0824-485F-AC91-1BED357BE84B}"/>
    <cellStyle name="SAPBEXHLevel0 2 2 3 3" xfId="36843" xr:uid="{68FB9756-3042-47D9-886D-52E934BE122A}"/>
    <cellStyle name="SAPBEXHLevel0 2 2 3 4" xfId="31199" xr:uid="{D00E5837-8E32-4D80-A410-5682297D78F7}"/>
    <cellStyle name="SAPBEXHLevel0 2 2 3 5" xfId="30944" xr:uid="{53F8E0C5-644B-471F-B8B0-3A40CE70E32C}"/>
    <cellStyle name="SAPBEXHLevel0 2 2 3 6" xfId="30952" xr:uid="{2025C415-5F90-4535-8CD1-66E99FDA15E0}"/>
    <cellStyle name="SAPBEXHLevel0 2 2 3 7" xfId="30955" xr:uid="{2C9ED994-00AF-4795-A1EA-0F890D77D09F}"/>
    <cellStyle name="SAPBEXHLevel0 2 2 3 8" xfId="30958" xr:uid="{2C8EB58B-35A8-48B5-93EC-15E23ED2BDE1}"/>
    <cellStyle name="SAPBEXHLevel0 2 2 3 9" xfId="30961" xr:uid="{A01161D7-A44F-4E66-AA91-7B9B7B562FAD}"/>
    <cellStyle name="SAPBEXHLevel0 2 2 4" xfId="15215" xr:uid="{0E089493-DE14-409C-8BF0-3F853543E014}"/>
    <cellStyle name="SAPBEXHLevel0 2 2 4 10" xfId="36845" xr:uid="{2A58C309-480B-4492-A425-6BF37A0656F7}"/>
    <cellStyle name="SAPBEXHLevel0 2 2 4 2" xfId="10891" xr:uid="{4E1DAF0D-805C-49FE-8731-6F222C2E46FA}"/>
    <cellStyle name="SAPBEXHLevel0 2 2 4 2 2" xfId="36846" xr:uid="{7C602F32-A85E-40C9-B461-EE47A577FA12}"/>
    <cellStyle name="SAPBEXHLevel0 2 2 4 2 3" xfId="36847" xr:uid="{C879B4FA-9E87-43BD-BF6E-FF59509222EC}"/>
    <cellStyle name="SAPBEXHLevel0 2 2 4 2 4" xfId="36848" xr:uid="{11F3AC41-AAE2-450E-8B89-2C5EC2EE5C7D}"/>
    <cellStyle name="SAPBEXHLevel0 2 2 4 2 5" xfId="31910" xr:uid="{E14D1722-B479-4C11-9032-E8E0461F27CA}"/>
    <cellStyle name="SAPBEXHLevel0 2 2 4 2 6" xfId="31912" xr:uid="{19C9ABF1-12B7-46A0-8C50-F91C3A3DCEB5}"/>
    <cellStyle name="SAPBEXHLevel0 2 2 4 2 7" xfId="31914" xr:uid="{AA81AFFA-05CF-43DD-AEBE-69CAAA48EC78}"/>
    <cellStyle name="SAPBEXHLevel0 2 2 4 2 8" xfId="31916" xr:uid="{5B05B3FF-BDE6-4434-9BFE-3478CEDCAA3C}"/>
    <cellStyle name="SAPBEXHLevel0 2 2 4 2 9" xfId="36849" xr:uid="{DE8170C8-F4F9-4CD9-A142-356774BF7090}"/>
    <cellStyle name="SAPBEXHLevel0 2 2 4 3" xfId="10895" xr:uid="{07B51046-A237-4085-A293-7F988FB273AF}"/>
    <cellStyle name="SAPBEXHLevel0 2 2 4 4" xfId="10899" xr:uid="{90A8E69B-A0FC-438E-BE4D-024B2705C865}"/>
    <cellStyle name="SAPBEXHLevel0 2 2 4 5" xfId="10915" xr:uid="{24F99149-87C2-4D06-8F98-18CCD568F9E6}"/>
    <cellStyle name="SAPBEXHLevel0 2 2 4 6" xfId="10927" xr:uid="{02A454EC-E738-433C-8A61-03C6AA600ACC}"/>
    <cellStyle name="SAPBEXHLevel0 2 2 4 7" xfId="15219" xr:uid="{20A6FD5B-88CF-4CA7-93FC-E7F78E54FDAC}"/>
    <cellStyle name="SAPBEXHLevel0 2 2 4 8" xfId="15221" xr:uid="{C832C3F8-9ECB-4503-A0DF-ED0B48020BE9}"/>
    <cellStyle name="SAPBEXHLevel0 2 2 4 9" xfId="15227" xr:uid="{AADE3916-4459-47E3-8096-138C5E59A092}"/>
    <cellStyle name="SAPBEXHLevel0 2 2 5" xfId="12715" xr:uid="{5A5DCB13-B9F2-49E8-B52F-5DF6C61C2B60}"/>
    <cellStyle name="SAPBEXHLevel0 2 2 5 10" xfId="5466" xr:uid="{57D9810E-68C6-4400-8D79-3D51604CDD40}"/>
    <cellStyle name="SAPBEXHLevel0 2 2 5 2" xfId="11003" xr:uid="{D595327B-092C-4B48-A9FA-70A48201A23C}"/>
    <cellStyle name="SAPBEXHLevel0 2 2 5 2 2" xfId="36850" xr:uid="{AAA386DE-DA84-420C-8B75-CFABC85D2F1E}"/>
    <cellStyle name="SAPBEXHLevel0 2 2 5 2 3" xfId="36851" xr:uid="{33D75819-E9B4-44D8-A5FC-4003D1C6DFEF}"/>
    <cellStyle name="SAPBEXHLevel0 2 2 5 2 4" xfId="36852" xr:uid="{DFAE27E8-AABD-4B83-B66D-906ECD68A413}"/>
    <cellStyle name="SAPBEXHLevel0 2 2 5 2 5" xfId="36853" xr:uid="{D8292C42-587A-4977-9EEE-A5D5468C06AB}"/>
    <cellStyle name="SAPBEXHLevel0 2 2 5 2 6" xfId="36854" xr:uid="{2836C120-FFD7-4BC4-852E-49F8950E99FD}"/>
    <cellStyle name="SAPBEXHLevel0 2 2 5 2 7" xfId="36855" xr:uid="{EF8DD36D-8DCA-4FA3-AD18-112318B3212F}"/>
    <cellStyle name="SAPBEXHLevel0 2 2 5 2 8" xfId="36856" xr:uid="{6996382A-939E-490E-A8C9-887EB3E34125}"/>
    <cellStyle name="SAPBEXHLevel0 2 2 5 2 9" xfId="36857" xr:uid="{B02DF8E3-E348-45E0-9E0C-07B20345ADD5}"/>
    <cellStyle name="SAPBEXHLevel0 2 2 5 3" xfId="11019" xr:uid="{AC82298A-FADB-4294-BA95-BD49233C4D97}"/>
    <cellStyle name="SAPBEXHLevel0 2 2 5 4" xfId="11035" xr:uid="{849AB032-3938-453C-AA23-F2E6650735FA}"/>
    <cellStyle name="SAPBEXHLevel0 2 2 5 5" xfId="11056" xr:uid="{8E2D674F-578B-4ACB-9698-D2A1F4233E1C}"/>
    <cellStyle name="SAPBEXHLevel0 2 2 5 6" xfId="11076" xr:uid="{B51D258E-3098-468F-86CA-81E30F4C2B7F}"/>
    <cellStyle name="SAPBEXHLevel0 2 2 5 7" xfId="15233" xr:uid="{77815634-0848-41C8-83D1-E597A714E953}"/>
    <cellStyle name="SAPBEXHLevel0 2 2 5 8" xfId="15235" xr:uid="{D913D7C8-D02D-4995-A154-E05E987F8660}"/>
    <cellStyle name="SAPBEXHLevel0 2 2 5 9" xfId="15240" xr:uid="{67284F5B-C453-46E1-80B1-074C3D44C1D3}"/>
    <cellStyle name="SAPBEXHLevel0 2 2 6" xfId="12720" xr:uid="{43FF7314-66AD-4395-824F-FA21F1F3577D}"/>
    <cellStyle name="SAPBEXHLevel0 2 2 6 10" xfId="36858" xr:uid="{3EDD7BCB-5A50-4457-A239-84486855976F}"/>
    <cellStyle name="SAPBEXHLevel0 2 2 6 2" xfId="4369" xr:uid="{C3C77C53-1044-4E76-ACC5-CCADEB6EF0B3}"/>
    <cellStyle name="SAPBEXHLevel0 2 2 6 2 2" xfId="11154" xr:uid="{C52F1802-2F53-43DE-80D2-3AD83806A7CB}"/>
    <cellStyle name="SAPBEXHLevel0 2 2 6 2 3" xfId="11158" xr:uid="{48BE6ADE-E8D5-49F1-8AAC-3E9F4BD2B6E9}"/>
    <cellStyle name="SAPBEXHLevel0 2 2 6 2 4" xfId="11162" xr:uid="{E0BBC9AC-127A-4094-9D84-9A715C2F1E14}"/>
    <cellStyle name="SAPBEXHLevel0 2 2 6 2 5" xfId="11168" xr:uid="{0B10C69C-B25E-47B4-9FF9-F341F0EAB1CC}"/>
    <cellStyle name="SAPBEXHLevel0 2 2 6 2 6" xfId="11174" xr:uid="{CEA1F189-D940-4D5F-AEA1-8E007C66A08B}"/>
    <cellStyle name="SAPBEXHLevel0 2 2 6 2 7" xfId="11179" xr:uid="{5BA644D5-7823-4CFD-AE6E-DCDD88978C7D}"/>
    <cellStyle name="SAPBEXHLevel0 2 2 6 2 8" xfId="11184" xr:uid="{FAEE1395-03D8-42F8-8193-CE0108532621}"/>
    <cellStyle name="SAPBEXHLevel0 2 2 6 2 9" xfId="19080" xr:uid="{996A3565-446F-49EE-BEE8-A78A73F7E8DE}"/>
    <cellStyle name="SAPBEXHLevel0 2 2 6 3" xfId="678" xr:uid="{5E126F18-62A3-44EB-A80C-C60D3125A8CA}"/>
    <cellStyle name="SAPBEXHLevel0 2 2 6 4" xfId="4407" xr:uid="{D412C518-4934-4E6E-B2D7-3501E4B6D029}"/>
    <cellStyle name="SAPBEXHLevel0 2 2 6 5" xfId="4430" xr:uid="{6C40FCAE-E8DC-40D9-9FFA-2ACC53DC97D9}"/>
    <cellStyle name="SAPBEXHLevel0 2 2 6 6" xfId="69" xr:uid="{43D07941-DE25-422D-BA9C-A94E91828F5C}"/>
    <cellStyle name="SAPBEXHLevel0 2 2 6 7" xfId="15245" xr:uid="{4B900038-CA94-48FA-B96A-467420FFF700}"/>
    <cellStyle name="SAPBEXHLevel0 2 2 6 8" xfId="15247" xr:uid="{8305553C-BB61-4F19-8E39-A563494C43AE}"/>
    <cellStyle name="SAPBEXHLevel0 2 2 6 9" xfId="15253" xr:uid="{F64ECC84-8E7A-4F07-A271-74E11AC8DCC7}"/>
    <cellStyle name="SAPBEXHLevel0 2 2 7" xfId="12727" xr:uid="{5B7B96A7-7F1C-435D-96A1-ADAE2E0AC91B}"/>
    <cellStyle name="SAPBEXHLevel0 2 2 7 2" xfId="11336" xr:uid="{C3419223-7C25-42B6-B416-715A350EF974}"/>
    <cellStyle name="SAPBEXHLevel0 2 2 7 3" xfId="11351" xr:uid="{8DE21834-B1FB-4ED4-BBA2-0D0E42E2FD0C}"/>
    <cellStyle name="SAPBEXHLevel0 2 2 7 4" xfId="11356" xr:uid="{0DEC961E-CFE6-4C55-97FB-295301E2BD1A}"/>
    <cellStyle name="SAPBEXHLevel0 2 2 7 5" xfId="11379" xr:uid="{5A3608FB-E9F3-4D82-896F-87178203CC88}"/>
    <cellStyle name="SAPBEXHLevel0 2 2 7 6" xfId="11394" xr:uid="{4F8518FC-3B9C-4310-A358-BDACF5DC4555}"/>
    <cellStyle name="SAPBEXHLevel0 2 2 7 7" xfId="15258" xr:uid="{1D46E201-B49E-42AD-8266-316D2D459F06}"/>
    <cellStyle name="SAPBEXHLevel0 2 2 7 8" xfId="5592" xr:uid="{87FEE0B9-A429-4C54-B9D0-55AFB5FF72EC}"/>
    <cellStyle name="SAPBEXHLevel0 2 2 7 9" xfId="5606" xr:uid="{E9840700-3146-4552-B5C6-F9C9A11D057F}"/>
    <cellStyle name="SAPBEXHLevel0 2 2 8" xfId="12732" xr:uid="{8E0FCC67-60C4-472D-9A60-37BC0CAEEABF}"/>
    <cellStyle name="SAPBEXHLevel0 2 2 8 2" xfId="11429" xr:uid="{60B38CC4-CC10-4812-90C5-31405775B681}"/>
    <cellStyle name="SAPBEXHLevel0 2 2 8 3" xfId="11433" xr:uid="{89C8B815-A3DF-40A4-A74C-D776B918E504}"/>
    <cellStyle name="SAPBEXHLevel0 2 2 8 4" xfId="11436" xr:uid="{198585FD-AEBD-4AFF-B284-5F256EFB8EE6}"/>
    <cellStyle name="SAPBEXHLevel0 2 2 8 5" xfId="11441" xr:uid="{3849E5B3-CD01-4AE8-8EDB-5398AB7E5CB1}"/>
    <cellStyle name="SAPBEXHLevel0 2 2 8 6" xfId="10642" xr:uid="{54BFE048-D9C7-43B3-A5DD-21E0A78E8AB4}"/>
    <cellStyle name="SAPBEXHLevel0 2 2 8 7" xfId="15261" xr:uid="{DC4FBEB6-47AA-4AA0-8D24-FDAC8466E887}"/>
    <cellStyle name="SAPBEXHLevel0 2 2 8 8" xfId="5906" xr:uid="{398CB7CB-563E-492B-8345-CA8A8A797B7F}"/>
    <cellStyle name="SAPBEXHLevel0 2 2 8 9" xfId="5920" xr:uid="{4DD5A85B-4F77-4391-A3CA-485F5849D6B7}"/>
    <cellStyle name="SAPBEXHLevel0 2 2 9" xfId="12737" xr:uid="{F19DDB63-67D9-44BA-9C9F-541B72B0ACFD}"/>
    <cellStyle name="SAPBEXHLevel0 2 2 9 2" xfId="35911" xr:uid="{462B2608-BF4D-4C05-A21A-B43458FEE043}"/>
    <cellStyle name="SAPBEXHLevel0 2 2 9 3" xfId="35914" xr:uid="{392527B3-7DF6-4EC7-984F-1F7EC8603B7C}"/>
    <cellStyle name="SAPBEXHLevel0 2 2 9 4" xfId="35917" xr:uid="{D4625617-69DD-4877-BF13-429E10E0ED4D}"/>
    <cellStyle name="SAPBEXHLevel0 2 2 9 5" xfId="35920" xr:uid="{9653B53E-C6F9-4B19-86A0-AABF25C97C96}"/>
    <cellStyle name="SAPBEXHLevel0 2 2 9 6" xfId="36860" xr:uid="{B8CE750F-6AE6-4AB8-82E1-70DF147A3598}"/>
    <cellStyle name="SAPBEXHLevel0 2 2 9 7" xfId="36861" xr:uid="{7AC79C13-9614-4278-A47E-9A89A6F1396B}"/>
    <cellStyle name="SAPBEXHLevel0 2 2 9 8" xfId="5983" xr:uid="{25C6DB21-4326-4916-8560-F0FB6EAC87E0}"/>
    <cellStyle name="SAPBEXHLevel0 2 2 9 9" xfId="5994" xr:uid="{85E77463-A0B8-4967-9E7C-7753E5B63595}"/>
    <cellStyle name="SAPBEXHLevel0 2 2_New TB 18-19" xfId="18623" xr:uid="{977E92C8-8979-4FC4-8787-442663174E3F}"/>
    <cellStyle name="SAPBEXHLevel0 2 20" xfId="36805" xr:uid="{8929D1B7-1559-4110-B45F-08DABE2DD25D}"/>
    <cellStyle name="SAPBEXHLevel0 2 21" xfId="34888" xr:uid="{EC82C853-6740-4CFD-B7DB-C1940E7D2D4C}"/>
    <cellStyle name="SAPBEXHLevel0 2 3" xfId="24778" xr:uid="{DA9CDC3E-E9BB-4054-B454-A516F668178B}"/>
    <cellStyle name="SAPBEXHLevel0 2 3 10" xfId="36862" xr:uid="{5F02DA16-B043-48E8-8B94-2A45A9D81135}"/>
    <cellStyle name="SAPBEXHLevel0 2 3 10 2" xfId="36863" xr:uid="{5CA73C6E-9039-4CA5-9681-61E0D93B4157}"/>
    <cellStyle name="SAPBEXHLevel0 2 3 10 3" xfId="36864" xr:uid="{99CAAE09-9829-4524-B9A3-46A5333728C3}"/>
    <cellStyle name="SAPBEXHLevel0 2 3 10 4" xfId="36865" xr:uid="{871ABADE-930C-4F41-A930-E799125B5DDC}"/>
    <cellStyle name="SAPBEXHLevel0 2 3 10 5" xfId="36866" xr:uid="{F3C84E9C-4A19-4D6B-9BF4-C70AC07D4497}"/>
    <cellStyle name="SAPBEXHLevel0 2 3 10 6" xfId="36867" xr:uid="{E5EE86CF-106C-4B49-9556-DCC982FF6D49}"/>
    <cellStyle name="SAPBEXHLevel0 2 3 10 7" xfId="36868" xr:uid="{1280B3F0-840E-4B5D-A3A8-88F252BF64DF}"/>
    <cellStyle name="SAPBEXHLevel0 2 3 10 8" xfId="36869" xr:uid="{E18241CB-20B3-4AF8-B2AE-E80E2BFBACF3}"/>
    <cellStyle name="SAPBEXHLevel0 2 3 10 9" xfId="36870" xr:uid="{33384BE4-C7E4-43B2-92CA-968C3529B5EF}"/>
    <cellStyle name="SAPBEXHLevel0 2 3 11" xfId="36871" xr:uid="{A367978C-E493-4DD0-A143-37EE392EEDD3}"/>
    <cellStyle name="SAPBEXHLevel0 2 3 12" xfId="36872" xr:uid="{7D021C6F-329D-4B1D-8F45-4B45D7F755D1}"/>
    <cellStyle name="SAPBEXHLevel0 2 3 13" xfId="36873" xr:uid="{20D45338-3A3F-4BFC-99F8-39FAF2BFA6AF}"/>
    <cellStyle name="SAPBEXHLevel0 2 3 14" xfId="36874" xr:uid="{652A7C20-2F6B-4F9C-B9F3-93E66562CB7D}"/>
    <cellStyle name="SAPBEXHLevel0 2 3 15" xfId="36875" xr:uid="{70CADB92-EC66-47E0-8FE1-297903CCF626}"/>
    <cellStyle name="SAPBEXHLevel0 2 3 16" xfId="36876" xr:uid="{F3923792-BEBC-4DF8-9C93-7EED5CE2B42E}"/>
    <cellStyle name="SAPBEXHLevel0 2 3 17" xfId="36877" xr:uid="{DB4A7B8A-DB7D-4AE6-97A3-1E5371137333}"/>
    <cellStyle name="SAPBEXHLevel0 2 3 18" xfId="36878" xr:uid="{40328B26-9BF0-41AD-AB96-71BE9892AD22}"/>
    <cellStyle name="SAPBEXHLevel0 2 3 2" xfId="36879" xr:uid="{6A2B6D54-3B77-4D07-A20A-D5022D234C20}"/>
    <cellStyle name="SAPBEXHLevel0 2 3 2 10" xfId="34396" xr:uid="{CC0BD5C2-124F-4517-B8C1-8601ADC2110C}"/>
    <cellStyle name="SAPBEXHLevel0 2 3 2 2" xfId="16281" xr:uid="{C281E917-AB9A-4CFC-B7D6-FCAF066340F7}"/>
    <cellStyle name="SAPBEXHLevel0 2 3 2 2 2" xfId="3185" xr:uid="{A3A2FE8D-99FA-4003-8B32-0A84A647E50A}"/>
    <cellStyle name="SAPBEXHLevel0 2 3 2 2 3" xfId="36880" xr:uid="{F76D6422-8F69-42A9-858F-D5187F5950D2}"/>
    <cellStyle name="SAPBEXHLevel0 2 3 2 2 4" xfId="36881" xr:uid="{5B02B12C-BD79-45E4-AABC-84173F7C0A38}"/>
    <cellStyle name="SAPBEXHLevel0 2 3 2 2 5" xfId="36882" xr:uid="{5AA09BB3-5302-4CA8-8710-CECA1755D02E}"/>
    <cellStyle name="SAPBEXHLevel0 2 3 2 2 6" xfId="36883" xr:uid="{B94AF318-D1E5-46D2-A030-6D08D09A7151}"/>
    <cellStyle name="SAPBEXHLevel0 2 3 2 2 7" xfId="36884" xr:uid="{FE14DB63-81F4-4D17-8C11-FA9284462494}"/>
    <cellStyle name="SAPBEXHLevel0 2 3 2 2 8" xfId="36885" xr:uid="{BF6A30A4-8D78-4F06-AB98-EE49D99B292D}"/>
    <cellStyle name="SAPBEXHLevel0 2 3 2 2 9" xfId="36886" xr:uid="{3AB4623D-58B6-4463-88EA-6AEEB7CCB622}"/>
    <cellStyle name="SAPBEXHLevel0 2 3 2 3" xfId="16285" xr:uid="{D0DD024D-7F60-449E-BC90-D8C862C8AF8A}"/>
    <cellStyle name="SAPBEXHLevel0 2 3 2 4" xfId="16289" xr:uid="{9C3E3304-DC19-4293-8D3A-2D0DE1EA6ECD}"/>
    <cellStyle name="SAPBEXHLevel0 2 3 2 5" xfId="16293" xr:uid="{00520869-092C-417A-8A6A-23C8E66AB877}"/>
    <cellStyle name="SAPBEXHLevel0 2 3 2 6" xfId="36887" xr:uid="{4118ADC3-F2FC-4585-8C11-FFB44AC181EC}"/>
    <cellStyle name="SAPBEXHLevel0 2 3 2 7" xfId="36888" xr:uid="{46E0CAA2-5667-410C-94F0-3CB13017EF67}"/>
    <cellStyle name="SAPBEXHLevel0 2 3 2 8" xfId="36889" xr:uid="{616E5559-363F-4182-8DE5-7B7FDB5981AC}"/>
    <cellStyle name="SAPBEXHLevel0 2 3 2 9" xfId="36890" xr:uid="{852A840B-77BD-4FAB-9E80-F41EA905A6B6}"/>
    <cellStyle name="SAPBEXHLevel0 2 3 3" xfId="36891" xr:uid="{DCCB9AAD-27D9-4B44-87C5-EB8139728277}"/>
    <cellStyle name="SAPBEXHLevel0 2 3 3 10" xfId="34541" xr:uid="{865EA917-FDB4-4A0E-9E08-2F9E8F2953CA}"/>
    <cellStyle name="SAPBEXHLevel0 2 3 3 2" xfId="36892" xr:uid="{BDC8CA6A-FE97-4FB4-9EB8-31D5397A29A8}"/>
    <cellStyle name="SAPBEXHLevel0 2 3 3 2 2" xfId="36893" xr:uid="{925A864C-30B4-4E89-ABBB-87AE3853C6B0}"/>
    <cellStyle name="SAPBEXHLevel0 2 3 3 2 3" xfId="36895" xr:uid="{55269232-DD2D-47A4-866C-3EC3E817E7C8}"/>
    <cellStyle name="SAPBEXHLevel0 2 3 3 2 4" xfId="36896" xr:uid="{AC4A60C0-A709-438B-95FC-71889324A2A8}"/>
    <cellStyle name="SAPBEXHLevel0 2 3 3 2 5" xfId="36897" xr:uid="{BA6BA9F6-0B2B-4CA3-869B-F11742978811}"/>
    <cellStyle name="SAPBEXHLevel0 2 3 3 2 6" xfId="36899" xr:uid="{321B3B2F-EC0D-4B27-8828-80F649EAA99D}"/>
    <cellStyle name="SAPBEXHLevel0 2 3 3 2 7" xfId="36901" xr:uid="{3E4ACF9E-E461-4197-AC06-742700EC063C}"/>
    <cellStyle name="SAPBEXHLevel0 2 3 3 2 8" xfId="36903" xr:uid="{AF8C3550-65F9-4C8F-8D34-34ED3D30125A}"/>
    <cellStyle name="SAPBEXHLevel0 2 3 3 2 9" xfId="36905" xr:uid="{50615282-1D1F-4618-8AC0-28DCF90EA88D}"/>
    <cellStyle name="SAPBEXHLevel0 2 3 3 3" xfId="36907" xr:uid="{830A10C2-2492-4B95-8966-C38278573F43}"/>
    <cellStyle name="SAPBEXHLevel0 2 3 3 4" xfId="36908" xr:uid="{90267BB5-D339-490B-88EC-450020895ED7}"/>
    <cellStyle name="SAPBEXHLevel0 2 3 3 5" xfId="36909" xr:uid="{CCEFD237-782A-4E15-AFB0-1AE79F1F1C79}"/>
    <cellStyle name="SAPBEXHLevel0 2 3 3 6" xfId="36910" xr:uid="{ADAFC83D-78A7-4A3D-A074-4C6C8DA3C509}"/>
    <cellStyle name="SAPBEXHLevel0 2 3 3 7" xfId="36911" xr:uid="{EFCCA6C6-E787-4754-9E28-21D59269E3F3}"/>
    <cellStyle name="SAPBEXHLevel0 2 3 3 8" xfId="35549" xr:uid="{F55104D2-48CD-4EBF-847A-39518903D1E1}"/>
    <cellStyle name="SAPBEXHLevel0 2 3 3 9" xfId="35551" xr:uid="{56AA39F8-CB57-43CF-9B7C-E67BB8C1E700}"/>
    <cellStyle name="SAPBEXHLevel0 2 3 4" xfId="15273" xr:uid="{73DBABBB-D44D-4B07-93BD-8E33A1550467}"/>
    <cellStyle name="SAPBEXHLevel0 2 3 4 10" xfId="32811" xr:uid="{A12CA247-04CD-4A6E-BB9C-E20CE328E833}"/>
    <cellStyle name="SAPBEXHLevel0 2 3 4 2" xfId="15277" xr:uid="{7961086C-A1CE-4E17-82A8-A1F500CEDA98}"/>
    <cellStyle name="SAPBEXHLevel0 2 3 4 2 2" xfId="34596" xr:uid="{25409F8D-1F72-4729-90DB-051EF06296CD}"/>
    <cellStyle name="SAPBEXHLevel0 2 3 4 2 3" xfId="36912" xr:uid="{C653C857-79D9-4237-A785-DB66AC116B3A}"/>
    <cellStyle name="SAPBEXHLevel0 2 3 4 2 4" xfId="36913" xr:uid="{51A2F31F-4334-440F-804E-9F19BF0D52D3}"/>
    <cellStyle name="SAPBEXHLevel0 2 3 4 2 5" xfId="36914" xr:uid="{0778AF18-EA46-458E-8CE9-49D3A46ED566}"/>
    <cellStyle name="SAPBEXHLevel0 2 3 4 2 6" xfId="36915" xr:uid="{AEEEB872-E863-4A38-9083-3A6D3BF51FC1}"/>
    <cellStyle name="SAPBEXHLevel0 2 3 4 2 7" xfId="36916" xr:uid="{6C53A756-81C6-4AD7-94B3-AEFD535A3D56}"/>
    <cellStyle name="SAPBEXHLevel0 2 3 4 2 8" xfId="36917" xr:uid="{C2249555-A395-4C1B-8C46-F2D3A8B57FCA}"/>
    <cellStyle name="SAPBEXHLevel0 2 3 4 2 9" xfId="36918" xr:uid="{A6042CBE-6E37-478E-83A3-4C12909F45E0}"/>
    <cellStyle name="SAPBEXHLevel0 2 3 4 3" xfId="15280" xr:uid="{5EE4339B-45A5-4C77-B64C-0DD27146BC86}"/>
    <cellStyle name="SAPBEXHLevel0 2 3 4 4" xfId="15283" xr:uid="{C069753D-DBCE-4D1F-A432-F42532C8EAC0}"/>
    <cellStyle name="SAPBEXHLevel0 2 3 4 5" xfId="15286" xr:uid="{4A2B4652-5B07-4733-A6D9-8176AC8F67E9}"/>
    <cellStyle name="SAPBEXHLevel0 2 3 4 6" xfId="15289" xr:uid="{4D3D1191-F057-4948-95C0-B2482A672ACD}"/>
    <cellStyle name="SAPBEXHLevel0 2 3 4 7" xfId="15292" xr:uid="{CC5C1D5D-C70B-41B6-94D6-500AADC29D42}"/>
    <cellStyle name="SAPBEXHLevel0 2 3 4 8" xfId="15294" xr:uid="{38898AAE-4267-42A8-9B50-C1D18C0181E6}"/>
    <cellStyle name="SAPBEXHLevel0 2 3 4 9" xfId="15301" xr:uid="{ECF32851-1E8E-4765-8048-99E925191275}"/>
    <cellStyle name="SAPBEXHLevel0 2 3 5" xfId="12755" xr:uid="{EC5B2A0F-B79B-4020-8A5E-9E2BE513EFA3}"/>
    <cellStyle name="SAPBEXHLevel0 2 3 5 10" xfId="36919" xr:uid="{347EF144-7032-46DC-83AA-09BEA9B39289}"/>
    <cellStyle name="SAPBEXHLevel0 2 3 5 2" xfId="15309" xr:uid="{D7CA3AB0-07CB-4F05-B835-8CE17562FAC9}"/>
    <cellStyle name="SAPBEXHLevel0 2 3 5 2 2" xfId="36920" xr:uid="{2C6FDAC6-6872-4042-8557-98B19DDD3E26}"/>
    <cellStyle name="SAPBEXHLevel0 2 3 5 2 3" xfId="36921" xr:uid="{563433AA-85FC-414E-AD04-411B6E521F44}"/>
    <cellStyle name="SAPBEXHLevel0 2 3 5 2 4" xfId="36922" xr:uid="{80CA2FE1-5B37-432E-BC6E-8F0015447ACD}"/>
    <cellStyle name="SAPBEXHLevel0 2 3 5 2 5" xfId="36923" xr:uid="{DF81B20C-A1A0-49C4-88CA-FED659132CDD}"/>
    <cellStyle name="SAPBEXHLevel0 2 3 5 2 6" xfId="36924" xr:uid="{2A49C973-FD9D-4C38-A796-E2311C92B245}"/>
    <cellStyle name="SAPBEXHLevel0 2 3 5 2 7" xfId="36925" xr:uid="{7D1D9CF5-A83D-4552-B059-6707CD3B9FCC}"/>
    <cellStyle name="SAPBEXHLevel0 2 3 5 2 8" xfId="36926" xr:uid="{29138738-0480-45CD-8891-67C694CC0D06}"/>
    <cellStyle name="SAPBEXHLevel0 2 3 5 2 9" xfId="27077" xr:uid="{37F78056-7A57-44F3-90BE-A7E42C48FD62}"/>
    <cellStyle name="SAPBEXHLevel0 2 3 5 3" xfId="15313" xr:uid="{F68EBE0F-6D78-4B73-9FB5-CD3CC905D14F}"/>
    <cellStyle name="SAPBEXHLevel0 2 3 5 4" xfId="15317" xr:uid="{D7715A11-AF72-4F4C-9C02-3D4386E17B3E}"/>
    <cellStyle name="SAPBEXHLevel0 2 3 5 5" xfId="15322" xr:uid="{1D6AC340-911C-4B4B-B6C1-8A467BA8B622}"/>
    <cellStyle name="SAPBEXHLevel0 2 3 5 6" xfId="15327" xr:uid="{0F56779E-68A5-4E05-A8FB-6FEDD5CE9B7D}"/>
    <cellStyle name="SAPBEXHLevel0 2 3 5 7" xfId="15331" xr:uid="{DFFC426B-3C01-4AB8-A17A-BCC14C29AB27}"/>
    <cellStyle name="SAPBEXHLevel0 2 3 5 8" xfId="15334" xr:uid="{1F5AFDC7-051F-4978-A706-4A2E4112EF81}"/>
    <cellStyle name="SAPBEXHLevel0 2 3 5 9" xfId="11447" xr:uid="{A40DBDAC-DAF1-45AB-A396-98A1F1512EF8}"/>
    <cellStyle name="SAPBEXHLevel0 2 3 6" xfId="12761" xr:uid="{C3626B1E-54E6-486E-A8AB-F92665B56C99}"/>
    <cellStyle name="SAPBEXHLevel0 2 3 6 10" xfId="30048" xr:uid="{4E9B0251-6BAF-4F4C-A61B-6EDDD4FEDBB8}"/>
    <cellStyle name="SAPBEXHLevel0 2 3 6 2" xfId="1242" xr:uid="{9991B746-8237-42AD-B5FE-3460C6273397}"/>
    <cellStyle name="SAPBEXHLevel0 2 3 6 2 2" xfId="36927" xr:uid="{E11F95D1-8A77-4B42-9B52-4CD9AE876CD7}"/>
    <cellStyle name="SAPBEXHLevel0 2 3 6 2 3" xfId="26019" xr:uid="{19F52EBD-549C-48B9-B33A-94C3BEBBFF57}"/>
    <cellStyle name="SAPBEXHLevel0 2 3 6 2 4" xfId="19541" xr:uid="{6E23024B-AF5E-414E-9F73-23285C48032F}"/>
    <cellStyle name="SAPBEXHLevel0 2 3 6 2 5" xfId="19546" xr:uid="{4A734F72-28A9-4AE7-AEE4-2774187AA34F}"/>
    <cellStyle name="SAPBEXHLevel0 2 3 6 2 6" xfId="16317" xr:uid="{9926827A-77AA-4EE0-92BB-6E69C3C1D761}"/>
    <cellStyle name="SAPBEXHLevel0 2 3 6 2 7" xfId="19549" xr:uid="{BEA8616F-C8E3-4DD2-B8AD-57267D096304}"/>
    <cellStyle name="SAPBEXHLevel0 2 3 6 2 8" xfId="19552" xr:uid="{44D02264-3B3F-4D52-ADB2-D8A568A282A8}"/>
    <cellStyle name="SAPBEXHLevel0 2 3 6 2 9" xfId="19555" xr:uid="{807D5E3D-73CA-48AE-AC95-25AB758D2A59}"/>
    <cellStyle name="SAPBEXHLevel0 2 3 6 3" xfId="5497" xr:uid="{95A29D71-1E40-4A21-8AA8-6D5D7B45FB3F}"/>
    <cellStyle name="SAPBEXHLevel0 2 3 6 4" xfId="5515" xr:uid="{73088999-B575-4602-A352-66B719A8575E}"/>
    <cellStyle name="SAPBEXHLevel0 2 3 6 5" xfId="5537" xr:uid="{FF68C89F-E529-4385-BA65-BAB006AE6BE4}"/>
    <cellStyle name="SAPBEXHLevel0 2 3 6 6" xfId="15342" xr:uid="{9CAED01A-AF3A-4A40-9401-2FF77E3BB985}"/>
    <cellStyle name="SAPBEXHLevel0 2 3 6 7" xfId="15345" xr:uid="{E3BF972B-959B-41A3-A044-EA8E3068DDC7}"/>
    <cellStyle name="SAPBEXHLevel0 2 3 6 8" xfId="15347" xr:uid="{8E7B8489-EC87-47E5-BA2E-E01852878914}"/>
    <cellStyle name="SAPBEXHLevel0 2 3 6 9" xfId="15354" xr:uid="{605C5933-1E1C-4573-AFAA-59AA17523E59}"/>
    <cellStyle name="SAPBEXHLevel0 2 3 7" xfId="2263" xr:uid="{C01C99AF-2A0F-4903-B888-0B5F4C165501}"/>
    <cellStyle name="SAPBEXHLevel0 2 3 7 2" xfId="2274" xr:uid="{93BA8CEA-7E0B-4B63-96D9-080FF69CB55E}"/>
    <cellStyle name="SAPBEXHLevel0 2 3 7 3" xfId="2284" xr:uid="{9C34C2EF-2A97-47F4-BCE8-5FE354F261C9}"/>
    <cellStyle name="SAPBEXHLevel0 2 3 7 4" xfId="360" xr:uid="{54C9D3C1-02C5-4158-B953-6CB7A0F5D204}"/>
    <cellStyle name="SAPBEXHLevel0 2 3 7 5" xfId="407" xr:uid="{F0B31D19-6CE8-48A2-8A76-C2E7B141C725}"/>
    <cellStyle name="SAPBEXHLevel0 2 3 7 6" xfId="232" xr:uid="{5869CC8A-15B8-45E0-9985-840E9AEA13A2}"/>
    <cellStyle name="SAPBEXHLevel0 2 3 7 7" xfId="122" xr:uid="{0067C95E-7A69-4796-87FD-014F79B6043D}"/>
    <cellStyle name="SAPBEXHLevel0 2 3 7 8" xfId="482" xr:uid="{381B8D4B-7760-4C06-A0A8-D1DEC952396B}"/>
    <cellStyle name="SAPBEXHLevel0 2 3 7 9" xfId="526" xr:uid="{4FFE1864-C611-4751-B5BF-9DDA689730B6}"/>
    <cellStyle name="SAPBEXHLevel0 2 3 8" xfId="2294" xr:uid="{0AE3EB57-159C-4D11-8D5D-1F4534D27C30}"/>
    <cellStyle name="SAPBEXHLevel0 2 3 8 2" xfId="5870" xr:uid="{5F259676-3AF4-473C-84D3-14EEED832330}"/>
    <cellStyle name="SAPBEXHLevel0 2 3 8 3" xfId="15359" xr:uid="{FA88DA47-680B-4FB1-A736-386A022A6498}"/>
    <cellStyle name="SAPBEXHLevel0 2 3 8 4" xfId="15361" xr:uid="{ABA796EE-9031-4099-BABF-EC3497E32C3A}"/>
    <cellStyle name="SAPBEXHLevel0 2 3 8 5" xfId="15363" xr:uid="{51E084BA-DCB7-4FB8-AEAD-B0FECEDF52E8}"/>
    <cellStyle name="SAPBEXHLevel0 2 3 8 6" xfId="15365" xr:uid="{929D4A76-F368-4E30-A8CE-85FD000545C0}"/>
    <cellStyle name="SAPBEXHLevel0 2 3 8 7" xfId="15367" xr:uid="{8F38896B-85A8-4C8B-A453-CF2CD0AF4A12}"/>
    <cellStyle name="SAPBEXHLevel0 2 3 8 8" xfId="15369" xr:uid="{8B60E19B-B0E5-4DD9-8D13-97DEC5244D7E}"/>
    <cellStyle name="SAPBEXHLevel0 2 3 8 9" xfId="15373" xr:uid="{29B65751-2CD8-4812-BB38-EE6F95ABCA94}"/>
    <cellStyle name="SAPBEXHLevel0 2 3 9" xfId="2309" xr:uid="{B58BABEF-75B1-4172-9FFB-D1C230EF931B}"/>
    <cellStyle name="SAPBEXHLevel0 2 3 9 2" xfId="1953" xr:uid="{031A66DF-F4BE-43B4-A0D7-0A46E447DB57}"/>
    <cellStyle name="SAPBEXHLevel0 2 3 9 3" xfId="1965" xr:uid="{F4CDA7B9-1357-46BD-BE11-D23DDEAB4239}"/>
    <cellStyle name="SAPBEXHLevel0 2 3 9 4" xfId="1979" xr:uid="{DC9E2198-6D05-492A-B445-0895AD45F5BA}"/>
    <cellStyle name="SAPBEXHLevel0 2 3 9 5" xfId="1990" xr:uid="{8CD2328C-47A1-4762-86C9-A4EBAF4D7FA4}"/>
    <cellStyle name="SAPBEXHLevel0 2 3 9 6" xfId="2001" xr:uid="{F35FD034-2A54-45AE-9EEC-F348CDA5A435}"/>
    <cellStyle name="SAPBEXHLevel0 2 3 9 7" xfId="36928" xr:uid="{F2F65336-4615-4DF0-9D34-94A01A4AFA36}"/>
    <cellStyle name="SAPBEXHLevel0 2 3 9 8" xfId="36929" xr:uid="{12FAF324-F5F7-4D6D-B17B-B7D93F626361}"/>
    <cellStyle name="SAPBEXHLevel0 2 3 9 9" xfId="36930" xr:uid="{FE44E53E-E62F-4EE9-B288-E61A33B24125}"/>
    <cellStyle name="SAPBEXHLevel0 2 3_New TB 18-19" xfId="36932" xr:uid="{9139991B-FB7F-460B-9590-5F01F17BCD46}"/>
    <cellStyle name="SAPBEXHLevel0 2 4" xfId="24782" xr:uid="{E0DD3130-27A3-43EC-A2AF-93C7D5BCB313}"/>
    <cellStyle name="SAPBEXHLevel0 2 4 10" xfId="23080" xr:uid="{F0A6C0DC-39A2-4964-B655-68B6EEFD3C32}"/>
    <cellStyle name="SAPBEXHLevel0 2 4 10 2" xfId="36933" xr:uid="{5711846E-A85D-4C7F-87AB-98A54EFA7B65}"/>
    <cellStyle name="SAPBEXHLevel0 2 4 10 3" xfId="36934" xr:uid="{35CA8B9D-F2C0-4394-8B40-E675ACA334E9}"/>
    <cellStyle name="SAPBEXHLevel0 2 4 10 4" xfId="36935" xr:uid="{F96F9807-6F59-4181-AD7A-4C0EB7AB1A70}"/>
    <cellStyle name="SAPBEXHLevel0 2 4 10 5" xfId="36936" xr:uid="{5AE40819-F742-415B-A808-55AD9F200E47}"/>
    <cellStyle name="SAPBEXHLevel0 2 4 10 6" xfId="36937" xr:uid="{E0E62CB1-069E-4F88-80ED-51033B55597A}"/>
    <cellStyle name="SAPBEXHLevel0 2 4 10 7" xfId="36938" xr:uid="{4F55B602-04DD-4220-8FD3-62D48DD47832}"/>
    <cellStyle name="SAPBEXHLevel0 2 4 10 8" xfId="36939" xr:uid="{6A4F9DCE-9A47-419C-9CD6-7516776D847A}"/>
    <cellStyle name="SAPBEXHLevel0 2 4 10 9" xfId="36940" xr:uid="{4773812B-6443-4280-AC3F-36614C41A59B}"/>
    <cellStyle name="SAPBEXHLevel0 2 4 11" xfId="23083" xr:uid="{DA09C43C-8FCB-424E-B945-4ABE48C9A3A5}"/>
    <cellStyle name="SAPBEXHLevel0 2 4 12" xfId="23087" xr:uid="{2C35ADE4-6FAF-4F13-8170-B17148169C68}"/>
    <cellStyle name="SAPBEXHLevel0 2 4 13" xfId="23090" xr:uid="{071F6048-6830-468E-A624-97A31EDD459D}"/>
    <cellStyle name="SAPBEXHLevel0 2 4 14" xfId="23093" xr:uid="{B567072B-60CD-48BF-88E2-5254429FAD68}"/>
    <cellStyle name="SAPBEXHLevel0 2 4 15" xfId="23096" xr:uid="{297A6AD5-7562-43FD-874C-D22987817B99}"/>
    <cellStyle name="SAPBEXHLevel0 2 4 16" xfId="23099" xr:uid="{715A3C90-F238-411D-BF04-FAE97A396980}"/>
    <cellStyle name="SAPBEXHLevel0 2 4 17" xfId="23102" xr:uid="{AD4C96F1-48E4-40A8-AFC4-74A2D504129A}"/>
    <cellStyle name="SAPBEXHLevel0 2 4 18" xfId="128" xr:uid="{67DD9410-F60C-4236-B8A6-82F870C64941}"/>
    <cellStyle name="SAPBEXHLevel0 2 4 2" xfId="85" xr:uid="{EA4789CA-4AE0-4E40-B76E-568A705DD7A7}"/>
    <cellStyle name="SAPBEXHLevel0 2 4 2 10" xfId="36941" xr:uid="{3926956A-8A12-4AFE-B060-9A1A0BFC5F9A}"/>
    <cellStyle name="SAPBEXHLevel0 2 4 2 2" xfId="16631" xr:uid="{B16E5034-245C-45C2-9E05-04BA40B0380A}"/>
    <cellStyle name="SAPBEXHLevel0 2 4 2 2 2" xfId="9666" xr:uid="{6ADFE348-31EC-41D5-928E-0360445A1E3D}"/>
    <cellStyle name="SAPBEXHLevel0 2 4 2 2 3" xfId="9673" xr:uid="{36AC992F-0C3E-4221-9CD8-4606567360F8}"/>
    <cellStyle name="SAPBEXHLevel0 2 4 2 2 4" xfId="9684" xr:uid="{932843A4-E943-4DC2-8D01-EACB0A135C53}"/>
    <cellStyle name="SAPBEXHLevel0 2 4 2 2 5" xfId="9694" xr:uid="{FAB1921E-BEEE-41DF-A773-43EB250BCFC2}"/>
    <cellStyle name="SAPBEXHLevel0 2 4 2 2 6" xfId="9707" xr:uid="{DD9EF0AB-B265-4A50-85A3-357098B0555F}"/>
    <cellStyle name="SAPBEXHLevel0 2 4 2 2 7" xfId="9720" xr:uid="{09FF1222-8757-46A7-A1E0-193BB4A15D12}"/>
    <cellStyle name="SAPBEXHLevel0 2 4 2 2 8" xfId="6301" xr:uid="{486C88FD-F10E-455F-BFBA-AF1288470695}"/>
    <cellStyle name="SAPBEXHLevel0 2 4 2 2 9" xfId="6307" xr:uid="{BBB02199-0DB5-4CC0-94F1-6CF82989CAC0}"/>
    <cellStyle name="SAPBEXHLevel0 2 4 2 3" xfId="16636" xr:uid="{4750EBD6-922B-4605-91DF-5F828F1BBB49}"/>
    <cellStyle name="SAPBEXHLevel0 2 4 2 4" xfId="16641" xr:uid="{9F13051A-C9E8-4EE5-89A9-001191994790}"/>
    <cellStyle name="SAPBEXHLevel0 2 4 2 5" xfId="25760" xr:uid="{005079D0-6F14-40B9-884A-3784CF8BD698}"/>
    <cellStyle name="SAPBEXHLevel0 2 4 2 6" xfId="36943" xr:uid="{93CA056B-3D5E-43DE-9BBA-A8D4AB49FA4B}"/>
    <cellStyle name="SAPBEXHLevel0 2 4 2 7" xfId="36944" xr:uid="{9EA47641-0703-4634-9DDD-E911B739DAA5}"/>
    <cellStyle name="SAPBEXHLevel0 2 4 2 8" xfId="36945" xr:uid="{0FB55AE3-82BD-4314-A789-7859C3237041}"/>
    <cellStyle name="SAPBEXHLevel0 2 4 2 9" xfId="36946" xr:uid="{7D8C1076-A4D3-4FA6-BD29-C8C5A38D8276}"/>
    <cellStyle name="SAPBEXHLevel0 2 4 3" xfId="1554" xr:uid="{BB764053-8DE9-404B-9B30-9E060F5F3B34}"/>
    <cellStyle name="SAPBEXHLevel0 2 4 3 10" xfId="36947" xr:uid="{F8DFEB1E-12BC-4312-9CCD-61E9508B9901}"/>
    <cellStyle name="SAPBEXHLevel0 2 4 3 2" xfId="36949" xr:uid="{D7C2D648-1FFC-45E5-981B-D51CE5FA92AB}"/>
    <cellStyle name="SAPBEXHLevel0 2 4 3 2 2" xfId="36950" xr:uid="{CB95D676-58FF-44CD-856F-51B2C624FFA6}"/>
    <cellStyle name="SAPBEXHLevel0 2 4 3 2 3" xfId="36952" xr:uid="{A7B7AF70-D10B-47BF-9BDB-16917AD5CBFC}"/>
    <cellStyle name="SAPBEXHLevel0 2 4 3 2 4" xfId="36953" xr:uid="{07D8ABAC-A94C-400C-87D6-BA0970448438}"/>
    <cellStyle name="SAPBEXHLevel0 2 4 3 2 5" xfId="36954" xr:uid="{30BC0EFB-EDB3-4A53-95EC-4E851A5A4BC9}"/>
    <cellStyle name="SAPBEXHLevel0 2 4 3 2 6" xfId="36955" xr:uid="{B01B22B1-BC23-4428-944E-2F66B81B5591}"/>
    <cellStyle name="SAPBEXHLevel0 2 4 3 2 7" xfId="36956" xr:uid="{BB1BB458-C5B8-4EDF-80F9-37177DE3B82E}"/>
    <cellStyle name="SAPBEXHLevel0 2 4 3 2 8" xfId="36957" xr:uid="{5F0D3763-9625-4875-AC6A-A6B6314B6D9E}"/>
    <cellStyle name="SAPBEXHLevel0 2 4 3 2 9" xfId="36958" xr:uid="{23A3E346-C69E-4F9A-9C9D-634A9B2E8A7E}"/>
    <cellStyle name="SAPBEXHLevel0 2 4 3 3" xfId="36483" xr:uid="{8E242EAF-A378-41D7-A088-FC4EBB8C6A96}"/>
    <cellStyle name="SAPBEXHLevel0 2 4 3 4" xfId="36495" xr:uid="{5E2AFF39-B865-4A80-AF94-E3A2F492325C}"/>
    <cellStyle name="SAPBEXHLevel0 2 4 3 5" xfId="36498" xr:uid="{2E33F770-086D-46E7-9527-F4F224F1E77A}"/>
    <cellStyle name="SAPBEXHLevel0 2 4 3 6" xfId="34200" xr:uid="{C784002E-A816-445A-B698-537E75792B05}"/>
    <cellStyle name="SAPBEXHLevel0 2 4 3 7" xfId="35484" xr:uid="{814F0019-0308-45FC-A9B5-18BDA97479B3}"/>
    <cellStyle name="SAPBEXHLevel0 2 4 3 8" xfId="35545" xr:uid="{712BB994-32D4-4F96-B973-D97834B4E228}"/>
    <cellStyle name="SAPBEXHLevel0 2 4 3 9" xfId="35578" xr:uid="{B933B338-6850-48B1-9AAA-1916E057181C}"/>
    <cellStyle name="SAPBEXHLevel0 2 4 4" xfId="14545" xr:uid="{76715A0C-0C8B-45A3-B99F-7DFD689388B0}"/>
    <cellStyle name="SAPBEXHLevel0 2 4 4 10" xfId="36959" xr:uid="{5FAECDD9-11B6-475A-997D-18451A8C4CE2}"/>
    <cellStyle name="SAPBEXHLevel0 2 4 4 2" xfId="36960" xr:uid="{4E6B9DC7-4821-4737-A236-D240D9502547}"/>
    <cellStyle name="SAPBEXHLevel0 2 4 4 2 2" xfId="36961" xr:uid="{E376CA17-D9E3-4F9C-9439-11C0DED465C8}"/>
    <cellStyle name="SAPBEXHLevel0 2 4 4 2 3" xfId="36963" xr:uid="{37D9D4D0-C5EF-4285-85AB-D5ABE4761C9B}"/>
    <cellStyle name="SAPBEXHLevel0 2 4 4 2 4" xfId="36964" xr:uid="{E183384E-86F4-48F8-9B2C-E1D223C244FD}"/>
    <cellStyle name="SAPBEXHLevel0 2 4 4 2 5" xfId="36965" xr:uid="{6EB512A0-31E5-41C2-9557-847C386986B3}"/>
    <cellStyle name="SAPBEXHLevel0 2 4 4 2 6" xfId="36966" xr:uid="{4C1F2BE5-825B-4280-8CDB-4E9BA8C82E2C}"/>
    <cellStyle name="SAPBEXHLevel0 2 4 4 2 7" xfId="36967" xr:uid="{F33111BE-003C-4133-B8CE-73E209C02A97}"/>
    <cellStyle name="SAPBEXHLevel0 2 4 4 2 8" xfId="36968" xr:uid="{76953639-A595-463C-8732-2FC02076337B}"/>
    <cellStyle name="SAPBEXHLevel0 2 4 4 2 9" xfId="36969" xr:uid="{B4CB27CD-F3BF-47D4-8307-C84356E93616}"/>
    <cellStyle name="SAPBEXHLevel0 2 4 4 3" xfId="36970" xr:uid="{274C4E9D-0954-47C8-8375-D47D0ED1093F}"/>
    <cellStyle name="SAPBEXHLevel0 2 4 4 4" xfId="36972" xr:uid="{F0B61C8C-4C42-4220-88D0-BA00AF1CA5FF}"/>
    <cellStyle name="SAPBEXHLevel0 2 4 4 5" xfId="36974" xr:uid="{B15EC2C5-00B2-4A7B-93BF-A82BBEBECEC4}"/>
    <cellStyle name="SAPBEXHLevel0 2 4 4 6" xfId="36976" xr:uid="{8776D214-8AC1-4FAD-B9DA-99C7F21C714D}"/>
    <cellStyle name="SAPBEXHLevel0 2 4 4 7" xfId="36978" xr:uid="{43B8619C-6112-4FFA-B0FC-5901C372BBC4}"/>
    <cellStyle name="SAPBEXHLevel0 2 4 4 8" xfId="36980" xr:uid="{08264373-6079-42FF-95C8-49F4A71C90D6}"/>
    <cellStyle name="SAPBEXHLevel0 2 4 4 9" xfId="36982" xr:uid="{B7748341-375C-4E14-A274-DBFBC346BC38}"/>
    <cellStyle name="SAPBEXHLevel0 2 4 5" xfId="12771" xr:uid="{48D95934-2F43-40AE-850D-01319D87520C}"/>
    <cellStyle name="SAPBEXHLevel0 2 4 5 10" xfId="36984" xr:uid="{1CEEBD41-FAB6-4460-9109-2AFEC723ABC3}"/>
    <cellStyle name="SAPBEXHLevel0 2 4 5 2" xfId="36986" xr:uid="{F957B719-25A2-4DD1-8362-F00482BA383E}"/>
    <cellStyle name="SAPBEXHLevel0 2 4 5 2 2" xfId="2952" xr:uid="{2622D1D0-7737-4FA6-9047-9C753F24A2A1}"/>
    <cellStyle name="SAPBEXHLevel0 2 4 5 2 3" xfId="10128" xr:uid="{FF611E61-8F0F-4177-A507-DD85241B31DC}"/>
    <cellStyle name="SAPBEXHLevel0 2 4 5 2 4" xfId="10134" xr:uid="{98AED39E-AC2B-4511-9F2C-4E982B33A188}"/>
    <cellStyle name="SAPBEXHLevel0 2 4 5 2 5" xfId="36987" xr:uid="{62E8FA74-2398-41B6-97BF-BB1139BD406C}"/>
    <cellStyle name="SAPBEXHLevel0 2 4 5 2 6" xfId="36988" xr:uid="{2F64C663-22FB-4C11-9DFD-2ADA2B00977E}"/>
    <cellStyle name="SAPBEXHLevel0 2 4 5 2 7" xfId="36989" xr:uid="{4C4989B6-FDCD-4381-A2E5-DEDF02221D22}"/>
    <cellStyle name="SAPBEXHLevel0 2 4 5 2 8" xfId="25075" xr:uid="{DAB03F45-C27B-4799-8729-24CA95F2BEBB}"/>
    <cellStyle name="SAPBEXHLevel0 2 4 5 2 9" xfId="25081" xr:uid="{8183EF20-DDA3-433B-937F-25CD0AE6047F}"/>
    <cellStyle name="SAPBEXHLevel0 2 4 5 3" xfId="36990" xr:uid="{1A07209E-BCF5-4FAE-AE63-10C293066A89}"/>
    <cellStyle name="SAPBEXHLevel0 2 4 5 4" xfId="36992" xr:uid="{7839F43D-7F4A-4EE6-B709-BFE27DF24693}"/>
    <cellStyle name="SAPBEXHLevel0 2 4 5 5" xfId="36994" xr:uid="{C95212C9-09E1-4295-B3B9-AD3B9185CBE6}"/>
    <cellStyle name="SAPBEXHLevel0 2 4 5 6" xfId="36996" xr:uid="{D38DD310-C4F2-4D40-BFC2-57E44CE15EAB}"/>
    <cellStyle name="SAPBEXHLevel0 2 4 5 7" xfId="36998" xr:uid="{E8B48336-7B0D-4350-879C-5B86CD34A34B}"/>
    <cellStyle name="SAPBEXHLevel0 2 4 5 8" xfId="16677" xr:uid="{EF2A7F65-A1F0-4598-BCB9-F8D52B886570}"/>
    <cellStyle name="SAPBEXHLevel0 2 4 5 9" xfId="36999" xr:uid="{122EE5C2-3E2C-4153-8621-C5B531F82E41}"/>
    <cellStyle name="SAPBEXHLevel0 2 4 6" xfId="12778" xr:uid="{ABAD9467-D53C-4664-AE07-EEB59FEBD572}"/>
    <cellStyle name="SAPBEXHLevel0 2 4 6 10" xfId="37000" xr:uid="{1E11425E-93DB-44B7-A91D-762711AAC9CD}"/>
    <cellStyle name="SAPBEXHLevel0 2 4 6 2" xfId="37002" xr:uid="{05EE023E-2DA2-454D-BCBF-0D9A5B74DA66}"/>
    <cellStyle name="SAPBEXHLevel0 2 4 6 2 2" xfId="11268" xr:uid="{5C8FA923-D4B2-4E69-B452-80BC0304F2D9}"/>
    <cellStyle name="SAPBEXHLevel0 2 4 6 2 3" xfId="11277" xr:uid="{0CA57AE2-B5D8-4A44-8814-A06E93045DEA}"/>
    <cellStyle name="SAPBEXHLevel0 2 4 6 2 4" xfId="6426" xr:uid="{74CDD88D-315E-4B57-A996-FD4BC38BEF00}"/>
    <cellStyle name="SAPBEXHLevel0 2 4 6 2 5" xfId="1886" xr:uid="{40659E72-D43F-405C-A284-F6F1223C4900}"/>
    <cellStyle name="SAPBEXHLevel0 2 4 6 2 6" xfId="6903" xr:uid="{E1AB1BF0-2084-4176-A7F0-AA7F1C1679A2}"/>
    <cellStyle name="SAPBEXHLevel0 2 4 6 2 7" xfId="6917" xr:uid="{80DC53F1-2BFC-4797-AB6B-01CCA76C352D}"/>
    <cellStyle name="SAPBEXHLevel0 2 4 6 2 8" xfId="6931" xr:uid="{81DA84A5-32A5-466E-B684-B33D530AF551}"/>
    <cellStyle name="SAPBEXHLevel0 2 4 6 2 9" xfId="6944" xr:uid="{03AD6FB5-0236-4863-BB20-3AE903FA401D}"/>
    <cellStyle name="SAPBEXHLevel0 2 4 6 3" xfId="37003" xr:uid="{F949EDCD-DB24-417A-BDB7-07E7B8A3BEEF}"/>
    <cellStyle name="SAPBEXHLevel0 2 4 6 4" xfId="37005" xr:uid="{4A181FD8-1447-491D-BE2B-FD9FD5A51457}"/>
    <cellStyle name="SAPBEXHLevel0 2 4 6 5" xfId="37007" xr:uid="{A49C9C83-818E-4ADC-A9BF-E197671293F9}"/>
    <cellStyle name="SAPBEXHLevel0 2 4 6 6" xfId="37009" xr:uid="{8FB8E02D-53C4-4284-B68B-47CF9B3538FF}"/>
    <cellStyle name="SAPBEXHLevel0 2 4 6 7" xfId="37011" xr:uid="{B1E35234-322F-4DD4-A1A2-7A24B63E5A42}"/>
    <cellStyle name="SAPBEXHLevel0 2 4 6 8" xfId="34693" xr:uid="{9B1D1213-CA55-481E-B307-AF73D51180CA}"/>
    <cellStyle name="SAPBEXHLevel0 2 4 6 9" xfId="34695" xr:uid="{326D38F9-410D-4F41-B05C-475799183458}"/>
    <cellStyle name="SAPBEXHLevel0 2 4 7" xfId="12786" xr:uid="{D327CF3C-77D5-4D2B-96DE-CAC19AE3AC73}"/>
    <cellStyle name="SAPBEXHLevel0 2 4 7 2" xfId="25120" xr:uid="{6BDA590C-C923-4A46-A2A9-46F61E94F40F}"/>
    <cellStyle name="SAPBEXHLevel0 2 4 7 3" xfId="25126" xr:uid="{0F835688-E011-4393-9DE4-976B90BAA51E}"/>
    <cellStyle name="SAPBEXHLevel0 2 4 7 4" xfId="25132" xr:uid="{74948C65-F60B-4CEC-82C1-B7F531AE5DA9}"/>
    <cellStyle name="SAPBEXHLevel0 2 4 7 5" xfId="25138" xr:uid="{89A70ADE-5202-415A-9331-C238BE1CC7EC}"/>
    <cellStyle name="SAPBEXHLevel0 2 4 7 6" xfId="37012" xr:uid="{84EB3A85-D8ED-4384-8353-500EFE4E0321}"/>
    <cellStyle name="SAPBEXHLevel0 2 4 7 7" xfId="37014" xr:uid="{529E09E1-A06A-4E66-BC0F-50382A7CFC17}"/>
    <cellStyle name="SAPBEXHLevel0 2 4 7 8" xfId="37015" xr:uid="{56B65324-63AF-46E0-B096-956AB0BBFBD5}"/>
    <cellStyle name="SAPBEXHLevel0 2 4 7 9" xfId="37016" xr:uid="{61138472-9442-4EA7-B11A-59D777630C4D}"/>
    <cellStyle name="SAPBEXHLevel0 2 4 8" xfId="12792" xr:uid="{A1E2D696-9CD4-4747-9592-5484B3E29769}"/>
    <cellStyle name="SAPBEXHLevel0 2 4 8 2" xfId="37017" xr:uid="{B21625BC-5AB4-45A9-A017-584EAA9625E8}"/>
    <cellStyle name="SAPBEXHLevel0 2 4 8 3" xfId="36534" xr:uid="{172394FD-6E4B-4E45-BA4E-0DA3804750B2}"/>
    <cellStyle name="SAPBEXHLevel0 2 4 8 4" xfId="37018" xr:uid="{86901BC5-9435-4A69-8ACC-4F537714B570}"/>
    <cellStyle name="SAPBEXHLevel0 2 4 8 5" xfId="37020" xr:uid="{042B88F4-E1CC-4A66-8511-6E04CF787870}"/>
    <cellStyle name="SAPBEXHLevel0 2 4 8 6" xfId="34213" xr:uid="{9E6668E9-0B39-45C5-975B-B51F6D70EC8A}"/>
    <cellStyle name="SAPBEXHLevel0 2 4 8 7" xfId="37024" xr:uid="{B6F27D4A-8693-4A14-AFBD-52C65067538F}"/>
    <cellStyle name="SAPBEXHLevel0 2 4 8 8" xfId="37025" xr:uid="{F22D54BA-20D8-4BB4-8471-FC9CCFB31030}"/>
    <cellStyle name="SAPBEXHLevel0 2 4 8 9" xfId="37026" xr:uid="{104D54D8-9A3F-46DE-AD03-CE8A65089D58}"/>
    <cellStyle name="SAPBEXHLevel0 2 4 9" xfId="12798" xr:uid="{4F561C48-8719-4080-9861-BA331D973CDA}"/>
    <cellStyle name="SAPBEXHLevel0 2 4 9 2" xfId="37027" xr:uid="{E303CA58-D9DB-4E58-B3AE-4279A712105F}"/>
    <cellStyle name="SAPBEXHLevel0 2 4 9 3" xfId="37028" xr:uid="{10202702-A9B1-44DE-AFD8-B6E9EBA21175}"/>
    <cellStyle name="SAPBEXHLevel0 2 4 9 4" xfId="37029" xr:uid="{0AA9E9AC-6DAF-4E95-A170-57BDBC4C1756}"/>
    <cellStyle name="SAPBEXHLevel0 2 4 9 5" xfId="37030" xr:uid="{88B90AB9-B18C-439C-96B0-EEEF80D3B996}"/>
    <cellStyle name="SAPBEXHLevel0 2 4 9 6" xfId="37031" xr:uid="{A5128935-D13E-411D-A069-800628E292ED}"/>
    <cellStyle name="SAPBEXHLevel0 2 4 9 7" xfId="37032" xr:uid="{610C5599-D158-44B2-B29A-A236F05C632C}"/>
    <cellStyle name="SAPBEXHLevel0 2 4 9 8" xfId="37033" xr:uid="{BDCD659E-826F-4537-B381-18FC6E42A60D}"/>
    <cellStyle name="SAPBEXHLevel0 2 4 9 9" xfId="37034" xr:uid="{5C69ED50-BBDA-4641-BEB8-D12367EEC919}"/>
    <cellStyle name="SAPBEXHLevel0 2 4_New TB 18-19" xfId="37035" xr:uid="{43F72246-FA25-4107-899A-1510D13E21B9}"/>
    <cellStyle name="SAPBEXHLevel0 2 5" xfId="24786" xr:uid="{46D90A39-F90B-4D1A-BF8C-078F745C91F8}"/>
    <cellStyle name="SAPBEXHLevel0 2 5 10" xfId="5662" xr:uid="{B9B5784D-9E5D-4146-8897-A82C4946CFEE}"/>
    <cellStyle name="SAPBEXHLevel0 2 5 2" xfId="31204" xr:uid="{26514856-9477-4227-9954-B5C7270BDDDF}"/>
    <cellStyle name="SAPBEXHLevel0 2 5 2 2" xfId="26178" xr:uid="{8D436CBA-E3E7-4381-8A03-BEDDCCC768FB}"/>
    <cellStyle name="SAPBEXHLevel0 2 5 2 3" xfId="26180" xr:uid="{ADB5F5E1-2823-4A7A-8E82-DC8DC41335C3}"/>
    <cellStyle name="SAPBEXHLevel0 2 5 2 4" xfId="26182" xr:uid="{FA1163BD-7BFF-47B3-A662-A676251266DA}"/>
    <cellStyle name="SAPBEXHLevel0 2 5 2 5" xfId="26184" xr:uid="{C15FAE5D-0609-42CE-85C9-2C5F62967DA8}"/>
    <cellStyle name="SAPBEXHLevel0 2 5 2 6" xfId="37036" xr:uid="{F474E69C-7500-43C1-BF71-D9C1EC3F0CBC}"/>
    <cellStyle name="SAPBEXHLevel0 2 5 2 7" xfId="37037" xr:uid="{A950D95D-F428-482E-81B2-AB99E0FAA02E}"/>
    <cellStyle name="SAPBEXHLevel0 2 5 2 8" xfId="37038" xr:uid="{ED8F6365-C509-4CF6-BA7A-15E98BC70261}"/>
    <cellStyle name="SAPBEXHLevel0 2 5 2 9" xfId="37039" xr:uid="{C92D0FB2-ACCA-43FB-98A3-28EDCACEBB6C}"/>
    <cellStyle name="SAPBEXHLevel0 2 5 3" xfId="37040" xr:uid="{6CB55F28-ECD7-40DB-B8B0-3AA7DCAAA80E}"/>
    <cellStyle name="SAPBEXHLevel0 2 5 4" xfId="14570" xr:uid="{DDB60870-5F6C-439D-A189-20185FF5F786}"/>
    <cellStyle name="SAPBEXHLevel0 2 5 5" xfId="12820" xr:uid="{7B792F8F-31BB-473D-93FE-6A766F7B4C68}"/>
    <cellStyle name="SAPBEXHLevel0 2 5 6" xfId="12827" xr:uid="{B1D07929-B274-4ED4-96E8-38F948000948}"/>
    <cellStyle name="SAPBEXHLevel0 2 5 7" xfId="12834" xr:uid="{FC9DE326-BE39-476E-8249-05DBAD7DDAC3}"/>
    <cellStyle name="SAPBEXHLevel0 2 5 8" xfId="12839" xr:uid="{70DE0212-3049-4188-921B-8AAECA1259F9}"/>
    <cellStyle name="SAPBEXHLevel0 2 5 9" xfId="12844" xr:uid="{CE93A7D7-F322-4019-94B1-D886D1555B90}"/>
    <cellStyle name="SAPBEXHLevel0 2 6" xfId="24444" xr:uid="{7F1DA709-7352-40CD-880D-859C52453A5D}"/>
    <cellStyle name="SAPBEXHLevel0 2 6 10" xfId="11915" xr:uid="{0B22D052-D459-46BB-9586-AD92E3391793}"/>
    <cellStyle name="SAPBEXHLevel0 2 6 2" xfId="37041" xr:uid="{BFEB9EE2-9713-4C1C-B28C-4947F61C3CAF}"/>
    <cellStyle name="SAPBEXHLevel0 2 6 2 2" xfId="37042" xr:uid="{87B12DE3-CB8F-4263-B03A-9482227640E3}"/>
    <cellStyle name="SAPBEXHLevel0 2 6 2 3" xfId="37044" xr:uid="{CB3DA82E-7790-46A1-BAD8-5736334F6350}"/>
    <cellStyle name="SAPBEXHLevel0 2 6 2 4" xfId="37045" xr:uid="{A419EE54-D234-42FE-A6A7-78B9E3102558}"/>
    <cellStyle name="SAPBEXHLevel0 2 6 2 5" xfId="37046" xr:uid="{B080C823-F69E-482E-97E1-D378AC071477}"/>
    <cellStyle name="SAPBEXHLevel0 2 6 2 6" xfId="37047" xr:uid="{2F96A5BF-56E1-4ED9-BB13-691DFB285C46}"/>
    <cellStyle name="SAPBEXHLevel0 2 6 2 7" xfId="37048" xr:uid="{813565C1-8B5E-45D3-9246-C4308C25472B}"/>
    <cellStyle name="SAPBEXHLevel0 2 6 2 8" xfId="37049" xr:uid="{5843EA74-2DA5-4C91-871B-F60DAC4ED558}"/>
    <cellStyle name="SAPBEXHLevel0 2 6 2 9" xfId="37050" xr:uid="{F6CA375D-ECBD-4FBF-891D-6AA6E0E4F430}"/>
    <cellStyle name="SAPBEXHLevel0 2 6 3" xfId="37051" xr:uid="{8D011AD8-363C-401F-AE31-8EDE58917958}"/>
    <cellStyle name="SAPBEXHLevel0 2 6 4" xfId="10571" xr:uid="{8E5BAD43-ED56-4556-85AA-A22370E9A1BB}"/>
    <cellStyle name="SAPBEXHLevel0 2 6 5" xfId="9421" xr:uid="{E9DFA2FA-83A8-4805-BA85-24192960A42F}"/>
    <cellStyle name="SAPBEXHLevel0 2 6 6" xfId="9433" xr:uid="{DD916EC5-0DE4-4D08-9FD5-0452A39BCCE2}"/>
    <cellStyle name="SAPBEXHLevel0 2 6 7" xfId="9445" xr:uid="{0333399B-3F61-438D-958C-1A90F1CEBAA4}"/>
    <cellStyle name="SAPBEXHLevel0 2 6 8" xfId="9452" xr:uid="{E9EAEB05-F4A0-41E3-86E9-113E542208BE}"/>
    <cellStyle name="SAPBEXHLevel0 2 6 9" xfId="9460" xr:uid="{6F214221-8563-45BB-84AE-09200A645475}"/>
    <cellStyle name="SAPBEXHLevel0 2 7" xfId="24446" xr:uid="{840E6A43-F0AC-4ADF-B949-F3EFB32C35A0}"/>
    <cellStyle name="SAPBEXHLevel0 2 7 10" xfId="21758" xr:uid="{9A58915F-E6B8-4D06-8C8A-832E3EDB97B9}"/>
    <cellStyle name="SAPBEXHLevel0 2 7 2" xfId="30940" xr:uid="{BB5CD2AE-A32D-47C2-B996-8B6274E18B83}"/>
    <cellStyle name="SAPBEXHLevel0 2 7 2 2" xfId="37052" xr:uid="{31CC2035-67F1-4F47-B3DE-0647732F9039}"/>
    <cellStyle name="SAPBEXHLevel0 2 7 2 3" xfId="37053" xr:uid="{C1A655D7-C0BB-4D34-9307-3E1105DCBA69}"/>
    <cellStyle name="SAPBEXHLevel0 2 7 2 4" xfId="12003" xr:uid="{2A346FF1-4725-49AD-AE97-17CC3E2C07A2}"/>
    <cellStyle name="SAPBEXHLevel0 2 7 2 5" xfId="12006" xr:uid="{DE008373-16B9-4E99-B77A-36D252A1EB02}"/>
    <cellStyle name="SAPBEXHLevel0 2 7 2 6" xfId="12009" xr:uid="{B1A3F0DF-225B-4323-9244-A21AD7E632CF}"/>
    <cellStyle name="SAPBEXHLevel0 2 7 2 7" xfId="12012" xr:uid="{9F2306FB-AB93-490B-B2AB-3EDF46C04352}"/>
    <cellStyle name="SAPBEXHLevel0 2 7 2 8" xfId="12014" xr:uid="{A40D593D-5845-4CF2-BA34-142E0CFC91EF}"/>
    <cellStyle name="SAPBEXHLevel0 2 7 2 9" xfId="12017" xr:uid="{BC841316-D7B1-4157-830C-7960F6613FB7}"/>
    <cellStyle name="SAPBEXHLevel0 2 7 3" xfId="37055" xr:uid="{668C7155-EBDA-469F-BD84-2B9610D4EC9B}"/>
    <cellStyle name="SAPBEXHLevel0 2 7 4" xfId="37056" xr:uid="{E7AB44F9-7756-454B-B9B8-BC69FF41B993}"/>
    <cellStyle name="SAPBEXHLevel0 2 7 5" xfId="37057" xr:uid="{5AEAB322-7654-403D-8E41-02429063F722}"/>
    <cellStyle name="SAPBEXHLevel0 2 7 6" xfId="37058" xr:uid="{812BFA22-A912-45C4-9B2F-FBE9A2D45C08}"/>
    <cellStyle name="SAPBEXHLevel0 2 7 7" xfId="37059" xr:uid="{7390821E-2610-4ABB-AA0C-8B00571B5AA6}"/>
    <cellStyle name="SAPBEXHLevel0 2 7 8" xfId="37060" xr:uid="{9F1ABBD7-62A5-4C07-BD93-5070543A9CF3}"/>
    <cellStyle name="SAPBEXHLevel0 2 7 9" xfId="37061" xr:uid="{12F16A6B-95C1-43D7-B82F-6D15BCD09A2E}"/>
    <cellStyle name="SAPBEXHLevel0 2 8" xfId="4703" xr:uid="{50EF0B5E-00D0-476B-BDA9-A3726FC90633}"/>
    <cellStyle name="SAPBEXHLevel0 2 8 10" xfId="37062" xr:uid="{E2D3568F-5964-4A51-A759-E2745A2183D3}"/>
    <cellStyle name="SAPBEXHLevel0 2 8 2" xfId="37063" xr:uid="{4138F42E-C8C4-4DFB-B202-B2AAE9B0B2E0}"/>
    <cellStyle name="SAPBEXHLevel0 2 8 2 2" xfId="27235" xr:uid="{BF32B45F-0555-4427-B7D8-8D66C8364ED9}"/>
    <cellStyle name="SAPBEXHLevel0 2 8 2 3" xfId="27237" xr:uid="{475A8EA4-143E-4B80-A393-0F1F9204B9B8}"/>
    <cellStyle name="SAPBEXHLevel0 2 8 2 4" xfId="27239" xr:uid="{0C6275CE-BA27-453F-B893-64611F566162}"/>
    <cellStyle name="SAPBEXHLevel0 2 8 2 5" xfId="37064" xr:uid="{5C44D891-1959-42D6-A7FC-A295D9EFE327}"/>
    <cellStyle name="SAPBEXHLevel0 2 8 2 6" xfId="37065" xr:uid="{35BEB87B-5290-40AC-B7F2-29DDFF31FDBE}"/>
    <cellStyle name="SAPBEXHLevel0 2 8 2 7" xfId="37066" xr:uid="{A0FA199C-0CAB-43BC-A8A2-106CCFC366F0}"/>
    <cellStyle name="SAPBEXHLevel0 2 8 2 8" xfId="37067" xr:uid="{90636EC8-D523-4439-93D5-5B9702C9C102}"/>
    <cellStyle name="SAPBEXHLevel0 2 8 2 9" xfId="37068" xr:uid="{2C053167-4111-4BD0-AA64-536866C164F9}"/>
    <cellStyle name="SAPBEXHLevel0 2 8 3" xfId="37071" xr:uid="{25C487B3-27DC-47B4-8B14-0432449695C8}"/>
    <cellStyle name="SAPBEXHLevel0 2 8 4" xfId="37074" xr:uid="{B8300E84-E8CF-4DD0-9F11-D927CF8A2811}"/>
    <cellStyle name="SAPBEXHLevel0 2 8 5" xfId="37077" xr:uid="{C5C6F744-04F3-45B3-A628-3FFCA6868AD5}"/>
    <cellStyle name="SAPBEXHLevel0 2 8 6" xfId="37080" xr:uid="{6B89F3C8-96FD-4825-A199-53F651E4B8B4}"/>
    <cellStyle name="SAPBEXHLevel0 2 8 7" xfId="37083" xr:uid="{D4E22421-96F3-42B8-8FB4-5CD284B2042E}"/>
    <cellStyle name="SAPBEXHLevel0 2 8 8" xfId="37086" xr:uid="{D0D5C3C1-4720-4D2C-8DA8-71790C75DB70}"/>
    <cellStyle name="SAPBEXHLevel0 2 8 9" xfId="37089" xr:uid="{965C3ADB-FE5A-456F-893C-C84622E6940F}"/>
    <cellStyle name="SAPBEXHLevel0 2 9" xfId="4714" xr:uid="{810EEB8B-FB22-402D-B510-F5500BDFE6B7}"/>
    <cellStyle name="SAPBEXHLevel0 2 9 10" xfId="31386" xr:uid="{ADD6C84E-1F8B-4994-A448-6CD7F3D65558}"/>
    <cellStyle name="SAPBEXHLevel0 2 9 2" xfId="37090" xr:uid="{20B7C892-5A7B-4790-B99A-1FB713A846EF}"/>
    <cellStyle name="SAPBEXHLevel0 2 9 2 2" xfId="27796" xr:uid="{A27361A3-1568-4FC8-ACCA-3AA1F8F8C541}"/>
    <cellStyle name="SAPBEXHLevel0 2 9 2 3" xfId="27799" xr:uid="{3C68FBD6-40BF-4590-80C7-EA4D711B6A33}"/>
    <cellStyle name="SAPBEXHLevel0 2 9 2 4" xfId="27802" xr:uid="{3B21E9A1-8347-4450-A337-BC7AD203DBD6}"/>
    <cellStyle name="SAPBEXHLevel0 2 9 2 5" xfId="37092" xr:uid="{25959CCF-2F5E-4BAE-AB0A-1E5B105B7C90}"/>
    <cellStyle name="SAPBEXHLevel0 2 9 2 6" xfId="37093" xr:uid="{90362941-B7A7-460D-9E2C-B2A069483269}"/>
    <cellStyle name="SAPBEXHLevel0 2 9 2 7" xfId="37094" xr:uid="{6F0C7475-F517-407A-94F7-65B5A589A9A0}"/>
    <cellStyle name="SAPBEXHLevel0 2 9 2 8" xfId="37095" xr:uid="{43B7566F-19D1-45B3-A0F6-8A2B21F798D4}"/>
    <cellStyle name="SAPBEXHLevel0 2 9 2 9" xfId="37096" xr:uid="{0A3CFCF4-61C1-4CD8-863D-0BC7F0CD7E71}"/>
    <cellStyle name="SAPBEXHLevel0 2 9 3" xfId="37097" xr:uid="{58945386-5D20-4E16-845D-BAD811A791CD}"/>
    <cellStyle name="SAPBEXHLevel0 2 9 4" xfId="36810" xr:uid="{E03B638D-7050-426F-94B6-CE62B9CD6300}"/>
    <cellStyle name="SAPBEXHLevel0 2 9 5" xfId="36813" xr:uid="{B8CF7577-4500-4E4E-8C3A-764DE6C4D8EC}"/>
    <cellStyle name="SAPBEXHLevel0 2 9 6" xfId="36816" xr:uid="{87C1CB3C-A743-4DEF-8BAD-CAEE2E79682A}"/>
    <cellStyle name="SAPBEXHLevel0 2 9 7" xfId="36819" xr:uid="{974AA886-0468-4CE3-8DF8-DC9D06EE6C5D}"/>
    <cellStyle name="SAPBEXHLevel0 2 9 8" xfId="36822" xr:uid="{0E4AFE48-1EB1-44DD-9E4B-C02707F982D8}"/>
    <cellStyle name="SAPBEXHLevel0 2 9 9" xfId="36825" xr:uid="{43FC4458-D9B8-4F0A-9B10-DB77209972FE}"/>
    <cellStyle name="SAPBEXHLevel0 2_New TB 18-19" xfId="37098" xr:uid="{9777A930-B72B-4B84-8146-7474CCDFB684}"/>
    <cellStyle name="SAPBEXHLevel0 20" xfId="22898" xr:uid="{2DFABA25-C890-4DE7-BD48-CCA4E5649F10}"/>
    <cellStyle name="SAPBEXHLevel0 21" xfId="22901" xr:uid="{C3F2ACA1-B397-4E80-8E62-6953AB5DEF1F}"/>
    <cellStyle name="SAPBEXHLevel0 22" xfId="22905" xr:uid="{7563AEB0-066D-4AC4-834A-7C4FC3622E0B}"/>
    <cellStyle name="SAPBEXHLevel0 3" xfId="8546" xr:uid="{5C405586-9875-4F36-9E7E-5A7B3A7390D8}"/>
    <cellStyle name="SAPBEXHLevel0 3 10" xfId="25349" xr:uid="{7DD3CB3A-C916-4B8D-982F-01285EC0FCEE}"/>
    <cellStyle name="SAPBEXHLevel0 3 10 2" xfId="1259" xr:uid="{8CF3358B-3B50-49C4-B06B-0AE300C1025D}"/>
    <cellStyle name="SAPBEXHLevel0 3 10 3" xfId="2630" xr:uid="{7F8A55B4-280D-4819-8BC5-430A6C1D2155}"/>
    <cellStyle name="SAPBEXHLevel0 3 10 4" xfId="3721" xr:uid="{82371A2A-A223-419E-AEC2-D7FF7E961A04}"/>
    <cellStyle name="SAPBEXHLevel0 3 10 5" xfId="34481" xr:uid="{AA01AD9E-5C1E-4730-B866-CE53CAAA5A02}"/>
    <cellStyle name="SAPBEXHLevel0 3 10 6" xfId="29339" xr:uid="{DEC2DA39-7E4C-4453-8B21-69EEEDF8D6DD}"/>
    <cellStyle name="SAPBEXHLevel0 3 10 7" xfId="29341" xr:uid="{0B2FF2A2-5B61-4424-9A4B-8B471C89F767}"/>
    <cellStyle name="SAPBEXHLevel0 3 10 8" xfId="29344" xr:uid="{36AB1C0A-0E9A-4241-B871-5F8AC29D8A16}"/>
    <cellStyle name="SAPBEXHLevel0 3 10 9" xfId="29347" xr:uid="{B8F79832-906D-4945-B68C-C8C49BE663DA}"/>
    <cellStyle name="SAPBEXHLevel0 3 11" xfId="37101" xr:uid="{E746B903-3692-4365-AB74-E3920D4E31D6}"/>
    <cellStyle name="SAPBEXHLevel0 3 11 2" xfId="1281" xr:uid="{FBDBBF7E-4C0C-4274-AFFB-766702A63335}"/>
    <cellStyle name="SAPBEXHLevel0 3 11 3" xfId="5405" xr:uid="{3D929FF8-9A2A-4A33-9CE2-1C497BBD8830}"/>
    <cellStyle name="SAPBEXHLevel0 3 11 4" xfId="5413" xr:uid="{2B52A18D-829E-4220-A6BF-3149C9131E1D}"/>
    <cellStyle name="SAPBEXHLevel0 3 11 5" xfId="34485" xr:uid="{4095F502-956E-4C3D-AA0A-8FD50C56C580}"/>
    <cellStyle name="SAPBEXHLevel0 3 11 6" xfId="34487" xr:uid="{720B70E3-31E2-48ED-8E8D-002C0418792E}"/>
    <cellStyle name="SAPBEXHLevel0 3 11 7" xfId="37102" xr:uid="{91DAB2D4-235A-4BCD-B0FB-EDE9863C6BD1}"/>
    <cellStyle name="SAPBEXHLevel0 3 11 8" xfId="9527" xr:uid="{446F26DB-3637-41BE-82D5-1EE8B2AF66A5}"/>
    <cellStyle name="SAPBEXHLevel0 3 11 9" xfId="17158" xr:uid="{CA5802AC-650C-40BD-8349-9A9E4FC0A682}"/>
    <cellStyle name="SAPBEXHLevel0 3 12" xfId="223" xr:uid="{0538836E-90EE-4F35-9E00-A1B74763EE2E}"/>
    <cellStyle name="SAPBEXHLevel0 3 12 2" xfId="318" xr:uid="{EB5F09D2-4DC2-4C6E-8354-60FD41152CCD}"/>
    <cellStyle name="SAPBEXHLevel0 3 12 3" xfId="716" xr:uid="{3351D19E-A52A-4C21-98F4-9DCDAC08AFFA}"/>
    <cellStyle name="SAPBEXHLevel0 3 12 4" xfId="4748" xr:uid="{1E38A70C-6D30-4FE7-8EF6-3222C5645F60}"/>
    <cellStyle name="SAPBEXHLevel0 3 12 5" xfId="34492" xr:uid="{DAA8C728-5E1A-465D-8378-B4E2B1C301C0}"/>
    <cellStyle name="SAPBEXHLevel0 3 12 6" xfId="34494" xr:uid="{BAD49BD5-6418-4FCB-AD19-563AFC2B03CF}"/>
    <cellStyle name="SAPBEXHLevel0 3 12 7" xfId="37103" xr:uid="{B6870C59-04AE-4AB8-88E7-E5CC345F1FA5}"/>
    <cellStyle name="SAPBEXHLevel0 3 12 8" xfId="37104" xr:uid="{D9D17F39-FAF2-48FF-B68A-C8BD626F4F67}"/>
    <cellStyle name="SAPBEXHLevel0 3 12 9" xfId="37105" xr:uid="{2D113B83-5A0F-4B88-B158-BA893227E5D2}"/>
    <cellStyle name="SAPBEXHLevel0 3 13" xfId="112" xr:uid="{A94DBAFB-CEDA-4613-8BBF-D92FD34C8F69}"/>
    <cellStyle name="SAPBEXHLevel0 3 13 2" xfId="1302" xr:uid="{63FB39AD-BE53-4BC1-9B63-041D8F1C0B16}"/>
    <cellStyle name="SAPBEXHLevel0 3 13 3" xfId="4847" xr:uid="{8C155D92-AB12-433D-ADC2-E55F89624CD4}"/>
    <cellStyle name="SAPBEXHLevel0 3 13 4" xfId="4859" xr:uid="{8F2F43A9-A3C0-40C6-89FB-DE284276521E}"/>
    <cellStyle name="SAPBEXHLevel0 3 13 5" xfId="34499" xr:uid="{2C519EFC-5A87-406C-A665-FF41CD73E347}"/>
    <cellStyle name="SAPBEXHLevel0 3 13 6" xfId="34501" xr:uid="{D267F9CD-5547-49A1-B427-A7E74B90D6E5}"/>
    <cellStyle name="SAPBEXHLevel0 3 13 7" xfId="37106" xr:uid="{30EA8D17-49C6-48C9-9865-879DD7D039F4}"/>
    <cellStyle name="SAPBEXHLevel0 3 13 8" xfId="37107" xr:uid="{435024D3-3AB0-4F07-BD53-1A4D1C762355}"/>
    <cellStyle name="SAPBEXHLevel0 3 13 9" xfId="37108" xr:uid="{38105F3B-9CC8-453B-B772-3EA191FE7068}"/>
    <cellStyle name="SAPBEXHLevel0 3 14" xfId="493" xr:uid="{17766306-8A3F-4811-8C38-EB911AE07621}"/>
    <cellStyle name="SAPBEXHLevel0 3 15" xfId="536" xr:uid="{DCCD42AC-CE22-48AF-B10B-C15EED7483F9}"/>
    <cellStyle name="SAPBEXHLevel0 3 16" xfId="5798" xr:uid="{DE1D6B3F-B840-4DEF-8974-79B4BAFC0796}"/>
    <cellStyle name="SAPBEXHLevel0 3 17" xfId="5809" xr:uid="{ED9CA897-D971-498A-92A4-B6AFB4A2EDCC}"/>
    <cellStyle name="SAPBEXHLevel0 3 18" xfId="9700" xr:uid="{F84F0285-98AB-4DD2-A750-01268DE080E4}"/>
    <cellStyle name="SAPBEXHLevel0 3 19" xfId="24874" xr:uid="{3B477ADF-3770-43FF-916A-80ECDDD01A72}"/>
    <cellStyle name="SAPBEXHLevel0 3 2" xfId="20993" xr:uid="{B49005F6-CCF5-4B5E-9BC8-A15C72163169}"/>
    <cellStyle name="SAPBEXHLevel0 3 2 10" xfId="24254" xr:uid="{E4D2BE92-F497-490C-A3B7-DB0273D86EDF}"/>
    <cellStyle name="SAPBEXHLevel0 3 2 10 2" xfId="37109" xr:uid="{8F52509D-3A39-4328-85C3-C7CF32E10236}"/>
    <cellStyle name="SAPBEXHLevel0 3 2 10 3" xfId="37110" xr:uid="{96640E4B-5BAE-4154-945E-AFFD9231FF49}"/>
    <cellStyle name="SAPBEXHLevel0 3 2 10 4" xfId="37111" xr:uid="{E16F6338-AB4B-412A-9DB9-CB077F907C95}"/>
    <cellStyle name="SAPBEXHLevel0 3 2 10 5" xfId="37112" xr:uid="{7FDFADCA-BB85-4EE2-A2FE-2D6D26938EB8}"/>
    <cellStyle name="SAPBEXHLevel0 3 2 10 6" xfId="35977" xr:uid="{2E562481-81BD-4335-A2BD-8AFDF7D4E846}"/>
    <cellStyle name="SAPBEXHLevel0 3 2 10 7" xfId="35983" xr:uid="{B4553393-196F-4584-B138-6C211D5FB2DC}"/>
    <cellStyle name="SAPBEXHLevel0 3 2 10 8" xfId="35986" xr:uid="{323D9AE5-5DC4-45D2-AF53-997E456298FD}"/>
    <cellStyle name="SAPBEXHLevel0 3 2 10 9" xfId="35989" xr:uid="{33749984-28FF-4C63-A7AD-99C69708C44C}"/>
    <cellStyle name="SAPBEXHLevel0 3 2 11" xfId="24259" xr:uid="{5B436F3F-2033-4D96-861B-D3F63FC70FF1}"/>
    <cellStyle name="SAPBEXHLevel0 3 2 12" xfId="24262" xr:uid="{3C2D707F-F2E0-4960-88BD-FAFBF07413A0}"/>
    <cellStyle name="SAPBEXHLevel0 3 2 13" xfId="31504" xr:uid="{B0BC3C06-C3AA-4A75-BCCC-9DD2DE7EFE92}"/>
    <cellStyle name="SAPBEXHLevel0 3 2 14" xfId="31506" xr:uid="{EBECE6E8-A85D-4BAD-8571-1A343EB250A9}"/>
    <cellStyle name="SAPBEXHLevel0 3 2 15" xfId="37113" xr:uid="{A28A440B-24B6-4783-A5D8-9C6E5952A5E5}"/>
    <cellStyle name="SAPBEXHLevel0 3 2 16" xfId="37114" xr:uid="{061150E5-0777-44DA-BF9C-7DAE06BA2581}"/>
    <cellStyle name="SAPBEXHLevel0 3 2 17" xfId="37115" xr:uid="{417805AC-067E-40D2-A2FE-752B1C911BC0}"/>
    <cellStyle name="SAPBEXHLevel0 3 2 18" xfId="37116" xr:uid="{DAAB2823-4871-4F7D-914A-5E3A1796BF67}"/>
    <cellStyle name="SAPBEXHLevel0 3 2 2" xfId="37117" xr:uid="{EF619A49-E89F-40DA-83AA-14FAA24F5109}"/>
    <cellStyle name="SAPBEXHLevel0 3 2 2 10" xfId="37118" xr:uid="{F0596FDB-6B8A-4260-9964-E6721ACE9F7D}"/>
    <cellStyle name="SAPBEXHLevel0 3 2 2 2" xfId="14229" xr:uid="{7F6FD098-F948-43D8-9657-432960BE9C03}"/>
    <cellStyle name="SAPBEXHLevel0 3 2 2 2 2" xfId="27668" xr:uid="{98649444-1E5A-435F-8773-3641997D3E35}"/>
    <cellStyle name="SAPBEXHLevel0 3 2 2 2 3" xfId="37119" xr:uid="{CAE7F6A0-FD70-47F0-95F2-E28E656C48AD}"/>
    <cellStyle name="SAPBEXHLevel0 3 2 2 2 4" xfId="37122" xr:uid="{052174C7-4507-4257-B80F-19B50A2ED2E9}"/>
    <cellStyle name="SAPBEXHLevel0 3 2 2 2 5" xfId="37124" xr:uid="{02F7929F-FC67-430F-95B0-1A1CAE81D7EB}"/>
    <cellStyle name="SAPBEXHLevel0 3 2 2 2 6" xfId="37125" xr:uid="{30BC7918-F882-4879-A74D-1E24A6CC778B}"/>
    <cellStyle name="SAPBEXHLevel0 3 2 2 2 7" xfId="28054" xr:uid="{9040E133-AC02-4227-B90D-623C264C46ED}"/>
    <cellStyle name="SAPBEXHLevel0 3 2 2 2 8" xfId="28058" xr:uid="{028E0B8B-4591-49FA-91FA-6FAC8B7DADFF}"/>
    <cellStyle name="SAPBEXHLevel0 3 2 2 2 9" xfId="28063" xr:uid="{7828B294-E89F-43DF-9975-65BF8763BF03}"/>
    <cellStyle name="SAPBEXHLevel0 3 2 2 3" xfId="14235" xr:uid="{36A50F07-5160-470C-BDA2-8B6D85B3F18B}"/>
    <cellStyle name="SAPBEXHLevel0 3 2 2 4" xfId="14241" xr:uid="{FDD314E2-EAEF-4C66-886A-698337300E06}"/>
    <cellStyle name="SAPBEXHLevel0 3 2 2 5" xfId="31027" xr:uid="{E815BFD7-090C-48E5-884F-22CFA97D1BBE}"/>
    <cellStyle name="SAPBEXHLevel0 3 2 2 6" xfId="37126" xr:uid="{1679EF2F-F415-4DB9-99A8-28B0B4FC9DD2}"/>
    <cellStyle name="SAPBEXHLevel0 3 2 2 7" xfId="37127" xr:uid="{C0CD532B-15A2-4CC1-BDA1-E2B9E5E61690}"/>
    <cellStyle name="SAPBEXHLevel0 3 2 2 8" xfId="37128" xr:uid="{05714A5D-0D4A-4A49-B271-0ED25557FE5A}"/>
    <cellStyle name="SAPBEXHLevel0 3 2 2 9" xfId="37129" xr:uid="{2D3E1F22-2490-4AF3-9F71-3D2241B4B60B}"/>
    <cellStyle name="SAPBEXHLevel0 3 2 3" xfId="37130" xr:uid="{2D310BB0-40A5-4C5B-AE04-8AEEF1D54AC4}"/>
    <cellStyle name="SAPBEXHLevel0 3 2 3 10" xfId="35950" xr:uid="{22A0D691-3BE2-4991-82B9-E7BC5C45C61D}"/>
    <cellStyle name="SAPBEXHLevel0 3 2 3 2" xfId="31041" xr:uid="{7F0F9874-5AA1-4584-AEC2-5450D0061EA6}"/>
    <cellStyle name="SAPBEXHLevel0 3 2 3 2 2" xfId="37131" xr:uid="{01A1CC37-4919-419A-81CA-F3DD5B46493B}"/>
    <cellStyle name="SAPBEXHLevel0 3 2 3 2 3" xfId="37134" xr:uid="{6636809C-25C9-495A-91EF-D35B6871C857}"/>
    <cellStyle name="SAPBEXHLevel0 3 2 3 2 4" xfId="37137" xr:uid="{16384883-23CC-4DEA-AC68-B22FFF1FA019}"/>
    <cellStyle name="SAPBEXHLevel0 3 2 3 2 5" xfId="37139" xr:uid="{F72D733D-6292-441A-A73B-33FBD78B2596}"/>
    <cellStyle name="SAPBEXHLevel0 3 2 3 2 6" xfId="37140" xr:uid="{8338764D-0561-4268-B0F1-68CE19616010}"/>
    <cellStyle name="SAPBEXHLevel0 3 2 3 2 7" xfId="28163" xr:uid="{95FF75B1-40E5-420D-88FE-7524997646BE}"/>
    <cellStyle name="SAPBEXHLevel0 3 2 3 2 8" xfId="28167" xr:uid="{5BF2B41C-AD75-4048-A204-54FA7D7FAF51}"/>
    <cellStyle name="SAPBEXHLevel0 3 2 3 2 9" xfId="28172" xr:uid="{736C5202-5133-44DC-BCCC-B1D520853CE2}"/>
    <cellStyle name="SAPBEXHLevel0 3 2 3 3" xfId="31043" xr:uid="{B15DE739-08EA-467C-8874-30BBF82DCAA2}"/>
    <cellStyle name="SAPBEXHLevel0 3 2 3 4" xfId="31045" xr:uid="{F038A8E0-C82E-4884-9A7C-E438667E2919}"/>
    <cellStyle name="SAPBEXHLevel0 3 2 3 5" xfId="31047" xr:uid="{84D59462-50E6-4FE7-A409-E1B0F884F0D7}"/>
    <cellStyle name="SAPBEXHLevel0 3 2 3 6" xfId="37141" xr:uid="{4E7D5D17-C2B4-4C63-B6A5-6FD8C2EFED61}"/>
    <cellStyle name="SAPBEXHLevel0 3 2 3 7" xfId="37142" xr:uid="{E614C449-3DC2-4E9D-809F-F25A625E962A}"/>
    <cellStyle name="SAPBEXHLevel0 3 2 3 8" xfId="37143" xr:uid="{62D624F2-88D3-410F-A02E-21711E552E22}"/>
    <cellStyle name="SAPBEXHLevel0 3 2 3 9" xfId="37144" xr:uid="{A979FBD4-CF96-4A73-B9F8-5EC1463CE2B7}"/>
    <cellStyle name="SAPBEXHLevel0 3 2 4" xfId="11640" xr:uid="{FFDC80E1-DF7F-40E5-AEC0-E02676A53E40}"/>
    <cellStyle name="SAPBEXHLevel0 3 2 4 10" xfId="37145" xr:uid="{CF313A91-B9AB-411A-BD1F-963D0F24D773}"/>
    <cellStyle name="SAPBEXHLevel0 3 2 4 2" xfId="15646" xr:uid="{FC6D6A6F-246A-41BC-8A27-C53371E91862}"/>
    <cellStyle name="SAPBEXHLevel0 3 2 4 2 2" xfId="37146" xr:uid="{DE9E9A07-9EED-4CEE-BAA5-57D047F5DBB4}"/>
    <cellStyle name="SAPBEXHLevel0 3 2 4 2 3" xfId="37148" xr:uid="{177E88D5-6B6B-416C-B0A2-7010D7F00166}"/>
    <cellStyle name="SAPBEXHLevel0 3 2 4 2 4" xfId="37150" xr:uid="{FEC525D1-C241-49DB-B50F-075E0CA7D4DB}"/>
    <cellStyle name="SAPBEXHLevel0 3 2 4 2 5" xfId="37151" xr:uid="{56AEAEAA-53F4-42E5-B504-630F7C62EDC1}"/>
    <cellStyle name="SAPBEXHLevel0 3 2 4 2 6" xfId="37152" xr:uid="{F64CB96D-EAC3-4DD1-A06F-BE21FA0CD791}"/>
    <cellStyle name="SAPBEXHLevel0 3 2 4 2 7" xfId="28267" xr:uid="{56E2176B-EA41-4307-8A17-B309FC17F526}"/>
    <cellStyle name="SAPBEXHLevel0 3 2 4 2 8" xfId="28271" xr:uid="{7F4ED8BF-EF1C-475F-AF22-72AB3C3DACDA}"/>
    <cellStyle name="SAPBEXHLevel0 3 2 4 2 9" xfId="28276" xr:uid="{4777A244-C356-46BB-8975-DC675D50137E}"/>
    <cellStyle name="SAPBEXHLevel0 3 2 4 3" xfId="15649" xr:uid="{DDC071DA-F9E5-4B57-BA14-918F22B49C17}"/>
    <cellStyle name="SAPBEXHLevel0 3 2 4 4" xfId="15652" xr:uid="{27A95A1C-44DB-4A54-B4BC-F1DC88C003C7}"/>
    <cellStyle name="SAPBEXHLevel0 3 2 4 5" xfId="15655" xr:uid="{C12AA4A8-9E59-46FC-9C6B-7FB8A0FF5DD7}"/>
    <cellStyle name="SAPBEXHLevel0 3 2 4 6" xfId="15658" xr:uid="{496FD40A-1834-470D-9567-0DB9AF54B3CC}"/>
    <cellStyle name="SAPBEXHLevel0 3 2 4 7" xfId="15661" xr:uid="{B460C7DB-18D2-42ED-91BA-F879DCFD88CC}"/>
    <cellStyle name="SAPBEXHLevel0 3 2 4 8" xfId="15664" xr:uid="{975ED3E6-B666-429F-8A12-3CEABFB1F26D}"/>
    <cellStyle name="SAPBEXHLevel0 3 2 4 9" xfId="15666" xr:uid="{F16674A7-8C3A-42EA-B5A9-62531D683A32}"/>
    <cellStyle name="SAPBEXHLevel0 3 2 5" xfId="11646" xr:uid="{0483893D-132D-4AE0-81B1-4A8E6764D5BE}"/>
    <cellStyle name="SAPBEXHLevel0 3 2 5 10" xfId="18600" xr:uid="{1D041A97-A7E1-43CC-8802-9BA62874B5B5}"/>
    <cellStyle name="SAPBEXHLevel0 3 2 5 2" xfId="15670" xr:uid="{794BEC0B-6030-40CA-8629-F8DDEF1A7949}"/>
    <cellStyle name="SAPBEXHLevel0 3 2 5 2 2" xfId="35588" xr:uid="{80ADC94B-BC1F-4E08-931A-2C41044DA8EB}"/>
    <cellStyle name="SAPBEXHLevel0 3 2 5 2 3" xfId="35591" xr:uid="{9BC2B2CE-E4A0-4668-B749-6466323F4AA6}"/>
    <cellStyle name="SAPBEXHLevel0 3 2 5 2 4" xfId="35594" xr:uid="{0B9F53A1-7607-4400-964E-1C668696AC1E}"/>
    <cellStyle name="SAPBEXHLevel0 3 2 5 2 5" xfId="35596" xr:uid="{C2903F0C-3DDC-4F3E-91E4-EACB727AA948}"/>
    <cellStyle name="SAPBEXHLevel0 3 2 5 2 6" xfId="35598" xr:uid="{1B0CD77E-2B99-42EF-915E-DCB1F4C2D82C}"/>
    <cellStyle name="SAPBEXHLevel0 3 2 5 2 7" xfId="28359" xr:uid="{C0271C94-D280-425A-AECC-5A92FCC2298E}"/>
    <cellStyle name="SAPBEXHLevel0 3 2 5 2 8" xfId="28362" xr:uid="{FE7A8CE5-4B67-4820-BC2A-C5E5607121E3}"/>
    <cellStyle name="SAPBEXHLevel0 3 2 5 2 9" xfId="28366" xr:uid="{751D5B74-9FDE-487B-BFD0-BA23FD0D5193}"/>
    <cellStyle name="SAPBEXHLevel0 3 2 5 3" xfId="15674" xr:uid="{491E4E21-90CE-44B8-835C-C68AC14D0C6F}"/>
    <cellStyle name="SAPBEXHLevel0 3 2 5 4" xfId="15678" xr:uid="{E2BA3903-F4F9-46F0-9975-130A4761B749}"/>
    <cellStyle name="SAPBEXHLevel0 3 2 5 5" xfId="15682" xr:uid="{34FE9266-2CDD-4F6B-90E7-19EB0C9C7C2E}"/>
    <cellStyle name="SAPBEXHLevel0 3 2 5 6" xfId="15686" xr:uid="{961F066E-D335-4FE1-AF6A-72B95D64E088}"/>
    <cellStyle name="SAPBEXHLevel0 3 2 5 7" xfId="15689" xr:uid="{F4E24BF8-D48E-4FD9-8FBC-4FC38624D54C}"/>
    <cellStyle name="SAPBEXHLevel0 3 2 5 8" xfId="15692" xr:uid="{212F3C65-0419-49A2-928D-DFA6F1C24C7D}"/>
    <cellStyle name="SAPBEXHLevel0 3 2 5 9" xfId="15694" xr:uid="{FC55AFDC-9042-4F53-AF5B-AFE7AE524ED4}"/>
    <cellStyle name="SAPBEXHLevel0 3 2 6" xfId="7416" xr:uid="{C94220AD-B522-4292-889F-35B8F0531806}"/>
    <cellStyle name="SAPBEXHLevel0 3 2 6 10" xfId="37153" xr:uid="{D9B97580-EEF1-4054-898F-8743EF53C13A}"/>
    <cellStyle name="SAPBEXHLevel0 3 2 6 2" xfId="7419" xr:uid="{0182F8F7-D58E-4CFB-82C7-D144BC3C657E}"/>
    <cellStyle name="SAPBEXHLevel0 3 2 6 2 2" xfId="37154" xr:uid="{A42A800D-273F-4491-9AC9-A4FABD1E6481}"/>
    <cellStyle name="SAPBEXHLevel0 3 2 6 2 3" xfId="37155" xr:uid="{17E7D5C5-5661-44BE-B9A1-15C4946A0FE3}"/>
    <cellStyle name="SAPBEXHLevel0 3 2 6 2 4" xfId="37156" xr:uid="{E7863481-DAFD-4882-8CB7-025A3C826629}"/>
    <cellStyle name="SAPBEXHLevel0 3 2 6 2 5" xfId="37157" xr:uid="{8816003A-DE30-4D35-B2F8-3360DA31BA86}"/>
    <cellStyle name="SAPBEXHLevel0 3 2 6 2 6" xfId="37158" xr:uid="{C16788CD-C2C5-4B2F-BD8F-B56ED3DE0FBF}"/>
    <cellStyle name="SAPBEXHLevel0 3 2 6 2 7" xfId="37159" xr:uid="{58CF4095-CFA0-4DF8-B848-6A5F6C52BD9C}"/>
    <cellStyle name="SAPBEXHLevel0 3 2 6 2 8" xfId="37160" xr:uid="{523171B0-929B-4499-81AE-7B75F40E96E8}"/>
    <cellStyle name="SAPBEXHLevel0 3 2 6 2 9" xfId="37161" xr:uid="{BEAF32D6-FA38-48CF-8562-790D653C02E2}"/>
    <cellStyle name="SAPBEXHLevel0 3 2 6 3" xfId="7424" xr:uid="{1D3DE954-0646-4800-ABC0-1B1812F74992}"/>
    <cellStyle name="SAPBEXHLevel0 3 2 6 4" xfId="620" xr:uid="{9DE64E4E-C26A-4FC4-B832-F848E5C09D0C}"/>
    <cellStyle name="SAPBEXHLevel0 3 2 6 5" xfId="15698" xr:uid="{4F0CD8E8-CF60-49A6-A560-6E79F12A9C25}"/>
    <cellStyle name="SAPBEXHLevel0 3 2 6 6" xfId="15703" xr:uid="{DA7413C7-AD8C-499B-ADC8-B67538E00226}"/>
    <cellStyle name="SAPBEXHLevel0 3 2 6 7" xfId="250" xr:uid="{729472FD-12F5-4876-9ABC-81547125AB03}"/>
    <cellStyle name="SAPBEXHLevel0 3 2 6 8" xfId="15708" xr:uid="{1A75C14A-B39E-46FB-807C-518C9FCE68C3}"/>
    <cellStyle name="SAPBEXHLevel0 3 2 6 9" xfId="15710" xr:uid="{FFF77987-3554-4EFF-A77A-42979AEE9310}"/>
    <cellStyle name="SAPBEXHLevel0 3 2 7" xfId="7445" xr:uid="{92FA7A57-D176-4840-8B9C-DEBF261CC405}"/>
    <cellStyle name="SAPBEXHLevel0 3 2 7 2" xfId="15712" xr:uid="{A0ADA1CF-04D0-4EA6-9285-42C6991D5EE7}"/>
    <cellStyle name="SAPBEXHLevel0 3 2 7 3" xfId="15715" xr:uid="{06EDDAA7-753E-4D46-987A-547E538430DB}"/>
    <cellStyle name="SAPBEXHLevel0 3 2 7 4" xfId="15718" xr:uid="{7DE15617-3290-4CD3-B3B3-E1C8A1019692}"/>
    <cellStyle name="SAPBEXHLevel0 3 2 7 5" xfId="15721" xr:uid="{3914447B-7CB9-4B79-AE27-B5B1B7BE9D44}"/>
    <cellStyle name="SAPBEXHLevel0 3 2 7 6" xfId="14617" xr:uid="{91C355A9-8D0E-44B1-A872-57DD644B99F1}"/>
    <cellStyle name="SAPBEXHLevel0 3 2 7 7" xfId="14622" xr:uid="{5303EBEF-E627-47D1-A948-35C7E02061BD}"/>
    <cellStyle name="SAPBEXHLevel0 3 2 7 8" xfId="14627" xr:uid="{FC0FDABF-F561-472C-B543-633A483E2528}"/>
    <cellStyle name="SAPBEXHLevel0 3 2 7 9" xfId="14631" xr:uid="{A2F77C47-733C-4467-92CF-FACAE42B8C4F}"/>
    <cellStyle name="SAPBEXHLevel0 3 2 8" xfId="7459" xr:uid="{3755447D-076C-4B8D-A246-3B4DE4BDF59D}"/>
    <cellStyle name="SAPBEXHLevel0 3 2 8 2" xfId="8904" xr:uid="{036DD373-256A-4612-AB31-4C1392456026}"/>
    <cellStyle name="SAPBEXHLevel0 3 2 8 3" xfId="8637" xr:uid="{8979E7EE-744D-4EDB-9AF5-3D022AEEB67D}"/>
    <cellStyle name="SAPBEXHLevel0 3 2 8 4" xfId="15723" xr:uid="{80108203-76B5-4891-BFFF-6F88DECBD23B}"/>
    <cellStyle name="SAPBEXHLevel0 3 2 8 5" xfId="15725" xr:uid="{C220E939-56F8-4DE2-B4AC-16A6747B4D7B}"/>
    <cellStyle name="SAPBEXHLevel0 3 2 8 6" xfId="15727" xr:uid="{17A7B0B6-4200-40A8-8DFD-59DC31F9C918}"/>
    <cellStyle name="SAPBEXHLevel0 3 2 8 7" xfId="15729" xr:uid="{B1DC43E8-01B7-4FD7-B9B3-124B7FBDC162}"/>
    <cellStyle name="SAPBEXHLevel0 3 2 8 8" xfId="15731" xr:uid="{132A5F1C-9F22-4ABF-98C1-9A78CCC85AED}"/>
    <cellStyle name="SAPBEXHLevel0 3 2 8 9" xfId="15733" xr:uid="{1A9D9504-2338-461F-83B1-F48896350B0C}"/>
    <cellStyle name="SAPBEXHLevel0 3 2 9" xfId="7472" xr:uid="{8642F7A6-AE21-45CD-9460-4679F025E82A}"/>
    <cellStyle name="SAPBEXHLevel0 3 2 9 2" xfId="7478" xr:uid="{1647E3DF-057E-46DF-B411-48BD7EBEF26F}"/>
    <cellStyle name="SAPBEXHLevel0 3 2 9 3" xfId="7489" xr:uid="{50A9A3DD-A2F9-4FBC-A374-D243E20C954D}"/>
    <cellStyle name="SAPBEXHLevel0 3 2 9 4" xfId="7496" xr:uid="{2FE851C8-CC1F-420C-B7C7-36386E6F1E0B}"/>
    <cellStyle name="SAPBEXHLevel0 3 2 9 5" xfId="7515" xr:uid="{90F06356-7390-49BD-B682-CC7324EAE1B9}"/>
    <cellStyle name="SAPBEXHLevel0 3 2 9 6" xfId="7550" xr:uid="{22848CA3-146F-439B-B381-C17CE260CB9E}"/>
    <cellStyle name="SAPBEXHLevel0 3 2 9 7" xfId="7557" xr:uid="{EA99212F-A0E4-4049-B6CF-0DA56364B1F6}"/>
    <cellStyle name="SAPBEXHLevel0 3 2 9 8" xfId="7559" xr:uid="{ECCD5A3B-1DB2-4C71-8CD7-6EA99C212235}"/>
    <cellStyle name="SAPBEXHLevel0 3 2 9 9" xfId="7561" xr:uid="{5BBD590A-6A73-4E12-BAFD-8546B9BD8C4E}"/>
    <cellStyle name="SAPBEXHLevel0 3 2_New TB 18-19" xfId="37162" xr:uid="{E51B43A1-366F-4F85-AF58-0FE0933BD443}"/>
    <cellStyle name="SAPBEXHLevel0 3 20" xfId="535" xr:uid="{464B017F-02E9-4AAD-9BB0-DA95F21D6E9B}"/>
    <cellStyle name="SAPBEXHLevel0 3 21" xfId="5799" xr:uid="{C7CB5D3E-1406-4192-99BE-7DA49627DA4D}"/>
    <cellStyle name="SAPBEXHLevel0 3 3" xfId="34622" xr:uid="{B356C849-A77F-4292-AD14-6F025F6A6CF3}"/>
    <cellStyle name="SAPBEXHLevel0 3 3 10" xfId="24475" xr:uid="{FB81C6FB-0766-4FDE-858D-C7FE11B38C10}"/>
    <cellStyle name="SAPBEXHLevel0 3 3 10 2" xfId="13580" xr:uid="{85B82DB5-9171-47D2-9199-DB6565022E9F}"/>
    <cellStyle name="SAPBEXHLevel0 3 3 10 3" xfId="13585" xr:uid="{37377A6A-9A08-41B5-8F96-DA7016AE9650}"/>
    <cellStyle name="SAPBEXHLevel0 3 3 10 4" xfId="7279" xr:uid="{C1C7608C-E337-41B1-9A28-C729A3699DA5}"/>
    <cellStyle name="SAPBEXHLevel0 3 3 10 5" xfId="7283" xr:uid="{156C19D4-EC32-4D66-B987-986FB7E5DD44}"/>
    <cellStyle name="SAPBEXHLevel0 3 3 10 6" xfId="37163" xr:uid="{64E5D951-9130-4A28-BB59-572AC6151050}"/>
    <cellStyle name="SAPBEXHLevel0 3 3 10 7" xfId="37164" xr:uid="{522ADF4E-3989-4C4B-AC03-B32EA21314DC}"/>
    <cellStyle name="SAPBEXHLevel0 3 3 10 8" xfId="27324" xr:uid="{0A9B14AE-F822-4F82-9154-6DDDAF347FF5}"/>
    <cellStyle name="SAPBEXHLevel0 3 3 10 9" xfId="27326" xr:uid="{D434345A-F996-4419-A184-A2EEB44E9528}"/>
    <cellStyle name="SAPBEXHLevel0 3 3 11" xfId="29320" xr:uid="{EFD756A5-14EA-44FA-8A4F-2AD0DCD88CE2}"/>
    <cellStyle name="SAPBEXHLevel0 3 3 12" xfId="29322" xr:uid="{D794F7BD-6E5B-480B-8652-51B9E3345B5F}"/>
    <cellStyle name="SAPBEXHLevel0 3 3 13" xfId="29324" xr:uid="{C9CB5CD7-B32E-4DE7-BD4D-56A30EA1965A}"/>
    <cellStyle name="SAPBEXHLevel0 3 3 14" xfId="37165" xr:uid="{C7524856-36AE-40EF-A5CB-CE933BB40383}"/>
    <cellStyle name="SAPBEXHLevel0 3 3 15" xfId="37166" xr:uid="{BCF22ABB-5318-4CEE-A5B7-A11B18719292}"/>
    <cellStyle name="SAPBEXHLevel0 3 3 16" xfId="37167" xr:uid="{3E0A25A9-8448-4BAB-8B42-F69A56BBE5CE}"/>
    <cellStyle name="SAPBEXHLevel0 3 3 17" xfId="37168" xr:uid="{D250A566-D914-457B-BF63-E24CD37C55A4}"/>
    <cellStyle name="SAPBEXHLevel0 3 3 18" xfId="37169" xr:uid="{8B9745A9-D9B2-40BC-B324-BDF5E214F5A2}"/>
    <cellStyle name="SAPBEXHLevel0 3 3 2" xfId="37170" xr:uid="{FF7748B1-8027-451D-9587-B42F3D07312C}"/>
    <cellStyle name="SAPBEXHLevel0 3 3 2 10" xfId="37171" xr:uid="{0ED41B7E-7BBD-457D-9C42-0447D740D920}"/>
    <cellStyle name="SAPBEXHLevel0 3 3 2 2" xfId="11528" xr:uid="{0F3100E7-8929-4074-A533-4150E502E418}"/>
    <cellStyle name="SAPBEXHLevel0 3 3 2 2 2" xfId="37172" xr:uid="{6AF5782A-E12B-40C0-B8C7-801B913DEE7E}"/>
    <cellStyle name="SAPBEXHLevel0 3 3 2 2 3" xfId="37174" xr:uid="{BCCE1A58-2821-4869-B1A6-84ED0AC73294}"/>
    <cellStyle name="SAPBEXHLevel0 3 3 2 2 4" xfId="37176" xr:uid="{C05C42A2-1AA5-4055-BFEC-DF263208F97F}"/>
    <cellStyle name="SAPBEXHLevel0 3 3 2 2 5" xfId="37177" xr:uid="{FC3F42CF-2F40-4CFB-8D05-883772195205}"/>
    <cellStyle name="SAPBEXHLevel0 3 3 2 2 6" xfId="37178" xr:uid="{C5D4F4C9-DEE1-4452-82DE-5AC0F173EC11}"/>
    <cellStyle name="SAPBEXHLevel0 3 3 2 2 7" xfId="29367" xr:uid="{605AA0C0-CC42-4372-B1A4-421B8CD27D30}"/>
    <cellStyle name="SAPBEXHLevel0 3 3 2 2 8" xfId="29369" xr:uid="{95E2179F-DE19-476E-812C-88C0F65077BD}"/>
    <cellStyle name="SAPBEXHLevel0 3 3 2 2 9" xfId="29371" xr:uid="{0A4A95BE-9566-4A69-9221-6FCCD8AC5398}"/>
    <cellStyle name="SAPBEXHLevel0 3 3 2 3" xfId="31146" xr:uid="{47805790-5AB0-4621-A91A-977A31D45F32}"/>
    <cellStyle name="SAPBEXHLevel0 3 3 2 4" xfId="12494" xr:uid="{911D11E6-4A20-45C4-B305-71A1A5EF2817}"/>
    <cellStyle name="SAPBEXHLevel0 3 3 2 5" xfId="31148" xr:uid="{DB0DD875-E67F-4443-A018-DD0C0F512873}"/>
    <cellStyle name="SAPBEXHLevel0 3 3 2 6" xfId="37179" xr:uid="{C9B3E455-DFC1-4B99-A93B-2CA367B84A0D}"/>
    <cellStyle name="SAPBEXHLevel0 3 3 2 7" xfId="32076" xr:uid="{5DD67F51-F8E2-41EA-97D5-B22D51E74A75}"/>
    <cellStyle name="SAPBEXHLevel0 3 3 2 8" xfId="37180" xr:uid="{8A9B7454-F219-4727-894F-6744CB1A42C3}"/>
    <cellStyle name="SAPBEXHLevel0 3 3 2 9" xfId="37181" xr:uid="{A77171EF-67EE-4847-900B-10C9D576F9C9}"/>
    <cellStyle name="SAPBEXHLevel0 3 3 3" xfId="37182" xr:uid="{33ABFB31-C3E5-41C4-84C0-08857B78300F}"/>
    <cellStyle name="SAPBEXHLevel0 3 3 3 10" xfId="37183" xr:uid="{618C69FE-28B4-49CB-93AC-11635DF7A64F}"/>
    <cellStyle name="SAPBEXHLevel0 3 3 3 2" xfId="31158" xr:uid="{C0BAF2B5-FA50-4CAA-B2D1-C76961E7F4CB}"/>
    <cellStyle name="SAPBEXHLevel0 3 3 3 2 2" xfId="37184" xr:uid="{69D6134B-74D6-41F1-BEE2-6B8B12C7B780}"/>
    <cellStyle name="SAPBEXHLevel0 3 3 3 2 3" xfId="37186" xr:uid="{2258AC06-1DCF-415B-8170-B0F0E63DA94E}"/>
    <cellStyle name="SAPBEXHLevel0 3 3 3 2 4" xfId="37188" xr:uid="{12078097-9227-441C-9FFC-31566A18DF63}"/>
    <cellStyle name="SAPBEXHLevel0 3 3 3 2 5" xfId="37189" xr:uid="{4264006F-2118-415A-80D6-F51490CAC645}"/>
    <cellStyle name="SAPBEXHLevel0 3 3 3 2 6" xfId="37190" xr:uid="{DF915213-3D62-488A-9B2D-878CA6DC4A1F}"/>
    <cellStyle name="SAPBEXHLevel0 3 3 3 2 7" xfId="37191" xr:uid="{06EE7E07-D41C-4235-BC48-37A9837021A8}"/>
    <cellStyle name="SAPBEXHLevel0 3 3 3 2 8" xfId="37192" xr:uid="{E4F0F82D-BE58-4F9D-AB20-8D6B7F0C0B22}"/>
    <cellStyle name="SAPBEXHLevel0 3 3 3 2 9" xfId="37193" xr:uid="{8CFCA79E-1E12-464F-BCF3-CB9F80468C83}"/>
    <cellStyle name="SAPBEXHLevel0 3 3 3 3" xfId="31161" xr:uid="{D73360B0-7DE0-4A79-B7A0-9BD30E224EC2}"/>
    <cellStyle name="SAPBEXHLevel0 3 3 3 4" xfId="31163" xr:uid="{0CB34794-DBB9-48E1-B396-1F0559F26D71}"/>
    <cellStyle name="SAPBEXHLevel0 3 3 3 5" xfId="31165" xr:uid="{9A79C77C-142D-4F29-92E9-FDC172C0EF56}"/>
    <cellStyle name="SAPBEXHLevel0 3 3 3 6" xfId="37194" xr:uid="{A5B9A18D-3070-47AB-BFCD-5832728B8FDA}"/>
    <cellStyle name="SAPBEXHLevel0 3 3 3 7" xfId="37195" xr:uid="{94CA0039-BF58-4068-89CD-01BEEF35F1C6}"/>
    <cellStyle name="SAPBEXHLevel0 3 3 3 8" xfId="29922" xr:uid="{1E4C151B-C77B-433C-9F76-BD889DA9F9E2}"/>
    <cellStyle name="SAPBEXHLevel0 3 3 3 9" xfId="37196" xr:uid="{745FA922-4A2C-49B3-A21C-43D282C19ECD}"/>
    <cellStyle name="SAPBEXHLevel0 3 3 4" xfId="10159" xr:uid="{A7A15E83-DDAC-47FA-A18B-34665562D725}"/>
    <cellStyle name="SAPBEXHLevel0 3 3 4 10" xfId="27354" xr:uid="{AD963E7D-259D-4BE1-B755-A9D5591CA176}"/>
    <cellStyle name="SAPBEXHLevel0 3 3 4 2" xfId="11557" xr:uid="{5B7D08AD-69FA-4138-8D1B-B7B68196CF07}"/>
    <cellStyle name="SAPBEXHLevel0 3 3 4 2 2" xfId="37197" xr:uid="{5E6E2B42-FAF3-455C-8832-885C90E836C0}"/>
    <cellStyle name="SAPBEXHLevel0 3 3 4 2 3" xfId="37199" xr:uid="{17D8FF2C-F861-4F80-B554-47A1D2AD565A}"/>
    <cellStyle name="SAPBEXHLevel0 3 3 4 2 4" xfId="37201" xr:uid="{B14ABB54-DEF7-4913-AE9C-6D8E08EAD4F5}"/>
    <cellStyle name="SAPBEXHLevel0 3 3 4 2 5" xfId="37202" xr:uid="{E556DF2B-BA35-4D27-A7E6-DC25D2CE5BD0}"/>
    <cellStyle name="SAPBEXHLevel0 3 3 4 2 6" xfId="37203" xr:uid="{672860E9-1A48-48B6-8502-CD6A6C4125F1}"/>
    <cellStyle name="SAPBEXHLevel0 3 3 4 2 7" xfId="29573" xr:uid="{B0089E38-83E9-46D9-928B-ADCE1B69089B}"/>
    <cellStyle name="SAPBEXHLevel0 3 3 4 2 8" xfId="29576" xr:uid="{D0C1E127-2470-4FF5-91E4-B8D3677835A5}"/>
    <cellStyle name="SAPBEXHLevel0 3 3 4 2 9" xfId="29579" xr:uid="{77B79FE9-2940-4C14-A344-AC2487ED09C4}"/>
    <cellStyle name="SAPBEXHLevel0 3 3 4 3" xfId="11563" xr:uid="{1A04D98B-FCDE-4171-BEBD-670621450A9F}"/>
    <cellStyle name="SAPBEXHLevel0 3 3 4 4" xfId="15743" xr:uid="{7DF4366E-DB71-4A4A-8DC2-D71946412199}"/>
    <cellStyle name="SAPBEXHLevel0 3 3 4 5" xfId="15746" xr:uid="{1636D491-265A-433A-A1C4-1E213A5A86AC}"/>
    <cellStyle name="SAPBEXHLevel0 3 3 4 6" xfId="15749" xr:uid="{13490E28-AA9B-4E2F-8F13-4113370DBBB0}"/>
    <cellStyle name="SAPBEXHLevel0 3 3 4 7" xfId="15752" xr:uid="{782911D6-F5C0-4A27-84FC-68856B054AFC}"/>
    <cellStyle name="SAPBEXHLevel0 3 3 4 8" xfId="15755" xr:uid="{87CBA952-8D6D-4F59-812C-56FE4AC995AB}"/>
    <cellStyle name="SAPBEXHLevel0 3 3 4 9" xfId="15757" xr:uid="{FA8FCB6A-D9CF-4233-BB08-6340A60DE04C}"/>
    <cellStyle name="SAPBEXHLevel0 3 3 5" xfId="10165" xr:uid="{1F78EAA6-093F-488F-A968-54790D21F69C}"/>
    <cellStyle name="SAPBEXHLevel0 3 3 5 10" xfId="35482" xr:uid="{17246536-D69A-40A6-AC45-FA6B8728E008}"/>
    <cellStyle name="SAPBEXHLevel0 3 3 5 2" xfId="11579" xr:uid="{304B8AF2-E0B8-4F94-A326-66D4AC26DE96}"/>
    <cellStyle name="SAPBEXHLevel0 3 3 5 2 2" xfId="37204" xr:uid="{FCF3902C-CEF5-4C36-94FD-C2D3B3FE9CC0}"/>
    <cellStyle name="SAPBEXHLevel0 3 3 5 2 3" xfId="37206" xr:uid="{673CB588-3404-4A0A-9939-AB4503557678}"/>
    <cellStyle name="SAPBEXHLevel0 3 3 5 2 4" xfId="37208" xr:uid="{428D1728-2386-47AC-92ED-7434AE28FE88}"/>
    <cellStyle name="SAPBEXHLevel0 3 3 5 2 5" xfId="37209" xr:uid="{415ED1B0-9938-4F47-90D3-DDC4351A2663}"/>
    <cellStyle name="SAPBEXHLevel0 3 3 5 2 6" xfId="37210" xr:uid="{240AC4C9-C5B2-4A93-A444-DEB3BB29F68F}"/>
    <cellStyle name="SAPBEXHLevel0 3 3 5 2 7" xfId="29670" xr:uid="{8E629741-976D-4DA4-B0EA-3C6F85EF5E03}"/>
    <cellStyle name="SAPBEXHLevel0 3 3 5 2 8" xfId="29673" xr:uid="{54BF3BC4-6A5E-4CDF-8BDC-E26AABCA4EE7}"/>
    <cellStyle name="SAPBEXHLevel0 3 3 5 2 9" xfId="29676" xr:uid="{08A2BC1A-DC78-467F-A612-554EAECBB535}"/>
    <cellStyle name="SAPBEXHLevel0 3 3 5 3" xfId="11584" xr:uid="{FE317580-D1A2-4526-818E-DA5061ACEC0B}"/>
    <cellStyle name="SAPBEXHLevel0 3 3 5 4" xfId="15761" xr:uid="{9D0F68F1-92C1-4F5B-A975-4C276DF627D3}"/>
    <cellStyle name="SAPBEXHLevel0 3 3 5 5" xfId="15766" xr:uid="{B44FC313-9998-4F31-9F8D-C1CDB5A881EC}"/>
    <cellStyle name="SAPBEXHLevel0 3 3 5 6" xfId="15771" xr:uid="{EF9A83C0-C210-4342-93BA-A11DFEBDF07B}"/>
    <cellStyle name="SAPBEXHLevel0 3 3 5 7" xfId="15775" xr:uid="{D99EE27A-A782-42B9-8D16-5CA86F685FF5}"/>
    <cellStyle name="SAPBEXHLevel0 3 3 5 8" xfId="15779" xr:uid="{5CE3D9F7-ABAF-4743-93B7-0D12BC5BBCB3}"/>
    <cellStyle name="SAPBEXHLevel0 3 3 5 9" xfId="15782" xr:uid="{B92A1882-CDC6-4875-8269-D4316B5D0D2D}"/>
    <cellStyle name="SAPBEXHLevel0 3 3 6" xfId="7588" xr:uid="{6759CCCC-53C9-4EA7-953A-13791CE22B91}"/>
    <cellStyle name="SAPBEXHLevel0 3 3 6 10" xfId="37022" xr:uid="{3A6DE819-DA00-407D-AE23-007D142759DF}"/>
    <cellStyle name="SAPBEXHLevel0 3 3 6 2" xfId="8415" xr:uid="{7E78B5AF-D142-466A-9846-E2BF0E5F43B6}"/>
    <cellStyle name="SAPBEXHLevel0 3 3 6 2 2" xfId="37211" xr:uid="{561CD4FD-56C0-468E-AFEA-F06AF8C0B136}"/>
    <cellStyle name="SAPBEXHLevel0 3 3 6 2 3" xfId="37212" xr:uid="{95C89786-7F61-42C0-9E50-60C32562CA06}"/>
    <cellStyle name="SAPBEXHLevel0 3 3 6 2 4" xfId="37213" xr:uid="{C0E10536-BA0C-4AFA-BEDB-CCAE1BB6B8F0}"/>
    <cellStyle name="SAPBEXHLevel0 3 3 6 2 5" xfId="37214" xr:uid="{55E49F96-706E-4B18-ACB3-72A9761EA3D3}"/>
    <cellStyle name="SAPBEXHLevel0 3 3 6 2 6" xfId="37215" xr:uid="{21BCB9B0-C860-4AA9-A06E-BE400DA04C03}"/>
    <cellStyle name="SAPBEXHLevel0 3 3 6 2 7" xfId="29770" xr:uid="{66A43781-3193-403A-A5A2-180402FD4A83}"/>
    <cellStyle name="SAPBEXHLevel0 3 3 6 2 8" xfId="29773" xr:uid="{BF25AE9B-C88D-4871-B66B-AE59A77C902F}"/>
    <cellStyle name="SAPBEXHLevel0 3 3 6 2 9" xfId="29775" xr:uid="{92C9DA54-1CBB-4A36-9A71-36C62AF4149B}"/>
    <cellStyle name="SAPBEXHLevel0 3 3 6 3" xfId="8424" xr:uid="{6B0C4813-0AFC-4284-AB25-AFBAE64A7D18}"/>
    <cellStyle name="SAPBEXHLevel0 3 3 6 4" xfId="15788" xr:uid="{9271EC33-BF38-4EA7-A159-A020E782BE38}"/>
    <cellStyle name="SAPBEXHLevel0 3 3 6 5" xfId="15793" xr:uid="{236F5A91-34A3-4DF4-8EBE-9A7E22CAE6FA}"/>
    <cellStyle name="SAPBEXHLevel0 3 3 6 6" xfId="15798" xr:uid="{AB3F1AAC-8117-4A8E-B4DC-CAFC7DDF06B8}"/>
    <cellStyle name="SAPBEXHLevel0 3 3 6 7" xfId="15802" xr:uid="{1D213EE6-78FB-4691-A114-5E7192C5CEA3}"/>
    <cellStyle name="SAPBEXHLevel0 3 3 6 8" xfId="9768" xr:uid="{CB0E2EE2-E365-4612-AED4-AC93A437A2A7}"/>
    <cellStyle name="SAPBEXHLevel0 3 3 6 9" xfId="9950" xr:uid="{4987E72B-255D-4950-9145-8678EC15CAE5}"/>
    <cellStyle name="SAPBEXHLevel0 3 3 7" xfId="3793" xr:uid="{A76C4D1B-C440-471E-B521-D260C3603C64}"/>
    <cellStyle name="SAPBEXHLevel0 3 3 7 2" xfId="15805" xr:uid="{8D695A4C-036A-4B2A-B485-5BDEE953EBA8}"/>
    <cellStyle name="SAPBEXHLevel0 3 3 7 3" xfId="15807" xr:uid="{D29D4F6E-E1DA-400E-8120-CC773AAEF89B}"/>
    <cellStyle name="SAPBEXHLevel0 3 3 7 4" xfId="15809" xr:uid="{49D20E65-361A-4347-BF35-254BC2B17A51}"/>
    <cellStyle name="SAPBEXHLevel0 3 3 7 5" xfId="15811" xr:uid="{8946BBD3-3075-40BC-865C-DBD19512FFA3}"/>
    <cellStyle name="SAPBEXHLevel0 3 3 7 6" xfId="15813" xr:uid="{5FC5889B-DB86-4917-91F0-8C70944F7E1B}"/>
    <cellStyle name="SAPBEXHLevel0 3 3 7 7" xfId="15815" xr:uid="{1C255644-A457-4D89-A52B-BF4D2608E82C}"/>
    <cellStyle name="SAPBEXHLevel0 3 3 7 8" xfId="10137" xr:uid="{66D80EFF-08C3-4047-A75C-1C0DB70F00BE}"/>
    <cellStyle name="SAPBEXHLevel0 3 3 7 9" xfId="10370" xr:uid="{51FBB84F-3CAF-406F-B74C-E7B7666B307B}"/>
    <cellStyle name="SAPBEXHLevel0 3 3 8" xfId="3812" xr:uid="{3D762CA2-236C-4C70-B234-EA2B122090C9}"/>
    <cellStyle name="SAPBEXHLevel0 3 3 8 2" xfId="3823" xr:uid="{D37CF77C-E009-47CD-8D39-B41902380781}"/>
    <cellStyle name="SAPBEXHLevel0 3 3 8 3" xfId="3832" xr:uid="{5A1564FA-603B-4FA4-8EF9-5E7186F6B7F8}"/>
    <cellStyle name="SAPBEXHLevel0 3 3 8 4" xfId="3430" xr:uid="{58CF1EBE-9FF0-4293-87B6-E874766E380C}"/>
    <cellStyle name="SAPBEXHLevel0 3 3 8 5" xfId="3639" xr:uid="{C7E173AC-8286-4029-A2A4-41DB714093D6}"/>
    <cellStyle name="SAPBEXHLevel0 3 3 8 6" xfId="3662" xr:uid="{851D5199-04AC-4AFE-83DF-D7419AB2D4F3}"/>
    <cellStyle name="SAPBEXHLevel0 3 3 8 7" xfId="3678" xr:uid="{5AC96019-35EC-457E-B724-ABC5B7DA3B5F}"/>
    <cellStyle name="SAPBEXHLevel0 3 3 8 8" xfId="3084" xr:uid="{0942A5C3-C372-42B8-B5EC-5679C71E66C1}"/>
    <cellStyle name="SAPBEXHLevel0 3 3 8 9" xfId="3108" xr:uid="{EACC9CCB-0FBE-4CCF-B327-861659CEFFC5}"/>
    <cellStyle name="SAPBEXHLevel0 3 3 9" xfId="3847" xr:uid="{F133B87C-0A7F-42DC-8CC2-3C58662CAD1B}"/>
    <cellStyle name="SAPBEXHLevel0 3 3 9 2" xfId="3858" xr:uid="{8E3D3A87-6DA2-40EE-9E28-ADB894F3BF51}"/>
    <cellStyle name="SAPBEXHLevel0 3 3 9 3" xfId="1253" xr:uid="{E6386FD6-8F3D-4FD7-80AE-678A506CDF03}"/>
    <cellStyle name="SAPBEXHLevel0 3 3 9 4" xfId="2609" xr:uid="{E8084677-C2AA-4261-8822-23B1F5A98179}"/>
    <cellStyle name="SAPBEXHLevel0 3 3 9 5" xfId="3701" xr:uid="{47B81563-062E-4975-B5F2-54B5A8F012A7}"/>
    <cellStyle name="SAPBEXHLevel0 3 3 9 6" xfId="859" xr:uid="{26931CAD-FA24-4131-ABE1-A7ACBD0261BE}"/>
    <cellStyle name="SAPBEXHLevel0 3 3 9 7" xfId="3862" xr:uid="{E6044348-E5C8-4DFF-A9AA-964DDEC0DCC2}"/>
    <cellStyle name="SAPBEXHLevel0 3 3 9 8" xfId="3868" xr:uid="{6E533935-174B-4608-9F60-5E29663B7B7E}"/>
    <cellStyle name="SAPBEXHLevel0 3 3 9 9" xfId="3877" xr:uid="{80F31B78-CDDE-4D41-8F73-422CB9D47FE4}"/>
    <cellStyle name="SAPBEXHLevel0 3 3_New TB 18-19" xfId="19354" xr:uid="{2A1A737F-F9C7-435E-9F14-BFCFB3B6B728}"/>
    <cellStyle name="SAPBEXHLevel0 3 4" xfId="34625" xr:uid="{96A70115-2B98-44FC-88BF-D83170FFD640}"/>
    <cellStyle name="SAPBEXHLevel0 3 4 10" xfId="37216" xr:uid="{33304592-C066-4055-A67C-E5F3827DAA71}"/>
    <cellStyle name="SAPBEXHLevel0 3 4 10 2" xfId="34248" xr:uid="{DB45E1D3-7CD9-4EDF-8675-AD94E5E26EBA}"/>
    <cellStyle name="SAPBEXHLevel0 3 4 10 3" xfId="34251" xr:uid="{0C0ED82A-4553-4C72-BD7D-AC336B852E06}"/>
    <cellStyle name="SAPBEXHLevel0 3 4 10 4" xfId="34254" xr:uid="{4DF0BD28-50BE-418B-903C-CC81DD4D8A31}"/>
    <cellStyle name="SAPBEXHLevel0 3 4 10 5" xfId="36129" xr:uid="{6DBACC14-0692-462F-89A6-C2DF3B608868}"/>
    <cellStyle name="SAPBEXHLevel0 3 4 10 6" xfId="36131" xr:uid="{C3458A68-B2AA-4A72-ABA3-FEF59BAC3CF0}"/>
    <cellStyle name="SAPBEXHLevel0 3 4 10 7" xfId="12414" xr:uid="{614BE624-28BB-4D03-84E6-AA2B5AA40911}"/>
    <cellStyle name="SAPBEXHLevel0 3 4 10 8" xfId="12417" xr:uid="{D7021CC6-0EA1-4160-A825-DAFB0BE10585}"/>
    <cellStyle name="SAPBEXHLevel0 3 4 10 9" xfId="12420" xr:uid="{55E356A3-F16E-4B2A-AB03-05F314FC943B}"/>
    <cellStyle name="SAPBEXHLevel0 3 4 11" xfId="37217" xr:uid="{904AB192-F50F-4A27-B739-7FEA27294CB6}"/>
    <cellStyle name="SAPBEXHLevel0 3 4 12" xfId="37218" xr:uid="{0F21353D-6D72-4BA3-994B-FD8000742EF4}"/>
    <cellStyle name="SAPBEXHLevel0 3 4 13" xfId="37219" xr:uid="{16BD0B39-0B1F-4D63-AB85-5C3208A7AD60}"/>
    <cellStyle name="SAPBEXHLevel0 3 4 14" xfId="37220" xr:uid="{9944903C-A05C-4AF9-9595-A075419379BE}"/>
    <cellStyle name="SAPBEXHLevel0 3 4 15" xfId="37222" xr:uid="{B57897EB-8E06-4FCF-B980-74FB02E6871C}"/>
    <cellStyle name="SAPBEXHLevel0 3 4 16" xfId="37223" xr:uid="{EABDA7C9-47D4-44D7-BBE7-0D06CB72D2D5}"/>
    <cellStyle name="SAPBEXHLevel0 3 4 17" xfId="37224" xr:uid="{AD14DD66-C2E3-4DE6-A264-311BD54EA5F2}"/>
    <cellStyle name="SAPBEXHLevel0 3 4 18" xfId="37225" xr:uid="{C35D0841-8528-460E-BB44-7F27C80F1E45}"/>
    <cellStyle name="SAPBEXHLevel0 3 4 2" xfId="37226" xr:uid="{2F014B14-D7F3-46CE-B8E6-1D880528C6C9}"/>
    <cellStyle name="SAPBEXHLevel0 3 4 2 10" xfId="33768" xr:uid="{58207DA2-1319-4146-AEF0-B5B95EC7529A}"/>
    <cellStyle name="SAPBEXHLevel0 3 4 2 2" xfId="37227" xr:uid="{0B4DEA14-7B33-4A33-9167-DDBC2843CFBE}"/>
    <cellStyle name="SAPBEXHLevel0 3 4 2 2 2" xfId="31908" xr:uid="{0CA0A655-B652-4F7C-B2E9-4DE71B83E9EB}"/>
    <cellStyle name="SAPBEXHLevel0 3 4 2 2 3" xfId="31920" xr:uid="{CF26D03E-F3C4-45A8-812E-2434AC55D544}"/>
    <cellStyle name="SAPBEXHLevel0 3 4 2 2 4" xfId="32570" xr:uid="{137C7AA9-FE83-46C7-AD89-79B4E04D9C34}"/>
    <cellStyle name="SAPBEXHLevel0 3 4 2 2 5" xfId="37228" xr:uid="{65A29396-1030-45E4-BEAD-45BED297ADF4}"/>
    <cellStyle name="SAPBEXHLevel0 3 4 2 2 6" xfId="37229" xr:uid="{DBBE09A5-0D41-4C13-9327-5FA4796295B7}"/>
    <cellStyle name="SAPBEXHLevel0 3 4 2 2 7" xfId="37230" xr:uid="{53776CA4-F1D8-464C-B49F-1011FE7493E7}"/>
    <cellStyle name="SAPBEXHLevel0 3 4 2 2 8" xfId="37231" xr:uid="{C38A95F8-D806-4B28-BBDE-CCB5F2659AA9}"/>
    <cellStyle name="SAPBEXHLevel0 3 4 2 2 9" xfId="37232" xr:uid="{921C920E-2FAB-4DEB-9B93-18EF1C016E97}"/>
    <cellStyle name="SAPBEXHLevel0 3 4 2 3" xfId="37233" xr:uid="{BDF43388-635B-49AD-92E4-B8289AB08A15}"/>
    <cellStyle name="SAPBEXHLevel0 3 4 2 4" xfId="37234" xr:uid="{46AC3332-618A-486C-BECD-B0EC0FF8B4E5}"/>
    <cellStyle name="SAPBEXHLevel0 3 4 2 5" xfId="37235" xr:uid="{0180B32F-6BFE-409B-B75A-09CD7994EF96}"/>
    <cellStyle name="SAPBEXHLevel0 3 4 2 6" xfId="37236" xr:uid="{C96C3DC0-9299-4B6A-A37B-22F7484664A3}"/>
    <cellStyle name="SAPBEXHLevel0 3 4 2 7" xfId="37237" xr:uid="{B9E6120D-4636-45EA-9380-68BE506967D3}"/>
    <cellStyle name="SAPBEXHLevel0 3 4 2 8" xfId="37238" xr:uid="{1FD041C0-4EA6-4A77-BD99-42CAE7F709EE}"/>
    <cellStyle name="SAPBEXHLevel0 3 4 2 9" xfId="37239" xr:uid="{E2A8878F-AB75-46A3-87EE-3D5A84290FA8}"/>
    <cellStyle name="SAPBEXHLevel0 3 4 3" xfId="37240" xr:uid="{C0207888-B73B-4B03-AFA6-D49C36FD7880}"/>
    <cellStyle name="SAPBEXHLevel0 3 4 3 10" xfId="37241" xr:uid="{E8989C0B-F33B-409F-A32F-8C813F6947DC}"/>
    <cellStyle name="SAPBEXHLevel0 3 4 3 2" xfId="37243" xr:uid="{A63540B2-CFCE-4342-8D1A-A1C8A2D61431}"/>
    <cellStyle name="SAPBEXHLevel0 3 4 3 2 2" xfId="32684" xr:uid="{D439557F-E0D7-42FF-8B1E-B2ACD9F7279C}"/>
    <cellStyle name="SAPBEXHLevel0 3 4 3 2 3" xfId="32687" xr:uid="{928DC07C-667A-40A3-B314-56240F17DA69}"/>
    <cellStyle name="SAPBEXHLevel0 3 4 3 2 4" xfId="32689" xr:uid="{87BE2F65-1F1A-4CA5-9D71-6E739659A917}"/>
    <cellStyle name="SAPBEXHLevel0 3 4 3 2 5" xfId="37244" xr:uid="{65C4419C-9013-4B71-B47C-CE818526140C}"/>
    <cellStyle name="SAPBEXHLevel0 3 4 3 2 6" xfId="37245" xr:uid="{5E0BCB79-BF6A-4A79-97EA-5C3AC2B1DB6E}"/>
    <cellStyle name="SAPBEXHLevel0 3 4 3 2 7" xfId="37246" xr:uid="{C13F59A8-25DF-4123-8A51-24CEC2B672F0}"/>
    <cellStyle name="SAPBEXHLevel0 3 4 3 2 8" xfId="37247" xr:uid="{6467C97E-6448-409B-AE76-B6236D136465}"/>
    <cellStyle name="SAPBEXHLevel0 3 4 3 2 9" xfId="37248" xr:uid="{DCC925CD-822F-46C4-BB91-666EBD12CE94}"/>
    <cellStyle name="SAPBEXHLevel0 3 4 3 3" xfId="37249" xr:uid="{2A47B300-2007-45C1-B21F-C832E884DB72}"/>
    <cellStyle name="SAPBEXHLevel0 3 4 3 4" xfId="37250" xr:uid="{ABDB8197-5330-4542-B481-438FA1224EF9}"/>
    <cellStyle name="SAPBEXHLevel0 3 4 3 5" xfId="37251" xr:uid="{6D1C265F-3CA3-4BFE-8902-BC5BDB6CEA47}"/>
    <cellStyle name="SAPBEXHLevel0 3 4 3 6" xfId="37252" xr:uid="{DA49FD75-E7FD-4069-BE45-358C53850414}"/>
    <cellStyle name="SAPBEXHLevel0 3 4 3 7" xfId="37253" xr:uid="{DBFBB09B-4664-4659-924A-AAE6B33B8458}"/>
    <cellStyle name="SAPBEXHLevel0 3 4 3 8" xfId="37254" xr:uid="{A90EFF65-566E-41CB-8610-F8007C5D1271}"/>
    <cellStyle name="SAPBEXHLevel0 3 4 3 9" xfId="37255" xr:uid="{F2F2BBAA-2E03-4024-A3BD-2C9A8A5B8F59}"/>
    <cellStyle name="SAPBEXHLevel0 3 4 4" xfId="15820" xr:uid="{CEB9290A-8AFF-401F-8BA0-A3255BAC3C73}"/>
    <cellStyle name="SAPBEXHLevel0 3 4 4 10" xfId="6019" xr:uid="{4D75CF15-96F1-4D6E-94C0-E431E9CBF604}"/>
    <cellStyle name="SAPBEXHLevel0 3 4 4 2" xfId="6782" xr:uid="{247E1C70-5FFE-481E-B15A-6727C0B87A85}"/>
    <cellStyle name="SAPBEXHLevel0 3 4 4 2 2" xfId="37256" xr:uid="{90AE7CCC-8D1E-4AAB-8038-B0DF58ADFD07}"/>
    <cellStyle name="SAPBEXHLevel0 3 4 4 2 3" xfId="37258" xr:uid="{B1770EA7-E587-4DD5-BB7B-4FC623256387}"/>
    <cellStyle name="SAPBEXHLevel0 3 4 4 2 4" xfId="37260" xr:uid="{2CA53C57-2E9A-4653-B488-5B0BB55F47E5}"/>
    <cellStyle name="SAPBEXHLevel0 3 4 4 2 5" xfId="37261" xr:uid="{DA5DE3B9-FB42-4664-B10C-B2B122F3DA04}"/>
    <cellStyle name="SAPBEXHLevel0 3 4 4 2 6" xfId="37262" xr:uid="{72F76D83-076C-4B83-A351-A93C78F7CA5A}"/>
    <cellStyle name="SAPBEXHLevel0 3 4 4 2 7" xfId="36601" xr:uid="{1156EF98-0C0A-4B68-98EE-ED442C718D3B}"/>
    <cellStyle name="SAPBEXHLevel0 3 4 4 2 8" xfId="36607" xr:uid="{369C64FE-E90D-4E1A-A00B-9F4A71871BE5}"/>
    <cellStyle name="SAPBEXHLevel0 3 4 4 2 9" xfId="36609" xr:uid="{6ADE18F3-1CBF-44A0-93A9-1916D9607C94}"/>
    <cellStyle name="SAPBEXHLevel0 3 4 4 3" xfId="6787" xr:uid="{F50A0405-FF4E-4EEE-A5F2-6DB0839364F2}"/>
    <cellStyle name="SAPBEXHLevel0 3 4 4 4" xfId="2957" xr:uid="{1E954FBD-91FA-4298-8759-02448C1D1DAA}"/>
    <cellStyle name="SAPBEXHLevel0 3 4 4 5" xfId="12410" xr:uid="{39C36F4B-68DE-4883-98EA-5C82D59AB301}"/>
    <cellStyle name="SAPBEXHLevel0 3 4 4 6" xfId="37263" xr:uid="{48BE6A95-432C-4BA1-A8DB-41F50369499E}"/>
    <cellStyle name="SAPBEXHLevel0 3 4 4 7" xfId="37264" xr:uid="{013B2BDF-7776-43C5-9280-DAA2ACDE1A02}"/>
    <cellStyle name="SAPBEXHLevel0 3 4 4 8" xfId="37265" xr:uid="{56E22897-9442-4534-8227-7FABA195C055}"/>
    <cellStyle name="SAPBEXHLevel0 3 4 4 9" xfId="37266" xr:uid="{93FAB118-4478-4698-84C4-E442B8E28381}"/>
    <cellStyle name="SAPBEXHLevel0 3 4 5" xfId="12890" xr:uid="{F86A675A-7CBE-48C0-AA03-4EDDFB6AC53D}"/>
    <cellStyle name="SAPBEXHLevel0 3 4 5 10" xfId="37267" xr:uid="{F9CD530A-2DBB-4864-B0C6-9C146553F712}"/>
    <cellStyle name="SAPBEXHLevel0 3 4 5 2" xfId="37268" xr:uid="{513D32BC-1AFE-4ADC-B465-E73E3AF03ABC}"/>
    <cellStyle name="SAPBEXHLevel0 3 4 5 2 2" xfId="37269" xr:uid="{C1E73B20-95A8-4A84-86A6-899D1A60AD93}"/>
    <cellStyle name="SAPBEXHLevel0 3 4 5 2 3" xfId="37271" xr:uid="{8E3E12B4-098B-4460-A3F0-F50469AE460F}"/>
    <cellStyle name="SAPBEXHLevel0 3 4 5 2 4" xfId="37273" xr:uid="{DD25F241-90E9-40D1-B892-B8AE9D659035}"/>
    <cellStyle name="SAPBEXHLevel0 3 4 5 2 5" xfId="37274" xr:uid="{B4D6304F-5E84-4A93-AEFA-99152BAD6AB9}"/>
    <cellStyle name="SAPBEXHLevel0 3 4 5 2 6" xfId="37275" xr:uid="{7DB8CCDE-CAA2-4EFF-8495-3D3D74909518}"/>
    <cellStyle name="SAPBEXHLevel0 3 4 5 2 7" xfId="36663" xr:uid="{2E7B0A69-8608-4A3A-9894-9E1E6027B1E0}"/>
    <cellStyle name="SAPBEXHLevel0 3 4 5 2 8" xfId="36674" xr:uid="{3415A032-5F9D-4288-B6A5-282D9B7C69B9}"/>
    <cellStyle name="SAPBEXHLevel0 3 4 5 2 9" xfId="36676" xr:uid="{70A0645C-F866-47B6-BE95-1F5BAFF3767E}"/>
    <cellStyle name="SAPBEXHLevel0 3 4 5 3" xfId="30330" xr:uid="{3E08B491-3000-407F-A526-79F9AF64A665}"/>
    <cellStyle name="SAPBEXHLevel0 3 4 5 4" xfId="30359" xr:uid="{C3D3ADCF-5C39-4465-A559-52E7F700040C}"/>
    <cellStyle name="SAPBEXHLevel0 3 4 5 5" xfId="30361" xr:uid="{BB65772B-2D80-4C86-9B5C-B517D8B32B83}"/>
    <cellStyle name="SAPBEXHLevel0 3 4 5 6" xfId="30363" xr:uid="{0ADD8B9F-2D7C-4472-88A1-F7821F980CD6}"/>
    <cellStyle name="SAPBEXHLevel0 3 4 5 7" xfId="30365" xr:uid="{8A3FE18B-A861-4231-B058-8A56AE4C7B03}"/>
    <cellStyle name="SAPBEXHLevel0 3 4 5 8" xfId="30367" xr:uid="{1F73CE49-1B0F-4742-BF72-0551599C240D}"/>
    <cellStyle name="SAPBEXHLevel0 3 4 5 9" xfId="30370" xr:uid="{6CBFD6B6-F1E8-4F06-836E-95E7B36B78D6}"/>
    <cellStyle name="SAPBEXHLevel0 3 4 6" xfId="7661" xr:uid="{5732464D-DF96-4EB9-835F-9C164CBCAC36}"/>
    <cellStyle name="SAPBEXHLevel0 3 4 6 10" xfId="33811" xr:uid="{309A881B-B984-40B6-8D26-A635534D4AA8}"/>
    <cellStyle name="SAPBEXHLevel0 3 4 6 2" xfId="37276" xr:uid="{FCDB4900-FF17-42BE-9193-848A7CA8A751}"/>
    <cellStyle name="SAPBEXHLevel0 3 4 6 2 2" xfId="37277" xr:uid="{9666E63C-AC65-432B-8839-7B69AF0FCFA0}"/>
    <cellStyle name="SAPBEXHLevel0 3 4 6 2 3" xfId="37278" xr:uid="{6075FC2F-5854-4AE9-8205-2C099ADA6078}"/>
    <cellStyle name="SAPBEXHLevel0 3 4 6 2 4" xfId="37279" xr:uid="{D87C8F6D-F014-4310-A996-9934CF92CA18}"/>
    <cellStyle name="SAPBEXHLevel0 3 4 6 2 5" xfId="37280" xr:uid="{78F40DFF-85C3-4C36-BDE8-2F4FF3C4D759}"/>
    <cellStyle name="SAPBEXHLevel0 3 4 6 2 6" xfId="37281" xr:uid="{35324C4D-1335-4C15-BAD2-AB53BC9E429A}"/>
    <cellStyle name="SAPBEXHLevel0 3 4 6 2 7" xfId="37283" xr:uid="{8B147AAB-FADA-4D66-90AD-FACCD366D958}"/>
    <cellStyle name="SAPBEXHLevel0 3 4 6 2 8" xfId="37284" xr:uid="{A259CCDD-799F-4415-BB48-FC685CCBDC2B}"/>
    <cellStyle name="SAPBEXHLevel0 3 4 6 2 9" xfId="37285" xr:uid="{98B144A6-C1AC-489D-B65F-83A706D3CCB8}"/>
    <cellStyle name="SAPBEXHLevel0 3 4 6 3" xfId="37286" xr:uid="{413F555B-0336-4501-986C-38B653D73290}"/>
    <cellStyle name="SAPBEXHLevel0 3 4 6 4" xfId="37287" xr:uid="{54D0DEF8-C617-46F4-9AB8-68383EF40CDE}"/>
    <cellStyle name="SAPBEXHLevel0 3 4 6 5" xfId="37288" xr:uid="{20399C15-8063-429F-82DD-F9184E8A750E}"/>
    <cellStyle name="SAPBEXHLevel0 3 4 6 6" xfId="33775" xr:uid="{F6E46445-2652-491E-A7DF-E19AA98EC901}"/>
    <cellStyle name="SAPBEXHLevel0 3 4 6 7" xfId="33782" xr:uid="{E0A4050A-CAC8-469D-A721-E017FB7C65C9}"/>
    <cellStyle name="SAPBEXHLevel0 3 4 6 8" xfId="16916" xr:uid="{9E51BB32-A122-4601-B8A4-AFFEB67F1C2B}"/>
    <cellStyle name="SAPBEXHLevel0 3 4 6 9" xfId="33784" xr:uid="{9F329196-964E-4D93-877A-E7C1C4701904}"/>
    <cellStyle name="SAPBEXHLevel0 3 4 7" xfId="7669" xr:uid="{F2A1F984-BDB1-465A-BC00-F328ACF98ED5}"/>
    <cellStyle name="SAPBEXHLevel0 3 4 7 2" xfId="37289" xr:uid="{DD5D30C4-5E70-4902-8762-4012C24195D9}"/>
    <cellStyle name="SAPBEXHLevel0 3 4 7 3" xfId="37291" xr:uid="{161469A0-83C2-4041-B2E6-16DB6FB66577}"/>
    <cellStyle name="SAPBEXHLevel0 3 4 7 4" xfId="37293" xr:uid="{4895A752-8F3E-4C3E-813A-CD1226B15BE6}"/>
    <cellStyle name="SAPBEXHLevel0 3 4 7 5" xfId="37295" xr:uid="{A0A649A4-E843-4D30-9587-DCCBA5605D69}"/>
    <cellStyle name="SAPBEXHLevel0 3 4 7 6" xfId="37297" xr:uid="{DFE3668D-4083-4014-AB2D-82F55DBA84D1}"/>
    <cellStyle name="SAPBEXHLevel0 3 4 7 7" xfId="37299" xr:uid="{94769403-BABF-481C-A59C-351550E8414E}"/>
    <cellStyle name="SAPBEXHLevel0 3 4 7 8" xfId="37301" xr:uid="{46D970BE-3226-4BF1-A080-E608B462F88D}"/>
    <cellStyle name="SAPBEXHLevel0 3 4 7 9" xfId="37303" xr:uid="{2C71E723-E104-41C9-803A-084D73BAE24D}"/>
    <cellStyle name="SAPBEXHLevel0 3 4 8" xfId="12897" xr:uid="{8BA5A91A-3518-4F78-B54E-1CB6D9F130B4}"/>
    <cellStyle name="SAPBEXHLevel0 3 4 8 2" xfId="37304" xr:uid="{60332843-16B9-4069-BFDF-4BA60081108E}"/>
    <cellStyle name="SAPBEXHLevel0 3 4 8 3" xfId="37305" xr:uid="{BE21218B-8B56-4069-9990-170456AB6EC6}"/>
    <cellStyle name="SAPBEXHLevel0 3 4 8 4" xfId="37306" xr:uid="{297D49A1-59F9-4CE4-A0F3-727D9C4E9F99}"/>
    <cellStyle name="SAPBEXHLevel0 3 4 8 5" xfId="37307" xr:uid="{0632E88B-4875-45D5-936A-3ADA010733F8}"/>
    <cellStyle name="SAPBEXHLevel0 3 4 8 6" xfId="37308" xr:uid="{EF847114-9BD5-4768-9817-4AF5BB10AD6C}"/>
    <cellStyle name="SAPBEXHLevel0 3 4 8 7" xfId="37309" xr:uid="{09166B86-885D-4298-8E0C-123D439C3AC0}"/>
    <cellStyle name="SAPBEXHLevel0 3 4 8 8" xfId="37310" xr:uid="{9371B285-ABD0-49EE-85BC-C4B5DC21174D}"/>
    <cellStyle name="SAPBEXHLevel0 3 4 8 9" xfId="37311" xr:uid="{2D77D462-0B7F-483C-B979-B2EE3C441C50}"/>
    <cellStyle name="SAPBEXHLevel0 3 4 9" xfId="12904" xr:uid="{2C4176DE-D45D-4153-B75E-00C57CBD4B27}"/>
    <cellStyle name="SAPBEXHLevel0 3 4 9 2" xfId="37312" xr:uid="{59B40108-B9C4-4900-9FC7-131E53D65BDB}"/>
    <cellStyle name="SAPBEXHLevel0 3 4 9 3" xfId="37313" xr:uid="{C4F292A5-3441-4EE1-B5B3-EC90AA390869}"/>
    <cellStyle name="SAPBEXHLevel0 3 4 9 4" xfId="37314" xr:uid="{376E75FD-DEAE-4BE2-A9CA-250571C61930}"/>
    <cellStyle name="SAPBEXHLevel0 3 4 9 5" xfId="37315" xr:uid="{B229D819-25A6-4193-A5F2-940BB8A5EA62}"/>
    <cellStyle name="SAPBEXHLevel0 3 4 9 6" xfId="37316" xr:uid="{7C93AD70-0319-482D-A3C6-4681987E5527}"/>
    <cellStyle name="SAPBEXHLevel0 3 4 9 7" xfId="37317" xr:uid="{14674819-AE9C-4F27-9197-CAE0E7684D84}"/>
    <cellStyle name="SAPBEXHLevel0 3 4 9 8" xfId="37318" xr:uid="{5084D04F-D2D7-4220-978D-3B6B0C13BC28}"/>
    <cellStyle name="SAPBEXHLevel0 3 4 9 9" xfId="37319" xr:uid="{47D97937-0B6B-484E-80EC-B10AD9C2C6E6}"/>
    <cellStyle name="SAPBEXHLevel0 3 4_New TB 18-19" xfId="31900" xr:uid="{2A1F2BCB-3BDA-47B9-B829-64750A711305}"/>
    <cellStyle name="SAPBEXHLevel0 3 5" xfId="34627" xr:uid="{E039BACD-3F47-4F18-AA83-40D474F582AC}"/>
    <cellStyle name="SAPBEXHLevel0 3 5 10" xfId="37320" xr:uid="{3DF40D00-3D95-4FE0-B89C-53A25A740BE3}"/>
    <cellStyle name="SAPBEXHLevel0 3 5 2" xfId="31209" xr:uid="{DC190666-A0BA-4B23-8A8A-8CA4EE216650}"/>
    <cellStyle name="SAPBEXHLevel0 3 5 2 2" xfId="37321" xr:uid="{BBDBC030-AB1C-4376-9C7E-45F90492946D}"/>
    <cellStyle name="SAPBEXHLevel0 3 5 2 3" xfId="37322" xr:uid="{5DB3BC50-2048-42CA-9F45-C72938B60FC2}"/>
    <cellStyle name="SAPBEXHLevel0 3 5 2 4" xfId="37323" xr:uid="{7C72994F-8638-4DB2-A09C-A9D25D242F03}"/>
    <cellStyle name="SAPBEXHLevel0 3 5 2 5" xfId="37324" xr:uid="{CDB268B7-B1A8-4402-8283-5F4D95B7C900}"/>
    <cellStyle name="SAPBEXHLevel0 3 5 2 6" xfId="37325" xr:uid="{B29546C2-4245-4E4D-9292-CC34F7B57EFF}"/>
    <cellStyle name="SAPBEXHLevel0 3 5 2 7" xfId="37326" xr:uid="{58021E0C-5CBC-4F80-BE9D-27E02D09118E}"/>
    <cellStyle name="SAPBEXHLevel0 3 5 2 8" xfId="37327" xr:uid="{089C3F47-DF09-4322-AE1F-2A6324282AB2}"/>
    <cellStyle name="SAPBEXHLevel0 3 5 2 9" xfId="37328" xr:uid="{0E0FD6C3-F826-44CB-87B8-0C6E5C569FF8}"/>
    <cellStyle name="SAPBEXHLevel0 3 5 3" xfId="37329" xr:uid="{108A1562-D8D5-4B02-B49F-5F534B8CD9FC}"/>
    <cellStyle name="SAPBEXHLevel0 3 5 4" xfId="15826" xr:uid="{B4B9D7C2-6FE4-476D-8BF2-FF0C0320F031}"/>
    <cellStyle name="SAPBEXHLevel0 3 5 5" xfId="12922" xr:uid="{91F805F0-FDE1-4E06-9380-BE6906006D3A}"/>
    <cellStyle name="SAPBEXHLevel0 3 5 6" xfId="7726" xr:uid="{A04C7369-6CB1-4A20-B311-6EBDFD2ED1F9}"/>
    <cellStyle name="SAPBEXHLevel0 3 5 7" xfId="7936" xr:uid="{4CB53DF1-F8CA-4F5B-AFFC-1849C79B606E}"/>
    <cellStyle name="SAPBEXHLevel0 3 5 8" xfId="8136" xr:uid="{796F2824-C2E3-4D61-B7C6-DE5FA379E6E1}"/>
    <cellStyle name="SAPBEXHLevel0 3 5 9" xfId="8259" xr:uid="{E3430510-2434-4D69-8E0B-DA2F8952FCB2}"/>
    <cellStyle name="SAPBEXHLevel0 3 6" xfId="24450" xr:uid="{FF5AE7F5-4932-4B1F-9456-6E20700DF2E7}"/>
    <cellStyle name="SAPBEXHLevel0 3 6 10" xfId="37330" xr:uid="{6E0116E1-B2A3-4355-8F4E-0C588DE1828F}"/>
    <cellStyle name="SAPBEXHLevel0 3 6 2" xfId="37331" xr:uid="{3E01B824-50F0-4036-927E-E929B7BD0331}"/>
    <cellStyle name="SAPBEXHLevel0 3 6 2 2" xfId="37069" xr:uid="{55B96A1C-A527-4E1D-B56A-99B21A5320B2}"/>
    <cellStyle name="SAPBEXHLevel0 3 6 2 3" xfId="37072" xr:uid="{EE807B38-4DCF-4B3D-AF90-F7C0AD72E1EB}"/>
    <cellStyle name="SAPBEXHLevel0 3 6 2 4" xfId="37075" xr:uid="{A5416FF8-50C9-49C7-AA15-E9B7DE177FE6}"/>
    <cellStyle name="SAPBEXHLevel0 3 6 2 5" xfId="37078" xr:uid="{7BE66209-83CF-458E-81FC-F57A863C17F5}"/>
    <cellStyle name="SAPBEXHLevel0 3 6 2 6" xfId="37081" xr:uid="{F2F3F485-4775-4168-B2E5-5A318124FE90}"/>
    <cellStyle name="SAPBEXHLevel0 3 6 2 7" xfId="37084" xr:uid="{AE250AE5-72A4-4B61-8ADC-1F811A0801B6}"/>
    <cellStyle name="SAPBEXHLevel0 3 6 2 8" xfId="37087" xr:uid="{CE941B91-2117-4CA5-BF1B-CFA34BA5687B}"/>
    <cellStyle name="SAPBEXHLevel0 3 6 2 9" xfId="37333" xr:uid="{D8ED776D-D247-430C-A7C2-5413F0341914}"/>
    <cellStyle name="SAPBEXHLevel0 3 6 3" xfId="37335" xr:uid="{B51D6A71-0277-4055-8114-EC1B6EE02E6E}"/>
    <cellStyle name="SAPBEXHLevel0 3 6 4" xfId="15831" xr:uid="{7CF79F49-2CA4-4562-A3F6-A0F02E2D1B9D}"/>
    <cellStyle name="SAPBEXHLevel0 3 6 5" xfId="12932" xr:uid="{7D4E35C1-27F1-4592-9B69-F27562E4E606}"/>
    <cellStyle name="SAPBEXHLevel0 3 6 6" xfId="8644" xr:uid="{F5A2CDF4-0E80-4608-8F43-F33D00CED30E}"/>
    <cellStyle name="SAPBEXHLevel0 3 6 7" xfId="8749" xr:uid="{FF851540-E95C-42AB-9ADA-8C518EA7F0C5}"/>
    <cellStyle name="SAPBEXHLevel0 3 6 8" xfId="8754" xr:uid="{20756E3E-729F-4535-BA14-8347F34DBA5C}"/>
    <cellStyle name="SAPBEXHLevel0 3 6 9" xfId="12937" xr:uid="{7C451A46-4134-4EC6-B46C-6612BF042651}"/>
    <cellStyle name="SAPBEXHLevel0 3 7" xfId="24453" xr:uid="{05C2FC11-D4C0-4D72-9816-9C7266009F68}"/>
    <cellStyle name="SAPBEXHLevel0 3 7 10" xfId="1782" xr:uid="{0EAE7A10-3BC1-4513-914C-AAEBD9C8A4D1}"/>
    <cellStyle name="SAPBEXHLevel0 3 7 2" xfId="37337" xr:uid="{A6E41F8A-5FD8-46DE-B21B-BC524921D4C9}"/>
    <cellStyle name="SAPBEXHLevel0 3 7 2 2" xfId="17568" xr:uid="{1EC7F470-B5DE-4378-8159-9A91656710D0}"/>
    <cellStyle name="SAPBEXHLevel0 3 7 2 3" xfId="17571" xr:uid="{18FA5E12-7DAF-42E5-A8F6-A6D303AB8016}"/>
    <cellStyle name="SAPBEXHLevel0 3 7 2 4" xfId="17574" xr:uid="{BEBF8E4D-2B9A-467B-8B37-909ED86D09CF}"/>
    <cellStyle name="SAPBEXHLevel0 3 7 2 5" xfId="8909" xr:uid="{B192EDC2-5FAE-4363-9D8F-2853B683EF0E}"/>
    <cellStyle name="SAPBEXHLevel0 3 7 2 6" xfId="8912" xr:uid="{C018F4B2-3AFA-41A4-A7E0-724B7F14D4AF}"/>
    <cellStyle name="SAPBEXHLevel0 3 7 2 7" xfId="9014" xr:uid="{0E135DC8-C4F3-482C-8267-30F9FB776EBA}"/>
    <cellStyle name="SAPBEXHLevel0 3 7 2 8" xfId="37339" xr:uid="{CBB71BBC-7E2C-47D0-9611-1735A387FF18}"/>
    <cellStyle name="SAPBEXHLevel0 3 7 2 9" xfId="37340" xr:uid="{1527AF4D-6A72-4E96-9376-2D694330F90A}"/>
    <cellStyle name="SAPBEXHLevel0 3 7 3" xfId="37341" xr:uid="{1A4B63BF-4588-45B0-9D58-B5FBE3F4EB94}"/>
    <cellStyle name="SAPBEXHLevel0 3 7 4" xfId="37342" xr:uid="{2CDEE3DA-B771-4893-BF5D-4F2A7306DDE6}"/>
    <cellStyle name="SAPBEXHLevel0 3 7 5" xfId="37343" xr:uid="{E1977230-B4D8-40B6-971D-45ECF604FD85}"/>
    <cellStyle name="SAPBEXHLevel0 3 7 6" xfId="8865" xr:uid="{E1CCC0FA-3323-4F33-94A8-3F3ACDB06C09}"/>
    <cellStyle name="SAPBEXHLevel0 3 7 7" xfId="8867" xr:uid="{79C84DD8-F728-49B0-B496-88D5FC28E4CA}"/>
    <cellStyle name="SAPBEXHLevel0 3 7 8" xfId="8901" xr:uid="{4EEC578E-C741-45FE-B049-14987005A4DA}"/>
    <cellStyle name="SAPBEXHLevel0 3 7 9" xfId="37344" xr:uid="{EF992ABB-6897-4694-B3AC-D9350BBC8239}"/>
    <cellStyle name="SAPBEXHLevel0 3 8" xfId="5208" xr:uid="{D299D49A-062D-482A-9131-902E0D64D03C}"/>
    <cellStyle name="SAPBEXHLevel0 3 8 10" xfId="17628" xr:uid="{7CBF2CA4-637A-483B-8BEF-1F683AD22B02}"/>
    <cellStyle name="SAPBEXHLevel0 3 8 2" xfId="17567" xr:uid="{99B992D7-C8FE-415A-BD75-B4FEB7663008}"/>
    <cellStyle name="SAPBEXHLevel0 3 8 2 2" xfId="37346" xr:uid="{4A835E6D-F261-41C9-B645-15881439ADD1}"/>
    <cellStyle name="SAPBEXHLevel0 3 8 2 3" xfId="37348" xr:uid="{FA986AA8-3710-4912-8F2C-13B88361069E}"/>
    <cellStyle name="SAPBEXHLevel0 3 8 2 4" xfId="37350" xr:uid="{97ED9E98-AA35-46C3-9541-44BC6EF844A8}"/>
    <cellStyle name="SAPBEXHLevel0 3 8 2 5" xfId="37351" xr:uid="{C65DF8A9-FF98-48CF-8DFB-70A5E5C83ED2}"/>
    <cellStyle name="SAPBEXHLevel0 3 8 2 6" xfId="37352" xr:uid="{DCB1D1EB-E4A3-472F-A4D0-AC563CA9A26F}"/>
    <cellStyle name="SAPBEXHLevel0 3 8 2 7" xfId="32213" xr:uid="{C3E9B747-5C56-4DDC-8038-9E194155C65C}"/>
    <cellStyle name="SAPBEXHLevel0 3 8 2 8" xfId="37353" xr:uid="{B6F71EC4-A7C0-4162-8E51-6137D2115AB7}"/>
    <cellStyle name="SAPBEXHLevel0 3 8 2 9" xfId="37354" xr:uid="{0FAD3B4D-5C0C-4C9F-BE21-E75655F5D0B2}"/>
    <cellStyle name="SAPBEXHLevel0 3 8 3" xfId="17570" xr:uid="{B7C878FE-888C-41F4-B2F1-6DF8ED4F499A}"/>
    <cellStyle name="SAPBEXHLevel0 3 8 4" xfId="17573" xr:uid="{33C21F8C-4680-45A7-BE0D-5E3E2B13656A}"/>
    <cellStyle name="SAPBEXHLevel0 3 8 5" xfId="17576" xr:uid="{AB15045F-45FF-4FE4-8111-9A41E820AF02}"/>
    <cellStyle name="SAPBEXHLevel0 3 8 6" xfId="8907" xr:uid="{7C4CF02E-F57C-432F-99F5-7FCAE3BF6133}"/>
    <cellStyle name="SAPBEXHLevel0 3 8 7" xfId="8910" xr:uid="{59273B8E-214B-41DA-951A-F03CE10961F1}"/>
    <cellStyle name="SAPBEXHLevel0 3 8 8" xfId="9012" xr:uid="{D7CEE627-E07E-42F4-A763-007D66A4CEB3}"/>
    <cellStyle name="SAPBEXHLevel0 3 8 9" xfId="37338" xr:uid="{04F057DA-5287-4446-95F1-12F50C069637}"/>
    <cellStyle name="SAPBEXHLevel0 3 9" xfId="5216" xr:uid="{C10C26FA-4085-4C9A-B6CF-FFB1E51293CA}"/>
    <cellStyle name="SAPBEXHLevel0 3 9 10" xfId="37355" xr:uid="{7CD22AD9-2F6E-4CE1-8AD7-E33D565295C4}"/>
    <cellStyle name="SAPBEXHLevel0 3 9 2" xfId="37356" xr:uid="{C6E0CD8E-FBB6-4C76-A160-188DB9347AFF}"/>
    <cellStyle name="SAPBEXHLevel0 3 9 2 2" xfId="37358" xr:uid="{5256F3F5-1FBF-49FE-A080-07597B92F0EE}"/>
    <cellStyle name="SAPBEXHLevel0 3 9 2 3" xfId="37360" xr:uid="{E73A8913-0E67-4C1F-9C59-E67D1AC15330}"/>
    <cellStyle name="SAPBEXHLevel0 3 9 2 4" xfId="37362" xr:uid="{C6EC44AE-85EF-40F1-970D-C6A9F3C76C5C}"/>
    <cellStyle name="SAPBEXHLevel0 3 9 2 5" xfId="37363" xr:uid="{44654CE8-8471-4A0B-9456-6526437E8E81}"/>
    <cellStyle name="SAPBEXHLevel0 3 9 2 6" xfId="37364" xr:uid="{EEE6CCEF-7804-4F36-925A-7601AB40D41F}"/>
    <cellStyle name="SAPBEXHLevel0 3 9 2 7" xfId="37365" xr:uid="{3EE05CFD-ED14-48E5-80DA-FE060D80D14D}"/>
    <cellStyle name="SAPBEXHLevel0 3 9 2 8" xfId="37366" xr:uid="{D8589DD8-5D50-4CAA-A16C-937F337EE73A}"/>
    <cellStyle name="SAPBEXHLevel0 3 9 2 9" xfId="37367" xr:uid="{08F861BA-3E90-480E-92D1-737F6344BF3C}"/>
    <cellStyle name="SAPBEXHLevel0 3 9 3" xfId="37368" xr:uid="{E3316C87-A8B5-4009-9585-B5C6C1C02B08}"/>
    <cellStyle name="SAPBEXHLevel0 3 9 4" xfId="37369" xr:uid="{17B20AF0-20AC-4036-AC68-C767E9F14885}"/>
    <cellStyle name="SAPBEXHLevel0 3 9 5" xfId="37370" xr:uid="{5F55CD9B-CC1C-4242-BEC6-4CD54FDC1AAB}"/>
    <cellStyle name="SAPBEXHLevel0 3 9 6" xfId="37371" xr:uid="{5E1688DA-5363-45CA-80D7-B8BD6E090E23}"/>
    <cellStyle name="SAPBEXHLevel0 3 9 7" xfId="37372" xr:uid="{FA4F2383-9AB1-4EEB-A6F6-B025BAE0F772}"/>
    <cellStyle name="SAPBEXHLevel0 3 9 8" xfId="37373" xr:uid="{3D6E0E21-1BBF-444E-AEB8-30A73EF03CFC}"/>
    <cellStyle name="SAPBEXHLevel0 3 9 9" xfId="37374" xr:uid="{FEBC4387-8389-4B2D-8C1C-47C72535E655}"/>
    <cellStyle name="SAPBEXHLevel0 3_New TB 18-19" xfId="27677" xr:uid="{5C41E943-C682-4800-837D-E361A94D1FBE}"/>
    <cellStyle name="SAPBEXHLevel0 4" xfId="8554" xr:uid="{CC977F97-EAFE-48B7-96F0-4A30982995E3}"/>
    <cellStyle name="SAPBEXHLevel0 4 10" xfId="37375" xr:uid="{6144943E-0220-48D1-8078-2FEF89EAB847}"/>
    <cellStyle name="SAPBEXHLevel0 4 10 2" xfId="34563" xr:uid="{CE4A82F1-EB4B-40E7-9AB4-C7A3D628FC45}"/>
    <cellStyle name="SAPBEXHLevel0 4 10 3" xfId="1496" xr:uid="{618C86AD-8EFE-49BB-B795-0D1EAB203B78}"/>
    <cellStyle name="SAPBEXHLevel0 4 10 4" xfId="1502" xr:uid="{E06395FA-4958-46C4-8CB8-0F6A0764223F}"/>
    <cellStyle name="SAPBEXHLevel0 4 10 5" xfId="1508" xr:uid="{6405E0C8-2067-4F2A-9ECD-1295F560430B}"/>
    <cellStyle name="SAPBEXHLevel0 4 11" xfId="37376" xr:uid="{33C18D54-5A05-4121-A7B5-3A2DDDF800CB}"/>
    <cellStyle name="SAPBEXHLevel0 4 12" xfId="37377" xr:uid="{8C135CD8-A8FD-42C3-90F5-DC34460BE8A2}"/>
    <cellStyle name="SAPBEXHLevel0 4 13" xfId="37378" xr:uid="{8A316387-2CA2-4719-BB7D-C6BB51ACE10E}"/>
    <cellStyle name="SAPBEXHLevel0 4 14" xfId="37379" xr:uid="{CB71DE6E-BF32-4321-88A8-4018861D578A}"/>
    <cellStyle name="SAPBEXHLevel0 4 15" xfId="37380" xr:uid="{017C490E-BEDE-4C8A-B2EC-53B5D8D3FEEF}"/>
    <cellStyle name="SAPBEXHLevel0 4 16" xfId="34894" xr:uid="{405512F0-E720-434A-AC1F-6A1AF82986A4}"/>
    <cellStyle name="SAPBEXHLevel0 4 17" xfId="37381" xr:uid="{60ECEE52-CE76-42F5-B2E0-19DCB649B8C4}"/>
    <cellStyle name="SAPBEXHLevel0 4 18" xfId="37382" xr:uid="{8295B8AD-6635-4AEA-A4CE-2B594881A54D}"/>
    <cellStyle name="SAPBEXHLevel0 4 2" xfId="21006" xr:uid="{7B619233-9D27-4569-B6E5-984524CF341A}"/>
    <cellStyle name="SAPBEXHLevel0 4 2 10" xfId="8903" xr:uid="{AB5B4CA0-0A73-4B5A-88FE-BB1D1F889A3F}"/>
    <cellStyle name="SAPBEXHLevel0 4 2 2" xfId="32029" xr:uid="{7B1DD442-0BAA-4578-8787-F7696DA1436E}"/>
    <cellStyle name="SAPBEXHLevel0 4 2 2 2" xfId="3457" xr:uid="{2876BC47-BFF5-413B-BCA0-EBD4B5BB48E5}"/>
    <cellStyle name="SAPBEXHLevel0 4 2 2 3" xfId="14748" xr:uid="{453034D0-573B-4E02-BB1D-1685BD017218}"/>
    <cellStyle name="SAPBEXHLevel0 4 2 2 4" xfId="14757" xr:uid="{79ED5703-2B8C-4ED1-9FEE-6CF9F47CFF1F}"/>
    <cellStyle name="SAPBEXHLevel0 4 2 2 5" xfId="33323" xr:uid="{B83674DA-F230-42AC-8D62-F1843DA62165}"/>
    <cellStyle name="SAPBEXHLevel0 4 2 3" xfId="32031" xr:uid="{B315429F-ADBB-4A03-8913-E32037853E1D}"/>
    <cellStyle name="SAPBEXHLevel0 4 2 4" xfId="8764" xr:uid="{9C127165-5836-4ECB-B362-2D16777A36CD}"/>
    <cellStyle name="SAPBEXHLevel0 4 2 5" xfId="12970" xr:uid="{9E8C473E-FF51-482A-8A99-C91EA65F0A43}"/>
    <cellStyle name="SAPBEXHLevel0 4 2 6" xfId="12977" xr:uid="{955C9B65-2829-4903-B2F7-00704EFC01F4}"/>
    <cellStyle name="SAPBEXHLevel0 4 2 7" xfId="12989" xr:uid="{B5D2BEE3-CCC8-4F9C-A283-C5F97C442398}"/>
    <cellStyle name="SAPBEXHLevel0 4 2 8" xfId="12997" xr:uid="{94212582-9D8A-4D87-A71C-4F072F83B776}"/>
    <cellStyle name="SAPBEXHLevel0 4 2 9" xfId="13004" xr:uid="{DDFA598D-7206-423E-8435-A20FFC4C5CC6}"/>
    <cellStyle name="SAPBEXHLevel0 4 3" xfId="34630" xr:uid="{16022AF1-9EA6-4F2E-88DA-D94FF6B8AE66}"/>
    <cellStyle name="SAPBEXHLevel0 4 3 10" xfId="18067" xr:uid="{430215A7-13F1-476C-91DE-E97DAD7D561A}"/>
    <cellStyle name="SAPBEXHLevel0 4 3 2" xfId="18040" xr:uid="{EA8F0593-FE5D-4F35-8066-97EF7D8E4445}"/>
    <cellStyle name="SAPBEXHLevel0 4 3 2 2" xfId="32127" xr:uid="{E48B1703-D461-426B-83B4-9C83ABFAF33F}"/>
    <cellStyle name="SAPBEXHLevel0 4 3 2 3" xfId="32148" xr:uid="{58B79E7E-527E-4DD7-961D-63D96A62B9E6}"/>
    <cellStyle name="SAPBEXHLevel0 4 3 2 4" xfId="32177" xr:uid="{956D3137-17CC-4A79-A41C-BBD9370C273C}"/>
    <cellStyle name="SAPBEXHLevel0 4 3 2 5" xfId="32198" xr:uid="{D68D6554-732D-43E8-A606-29B9ADC8F398}"/>
    <cellStyle name="SAPBEXHLevel0 4 3 3" xfId="18045" xr:uid="{CABD9F9F-A4A0-440A-B11C-8E4998BEB34B}"/>
    <cellStyle name="SAPBEXHLevel0 4 3 4" xfId="15934" xr:uid="{E4032AB1-4CCA-4418-9CFF-A56F0EDC51D3}"/>
    <cellStyle name="SAPBEXHLevel0 4 3 5" xfId="13030" xr:uid="{F6634580-CBEF-4CD3-A723-7EF95574C151}"/>
    <cellStyle name="SAPBEXHLevel0 4 3 6" xfId="13039" xr:uid="{C1CB827B-73B8-40DD-9255-C8F250170BEC}"/>
    <cellStyle name="SAPBEXHLevel0 4 3 7" xfId="13050" xr:uid="{59C6D433-3352-463F-9E05-FAE9A5B480B0}"/>
    <cellStyle name="SAPBEXHLevel0 4 3 8" xfId="13060" xr:uid="{0D75C4EC-62C3-4C8B-9B01-D53F5DB51C1F}"/>
    <cellStyle name="SAPBEXHLevel0 4 3 9" xfId="13070" xr:uid="{739D6370-BF88-499C-9E9E-F1288CB43332}"/>
    <cellStyle name="SAPBEXHLevel0 4 4" xfId="34632" xr:uid="{94F0290D-F3A8-4047-AD5F-F399A747F51D}"/>
    <cellStyle name="SAPBEXHLevel0 4 4 10" xfId="14947" xr:uid="{96D491D5-E4DF-49BD-9B42-6C0276D44998}"/>
    <cellStyle name="SAPBEXHLevel0 4 4 2" xfId="32057" xr:uid="{D9BD3F43-E04D-439A-A6DA-0C6E688BB9C4}"/>
    <cellStyle name="SAPBEXHLevel0 4 4 2 2" xfId="36358" xr:uid="{2B3AE911-AC54-4AB0-8C2D-06F5E89CCD89}"/>
    <cellStyle name="SAPBEXHLevel0 4 4 2 3" xfId="36360" xr:uid="{B7575E49-FB5E-4BE1-9115-137E070B7667}"/>
    <cellStyle name="SAPBEXHLevel0 4 4 2 4" xfId="37383" xr:uid="{345B7525-619F-4FA0-9346-569E8045A951}"/>
    <cellStyle name="SAPBEXHLevel0 4 4 2 5" xfId="37384" xr:uid="{5C9D7C90-BDA3-4E0A-9406-A93508537B4F}"/>
    <cellStyle name="SAPBEXHLevel0 4 4 3" xfId="32059" xr:uid="{8659236E-4553-4D93-BAE0-972CAAEB28C2}"/>
    <cellStyle name="SAPBEXHLevel0 4 4 4" xfId="15943" xr:uid="{5538740B-6CF0-4BF3-B8C4-E15C569CEE63}"/>
    <cellStyle name="SAPBEXHLevel0 4 4 5" xfId="13096" xr:uid="{4E07F7C3-7956-4A34-84C7-7BFD927A7D05}"/>
    <cellStyle name="SAPBEXHLevel0 4 4 6" xfId="13103" xr:uid="{FDB8DA2D-BAD7-405B-B6B6-7F40687E4D33}"/>
    <cellStyle name="SAPBEXHLevel0 4 4 7" xfId="13113" xr:uid="{BF2930EA-87A8-47B0-B08D-F75A94991098}"/>
    <cellStyle name="SAPBEXHLevel0 4 4 8" xfId="13120" xr:uid="{81E9971E-9709-4363-9BB9-180BEC2919EB}"/>
    <cellStyle name="SAPBEXHLevel0 4 4 9" xfId="13126" xr:uid="{C1917BC4-CACD-465C-8EFB-4146A96A9152}"/>
    <cellStyle name="SAPBEXHLevel0 4 5" xfId="34634" xr:uid="{B119470A-216C-44F8-B783-9AE993197A75}"/>
    <cellStyle name="SAPBEXHLevel0 4 5 10" xfId="37385" xr:uid="{C46DB885-C6E0-4573-92E2-76FAF46332B8}"/>
    <cellStyle name="SAPBEXHLevel0 4 5 2" xfId="31219" xr:uid="{229A0326-52B7-437E-B151-B93C49431D52}"/>
    <cellStyle name="SAPBEXHLevel0 4 5 2 2" xfId="37386" xr:uid="{7F6D8AAE-C2B6-4FFA-AA4E-D9EF890276B9}"/>
    <cellStyle name="SAPBEXHLevel0 4 5 2 3" xfId="37387" xr:uid="{13C5503D-0F7B-4FC7-A915-6BD0395E78CD}"/>
    <cellStyle name="SAPBEXHLevel0 4 5 2 4" xfId="37388" xr:uid="{CDC8631C-23D8-41D9-8057-ACCC3E06FF6D}"/>
    <cellStyle name="SAPBEXHLevel0 4 5 2 5" xfId="37389" xr:uid="{CA3FE6B8-6F64-4D4C-AC99-5F8986EB46D3}"/>
    <cellStyle name="SAPBEXHLevel0 4 5 3" xfId="32070" xr:uid="{46DBD0BA-69B6-47B8-B268-02A33FC24D44}"/>
    <cellStyle name="SAPBEXHLevel0 4 5 4" xfId="32072" xr:uid="{C9AA7446-67F3-4A50-8025-DE8AF1731BB8}"/>
    <cellStyle name="SAPBEXHLevel0 4 5 5" xfId="12121" xr:uid="{F2ADE245-573D-4AF4-BB1C-7CBB472A0D19}"/>
    <cellStyle name="SAPBEXHLevel0 4 5 6" xfId="12128" xr:uid="{991DBAA2-5310-4901-9B48-F38E31484AC6}"/>
    <cellStyle name="SAPBEXHLevel0 4 5 7" xfId="13151" xr:uid="{AB97041D-B496-480B-A9D8-786BC6D15EE1}"/>
    <cellStyle name="SAPBEXHLevel0 4 5 8" xfId="13155" xr:uid="{B69A2BED-8D10-4533-A6D2-BA7A3AE8A565}"/>
    <cellStyle name="SAPBEXHLevel0 4 5 9" xfId="13159" xr:uid="{63192324-06D6-4EA5-B293-9A0854A2BC2F}"/>
    <cellStyle name="SAPBEXHLevel0 4 6" xfId="24456" xr:uid="{97149371-6A2C-4F9E-9AFC-8D7E8D379A2A}"/>
    <cellStyle name="SAPBEXHLevel0 4 6 10" xfId="31159" xr:uid="{5675C5FB-744E-4AB0-B7BF-C15AAEA4C80F}"/>
    <cellStyle name="SAPBEXHLevel0 4 6 2" xfId="32085" xr:uid="{294A49F3-98A4-4141-8C9F-569825D17BE5}"/>
    <cellStyle name="SAPBEXHLevel0 4 6 2 2" xfId="37390" xr:uid="{B6C81D51-5445-47EC-A987-B24B5B814B17}"/>
    <cellStyle name="SAPBEXHLevel0 4 6 2 3" xfId="1393" xr:uid="{A3A2F2F7-7FD5-4AC6-9F8C-909FB4863DFD}"/>
    <cellStyle name="SAPBEXHLevel0 4 6 2 4" xfId="1709" xr:uid="{932C6C84-666A-45F3-988B-4F010EE933C3}"/>
    <cellStyle name="SAPBEXHLevel0 4 6 2 5" xfId="28797" xr:uid="{6E96CD51-CAF3-4646-A05D-BF11032DC6F9}"/>
    <cellStyle name="SAPBEXHLevel0 4 6 3" xfId="32087" xr:uid="{BF84B2F8-97EE-4989-9F24-F331DBD7D71F}"/>
    <cellStyle name="SAPBEXHLevel0 4 6 4" xfId="32089" xr:uid="{567D37B3-F8E5-4BBD-AF4A-9A250DE57EB8}"/>
    <cellStyle name="SAPBEXHLevel0 4 6 5" xfId="13169" xr:uid="{A9C2130E-0246-4E0D-BD46-5604872A29A7}"/>
    <cellStyle name="SAPBEXHLevel0 4 6 6" xfId="13172" xr:uid="{E4F52545-63B2-4C3F-BB9A-8B11E55BC966}"/>
    <cellStyle name="SAPBEXHLevel0 4 6 7" xfId="13174" xr:uid="{F7D6B5C3-93AD-46A1-BA10-F9E76EB06897}"/>
    <cellStyle name="SAPBEXHLevel0 4 6 8" xfId="13176" xr:uid="{229AB694-AA87-4B8F-A373-0C497C61717A}"/>
    <cellStyle name="SAPBEXHLevel0 4 6 9" xfId="13178" xr:uid="{BD991309-4923-4466-84D7-6290ED9BA876}"/>
    <cellStyle name="SAPBEXHLevel0 4 7" xfId="5274" xr:uid="{EB0A3F40-9CCA-44CD-B71B-11E8F0525B07}"/>
    <cellStyle name="SAPBEXHLevel0 4 7 2" xfId="37391" xr:uid="{837C9AC1-F56C-4930-A042-B04E735DA336}"/>
    <cellStyle name="SAPBEXHLevel0 4 7 3" xfId="37392" xr:uid="{E9859D66-C3AD-47CA-B726-F9A2E574D6CD}"/>
    <cellStyle name="SAPBEXHLevel0 4 7 4" xfId="37393" xr:uid="{51E154FD-03E0-4620-8344-50619949D306}"/>
    <cellStyle name="SAPBEXHLevel0 4 7 5" xfId="37394" xr:uid="{91EF9493-71DD-48DF-85B4-11BBA68FC89D}"/>
    <cellStyle name="SAPBEXHLevel0 4 8" xfId="5281" xr:uid="{92652C80-8473-40D0-837C-D461222BA165}"/>
    <cellStyle name="SAPBEXHLevel0 4 8 2" xfId="37395" xr:uid="{7A5CCFD5-CCED-4214-BC00-8B218351465F}"/>
    <cellStyle name="SAPBEXHLevel0 4 8 3" xfId="37345" xr:uid="{1907259A-1DF1-4CF2-A7FF-F3ABB8FD3276}"/>
    <cellStyle name="SAPBEXHLevel0 4 8 4" xfId="37347" xr:uid="{61F210E8-C783-4DE0-88E2-689CF96206B3}"/>
    <cellStyle name="SAPBEXHLevel0 4 8 5" xfId="37349" xr:uid="{8DB9FA16-CC0A-42FE-B138-8B5E71D468D3}"/>
    <cellStyle name="SAPBEXHLevel0 4 9" xfId="5289" xr:uid="{05772962-1BBE-4136-9D77-3CFAA8000DF1}"/>
    <cellStyle name="SAPBEXHLevel0 4 9 2" xfId="37396" xr:uid="{88525463-8868-4F4D-AC28-756A7D66EEB5}"/>
    <cellStyle name="SAPBEXHLevel0 4 9 3" xfId="37398" xr:uid="{CA65F771-2481-423E-916F-18D9A4FCAEBA}"/>
    <cellStyle name="SAPBEXHLevel0 4 9 4" xfId="34928" xr:uid="{B774A5B9-DB25-4DA6-9F73-C80921982117}"/>
    <cellStyle name="SAPBEXHLevel0 4 9 5" xfId="37399" xr:uid="{3CA3D2C4-6CFC-439F-88DD-3EDF7011D9DB}"/>
    <cellStyle name="SAPBEXHLevel0 4_New TB 18-19" xfId="37400" xr:uid="{F19AECEB-229C-4123-B1A4-8618B4B66B14}"/>
    <cellStyle name="SAPBEXHLevel0 5" xfId="8560" xr:uid="{7B4AEBD1-18DE-419B-8D41-EE14DBC1F06D}"/>
    <cellStyle name="SAPBEXHLevel0 5 10" xfId="24361" xr:uid="{FE8A7038-2A93-4012-A238-FAE7DFF7E9C1}"/>
    <cellStyle name="SAPBEXHLevel0 5 10 2" xfId="37401" xr:uid="{11474CC8-0D09-4AA9-B32C-D4AADB2C74EA}"/>
    <cellStyle name="SAPBEXHLevel0 5 10 3" xfId="34798" xr:uid="{93BAF14B-ED93-44E8-A435-2ACE0208C3BA}"/>
    <cellStyle name="SAPBEXHLevel0 5 10 4" xfId="34800" xr:uid="{8CB8CB70-6B19-41C5-8FFB-61EFF87AB775}"/>
    <cellStyle name="SAPBEXHLevel0 5 10 5" xfId="34802" xr:uid="{3C174FF4-61C8-4CF5-8FD4-9310214F213C}"/>
    <cellStyle name="SAPBEXHLevel0 5 11" xfId="24363" xr:uid="{3022978F-9B19-42DD-A16B-423B5DF2AE6C}"/>
    <cellStyle name="SAPBEXHLevel0 5 12" xfId="24365" xr:uid="{3F359412-532F-4521-879E-6855248A5195}"/>
    <cellStyle name="SAPBEXHLevel0 5 13" xfId="37402" xr:uid="{15983647-49B5-4441-8DF9-1B785884A78C}"/>
    <cellStyle name="SAPBEXHLevel0 5 14" xfId="37403" xr:uid="{C59538B6-2CA6-4C3E-9E21-028B8336ED88}"/>
    <cellStyle name="SAPBEXHLevel0 5 15" xfId="37404" xr:uid="{7B754D4F-546E-4C5E-9E69-5527D7C363C8}"/>
    <cellStyle name="SAPBEXHLevel0 5 16" xfId="34899" xr:uid="{F0C887BE-F3FA-4F37-A877-C97F0C04BD0E}"/>
    <cellStyle name="SAPBEXHLevel0 5 17" xfId="37405" xr:uid="{2C4FE96B-7DA7-4280-BEE7-E8DA5BD2B922}"/>
    <cellStyle name="SAPBEXHLevel0 5 18" xfId="37406" xr:uid="{4065A6DC-834A-4E91-8D54-8D1F91C40787}"/>
    <cellStyle name="SAPBEXHLevel0 5 2" xfId="6543" xr:uid="{72641021-E497-4F24-BB92-E994A68E41A4}"/>
    <cellStyle name="SAPBEXHLevel0 5 2 10" xfId="37407" xr:uid="{E82FD698-416C-40E9-ADCD-D2DA5F1E3F40}"/>
    <cellStyle name="SAPBEXHLevel0 5 2 2" xfId="32142" xr:uid="{112B55E0-FE79-41FB-9555-2EB8762D7AB1}"/>
    <cellStyle name="SAPBEXHLevel0 5 2 2 2" xfId="17291" xr:uid="{98F24631-9D44-4ABB-99DB-0905185D8980}"/>
    <cellStyle name="SAPBEXHLevel0 5 2 2 3" xfId="17297" xr:uid="{9E1AF314-35B1-48FA-8E43-25EE6CE21C16}"/>
    <cellStyle name="SAPBEXHLevel0 5 2 2 4" xfId="1814" xr:uid="{1CE72276-D992-4E41-9DE6-6643B06F69C3}"/>
    <cellStyle name="SAPBEXHLevel0 5 2 2 5" xfId="1927" xr:uid="{54A2023C-F475-40F6-BA9C-BC6FA4551E6C}"/>
    <cellStyle name="SAPBEXHLevel0 5 2 3" xfId="32144" xr:uid="{23FC6118-66E9-41E5-95A9-F3E4DA71B6B9}"/>
    <cellStyle name="SAPBEXHLevel0 5 2 4" xfId="16094" xr:uid="{BA283A87-2898-470A-A8DD-DF1170CBFE2A}"/>
    <cellStyle name="SAPBEXHLevel0 5 2 5" xfId="13199" xr:uid="{94E2A8D5-241E-490E-8C22-716CA049A7C5}"/>
    <cellStyle name="SAPBEXHLevel0 5 2 6" xfId="295" xr:uid="{DA3B7E1E-0FD8-4FE0-83A2-C6270C51BED9}"/>
    <cellStyle name="SAPBEXHLevel0 5 2 7" xfId="13208" xr:uid="{0143B01A-99EE-4AC9-9588-A0165CC59FA8}"/>
    <cellStyle name="SAPBEXHLevel0 5 2 8" xfId="13217" xr:uid="{128D7B1A-7A4A-4F77-8102-4F9F853EEA22}"/>
    <cellStyle name="SAPBEXHLevel0 5 2 9" xfId="13226" xr:uid="{AFB93E7F-F72B-48E8-A1F1-A7D91A847BA3}"/>
    <cellStyle name="SAPBEXHLevel0 5 3" xfId="6548" xr:uid="{6EFBC813-9DDF-4518-B75C-32F27AF9359B}"/>
    <cellStyle name="SAPBEXHLevel0 5 3 10" xfId="37408" xr:uid="{F770EE5F-6837-4935-BE9C-6C6183525A11}"/>
    <cellStyle name="SAPBEXHLevel0 5 3 2" xfId="32171" xr:uid="{A9F8C49B-9E25-4392-B9DD-AB3EAB7F92B2}"/>
    <cellStyle name="SAPBEXHLevel0 5 3 2 2" xfId="37409" xr:uid="{F74A7E4F-374A-47B9-BBB0-D0AB79E206D6}"/>
    <cellStyle name="SAPBEXHLevel0 5 3 2 3" xfId="37411" xr:uid="{F7E07466-70EF-4264-9459-42637423C573}"/>
    <cellStyle name="SAPBEXHLevel0 5 3 2 4" xfId="37413" xr:uid="{F27ED9DA-AE04-41F1-AB23-E40446F43829}"/>
    <cellStyle name="SAPBEXHLevel0 5 3 2 5" xfId="37414" xr:uid="{2EAF269B-4118-453E-A90E-3204FACC8ACD}"/>
    <cellStyle name="SAPBEXHLevel0 5 3 3" xfId="32174" xr:uid="{70DF03F7-790F-4380-A3B6-665FD0BC8C76}"/>
    <cellStyle name="SAPBEXHLevel0 5 3 4" xfId="16105" xr:uid="{3F1C0169-6647-4621-8B0D-A6A089DBCA60}"/>
    <cellStyle name="SAPBEXHLevel0 5 3 5" xfId="13261" xr:uid="{CC37C0FC-68E0-463C-8D7D-35819A2E08B8}"/>
    <cellStyle name="SAPBEXHLevel0 5 3 6" xfId="13272" xr:uid="{C4886619-F399-4D0C-B606-6025C74B333C}"/>
    <cellStyle name="SAPBEXHLevel0 5 3 7" xfId="13283" xr:uid="{DED31622-D772-4263-847B-15081D3EB780}"/>
    <cellStyle name="SAPBEXHLevel0 5 3 8" xfId="13293" xr:uid="{314688F3-FC05-49E3-87CB-BF22360893E1}"/>
    <cellStyle name="SAPBEXHLevel0 5 3 9" xfId="13303" xr:uid="{DE65BB8D-077C-40DE-91EE-17E610422DB4}"/>
    <cellStyle name="SAPBEXHLevel0 5 4" xfId="6554" xr:uid="{5D51BC94-4204-444D-846C-6E2F6E56992E}"/>
    <cellStyle name="SAPBEXHLevel0 5 4 10" xfId="991" xr:uid="{4ACF13E1-C24B-4E77-A72F-13AA79BAF041}"/>
    <cellStyle name="SAPBEXHLevel0 5 4 2" xfId="32192" xr:uid="{C27A89F3-4A0C-42DC-A243-19CB0CE51CE3}"/>
    <cellStyle name="SAPBEXHLevel0 5 4 2 2" xfId="7517" xr:uid="{BF8903CB-1D7D-4A63-BBF4-9CFCFFF2AB57}"/>
    <cellStyle name="SAPBEXHLevel0 5 4 2 3" xfId="7522" xr:uid="{9A26843C-E76E-49E8-81CE-566A871CADC8}"/>
    <cellStyle name="SAPBEXHLevel0 5 4 2 4" xfId="7526" xr:uid="{4B6B4EE5-1358-4773-81F4-C76D22D98798}"/>
    <cellStyle name="SAPBEXHLevel0 5 4 2 5" xfId="37415" xr:uid="{4500D91A-E8AF-44BF-8CEE-7616742CF9E1}"/>
    <cellStyle name="SAPBEXHLevel0 5 4 3" xfId="32195" xr:uid="{9EDF6C17-A826-4DA4-B036-5DCB51B541D7}"/>
    <cellStyle name="SAPBEXHLevel0 5 4 4" xfId="16115" xr:uid="{4EE177D5-B06D-46E7-8CAA-E029191AC354}"/>
    <cellStyle name="SAPBEXHLevel0 5 4 5" xfId="13347" xr:uid="{9274E9FE-8E2B-4847-8DB4-43484E19E571}"/>
    <cellStyle name="SAPBEXHLevel0 5 4 6" xfId="13356" xr:uid="{3D7C59D4-FD12-4D81-AE3A-EB0F6FF17E93}"/>
    <cellStyle name="SAPBEXHLevel0 5 4 7" xfId="13365" xr:uid="{F64B425D-A3D7-4AE7-BF6A-6E66D5C211E0}"/>
    <cellStyle name="SAPBEXHLevel0 5 4 8" xfId="13373" xr:uid="{AAD68DEB-6541-480F-BFEE-48F2273D4734}"/>
    <cellStyle name="SAPBEXHLevel0 5 4 9" xfId="13381" xr:uid="{693E009A-660B-46A8-B419-F1E9F3A2D139}"/>
    <cellStyle name="SAPBEXHLevel0 5 5" xfId="6560" xr:uid="{CA2D8571-7D7B-4FD0-BC26-3BE733E13448}"/>
    <cellStyle name="SAPBEXHLevel0 5 5 10" xfId="32060" xr:uid="{91980A41-A951-41F9-BF41-41DC9D573E0D}"/>
    <cellStyle name="SAPBEXHLevel0 5 5 2" xfId="5859" xr:uid="{BBB51261-41EC-4F5C-B6A5-1E5B2ABEB0C1}"/>
    <cellStyle name="SAPBEXHLevel0 5 5 2 2" xfId="37416" xr:uid="{9C9D4D16-74AB-4A79-8767-4A1B2010B777}"/>
    <cellStyle name="SAPBEXHLevel0 5 5 2 3" xfId="37417" xr:uid="{A10A7B43-A7A4-4797-BFDB-60EABAFD384C}"/>
    <cellStyle name="SAPBEXHLevel0 5 5 2 4" xfId="37418" xr:uid="{CD05C59F-000B-4035-AEF6-6BFA679EE8CA}"/>
    <cellStyle name="SAPBEXHLevel0 5 5 2 5" xfId="37419" xr:uid="{6F6F3E74-9E35-4ADA-9980-37324DD022AA}"/>
    <cellStyle name="SAPBEXHLevel0 5 5 3" xfId="762" xr:uid="{F2A8B5EF-4AD7-4BD6-ADAD-E3DDBE44E67F}"/>
    <cellStyle name="SAPBEXHLevel0 5 5 4" xfId="6283" xr:uid="{CF6C4533-0C08-4C6C-85CD-31091CD33520}"/>
    <cellStyle name="SAPBEXHLevel0 5 5 5" xfId="1415" xr:uid="{5431D646-8087-4348-8FBC-296523B5868F}"/>
    <cellStyle name="SAPBEXHLevel0 5 5 6" xfId="1731" xr:uid="{E3D25E08-A9B3-4052-B6E1-2A96B2E969FC}"/>
    <cellStyle name="SAPBEXHLevel0 5 5 7" xfId="1748" xr:uid="{929F9B03-CBC0-428C-862E-D420B61BFE62}"/>
    <cellStyle name="SAPBEXHLevel0 5 5 8" xfId="1774" xr:uid="{89D24C64-B8C8-4891-B6F7-4C2B0486BE8E}"/>
    <cellStyle name="SAPBEXHLevel0 5 5 9" xfId="13413" xr:uid="{14F29A5E-CAC2-4AD6-B8AD-5DD0CC68C8DD}"/>
    <cellStyle name="SAPBEXHLevel0 5 6" xfId="6564" xr:uid="{E4FCAD13-AECA-4BCE-B721-EEF143B5C89C}"/>
    <cellStyle name="SAPBEXHLevel0 5 6 10" xfId="37397" xr:uid="{D8317895-9DBD-4872-9CC8-60E788CC076A}"/>
    <cellStyle name="SAPBEXHLevel0 5 6 2" xfId="32227" xr:uid="{4E8300C2-46DA-49E8-A469-E79C9B4ADEB1}"/>
    <cellStyle name="SAPBEXHLevel0 5 6 2 2" xfId="37420" xr:uid="{582B8E3A-94B4-4BDA-B790-143A37180BB2}"/>
    <cellStyle name="SAPBEXHLevel0 5 6 2 3" xfId="4692" xr:uid="{8B474679-61C5-4B30-971C-C95F6F5B3C25}"/>
    <cellStyle name="SAPBEXHLevel0 5 6 2 4" xfId="4699" xr:uid="{4312FF7B-F0C6-4702-AA1D-EF6A7B143AF8}"/>
    <cellStyle name="SAPBEXHLevel0 5 6 2 5" xfId="4710" xr:uid="{EFFC525C-4330-4050-98FA-D33838AB576D}"/>
    <cellStyle name="SAPBEXHLevel0 5 6 3" xfId="32230" xr:uid="{68874530-A211-4714-8058-FB01FDD0692B}"/>
    <cellStyle name="SAPBEXHLevel0 5 6 4" xfId="32233" xr:uid="{004E32FC-0AF0-4A35-B5FF-6AE31075FB98}"/>
    <cellStyle name="SAPBEXHLevel0 5 6 5" xfId="13435" xr:uid="{39002B59-3EB5-4A85-8D17-52D7CCD5C742}"/>
    <cellStyle name="SAPBEXHLevel0 5 6 6" xfId="13440" xr:uid="{54CC9D1A-4445-4956-A673-AC5C9212DB5F}"/>
    <cellStyle name="SAPBEXHLevel0 5 6 7" xfId="13444" xr:uid="{1322B1FD-D32C-440C-9276-4B23042244CB}"/>
    <cellStyle name="SAPBEXHLevel0 5 6 8" xfId="13447" xr:uid="{C865B3D5-2749-4F13-909A-CFBDB8422671}"/>
    <cellStyle name="SAPBEXHLevel0 5 6 9" xfId="13449" xr:uid="{0A7D5CE0-C8F3-49A0-B032-1DF66018EE75}"/>
    <cellStyle name="SAPBEXHLevel0 5 7" xfId="20339" xr:uid="{06FF1B2A-B5C2-4B6A-B463-1E52992993B5}"/>
    <cellStyle name="SAPBEXHLevel0 5 7 2" xfId="35245" xr:uid="{F0AE873A-7788-40A3-A5C9-95025F2C77E9}"/>
    <cellStyle name="SAPBEXHLevel0 5 7 3" xfId="35247" xr:uid="{CF7ED4FF-71BC-48A9-A487-065E6C54B4A1}"/>
    <cellStyle name="SAPBEXHLevel0 5 7 4" xfId="35249" xr:uid="{6F6A7AD2-00FD-4D4D-850D-07DFA2B157A6}"/>
    <cellStyle name="SAPBEXHLevel0 5 7 5" xfId="35251" xr:uid="{D9D18911-F68A-4929-9675-2C571DB454A6}"/>
    <cellStyle name="SAPBEXHLevel0 5 8" xfId="5347" xr:uid="{BDD55064-5F9F-451A-87B8-22F25C9CE2C6}"/>
    <cellStyle name="SAPBEXHLevel0 5 8 2" xfId="35254" xr:uid="{8369826C-BE4A-4627-A702-8384D09CE931}"/>
    <cellStyle name="SAPBEXHLevel0 5 8 3" xfId="37357" xr:uid="{59828F5C-9C7F-4369-A39B-2D49603C07C7}"/>
    <cellStyle name="SAPBEXHLevel0 5 8 4" xfId="37359" xr:uid="{1EFFEC90-644F-45E9-9D6F-1F3FCF393E2A}"/>
    <cellStyle name="SAPBEXHLevel0 5 8 5" xfId="37361" xr:uid="{5257BA50-6EFA-4461-A402-583D86C5B7E8}"/>
    <cellStyle name="SAPBEXHLevel0 5 9" xfId="586" xr:uid="{0722CAFF-09DA-4706-B647-4868F1539E82}"/>
    <cellStyle name="SAPBEXHLevel0 5 9 2" xfId="35256" xr:uid="{3C1FCAC3-F443-42EC-8946-F00B1AF284A8}"/>
    <cellStyle name="SAPBEXHLevel0 5 9 3" xfId="37421" xr:uid="{4D83D6D7-08C5-4AE1-BADE-77A816D40EFB}"/>
    <cellStyle name="SAPBEXHLevel0 5 9 4" xfId="37422" xr:uid="{49416CCB-E60D-4D7C-9F15-FEFF734F1B82}"/>
    <cellStyle name="SAPBEXHLevel0 5 9 5" xfId="37423" xr:uid="{59075F83-E1D2-40E2-A3BC-032AA583C610}"/>
    <cellStyle name="SAPBEXHLevel0 5_New TB 18-19" xfId="8039" xr:uid="{92F72FCF-7E91-4093-8312-667F3DBEA28A}"/>
    <cellStyle name="SAPBEXHLevel0 6" xfId="8572" xr:uid="{2EEC5E24-4E44-4FBF-AF40-FBF081CE3032}"/>
    <cellStyle name="SAPBEXHLevel0 6 10" xfId="4421" xr:uid="{9A19552A-E3FD-4619-8976-B13DBD68BD99}"/>
    <cellStyle name="SAPBEXHLevel0 6 2" xfId="37424" xr:uid="{DB7DE13C-478A-4F5D-9128-333556F40D13}"/>
    <cellStyle name="SAPBEXHLevel0 6 2 2" xfId="37425" xr:uid="{32676969-49EA-4B69-9E72-6E5C7B8C5A5D}"/>
    <cellStyle name="SAPBEXHLevel0 6 2 3" xfId="37426" xr:uid="{437079E0-6FEC-491E-A1CD-84D6758EC9F3}"/>
    <cellStyle name="SAPBEXHLevel0 6 2 4" xfId="15979" xr:uid="{6B979B8F-1FA9-4B7B-92FC-A229EE33EB00}"/>
    <cellStyle name="SAPBEXHLevel0 6 2 5" xfId="13815" xr:uid="{DCD231E6-3EB9-458A-9AE1-0A9A962ABB5A}"/>
    <cellStyle name="SAPBEXHLevel0 6 3" xfId="37427" xr:uid="{5880B4CB-7B22-469A-8C50-6511D77C54CE}"/>
    <cellStyle name="SAPBEXHLevel0 6 4" xfId="37428" xr:uid="{98DAA4E1-5120-4C3F-B4DF-B544CE527636}"/>
    <cellStyle name="SAPBEXHLevel0 6 5" xfId="37429" xr:uid="{4D45E544-82D9-492A-A987-54BBAAC03B6C}"/>
    <cellStyle name="SAPBEXHLevel0 6 6" xfId="37430" xr:uid="{AA23A491-3783-49A3-AEB1-7C651E5C5CC7}"/>
    <cellStyle name="SAPBEXHLevel0 6 7" xfId="37431" xr:uid="{407FA15E-B3FD-4F56-8716-E90B29DC81D8}"/>
    <cellStyle name="SAPBEXHLevel0 6 8" xfId="37432" xr:uid="{AC24EDF4-E917-4A2D-8CD7-3D2EF95F6B86}"/>
    <cellStyle name="SAPBEXHLevel0 6 9" xfId="37433" xr:uid="{B3EF1EE4-FA77-4880-916C-0F15BC78BAA0}"/>
    <cellStyle name="SAPBEXHLevel0 7" xfId="37434" xr:uid="{73ACE7F1-F8B7-4872-A925-2C1C75E482AD}"/>
    <cellStyle name="SAPBEXHLevel0 7 10" xfId="34371" xr:uid="{DCAE85E8-D604-428A-A9E4-5EE499CF6090}"/>
    <cellStyle name="SAPBEXHLevel0 7 2" xfId="37435" xr:uid="{D0C5EF1E-17E9-46F9-AB2B-29E4D7122088}"/>
    <cellStyle name="SAPBEXHLevel0 7 2 2" xfId="33530" xr:uid="{2EB89971-17BF-4F0E-AD3D-EA231015C2AF}"/>
    <cellStyle name="SAPBEXHLevel0 7 2 3" xfId="33532" xr:uid="{6FBD16E4-8903-48A9-AFED-C834E54099F8}"/>
    <cellStyle name="SAPBEXHLevel0 7 2 4" xfId="16332" xr:uid="{F16F93E7-85A9-4933-B8B4-AD285D41645B}"/>
    <cellStyle name="SAPBEXHLevel0 7 2 5" xfId="11775" xr:uid="{55849E1C-7BAC-485E-90AD-3578C1375AD6}"/>
    <cellStyle name="SAPBEXHLevel0 7 3" xfId="37436" xr:uid="{FD6F14AF-7F12-415F-B6E2-774CDDE81BC8}"/>
    <cellStyle name="SAPBEXHLevel0 7 4" xfId="37437" xr:uid="{851879E7-C588-4D99-8E7B-46D6B76784AC}"/>
    <cellStyle name="SAPBEXHLevel0 7 5" xfId="37438" xr:uid="{B7F41889-185B-460A-9664-E68DA6C8C69E}"/>
    <cellStyle name="SAPBEXHLevel0 7 6" xfId="37439" xr:uid="{F4561869-33A2-4306-B15E-42D6D45132C9}"/>
    <cellStyle name="SAPBEXHLevel0 7 7" xfId="37440" xr:uid="{26D4B530-2C6F-40FE-87EF-CE7A9524DC81}"/>
    <cellStyle name="SAPBEXHLevel0 7 8" xfId="27029" xr:uid="{F1E32419-C926-4A43-A6EF-6635DB554E18}"/>
    <cellStyle name="SAPBEXHLevel0 7 9" xfId="27031" xr:uid="{BDC3DB3F-43C0-4423-82ED-CD528B0AB864}"/>
    <cellStyle name="SAPBEXHLevel0 8" xfId="37441" xr:uid="{524702D4-A40D-46F9-A0B6-CE09FD0CBE05}"/>
    <cellStyle name="SAPBEXHLevel0 8 10" xfId="5149" xr:uid="{5BD8E982-1E1E-47B1-875C-EE26EBBC9488}"/>
    <cellStyle name="SAPBEXHLevel0 8 2" xfId="37442" xr:uid="{B7FA90C8-5EF7-4770-B43F-0FAA692FCF4F}"/>
    <cellStyle name="SAPBEXHLevel0 8 2 2" xfId="33621" xr:uid="{61828B43-F1F0-48CD-86C7-F7BDB4BA2BC5}"/>
    <cellStyle name="SAPBEXHLevel0 8 2 3" xfId="33623" xr:uid="{1E9A06C4-F149-41C6-9846-1672BB4C7330}"/>
    <cellStyle name="SAPBEXHLevel0 8 2 4" xfId="16403" xr:uid="{2EF52F54-9CB7-4842-B1AB-30D486840968}"/>
    <cellStyle name="SAPBEXHLevel0 8 2 5" xfId="16407" xr:uid="{536D1B1E-31DF-46AB-9A4D-878B6DFE1F6A}"/>
    <cellStyle name="SAPBEXHLevel0 8 3" xfId="35435" xr:uid="{C1C234D4-C974-4930-A0DA-186C84797C19}"/>
    <cellStyle name="SAPBEXHLevel0 8 4" xfId="35437" xr:uid="{603B3046-7341-46E0-A02D-AA779E65149A}"/>
    <cellStyle name="SAPBEXHLevel0 8 5" xfId="35439" xr:uid="{A666CDE7-C553-44C8-BB12-D84596C786E4}"/>
    <cellStyle name="SAPBEXHLevel0 8 6" xfId="35441" xr:uid="{2D6D5694-4EF9-4373-8E89-68DD73DF3405}"/>
    <cellStyle name="SAPBEXHLevel0 8 7" xfId="20382" xr:uid="{E6A29FE0-2E21-4568-B67D-9113B3CFFDE9}"/>
    <cellStyle name="SAPBEXHLevel0 8 8" xfId="20387" xr:uid="{C5D34052-3815-4319-A72D-69A4F286EE03}"/>
    <cellStyle name="SAPBEXHLevel0 8 9" xfId="20392" xr:uid="{67B7F283-59E3-48FA-A741-9D4C8716E187}"/>
    <cellStyle name="SAPBEXHLevel0 9" xfId="37443" xr:uid="{4087EB90-37F9-4DAB-8A45-970DC2923607}"/>
    <cellStyle name="SAPBEXHLevel0 9 10" xfId="37445" xr:uid="{747F1C54-558B-49E5-AD52-21514D6F8667}"/>
    <cellStyle name="SAPBEXHLevel0 9 2" xfId="37446" xr:uid="{4B6ABD9B-C57E-42DF-8A2B-8FA3CDD0F466}"/>
    <cellStyle name="SAPBEXHLevel0 9 2 2" xfId="37447" xr:uid="{8678FBF9-AB49-4FAD-A40F-388130C19584}"/>
    <cellStyle name="SAPBEXHLevel0 9 2 3" xfId="37448" xr:uid="{1528C9C8-4985-4994-AF71-8BEE16DDA52C}"/>
    <cellStyle name="SAPBEXHLevel0 9 2 4" xfId="16503" xr:uid="{2ECCDB85-B30D-4B4F-B3AE-24961961AB3A}"/>
    <cellStyle name="SAPBEXHLevel0 9 2 5" xfId="163" xr:uid="{EB949C63-1973-4936-B92F-6310F3E3EBE3}"/>
    <cellStyle name="SAPBEXHLevel0 9 3" xfId="35444" xr:uid="{FD038328-8528-43F0-9BC7-CC981A56A92E}"/>
    <cellStyle name="SAPBEXHLevel0 9 4" xfId="35446" xr:uid="{F98EE61F-6FA1-4F3B-A672-30736FBBC31E}"/>
    <cellStyle name="SAPBEXHLevel0 9 5" xfId="35448" xr:uid="{DCE37108-A5A9-4236-B278-6D2D27766627}"/>
    <cellStyle name="SAPBEXHLevel0 9 6" xfId="35450" xr:uid="{9D427EF8-2665-4EE4-AFA7-A68D7C7C1E59}"/>
    <cellStyle name="SAPBEXHLevel0 9 7" xfId="35452" xr:uid="{0475D029-BEDD-47FD-8A4E-15B463702C3A}"/>
    <cellStyle name="SAPBEXHLevel0 9 8" xfId="35454" xr:uid="{04536365-F66A-4DE8-BAB4-CC52DDA67A7F}"/>
    <cellStyle name="SAPBEXHLevel0 9 9" xfId="35456" xr:uid="{504FDE08-0A54-44B7-B33A-2D5B30FA49AA}"/>
    <cellStyle name="SAPBEXHLevel0_New TB 18-19" xfId="37449" xr:uid="{5C53EDED-3166-418B-8DBC-2479D4346F51}"/>
    <cellStyle name="SAPBEXHLevel0X" xfId="37450" xr:uid="{8C0C562C-EFE1-4919-BE9F-2560A55C2F2B}"/>
    <cellStyle name="SAPBEXHLevel0X 10" xfId="17493" xr:uid="{30EBD19C-DF18-4B6F-A5DC-CDD8D7B84569}"/>
    <cellStyle name="SAPBEXHLevel0X 10 10" xfId="5323" xr:uid="{8EA053F7-B8CF-4E8E-8579-FE746F88234C}"/>
    <cellStyle name="SAPBEXHLevel0X 10 2" xfId="24975" xr:uid="{F142D3C7-B641-4512-B62C-D40409E6B1E3}"/>
    <cellStyle name="SAPBEXHLevel0X 10 2 2" xfId="37451" xr:uid="{B47915CB-5A83-4BA4-97E4-1C0EE5B56AE0}"/>
    <cellStyle name="SAPBEXHLevel0X 10 2 3" xfId="37452" xr:uid="{F8ACE991-03D5-4D52-9116-32386B3129F8}"/>
    <cellStyle name="SAPBEXHLevel0X 10 2 4" xfId="37453" xr:uid="{3897E05F-6A25-42F7-B6C0-16FE5F6079EF}"/>
    <cellStyle name="SAPBEXHLevel0X 10 2 5" xfId="37454" xr:uid="{CAA8A9F0-AFB6-4C04-B7D0-12ABC8974426}"/>
    <cellStyle name="SAPBEXHLevel0X 10 3" xfId="24980" xr:uid="{08FDF838-F97B-4DB4-8771-446474712F60}"/>
    <cellStyle name="SAPBEXHLevel0X 10 4" xfId="24985" xr:uid="{4A3AB610-069A-4AC6-8AAD-53A9F6C70AC3}"/>
    <cellStyle name="SAPBEXHLevel0X 10 5" xfId="24988" xr:uid="{082BFA46-DD8A-4128-816C-8F9838DF41E4}"/>
    <cellStyle name="SAPBEXHLevel0X 10 6" xfId="26777" xr:uid="{0AE1F02A-1B22-4B54-A848-2B9B0A5BAEB6}"/>
    <cellStyle name="SAPBEXHLevel0X 10 7" xfId="16149" xr:uid="{9FDEE802-E93B-46CB-8D02-4388AAC8E1C9}"/>
    <cellStyle name="SAPBEXHLevel0X 10 8" xfId="16155" xr:uid="{699F6195-AEB3-420A-8941-8EAD8F55817E}"/>
    <cellStyle name="SAPBEXHLevel0X 10 9" xfId="16161" xr:uid="{2F91644D-9C5B-47F0-865C-D813B96A61B9}"/>
    <cellStyle name="SAPBEXHLevel0X 11" xfId="30096" xr:uid="{07229753-93C7-4124-8AF8-B2BF059D11AE}"/>
    <cellStyle name="SAPBEXHLevel0X 11 2" xfId="16370" xr:uid="{F5B32E6E-06A6-4862-9D47-F535D5CAEDD4}"/>
    <cellStyle name="SAPBEXHLevel0X 11 3" xfId="16374" xr:uid="{D9A2447C-FCDF-4504-B653-CEF67A50E20A}"/>
    <cellStyle name="SAPBEXHLevel0X 11 4" xfId="1038" xr:uid="{F4FB756B-A148-4B67-8170-B572526FCE1B}"/>
    <cellStyle name="SAPBEXHLevel0X 11 5" xfId="1051" xr:uid="{8F10A7FE-3B6B-49BD-920C-53E86BBA0A5A}"/>
    <cellStyle name="SAPBEXHLevel0X 12" xfId="36085" xr:uid="{2B71C0A5-A5A2-4DCB-A452-672C74954798}"/>
    <cellStyle name="SAPBEXHLevel0X 12 2" xfId="16391" xr:uid="{AE009709-04CB-4FB0-816D-6C26F471E087}"/>
    <cellStyle name="SAPBEXHLevel0X 12 3" xfId="16394" xr:uid="{8D794235-780A-4374-9F13-64B93D5D4BDE}"/>
    <cellStyle name="SAPBEXHLevel0X 12 4" xfId="16397" xr:uid="{D9CE1B99-0D12-4BFD-870F-C5FB2D7EABA5}"/>
    <cellStyle name="SAPBEXHLevel0X 12 5" xfId="2085" xr:uid="{267DA05F-25A0-4D4C-86FC-51B5AE56FC3F}"/>
    <cellStyle name="SAPBEXHLevel0X 13" xfId="36087" xr:uid="{ED84551C-9276-4A85-B5DC-9856AB1B5821}"/>
    <cellStyle name="SAPBEXHLevel0X 13 2" xfId="16414" xr:uid="{3C6C6005-36FC-48F9-8724-A5E9918CC9CC}"/>
    <cellStyle name="SAPBEXHLevel0X 13 3" xfId="16417" xr:uid="{82D93780-F460-4E90-9ECC-BEE74372D734}"/>
    <cellStyle name="SAPBEXHLevel0X 13 4" xfId="16420" xr:uid="{6C6BCD29-C9F2-40C7-9FF4-BF675DF542D9}"/>
    <cellStyle name="SAPBEXHLevel0X 13 5" xfId="16423" xr:uid="{8511F4D6-0814-481F-A306-B390B7463A6B}"/>
    <cellStyle name="SAPBEXHLevel0X 14" xfId="36089" xr:uid="{23BB6482-3A96-4B70-9CB3-1C378B87DBED}"/>
    <cellStyle name="SAPBEXHLevel0X 14 2" xfId="16447" xr:uid="{37DC3110-9901-418F-AAAB-713F96684010}"/>
    <cellStyle name="SAPBEXHLevel0X 14 3" xfId="16452" xr:uid="{9B68062F-CE5D-4FC0-ADCE-9A19DF9791FA}"/>
    <cellStyle name="SAPBEXHLevel0X 14 4" xfId="16456" xr:uid="{06B01A6C-6896-4FDB-BABA-E54A9556CF02}"/>
    <cellStyle name="SAPBEXHLevel0X 14 5" xfId="16460" xr:uid="{D66075BD-F591-434E-877F-F00655BC16DD}"/>
    <cellStyle name="SAPBEXHLevel0X 15" xfId="36092" xr:uid="{0185DEEF-5637-4BD3-ABAD-51261A24212B}"/>
    <cellStyle name="SAPBEXHLevel0X 16" xfId="36095" xr:uid="{748E9346-03AA-4713-B9DB-1A734FACE8B3}"/>
    <cellStyle name="SAPBEXHLevel0X 17" xfId="36098" xr:uid="{F21A952D-44A4-46EC-9BA3-630CE065FE51}"/>
    <cellStyle name="SAPBEXHLevel0X 18" xfId="37455" xr:uid="{6C36999F-B790-4364-925F-38B9C61DB580}"/>
    <cellStyle name="SAPBEXHLevel0X 19" xfId="37456" xr:uid="{F8CCFDF7-ED94-4460-AD84-A767D7BB9BE3}"/>
    <cellStyle name="SAPBEXHLevel0X 2" xfId="37457" xr:uid="{E24103F9-B527-4B69-907D-C0ABD2719D7E}"/>
    <cellStyle name="SAPBEXHLevel0X 2 10" xfId="33118" xr:uid="{0F6135FC-52D8-4B72-AB39-0BD8459A473C}"/>
    <cellStyle name="SAPBEXHLevel0X 2 10 2" xfId="33120" xr:uid="{61BCAD19-F1D8-4DAD-A609-4C453D18F249}"/>
    <cellStyle name="SAPBEXHLevel0X 2 10 3" xfId="33122" xr:uid="{2472CCB1-C6DC-441A-AB0F-355E5393A37D}"/>
    <cellStyle name="SAPBEXHLevel0X 2 10 4" xfId="33124" xr:uid="{F0BD9B2A-8505-4443-B653-91B14166A40A}"/>
    <cellStyle name="SAPBEXHLevel0X 2 10 5" xfId="33126" xr:uid="{2D3A1EB5-5934-4F46-8701-E74F808FB1E8}"/>
    <cellStyle name="SAPBEXHLevel0X 2 11" xfId="33136" xr:uid="{AD192502-2612-487A-9365-6F2FCEBE7BB0}"/>
    <cellStyle name="SAPBEXHLevel0X 2 11 2" xfId="31124" xr:uid="{DDEBAC67-97BF-4515-BB4D-82DADF06DE2D}"/>
    <cellStyle name="SAPBEXHLevel0X 2 11 3" xfId="34425" xr:uid="{A8138BE2-D4FA-4D5C-A018-D726217C9149}"/>
    <cellStyle name="SAPBEXHLevel0X 2 11 4" xfId="34429" xr:uid="{A0CD11B4-9128-475B-93AC-FC98A8608501}"/>
    <cellStyle name="SAPBEXHLevel0X 2 11 5" xfId="34433" xr:uid="{FBB6B4B4-ECD3-4C86-850D-26CEE6F463F3}"/>
    <cellStyle name="SAPBEXHLevel0X 2 12" xfId="33138" xr:uid="{0383604A-1832-4E78-AA67-32B5B03C1027}"/>
    <cellStyle name="SAPBEXHLevel0X 2 12 2" xfId="34741" xr:uid="{4514E061-A584-49B8-9B1F-6611FA718F81}"/>
    <cellStyle name="SAPBEXHLevel0X 2 12 3" xfId="34747" xr:uid="{3D9CC8EE-6CC1-4DEB-A673-3CF63E99D2AB}"/>
    <cellStyle name="SAPBEXHLevel0X 2 12 4" xfId="28843" xr:uid="{2023C004-7514-459C-9CE3-079E7A411835}"/>
    <cellStyle name="SAPBEXHLevel0X 2 12 5" xfId="28864" xr:uid="{1F9E7220-C3CA-42B2-8589-AC74A376C458}"/>
    <cellStyle name="SAPBEXHLevel0X 2 13" xfId="33140" xr:uid="{2AA3F9E8-3BC2-4E35-8A4D-32D31D8889A1}"/>
    <cellStyle name="SAPBEXHLevel0X 2 13 2" xfId="34762" xr:uid="{9011A5ED-44DF-451C-A87C-5932B280FF30}"/>
    <cellStyle name="SAPBEXHLevel0X 2 13 3" xfId="34764" xr:uid="{4FC0B3A4-D238-4C26-B229-55C935F75C37}"/>
    <cellStyle name="SAPBEXHLevel0X 2 13 4" xfId="28937" xr:uid="{97D0EF72-9334-4BC5-9295-F63EBC3EBA20}"/>
    <cellStyle name="SAPBEXHLevel0X 2 13 5" xfId="28941" xr:uid="{71F35EE7-64F7-40CA-A91C-7C8E1166242E}"/>
    <cellStyle name="SAPBEXHLevel0X 2 14" xfId="33142" xr:uid="{53B40808-6397-4761-BD87-E4978403F433}"/>
    <cellStyle name="SAPBEXHLevel0X 2 15" xfId="33145" xr:uid="{0F1EEF86-8334-4078-8B32-5D35FB0E8C29}"/>
    <cellStyle name="SAPBEXHLevel0X 2 16" xfId="33148" xr:uid="{3A24FCB1-DFC5-4FE9-AD00-68F20919EDCE}"/>
    <cellStyle name="SAPBEXHLevel0X 2 17" xfId="33150" xr:uid="{CC6D9A70-78F1-4208-B49F-5BAFA5F578EB}"/>
    <cellStyle name="SAPBEXHLevel0X 2 18" xfId="37459" xr:uid="{54EDD192-FFE6-4C5B-BDA7-EDB8543EBE42}"/>
    <cellStyle name="SAPBEXHLevel0X 2 19" xfId="37460" xr:uid="{9117D123-9FDC-47AA-AAAE-EEA6E3D6D70F}"/>
    <cellStyle name="SAPBEXHLevel0X 2 2" xfId="19351" xr:uid="{088AF54F-7E43-47D9-B5C7-96D259695F5A}"/>
    <cellStyle name="SAPBEXHLevel0X 2 2 10" xfId="37461" xr:uid="{3B6FF56D-55A5-49D9-AFB3-0238334B7BF3}"/>
    <cellStyle name="SAPBEXHLevel0X 2 2 10 2" xfId="37462" xr:uid="{23DDF873-AB84-4A5D-AC2F-384C1B5BAE7B}"/>
    <cellStyle name="SAPBEXHLevel0X 2 2 10 3" xfId="37463" xr:uid="{CEC9A007-0E02-4D32-AB5C-800739BE746C}"/>
    <cellStyle name="SAPBEXHLevel0X 2 2 10 4" xfId="29460" xr:uid="{30172940-6286-4E2E-8C83-29AB1559B1C6}"/>
    <cellStyle name="SAPBEXHLevel0X 2 2 10 5" xfId="29462" xr:uid="{4E4D7DE7-0DD5-43BF-ACC3-8CE5B4A25785}"/>
    <cellStyle name="SAPBEXHLevel0X 2 2 11" xfId="37464" xr:uid="{EFC65E6F-B681-4B42-94C4-E403BE0C6148}"/>
    <cellStyle name="SAPBEXHLevel0X 2 2 12" xfId="37465" xr:uid="{3B4A44C7-A621-421E-90E6-0E48FA087D45}"/>
    <cellStyle name="SAPBEXHLevel0X 2 2 13" xfId="37466" xr:uid="{B4914CE1-63B8-4EE7-AF57-FFE1D00911A9}"/>
    <cellStyle name="SAPBEXHLevel0X 2 2 14" xfId="37467" xr:uid="{32830B10-E0BB-4BB3-B810-F788415C72BD}"/>
    <cellStyle name="SAPBEXHLevel0X 2 2 15" xfId="37468" xr:uid="{6CC31579-7FB2-4BDE-BBAE-F2120B8BD47B}"/>
    <cellStyle name="SAPBEXHLevel0X 2 2 16" xfId="37469" xr:uid="{EB57365D-5A8B-4AD8-88B1-2B71F6F65F93}"/>
    <cellStyle name="SAPBEXHLevel0X 2 2 17" xfId="37470" xr:uid="{3E92273C-C206-4B36-A4C4-0898191A03DC}"/>
    <cellStyle name="SAPBEXHLevel0X 2 2 18" xfId="29988" xr:uid="{28B660BB-3BBC-433B-94F6-37429D3B1D86}"/>
    <cellStyle name="SAPBEXHLevel0X 2 2 2" xfId="22564" xr:uid="{B03031DF-A85C-4134-9250-1571E2058237}"/>
    <cellStyle name="SAPBEXHLevel0X 2 2 2 10" xfId="32338" xr:uid="{5134E15A-A953-46A6-A8F4-70EDA686257F}"/>
    <cellStyle name="SAPBEXHLevel0X 2 2 2 2" xfId="31365" xr:uid="{4A149485-0BC3-414A-BF74-BF6011F87838}"/>
    <cellStyle name="SAPBEXHLevel0X 2 2 2 2 2" xfId="37471" xr:uid="{2B6E090D-69FE-4477-BA23-7A9252E9B3C4}"/>
    <cellStyle name="SAPBEXHLevel0X 2 2 2 2 3" xfId="37472" xr:uid="{021B2052-3F0C-4699-80D3-FACAD09667C6}"/>
    <cellStyle name="SAPBEXHLevel0X 2 2 2 2 4" xfId="36237" xr:uid="{D0494B25-F6BA-46FF-8F23-9DF8F571CD14}"/>
    <cellStyle name="SAPBEXHLevel0X 2 2 2 2 5" xfId="36248" xr:uid="{DDA70E0B-AE9C-4756-816D-52A9525C2E35}"/>
    <cellStyle name="SAPBEXHLevel0X 2 2 2 3" xfId="31367" xr:uid="{6250F89D-DFDC-4299-8CBC-D1D54B3A2E73}"/>
    <cellStyle name="SAPBEXHLevel0X 2 2 2 4" xfId="37473" xr:uid="{C7878836-91BA-4F14-A6C5-DCFBF4EA0D98}"/>
    <cellStyle name="SAPBEXHLevel0X 2 2 2 5" xfId="33152" xr:uid="{3C03B6C0-AC7B-4D49-8833-2E711A2CCA94}"/>
    <cellStyle name="SAPBEXHLevel0X 2 2 2 6" xfId="37474" xr:uid="{50A68B80-EE90-41E2-914A-4CA9F252EF48}"/>
    <cellStyle name="SAPBEXHLevel0X 2 2 2 7" xfId="37476" xr:uid="{D3F4B028-40E7-44B8-8AED-4C58B6093C50}"/>
    <cellStyle name="SAPBEXHLevel0X 2 2 2 8" xfId="37478" xr:uid="{83138983-2F56-431B-B6D0-94E9E4B14822}"/>
    <cellStyle name="SAPBEXHLevel0X 2 2 2 9" xfId="37480" xr:uid="{A5D335EF-ECB5-4507-81D3-B7337580987B}"/>
    <cellStyle name="SAPBEXHLevel0X 2 2 3" xfId="22566" xr:uid="{DCAC19BF-A480-487C-BE37-A524CEE42825}"/>
    <cellStyle name="SAPBEXHLevel0X 2 2 3 10" xfId="29432" xr:uid="{5FB3ACF9-7725-47CE-9599-F84004DB27B0}"/>
    <cellStyle name="SAPBEXHLevel0X 2 2 3 2" xfId="37481" xr:uid="{718B4B69-20EC-405A-B073-6AA78D76D4A5}"/>
    <cellStyle name="SAPBEXHLevel0X 2 2 3 2 2" xfId="37482" xr:uid="{FBDB68BE-11A7-4D48-8231-ED02BEE3F9B4}"/>
    <cellStyle name="SAPBEXHLevel0X 2 2 3 2 3" xfId="37483" xr:uid="{AFE5A407-AC47-48FB-95D8-317C7AF8C95B}"/>
    <cellStyle name="SAPBEXHLevel0X 2 2 3 2 4" xfId="36318" xr:uid="{C5EC6B37-A4A9-407E-9319-A905BC721395}"/>
    <cellStyle name="SAPBEXHLevel0X 2 2 3 2 5" xfId="36320" xr:uid="{05E4F1FE-17EE-4BA7-97AA-E51233A1A6BC}"/>
    <cellStyle name="SAPBEXHLevel0X 2 2 3 3" xfId="10612" xr:uid="{C5F77A2C-6165-4218-A090-3C66539DFA7F}"/>
    <cellStyle name="SAPBEXHLevel0X 2 2 3 4" xfId="37484" xr:uid="{DEAE9098-F538-4FB1-8E3A-6397FF1D19C3}"/>
    <cellStyle name="SAPBEXHLevel0X 2 2 3 5" xfId="37486" xr:uid="{FB8407A7-D1F5-4EAF-91B7-600E1466B770}"/>
    <cellStyle name="SAPBEXHLevel0X 2 2 3 6" xfId="37487" xr:uid="{F0047429-83A4-45D1-8430-C7034CD2B396}"/>
    <cellStyle name="SAPBEXHLevel0X 2 2 3 7" xfId="37488" xr:uid="{9D43E6E4-5BEA-4D9F-9769-45EC2064BE12}"/>
    <cellStyle name="SAPBEXHLevel0X 2 2 3 8" xfId="37489" xr:uid="{97E589BC-E960-40FF-968D-B2A49481DBBE}"/>
    <cellStyle name="SAPBEXHLevel0X 2 2 3 9" xfId="37490" xr:uid="{0D1C8CB8-F923-49D7-8908-497459100C5D}"/>
    <cellStyle name="SAPBEXHLevel0X 2 2 4" xfId="22568" xr:uid="{BC31E86C-CF31-4222-875B-C27602AA0F93}"/>
    <cellStyle name="SAPBEXHLevel0X 2 2 4 10" xfId="33703" xr:uid="{B3D32C98-0B20-4E0A-A502-9B26EAD4614E}"/>
    <cellStyle name="SAPBEXHLevel0X 2 2 4 2" xfId="37491" xr:uid="{3E9FB7A3-DBD5-4F93-92A9-3189F4134075}"/>
    <cellStyle name="SAPBEXHLevel0X 2 2 4 2 2" xfId="12470" xr:uid="{37A08159-5444-4915-95B7-36F0E765F467}"/>
    <cellStyle name="SAPBEXHLevel0X 2 2 4 2 3" xfId="12472" xr:uid="{3EF27342-F634-4BF8-8116-190FABCC9B4C}"/>
    <cellStyle name="SAPBEXHLevel0X 2 2 4 2 4" xfId="36385" xr:uid="{C3E4256C-947C-4E3C-8E59-17BED144B829}"/>
    <cellStyle name="SAPBEXHLevel0X 2 2 4 2 5" xfId="36387" xr:uid="{5E26F32B-15BA-465F-8F19-7C66D421A301}"/>
    <cellStyle name="SAPBEXHLevel0X 2 2 4 3" xfId="37493" xr:uid="{D99D10CA-6C29-4F6C-941E-600FF04D924A}"/>
    <cellStyle name="SAPBEXHLevel0X 2 2 4 4" xfId="37494" xr:uid="{3458D40A-D9C2-4CC7-89D5-A6B8E39DD2C7}"/>
    <cellStyle name="SAPBEXHLevel0X 2 2 4 5" xfId="37495" xr:uid="{8E9E55E8-AFCD-4AA7-BA9A-F87A3978112C}"/>
    <cellStyle name="SAPBEXHLevel0X 2 2 4 6" xfId="37496" xr:uid="{F3402114-89F2-43B7-997E-441F10374A9D}"/>
    <cellStyle name="SAPBEXHLevel0X 2 2 4 7" xfId="37497" xr:uid="{C9003C5C-3529-43E8-A217-76CC52CCFF78}"/>
    <cellStyle name="SAPBEXHLevel0X 2 2 4 8" xfId="37498" xr:uid="{D7A16ADF-D7A9-4F11-A232-8D68BC213719}"/>
    <cellStyle name="SAPBEXHLevel0X 2 2 4 9" xfId="37499" xr:uid="{4038E68D-CC0A-4F85-AC00-48B75412EF48}"/>
    <cellStyle name="SAPBEXHLevel0X 2 2 5" xfId="22570" xr:uid="{F2ED5C63-8AD3-42A1-8DDD-8CD635129C0D}"/>
    <cellStyle name="SAPBEXHLevel0X 2 2 5 10" xfId="33904" xr:uid="{E9F843B0-330D-4CF5-AFEC-615C8C71576C}"/>
    <cellStyle name="SAPBEXHLevel0X 2 2 5 2" xfId="37500" xr:uid="{88F5EE3D-6AEB-4696-AD8E-5548B8A19391}"/>
    <cellStyle name="SAPBEXHLevel0X 2 2 5 2 2" xfId="13493" xr:uid="{26130A39-BF2A-4DC5-87DB-AF619B66F95D}"/>
    <cellStyle name="SAPBEXHLevel0X 2 2 5 2 3" xfId="13495" xr:uid="{B54E2D31-00F3-4AE5-AE60-527C522AAB5D}"/>
    <cellStyle name="SAPBEXHLevel0X 2 2 5 2 4" xfId="37501" xr:uid="{CB25F512-A8EE-43B1-9047-FF71D8E97AAC}"/>
    <cellStyle name="SAPBEXHLevel0X 2 2 5 2 5" xfId="37502" xr:uid="{803139DB-1730-4C3B-8793-D7DC6CDE6365}"/>
    <cellStyle name="SAPBEXHLevel0X 2 2 5 3" xfId="37503" xr:uid="{4506C4F1-72D1-4CF9-8E9C-7B457E2C59F3}"/>
    <cellStyle name="SAPBEXHLevel0X 2 2 5 4" xfId="37504" xr:uid="{FD53308C-82C5-45BF-876A-3D1DB933FA8F}"/>
    <cellStyle name="SAPBEXHLevel0X 2 2 5 5" xfId="37505" xr:uid="{F50C94D3-50FE-4F63-9E12-195FF78E593A}"/>
    <cellStyle name="SAPBEXHLevel0X 2 2 5 6" xfId="37506" xr:uid="{41027B77-F4A0-48A2-8E4F-3650A6037D9F}"/>
    <cellStyle name="SAPBEXHLevel0X 2 2 5 7" xfId="37507" xr:uid="{4131DB9C-1B9A-411A-BCBF-993456EBB5BC}"/>
    <cellStyle name="SAPBEXHLevel0X 2 2 5 8" xfId="37508" xr:uid="{3889524B-9BD0-4C00-A184-25954727983C}"/>
    <cellStyle name="SAPBEXHLevel0X 2 2 5 9" xfId="35416" xr:uid="{4AD0F3D8-8312-47ED-9112-128E55FF6665}"/>
    <cellStyle name="SAPBEXHLevel0X 2 2 6" xfId="37509" xr:uid="{21589088-4593-482F-AAC8-E81C38B11F82}"/>
    <cellStyle name="SAPBEXHLevel0X 2 2 6 10" xfId="37510" xr:uid="{90D236CE-D6E3-4916-9C7E-A8E558EE942E}"/>
    <cellStyle name="SAPBEXHLevel0X 2 2 6 2" xfId="20801" xr:uid="{4B457D58-F9FA-47BC-8773-B837758C137A}"/>
    <cellStyle name="SAPBEXHLevel0X 2 2 6 2 2" xfId="12690" xr:uid="{C3540651-A1E3-42C8-937F-D43227B029CB}"/>
    <cellStyle name="SAPBEXHLevel0X 2 2 6 2 3" xfId="12693" xr:uid="{15327CFD-5D53-4762-9ABD-9C3F8BDF942C}"/>
    <cellStyle name="SAPBEXHLevel0X 2 2 6 2 4" xfId="37511" xr:uid="{3AE2B8A7-B6CC-468B-A748-CB10B83CE922}"/>
    <cellStyle name="SAPBEXHLevel0X 2 2 6 2 5" xfId="37512" xr:uid="{B931BD50-A5C1-4E9B-8641-0460CFB77209}"/>
    <cellStyle name="SAPBEXHLevel0X 2 2 6 3" xfId="20807" xr:uid="{63488A3B-3F52-4366-8577-34A575AEF187}"/>
    <cellStyle name="SAPBEXHLevel0X 2 2 6 4" xfId="37513" xr:uid="{E8447140-0F6D-41EF-A8E8-CB2127190E3C}"/>
    <cellStyle name="SAPBEXHLevel0X 2 2 6 5" xfId="37514" xr:uid="{2F76E404-E64C-4EBE-AF61-6A732FE8056C}"/>
    <cellStyle name="SAPBEXHLevel0X 2 2 6 6" xfId="37515" xr:uid="{32CB00B5-3AF9-43F4-949F-93CC6DD426CB}"/>
    <cellStyle name="SAPBEXHLevel0X 2 2 6 7" xfId="37516" xr:uid="{C134454F-04FD-48A5-B852-8FD37F568F94}"/>
    <cellStyle name="SAPBEXHLevel0X 2 2 6 8" xfId="37517" xr:uid="{3393A3BA-AB40-4350-9E7B-F8FB505638F3}"/>
    <cellStyle name="SAPBEXHLevel0X 2 2 6 9" xfId="37518" xr:uid="{0DF100D2-AA81-42A9-8592-C4C31237D362}"/>
    <cellStyle name="SAPBEXHLevel0X 2 2 7" xfId="37519" xr:uid="{ED7D13D7-A358-480F-9042-50B75225D9D5}"/>
    <cellStyle name="SAPBEXHLevel0X 2 2 7 2" xfId="20822" xr:uid="{8530A64D-6844-4E32-B703-6979A8A8DE57}"/>
    <cellStyle name="SAPBEXHLevel0X 2 2 7 3" xfId="20825" xr:uid="{857F6C82-8521-49CA-BCAB-5B6A0D8F53DE}"/>
    <cellStyle name="SAPBEXHLevel0X 2 2 7 4" xfId="37520" xr:uid="{52A73E6C-2736-4C5D-9CEF-805EA5E0DF8E}"/>
    <cellStyle name="SAPBEXHLevel0X 2 2 7 5" xfId="37522" xr:uid="{A2B21753-2CCE-4885-BB1F-DD83E74C583B}"/>
    <cellStyle name="SAPBEXHLevel0X 2 2 8" xfId="37524" xr:uid="{7530E3F4-566C-423C-AF61-0C38B2A9A855}"/>
    <cellStyle name="SAPBEXHLevel0X 2 2 8 2" xfId="20847" xr:uid="{21EE5B2F-1F00-484C-A9CC-D7B464929526}"/>
    <cellStyle name="SAPBEXHLevel0X 2 2 8 3" xfId="20851" xr:uid="{414360C7-0BFB-4C09-A92A-8FF755C78C33}"/>
    <cellStyle name="SAPBEXHLevel0X 2 2 8 4" xfId="37526" xr:uid="{2D6A935D-A0AE-478E-B7AB-039909E6F9BC}"/>
    <cellStyle name="SAPBEXHLevel0X 2 2 8 5" xfId="37528" xr:uid="{8B5FB6E8-1698-4234-86F0-E160E0D73BDE}"/>
    <cellStyle name="SAPBEXHLevel0X 2 2 9" xfId="37529" xr:uid="{1A04DD25-E103-4853-81FD-B3D9404F5600}"/>
    <cellStyle name="SAPBEXHLevel0X 2 2 9 2" xfId="20868" xr:uid="{7D343ABE-8162-421D-8DB7-F7D6B3F438F0}"/>
    <cellStyle name="SAPBEXHLevel0X 2 2 9 3" xfId="20871" xr:uid="{726EBEBC-B7B4-4C5F-BBD1-2F75464109B4}"/>
    <cellStyle name="SAPBEXHLevel0X 2 2 9 4" xfId="37531" xr:uid="{C7ECCDE5-CA4D-486B-9D29-3FD25C4186E4}"/>
    <cellStyle name="SAPBEXHLevel0X 2 2 9 5" xfId="1059" xr:uid="{3E29DC88-AC15-4494-92CF-A8AD52C074DD}"/>
    <cellStyle name="SAPBEXHLevel0X 2 2_New TB 18-19" xfId="15705" xr:uid="{810CD751-8F7C-48AF-A328-6945C29F25EF}"/>
    <cellStyle name="SAPBEXHLevel0X 2 20" xfId="33144" xr:uid="{09C9BFC7-61CB-489C-9332-E0B7A2E6D261}"/>
    <cellStyle name="SAPBEXHLevel0X 2 21" xfId="33147" xr:uid="{34EACCA8-A8DC-4D85-932F-EDEF47E185D3}"/>
    <cellStyle name="SAPBEXHLevel0X 2 3" xfId="19355" xr:uid="{26ED9A51-B282-4F24-B4D1-4977FEAB5FFB}"/>
    <cellStyle name="SAPBEXHLevel0X 2 3 10" xfId="24351" xr:uid="{77F9A047-6D54-469C-809F-9DC21BAB580D}"/>
    <cellStyle name="SAPBEXHLevel0X 2 3 10 2" xfId="37532" xr:uid="{173F0660-87E2-4B95-ACED-C2D246A13441}"/>
    <cellStyle name="SAPBEXHLevel0X 2 3 10 3" xfId="37533" xr:uid="{61F27A63-72D9-4053-AFAD-4C180B7BE1FB}"/>
    <cellStyle name="SAPBEXHLevel0X 2 3 10 4" xfId="37534" xr:uid="{2B47169C-4DDB-4010-B672-1A291E7DFEAD}"/>
    <cellStyle name="SAPBEXHLevel0X 2 3 10 5" xfId="37535" xr:uid="{3EA0ECF8-DC9B-49DA-B707-61C08D1EE233}"/>
    <cellStyle name="SAPBEXHLevel0X 2 3 11" xfId="37536" xr:uid="{6BAB9065-C240-4FFD-97D9-270E9F7EE341}"/>
    <cellStyle name="SAPBEXHLevel0X 2 3 12" xfId="37538" xr:uid="{3EB7D5C1-2B7A-4EC9-B2F9-C6020CBC7CD5}"/>
    <cellStyle name="SAPBEXHLevel0X 2 3 13" xfId="37539" xr:uid="{5E4D2224-E7BD-427A-88A8-521E40C6072A}"/>
    <cellStyle name="SAPBEXHLevel0X 2 3 14" xfId="37540" xr:uid="{7E2F3D05-DD62-4298-AF06-A7ACF204A6FE}"/>
    <cellStyle name="SAPBEXHLevel0X 2 3 15" xfId="37541" xr:uid="{C678DBE9-F906-40BE-8200-A4E30D383259}"/>
    <cellStyle name="SAPBEXHLevel0X 2 3 16" xfId="37542" xr:uid="{FB489543-8356-45B7-8201-BF26992BA786}"/>
    <cellStyle name="SAPBEXHLevel0X 2 3 17" xfId="37543" xr:uid="{E9E1E56A-FB0C-4E75-A965-E1454C986D91}"/>
    <cellStyle name="SAPBEXHLevel0X 2 3 18" xfId="30087" xr:uid="{E3D067A7-AF09-4F34-AB4A-5F2E6B608C79}"/>
    <cellStyle name="SAPBEXHLevel0X 2 3 2" xfId="22586" xr:uid="{CF6AE000-C738-4E0A-9205-4D1EA6B761DF}"/>
    <cellStyle name="SAPBEXHLevel0X 2 3 2 10" xfId="37544" xr:uid="{245FD01F-E1D1-4371-A65A-B77AFD7C6860}"/>
    <cellStyle name="SAPBEXHLevel0X 2 3 2 2" xfId="31449" xr:uid="{1EB511F6-38DD-4D0E-953C-9ADC749279F7}"/>
    <cellStyle name="SAPBEXHLevel0X 2 3 2 2 2" xfId="32577" xr:uid="{D3DF1996-7D7E-43AA-8A09-E53D9FA35BAA}"/>
    <cellStyle name="SAPBEXHLevel0X 2 3 2 2 3" xfId="32580" xr:uid="{BFFD3697-BE96-496C-96CD-C6D4EA7B7AE0}"/>
    <cellStyle name="SAPBEXHLevel0X 2 3 2 2 4" xfId="30259" xr:uid="{0CDAF5C2-6C8B-4D75-BB4C-0E4034A721EA}"/>
    <cellStyle name="SAPBEXHLevel0X 2 3 2 2 5" xfId="32582" xr:uid="{8A6965EF-BD9E-4D7C-B63E-F37B91FE9204}"/>
    <cellStyle name="SAPBEXHLevel0X 2 3 2 3" xfId="31452" xr:uid="{EBC20F44-2EDC-4F8E-9406-2F8EB087CA56}"/>
    <cellStyle name="SAPBEXHLevel0X 2 3 2 4" xfId="37545" xr:uid="{A427930D-FD41-4E4D-BC74-262FB5A71622}"/>
    <cellStyle name="SAPBEXHLevel0X 2 3 2 5" xfId="37546" xr:uid="{416C162F-9228-47A1-ACE2-889B6640D717}"/>
    <cellStyle name="SAPBEXHLevel0X 2 3 2 6" xfId="37547" xr:uid="{F36C7C08-EB6E-4442-BAC5-2477F90CFA78}"/>
    <cellStyle name="SAPBEXHLevel0X 2 3 2 7" xfId="37548" xr:uid="{1074D38E-24DB-4E87-9829-30894C56D1FB}"/>
    <cellStyle name="SAPBEXHLevel0X 2 3 2 8" xfId="37549" xr:uid="{E89C5E95-39F4-4341-9CDD-BE71A4F618C2}"/>
    <cellStyle name="SAPBEXHLevel0X 2 3 2 9" xfId="37550" xr:uid="{4E7A324E-D41A-49FC-834D-A7E590A2651C}"/>
    <cellStyle name="SAPBEXHLevel0X 2 3 3" xfId="22589" xr:uid="{56DC1549-9EFB-4E93-843A-5EED93977407}"/>
    <cellStyle name="SAPBEXHLevel0X 2 3 3 10" xfId="29867" xr:uid="{58C3A9F6-4010-4CF2-9021-96B3CBDCCC0B}"/>
    <cellStyle name="SAPBEXHLevel0X 2 3 3 2" xfId="1016" xr:uid="{1012CB70-91F0-4FD0-8EFC-F7AFE63505A5}"/>
    <cellStyle name="SAPBEXHLevel0X 2 3 3 2 2" xfId="37551" xr:uid="{987890A8-3B6B-4B54-ACDB-A427078F2D70}"/>
    <cellStyle name="SAPBEXHLevel0X 2 3 3 2 3" xfId="37552" xr:uid="{F3E24E01-6215-4B97-A4AA-85468AF8DAD5}"/>
    <cellStyle name="SAPBEXHLevel0X 2 3 3 2 4" xfId="37553" xr:uid="{5E2C89D7-9ED9-404C-ADCB-74E3B4C9486C}"/>
    <cellStyle name="SAPBEXHLevel0X 2 3 3 2 5" xfId="37554" xr:uid="{5304B68B-BFA3-4086-9C15-AD7565BB898A}"/>
    <cellStyle name="SAPBEXHLevel0X 2 3 3 3" xfId="37555" xr:uid="{6A063889-21A2-4C1E-8F19-20A05AA4D757}"/>
    <cellStyle name="SAPBEXHLevel0X 2 3 3 4" xfId="37557" xr:uid="{EB027FD1-F311-4FD6-B6BC-A26C96C73838}"/>
    <cellStyle name="SAPBEXHLevel0X 2 3 3 5" xfId="37558" xr:uid="{77E11831-269E-41D5-9858-BA84003E1915}"/>
    <cellStyle name="SAPBEXHLevel0X 2 3 3 6" xfId="37559" xr:uid="{24D31554-38EC-4CAD-AB3A-B446CE36A362}"/>
    <cellStyle name="SAPBEXHLevel0X 2 3 3 7" xfId="37560" xr:uid="{240B2C37-50BF-480B-8360-9A1133AE6AAA}"/>
    <cellStyle name="SAPBEXHLevel0X 2 3 3 8" xfId="36931" xr:uid="{520FB8B1-0EAA-400A-A206-1030E441F399}"/>
    <cellStyle name="SAPBEXHLevel0X 2 3 3 9" xfId="37561" xr:uid="{710F9F96-F77D-4523-A1B9-0ADACD0734BB}"/>
    <cellStyle name="SAPBEXHLevel0X 2 3 4" xfId="22592" xr:uid="{97842362-72A8-47F2-83FF-A150FC4F8392}"/>
    <cellStyle name="SAPBEXHLevel0X 2 3 4 10" xfId="22323" xr:uid="{6CF8F6ED-AEE2-418C-B8C8-AE0D2B5FFF66}"/>
    <cellStyle name="SAPBEXHLevel0X 2 3 4 2" xfId="37562" xr:uid="{66A7450A-8DEE-40CD-A3D6-DC708151D4A5}"/>
    <cellStyle name="SAPBEXHLevel0X 2 3 4 2 2" xfId="37565" xr:uid="{A7980580-9178-4B5F-8DA6-565A672DCF5B}"/>
    <cellStyle name="SAPBEXHLevel0X 2 3 4 2 3" xfId="37566" xr:uid="{075190E5-E1F4-47C9-9140-442CED31BA55}"/>
    <cellStyle name="SAPBEXHLevel0X 2 3 4 2 4" xfId="37567" xr:uid="{7235B00E-7C3D-4C94-AED8-79F9155089ED}"/>
    <cellStyle name="SAPBEXHLevel0X 2 3 4 2 5" xfId="37568" xr:uid="{87784DEE-BF92-456B-8675-AA753DEE9977}"/>
    <cellStyle name="SAPBEXHLevel0X 2 3 4 3" xfId="37569" xr:uid="{E3B8F082-DE4C-4F70-88B0-E61492D05DAE}"/>
    <cellStyle name="SAPBEXHLevel0X 2 3 4 4" xfId="37572" xr:uid="{37B98F3D-BD74-4ACF-8045-7E475BF548C5}"/>
    <cellStyle name="SAPBEXHLevel0X 2 3 4 5" xfId="37574" xr:uid="{47741C1B-694E-434E-917D-676800BDDBB2}"/>
    <cellStyle name="SAPBEXHLevel0X 2 3 4 6" xfId="37576" xr:uid="{A25CFB0F-2C23-4FDB-A37B-A7737A06DBEA}"/>
    <cellStyle name="SAPBEXHLevel0X 2 3 4 7" xfId="37578" xr:uid="{95247CDB-F501-40A0-A154-70A377B886A0}"/>
    <cellStyle name="SAPBEXHLevel0X 2 3 4 8" xfId="24828" xr:uid="{01C40CC0-1843-4C9F-89B9-449550983535}"/>
    <cellStyle name="SAPBEXHLevel0X 2 3 4 9" xfId="16831" xr:uid="{54186810-3C38-4ADF-9812-4E5DCCB23AA5}"/>
    <cellStyle name="SAPBEXHLevel0X 2 3 5" xfId="22595" xr:uid="{0CFB04D3-0D68-4FD9-908B-C41A1B325FB9}"/>
    <cellStyle name="SAPBEXHLevel0X 2 3 5 10" xfId="37580" xr:uid="{EE9C795B-059F-49E1-8AFC-008ABEFAAC20}"/>
    <cellStyle name="SAPBEXHLevel0X 2 3 5 2" xfId="37581" xr:uid="{169A7C97-5DB0-4401-8158-5C31188C454D}"/>
    <cellStyle name="SAPBEXHLevel0X 2 3 5 2 2" xfId="9640" xr:uid="{3DC21CA9-95D3-45C0-99B1-6EDB71B07DFC}"/>
    <cellStyle name="SAPBEXHLevel0X 2 3 5 2 3" xfId="9659" xr:uid="{FEF37692-0A77-4A49-9719-9B80ECE41655}"/>
    <cellStyle name="SAPBEXHLevel0X 2 3 5 2 4" xfId="37582" xr:uid="{A56EF5FB-CDBB-4D93-8FFF-60A7C828EEBE}"/>
    <cellStyle name="SAPBEXHLevel0X 2 3 5 2 5" xfId="37583" xr:uid="{6FC6CC92-75C9-4AB1-92DC-7CF1EBDF0A1D}"/>
    <cellStyle name="SAPBEXHLevel0X 2 3 5 3" xfId="37584" xr:uid="{38D6C915-45BC-4EE1-891D-B20B2DC56475}"/>
    <cellStyle name="SAPBEXHLevel0X 2 3 5 4" xfId="37585" xr:uid="{4406CF61-6599-43C4-91FD-A6976DC4ED4D}"/>
    <cellStyle name="SAPBEXHLevel0X 2 3 5 5" xfId="37586" xr:uid="{279EFE91-F009-4C72-98CD-D2CDCEC23EEA}"/>
    <cellStyle name="SAPBEXHLevel0X 2 3 5 6" xfId="37587" xr:uid="{EE07FCBC-C78A-45C0-905B-C13922FD7634}"/>
    <cellStyle name="SAPBEXHLevel0X 2 3 5 7" xfId="37588" xr:uid="{F0EEE4E1-3443-42BD-9616-E8045904E6E2}"/>
    <cellStyle name="SAPBEXHLevel0X 2 3 5 8" xfId="37589" xr:uid="{6B7A04A7-2EF3-4FF0-A8D8-71B229648B42}"/>
    <cellStyle name="SAPBEXHLevel0X 2 3 5 9" xfId="37590" xr:uid="{ABDE2CA0-FB40-4CBE-8743-4B0E0E30920E}"/>
    <cellStyle name="SAPBEXHLevel0X 2 3 6" xfId="10532" xr:uid="{24F94FCB-B12A-481F-862B-0FA871F0553B}"/>
    <cellStyle name="SAPBEXHLevel0X 2 3 6 10" xfId="8550" xr:uid="{0C091946-EE92-4307-B19A-2D0B1F88178E}"/>
    <cellStyle name="SAPBEXHLevel0X 2 3 6 2" xfId="15075" xr:uid="{B2FD9258-8D21-45CC-9B66-9186E2A39C3D}"/>
    <cellStyle name="SAPBEXHLevel0X 2 3 6 2 2" xfId="37592" xr:uid="{0E0A5E57-0D2F-4402-A8F4-DFE07AEE4FC0}"/>
    <cellStyle name="SAPBEXHLevel0X 2 3 6 2 3" xfId="37593" xr:uid="{E0EBFE2B-34CA-466B-962B-168ECA12DD81}"/>
    <cellStyle name="SAPBEXHLevel0X 2 3 6 2 4" xfId="13536" xr:uid="{DF24BF3C-80BA-414B-B280-83FCE7ABEBEB}"/>
    <cellStyle name="SAPBEXHLevel0X 2 3 6 2 5" xfId="12555" xr:uid="{D565C9DF-F28C-4305-AA00-8C13AE3F76E7}"/>
    <cellStyle name="SAPBEXHLevel0X 2 3 6 3" xfId="15082" xr:uid="{3B0C4263-52F4-46E7-A6CF-045864CD6570}"/>
    <cellStyle name="SAPBEXHLevel0X 2 3 6 4" xfId="37594" xr:uid="{565699B7-A9C4-4C33-BCE7-288467D70C53}"/>
    <cellStyle name="SAPBEXHLevel0X 2 3 6 5" xfId="37596" xr:uid="{58A937FB-6DE9-4185-823C-1EC2D3648F16}"/>
    <cellStyle name="SAPBEXHLevel0X 2 3 6 6" xfId="570" xr:uid="{DEBFAF3D-49C6-4463-90BB-29674F67D36A}"/>
    <cellStyle name="SAPBEXHLevel0X 2 3 6 7" xfId="37597" xr:uid="{E6C0A83C-9CA2-4735-B7CA-9C4DCDCC6505}"/>
    <cellStyle name="SAPBEXHLevel0X 2 3 6 8" xfId="37598" xr:uid="{CD7D8148-74BF-4FA8-9E7C-768586BE30BD}"/>
    <cellStyle name="SAPBEXHLevel0X 2 3 6 9" xfId="37599" xr:uid="{BCEB54A7-4486-457F-ACA9-FFCD6CB05E39}"/>
    <cellStyle name="SAPBEXHLevel0X 2 3 7" xfId="54" xr:uid="{DC6AE122-D7F8-4FFE-B3E9-2DF179A24931}"/>
    <cellStyle name="SAPBEXHLevel0X 2 3 7 2" xfId="20926" xr:uid="{627EC861-1BAE-4A41-B549-592C1E666F48}"/>
    <cellStyle name="SAPBEXHLevel0X 2 3 7 3" xfId="20931" xr:uid="{7711FE8E-F829-4096-BF5E-893B3B0AB40B}"/>
    <cellStyle name="SAPBEXHLevel0X 2 3 7 4" xfId="24770" xr:uid="{FAE77AED-5A11-4A84-B4B4-39FFAA6947B9}"/>
    <cellStyle name="SAPBEXHLevel0X 2 3 7 5" xfId="24773" xr:uid="{529255BD-F99A-4A5D-96FB-E047FCA235FD}"/>
    <cellStyle name="SAPBEXHLevel0X 2 3 8" xfId="7212" xr:uid="{6E515EF2-A1B4-4E4F-B722-62D30FC9EBF0}"/>
    <cellStyle name="SAPBEXHLevel0X 2 3 8 2" xfId="20958" xr:uid="{A0896783-1A60-4409-AA96-38AC0C1AD43D}"/>
    <cellStyle name="SAPBEXHLevel0X 2 3 8 3" xfId="20966" xr:uid="{A9A5BB57-B1F7-43AF-BE44-A435138DCF3F}"/>
    <cellStyle name="SAPBEXHLevel0X 2 3 8 4" xfId="24779" xr:uid="{611640C4-651A-4785-91DE-B14814A0D8CB}"/>
    <cellStyle name="SAPBEXHLevel0X 2 3 8 5" xfId="24783" xr:uid="{84C51EA0-0542-459B-A8B7-7E759941C448}"/>
    <cellStyle name="SAPBEXHLevel0X 2 3 9" xfId="7219" xr:uid="{42C97FAE-56D4-4F07-95A5-DDBEDEC8F142}"/>
    <cellStyle name="SAPBEXHLevel0X 2 3 9 2" xfId="20989" xr:uid="{136FE1CF-D116-441C-9F6A-909396427623}"/>
    <cellStyle name="SAPBEXHLevel0X 2 3 9 3" xfId="20994" xr:uid="{B06843F6-A957-400A-B3B7-C59F6A2C477E}"/>
    <cellStyle name="SAPBEXHLevel0X 2 3 9 4" xfId="34621" xr:uid="{B0CC620B-C56B-41A0-9325-5AEF7FAE1FD2}"/>
    <cellStyle name="SAPBEXHLevel0X 2 3 9 5" xfId="34624" xr:uid="{D4C9B25D-CBF3-415E-8367-C72927822A08}"/>
    <cellStyle name="SAPBEXHLevel0X 2 3_New TB 18-19" xfId="37600" xr:uid="{E55D20CC-D346-48D2-AC0C-DA3E97D9B88B}"/>
    <cellStyle name="SAPBEXHLevel0X 2 4" xfId="19358" xr:uid="{E90F24F7-2021-494E-947B-D71CFAA1159A}"/>
    <cellStyle name="SAPBEXHLevel0X 2 4 10" xfId="28930" xr:uid="{B42CBB2A-0C7B-493D-A67B-39A9C867153D}"/>
    <cellStyle name="SAPBEXHLevel0X 2 4 10 2" xfId="37601" xr:uid="{D3BC1A70-F2DC-4984-94A3-D28E3D5B9F0D}"/>
    <cellStyle name="SAPBEXHLevel0X 2 4 10 3" xfId="31463" xr:uid="{0A6BD499-562E-4952-8018-002202E42E92}"/>
    <cellStyle name="SAPBEXHLevel0X 2 4 10 4" xfId="31465" xr:uid="{22355596-16D2-440C-B6C4-19967FBB819F}"/>
    <cellStyle name="SAPBEXHLevel0X 2 4 10 5" xfId="31324" xr:uid="{103D8E45-1700-46F5-BC9A-9DB1B6152390}"/>
    <cellStyle name="SAPBEXHLevel0X 2 4 11" xfId="28934" xr:uid="{17323926-0296-4E77-9233-B961FCBE75D3}"/>
    <cellStyle name="SAPBEXHLevel0X 2 4 12" xfId="33626" xr:uid="{FC7701B0-0B9A-4EFA-8337-0C4C228CD1AF}"/>
    <cellStyle name="SAPBEXHLevel0X 2 4 13" xfId="33629" xr:uid="{31F6B853-6058-4047-8F84-14B4E900FD35}"/>
    <cellStyle name="SAPBEXHLevel0X 2 4 14" xfId="16430" xr:uid="{551C967C-FD75-499E-82EA-B9EE304B48F6}"/>
    <cellStyle name="SAPBEXHLevel0X 2 4 15" xfId="16435" xr:uid="{FE18C561-26CD-46B1-9A7A-532C1B50D2D4}"/>
    <cellStyle name="SAPBEXHLevel0X 2 4 16" xfId="16439" xr:uid="{F3DEB510-B172-4376-B8F3-AB84C6EEA76A}"/>
    <cellStyle name="SAPBEXHLevel0X 2 4 17" xfId="16443" xr:uid="{40AE79A9-D39C-41C5-8FB6-D1D99BF11791}"/>
    <cellStyle name="SAPBEXHLevel0X 2 4 18" xfId="16448" xr:uid="{28C20713-0E05-42F2-A279-6A64593045DE}"/>
    <cellStyle name="SAPBEXHLevel0X 2 4 2" xfId="22611" xr:uid="{40288EA7-15C5-4138-A792-66935D1D205F}"/>
    <cellStyle name="SAPBEXHLevel0X 2 4 2 10" xfId="37602" xr:uid="{5F665EE5-73F5-4447-B7C4-F61E80FCBA55}"/>
    <cellStyle name="SAPBEXHLevel0X 2 4 2 2" xfId="18125" xr:uid="{50E2212E-AF39-4D52-897A-AB56976D9BF4}"/>
    <cellStyle name="SAPBEXHLevel0X 2 4 2 2 2" xfId="37604" xr:uid="{7DA4CE30-422C-427F-9EC1-97256764F8DF}"/>
    <cellStyle name="SAPBEXHLevel0X 2 4 2 2 3" xfId="37606" xr:uid="{091598E2-6CDF-4554-8345-0E40CF8BE171}"/>
    <cellStyle name="SAPBEXHLevel0X 2 4 2 2 4" xfId="37608" xr:uid="{EAA94AD5-4E95-4EBD-A353-885E69EABAC2}"/>
    <cellStyle name="SAPBEXHLevel0X 2 4 2 2 5" xfId="37609" xr:uid="{DF34A5E1-E21E-4347-B95E-8DAA5E69BDBD}"/>
    <cellStyle name="SAPBEXHLevel0X 2 4 2 3" xfId="146" xr:uid="{7BE27650-ADC1-4BFA-B9A4-C02A39F053FC}"/>
    <cellStyle name="SAPBEXHLevel0X 2 4 2 4" xfId="201" xr:uid="{6956DFE0-4ADD-478D-8BDB-6562EDCD22D3}"/>
    <cellStyle name="SAPBEXHLevel0X 2 4 2 5" xfId="212" xr:uid="{A2A5925C-97CE-44ED-8C9F-1D1B6768CD94}"/>
    <cellStyle name="SAPBEXHLevel0X 2 4 2 6" xfId="1577" xr:uid="{33652773-EB3F-41DC-952B-1F8BDD0BD4E6}"/>
    <cellStyle name="SAPBEXHLevel0X 2 4 2 7" xfId="1594" xr:uid="{BB0EE5D0-1938-4ABB-83C7-22AB6AB52457}"/>
    <cellStyle name="SAPBEXHLevel0X 2 4 2 8" xfId="1231" xr:uid="{EF286373-E9EE-4EAF-9FDD-C7291680E998}"/>
    <cellStyle name="SAPBEXHLevel0X 2 4 2 9" xfId="37610" xr:uid="{8A0612F4-BD7E-4A2E-A6DB-A965FF2249EB}"/>
    <cellStyle name="SAPBEXHLevel0X 2 4 3" xfId="22614" xr:uid="{6BB6EA66-6AFF-4E2D-9346-149F3F16B711}"/>
    <cellStyle name="SAPBEXHLevel0X 2 4 3 10" xfId="35516" xr:uid="{809300ED-F2AF-4272-84D3-44B4CF7EAD7F}"/>
    <cellStyle name="SAPBEXHLevel0X 2 4 3 2" xfId="35490" xr:uid="{1BEA272D-0EBF-4C59-A993-F119AFFF424B}"/>
    <cellStyle name="SAPBEXHLevel0X 2 4 3 2 2" xfId="37611" xr:uid="{D6BA9339-DEB7-49C8-A555-5D0D2947B7A6}"/>
    <cellStyle name="SAPBEXHLevel0X 2 4 3 2 3" xfId="37612" xr:uid="{E1DA3B19-6691-4CFC-A820-DE1023F49DA6}"/>
    <cellStyle name="SAPBEXHLevel0X 2 4 3 2 4" xfId="37613" xr:uid="{29815B5C-943E-414A-8374-109BBBA33472}"/>
    <cellStyle name="SAPBEXHLevel0X 2 4 3 2 5" xfId="37614" xr:uid="{D06594CE-B843-4075-B7CE-B199D6ED22D0}"/>
    <cellStyle name="SAPBEXHLevel0X 2 4 3 3" xfId="35493" xr:uid="{2FC5A5E7-CFBC-46A1-92D9-3CE8BE7A2703}"/>
    <cellStyle name="SAPBEXHLevel0X 2 4 3 4" xfId="35496" xr:uid="{8EDE2193-D13E-4B8F-960C-AC160ECF30EA}"/>
    <cellStyle name="SAPBEXHLevel0X 2 4 3 5" xfId="37615" xr:uid="{A9925E86-9ED4-4766-AC7D-C95FE5F2EF97}"/>
    <cellStyle name="SAPBEXHLevel0X 2 4 3 6" xfId="37616" xr:uid="{4CBBA0BF-9512-459B-A485-E73688599044}"/>
    <cellStyle name="SAPBEXHLevel0X 2 4 3 7" xfId="37617" xr:uid="{C4A46B51-D84B-4AE9-A53B-723DDCF73577}"/>
    <cellStyle name="SAPBEXHLevel0X 2 4 3 8" xfId="1247" xr:uid="{2BD94070-0606-48FE-ADA5-94003EA92A53}"/>
    <cellStyle name="SAPBEXHLevel0X 2 4 3 9" xfId="19712" xr:uid="{AC94B879-6ADB-490F-8E2C-F6C451619F11}"/>
    <cellStyle name="SAPBEXHLevel0X 2 4 4" xfId="22619" xr:uid="{D4BF436E-89E0-475F-A4DA-C90FF1818EE9}"/>
    <cellStyle name="SAPBEXHLevel0X 2 4 4 10" xfId="25669" xr:uid="{3E874975-EBF2-4A0D-9A32-014A74551860}"/>
    <cellStyle name="SAPBEXHLevel0X 2 4 4 2" xfId="34571" xr:uid="{5910B3C9-3A38-495A-BA0A-3BD4D3D21615}"/>
    <cellStyle name="SAPBEXHLevel0X 2 4 4 2 2" xfId="37618" xr:uid="{35E0B0D1-666D-4422-A335-F2FFAC8755F1}"/>
    <cellStyle name="SAPBEXHLevel0X 2 4 4 2 3" xfId="37619" xr:uid="{ACE4D293-8C33-4B8E-A200-B8D1D397F877}"/>
    <cellStyle name="SAPBEXHLevel0X 2 4 4 2 4" xfId="37620" xr:uid="{7612034E-AEB2-4AD0-99B9-807C34C9CB95}"/>
    <cellStyle name="SAPBEXHLevel0X 2 4 4 2 5" xfId="37622" xr:uid="{D8C3D312-F7C5-4398-8014-91653ED99EA5}"/>
    <cellStyle name="SAPBEXHLevel0X 2 4 4 3" xfId="34575" xr:uid="{7D93D460-2876-4C99-86A5-EABBEE7225CA}"/>
    <cellStyle name="SAPBEXHLevel0X 2 4 4 4" xfId="34578" xr:uid="{B8B2AAB7-20DA-4C0B-BFC5-F8FD2C154AD1}"/>
    <cellStyle name="SAPBEXHLevel0X 2 4 4 5" xfId="34580" xr:uid="{F4B38920-324A-46C1-9ABB-DA762F91EF6C}"/>
    <cellStyle name="SAPBEXHLevel0X 2 4 4 6" xfId="37623" xr:uid="{E579D553-CE9E-4E1F-9D25-E526E86CEAD2}"/>
    <cellStyle name="SAPBEXHLevel0X 2 4 4 7" xfId="37624" xr:uid="{FDEFC10D-01A6-4376-A140-869A7082342C}"/>
    <cellStyle name="SAPBEXHLevel0X 2 4 4 8" xfId="37625" xr:uid="{F8F57F40-2BD1-4E87-B137-81924D55B64A}"/>
    <cellStyle name="SAPBEXHLevel0X 2 4 4 9" xfId="37626" xr:uid="{3AAC83FA-AB63-4A89-9532-903FF3265281}"/>
    <cellStyle name="SAPBEXHLevel0X 2 4 5" xfId="22623" xr:uid="{984A5C71-7C96-4919-921E-55EE292F8E0C}"/>
    <cellStyle name="SAPBEXHLevel0X 2 4 5 10" xfId="18205" xr:uid="{06EB1F43-A2CD-4C2C-80C9-F8F2B227252C}"/>
    <cellStyle name="SAPBEXHLevel0X 2 4 5 2" xfId="34582" xr:uid="{9D7C5E12-45ED-4BE5-B2A2-3F719C3C0BC2}"/>
    <cellStyle name="SAPBEXHLevel0X 2 4 5 2 2" xfId="37627" xr:uid="{4E9BC0DE-CBBB-448A-BCBB-E8006D229771}"/>
    <cellStyle name="SAPBEXHLevel0X 2 4 5 2 3" xfId="37628" xr:uid="{38D1FF60-2627-4F00-94CD-2F4303FF5445}"/>
    <cellStyle name="SAPBEXHLevel0X 2 4 5 2 4" xfId="37629" xr:uid="{BCD9AC1C-EAA6-4FDA-A426-13022891BE4C}"/>
    <cellStyle name="SAPBEXHLevel0X 2 4 5 2 5" xfId="29207" xr:uid="{8A4245C3-FCB1-4146-AEB4-1127D1682EDC}"/>
    <cellStyle name="SAPBEXHLevel0X 2 4 5 3" xfId="34584" xr:uid="{77D63625-F780-4961-813D-F3D212F8E765}"/>
    <cellStyle name="SAPBEXHLevel0X 2 4 5 4" xfId="34586" xr:uid="{F36A0810-7E70-4382-A9F2-2CFF8AD53A09}"/>
    <cellStyle name="SAPBEXHLevel0X 2 4 5 5" xfId="34588" xr:uid="{BEB2A777-9715-4FA7-811D-608AE3F25EF4}"/>
    <cellStyle name="SAPBEXHLevel0X 2 4 5 6" xfId="37630" xr:uid="{E757E491-770A-40E3-8467-4B6563CCE1CF}"/>
    <cellStyle name="SAPBEXHLevel0X 2 4 5 7" xfId="37631" xr:uid="{CE9D7486-8FD0-4819-8321-A0464E455DC7}"/>
    <cellStyle name="SAPBEXHLevel0X 2 4 5 8" xfId="37632" xr:uid="{B9F2811B-F5EA-4E12-805D-748A0405CAD5}"/>
    <cellStyle name="SAPBEXHLevel0X 2 4 5 9" xfId="37633" xr:uid="{38A0B9EE-42E5-4ABC-B4FD-D3EE092F5558}"/>
    <cellStyle name="SAPBEXHLevel0X 2 4 6" xfId="10535" xr:uid="{B5295F40-DBEA-4AE9-86B2-865CEEFD0B24}"/>
    <cellStyle name="SAPBEXHLevel0X 2 4 6 10" xfId="24483" xr:uid="{46B10DEF-219A-475E-9233-6A6B0B068AA0}"/>
    <cellStyle name="SAPBEXHLevel0X 2 4 6 2" xfId="6704" xr:uid="{6DFC170C-211D-4D76-8765-A2D328584209}"/>
    <cellStyle name="SAPBEXHLevel0X 2 4 6 2 2" xfId="6708" xr:uid="{DD584953-0BD7-498D-A55A-48DA7F6BDFB0}"/>
    <cellStyle name="SAPBEXHLevel0X 2 4 6 2 3" xfId="6712" xr:uid="{4EC5120D-7F30-4310-8BF7-19BDE0A9D288}"/>
    <cellStyle name="SAPBEXHLevel0X 2 4 6 2 4" xfId="6716" xr:uid="{DD0A2B25-B72E-4D0D-957B-B2DE8DB02267}"/>
    <cellStyle name="SAPBEXHLevel0X 2 4 6 2 5" xfId="6721" xr:uid="{CD5B53D9-056C-4053-87C4-A48B5FA06FFB}"/>
    <cellStyle name="SAPBEXHLevel0X 2 4 6 3" xfId="6744" xr:uid="{B1DB04B2-26B9-4C11-9181-865C104C6B54}"/>
    <cellStyle name="SAPBEXHLevel0X 2 4 6 4" xfId="6753" xr:uid="{B03B95DB-2921-4FBE-901D-3FBE1F2A16E3}"/>
    <cellStyle name="SAPBEXHLevel0X 2 4 6 5" xfId="1822" xr:uid="{AF9030B0-6AA8-4161-88D1-5EEF31B4835A}"/>
    <cellStyle name="SAPBEXHLevel0X 2 4 6 6" xfId="1932" xr:uid="{E7EA412D-D9D3-4906-A1BF-65472677F0C3}"/>
    <cellStyle name="SAPBEXHLevel0X 2 4 6 7" xfId="1949" xr:uid="{AA713DA3-0E4C-4544-BB01-52088C3F4B64}"/>
    <cellStyle name="SAPBEXHLevel0X 2 4 6 8" xfId="37635" xr:uid="{AD4F5DD3-7C31-4E61-AB9E-74161B7342D8}"/>
    <cellStyle name="SAPBEXHLevel0X 2 4 6 9" xfId="37636" xr:uid="{AB2EC5EE-4B7B-4142-AC9B-7F6F6E1CC7B9}"/>
    <cellStyle name="SAPBEXHLevel0X 2 4 7" xfId="5151" xr:uid="{8FC79581-4A3A-4225-94C7-E26A5B125E00}"/>
    <cellStyle name="SAPBEXHLevel0X 2 4 7 2" xfId="6817" xr:uid="{E839EC40-8FCA-49D5-BFA3-055918B7BD3C}"/>
    <cellStyle name="SAPBEXHLevel0X 2 4 7 3" xfId="6826" xr:uid="{BA42411B-107A-4F1E-8AC6-C7C8443878F8}"/>
    <cellStyle name="SAPBEXHLevel0X 2 4 7 4" xfId="6834" xr:uid="{49C3876D-C5E3-451D-8192-80114CC65F2A}"/>
    <cellStyle name="SAPBEXHLevel0X 2 4 7 5" xfId="6877" xr:uid="{579A7D18-7334-4B45-B831-7EC71EF4A440}"/>
    <cellStyle name="SAPBEXHLevel0X 2 4 8" xfId="7241" xr:uid="{C41F2564-C375-45AF-9D69-565817300FEE}"/>
    <cellStyle name="SAPBEXHLevel0X 2 4 8 2" xfId="21082" xr:uid="{ABFFA756-D8BD-4159-AC21-09E1459E2390}"/>
    <cellStyle name="SAPBEXHLevel0X 2 4 8 3" xfId="21088" xr:uid="{E1D961FE-1480-4F56-937B-FCC0866B3606}"/>
    <cellStyle name="SAPBEXHLevel0X 2 4 8 4" xfId="34682" xr:uid="{7F45A1A4-E011-4FCC-87DA-7EA1DE67A480}"/>
    <cellStyle name="SAPBEXHLevel0X 2 4 8 5" xfId="34686" xr:uid="{D4328A4A-85A7-4500-A928-F9ECAAA60B2C}"/>
    <cellStyle name="SAPBEXHLevel0X 2 4 9" xfId="7250" xr:uid="{EC9EBC7C-B22B-40D7-8467-AB198C3B3729}"/>
    <cellStyle name="SAPBEXHLevel0X 2 4 9 2" xfId="21116" xr:uid="{66607E36-C162-4089-A41A-63E337151618}"/>
    <cellStyle name="SAPBEXHLevel0X 2 4 9 3" xfId="21121" xr:uid="{24D35D3C-B45E-46DE-B8A8-1997DA82BE4C}"/>
    <cellStyle name="SAPBEXHLevel0X 2 4 9 4" xfId="34699" xr:uid="{55C3ADEA-60F9-428D-99CA-6B29A23A3D93}"/>
    <cellStyle name="SAPBEXHLevel0X 2 4 9 5" xfId="34702" xr:uid="{D3CB7DDF-9B51-45D9-8F1E-0D856A84F14C}"/>
    <cellStyle name="SAPBEXHLevel0X 2 4_New TB 18-19" xfId="16821" xr:uid="{757A8049-49EF-4B66-8166-86197932F525}"/>
    <cellStyle name="SAPBEXHLevel0X 2 5" xfId="19362" xr:uid="{EB5290CD-4CDD-4530-955D-247B19D4C050}"/>
    <cellStyle name="SAPBEXHLevel0X 2 5 10" xfId="29177" xr:uid="{0EF2EFA7-36B2-4519-AE9F-E07352AAB8FB}"/>
    <cellStyle name="SAPBEXHLevel0X 2 5 2" xfId="22639" xr:uid="{0EE497D8-AED1-4937-A834-C6DF6764595C}"/>
    <cellStyle name="SAPBEXHLevel0X 2 5 2 2" xfId="37637" xr:uid="{995DB735-DFB5-4977-ABC4-54818DBE1FEE}"/>
    <cellStyle name="SAPBEXHLevel0X 2 5 2 3" xfId="35664" xr:uid="{F90E9AC5-EB5A-4F8A-83E4-8E61B05A9916}"/>
    <cellStyle name="SAPBEXHLevel0X 2 5 2 4" xfId="35667" xr:uid="{236B7904-00FE-4D3F-9666-AC43A8544A97}"/>
    <cellStyle name="SAPBEXHLevel0X 2 5 2 5" xfId="35669" xr:uid="{E8A0F5A6-4431-4E75-B885-46FDBE35DB06}"/>
    <cellStyle name="SAPBEXHLevel0X 2 5 3" xfId="22642" xr:uid="{4CDD3189-5416-4371-8C6D-9ED4858E3143}"/>
    <cellStyle name="SAPBEXHLevel0X 2 5 4" xfId="22645" xr:uid="{9733430F-85D0-40A9-A62F-965A1DBA6B22}"/>
    <cellStyle name="SAPBEXHLevel0X 2 5 5" xfId="22648" xr:uid="{DFD38658-4A76-464E-8134-7CBA50040CCA}"/>
    <cellStyle name="SAPBEXHLevel0X 2 5 6" xfId="25405" xr:uid="{A05C9153-483D-4A14-A6E8-1880CCDC1032}"/>
    <cellStyle name="SAPBEXHLevel0X 2 5 7" xfId="25407" xr:uid="{66644AD2-0974-4ABA-824E-958CD7297A2A}"/>
    <cellStyle name="SAPBEXHLevel0X 2 5 8" xfId="37639" xr:uid="{CFF48757-A1CB-4AC0-A85C-93B33A6C8D19}"/>
    <cellStyle name="SAPBEXHLevel0X 2 5 9" xfId="24895" xr:uid="{7028C249-C253-4607-83E5-F44E0E46BDD8}"/>
    <cellStyle name="SAPBEXHLevel0X 2 6" xfId="37640" xr:uid="{C8A93758-30FC-439D-93E6-51F27AFFD767}"/>
    <cellStyle name="SAPBEXHLevel0X 2 6 10" xfId="37641" xr:uid="{C64F1C16-E97C-480A-92EE-C7861B41AD95}"/>
    <cellStyle name="SAPBEXHLevel0X 2 6 2" xfId="22663" xr:uid="{85282B9D-82C7-412B-869A-164D697FAF6E}"/>
    <cellStyle name="SAPBEXHLevel0X 2 6 2 2" xfId="37642" xr:uid="{D14E6B86-D7C7-47EA-B342-627302FD5250}"/>
    <cellStyle name="SAPBEXHLevel0X 2 6 2 3" xfId="37643" xr:uid="{2A0266BB-7DC1-4CF6-97EE-E5A0B7B2E442}"/>
    <cellStyle name="SAPBEXHLevel0X 2 6 2 4" xfId="37644" xr:uid="{5C8FA885-BA75-4706-AB3C-327B3E3AAF77}"/>
    <cellStyle name="SAPBEXHLevel0X 2 6 2 5" xfId="37646" xr:uid="{5569E37E-B332-4414-BB8E-339C6203FCBB}"/>
    <cellStyle name="SAPBEXHLevel0X 2 6 3" xfId="22666" xr:uid="{AED78579-F547-4969-9C0F-E5FAE20F4DD2}"/>
    <cellStyle name="SAPBEXHLevel0X 2 6 4" xfId="22669" xr:uid="{11A196F3-297B-4F32-8091-0F3D10D52686}"/>
    <cellStyle name="SAPBEXHLevel0X 2 6 5" xfId="22672" xr:uid="{ECCA637A-0B72-467C-9525-9EED7DE7C0E7}"/>
    <cellStyle name="SAPBEXHLevel0X 2 6 6" xfId="25412" xr:uid="{5818CC8D-DE57-4941-AE23-A51B7334D800}"/>
    <cellStyle name="SAPBEXHLevel0X 2 6 7" xfId="25415" xr:uid="{DAEEA060-A763-4ECB-8A50-B3148B756411}"/>
    <cellStyle name="SAPBEXHLevel0X 2 6 8" xfId="31751" xr:uid="{D49814DE-CC9E-4712-A594-5C36098887DF}"/>
    <cellStyle name="SAPBEXHLevel0X 2 6 9" xfId="24906" xr:uid="{0A447767-6E95-4AF1-AE6C-40B897D77D51}"/>
    <cellStyle name="SAPBEXHLevel0X 2 7" xfId="37648" xr:uid="{C09EC0FF-F5B0-4598-AEC2-F29C55E830C4}"/>
    <cellStyle name="SAPBEXHLevel0X 2 7 10" xfId="37649" xr:uid="{3A161431-F125-4EB9-93C9-15E27F8C8288}"/>
    <cellStyle name="SAPBEXHLevel0X 2 7 2" xfId="25424" xr:uid="{59041633-A228-4D4B-BDF7-CC9A0580E258}"/>
    <cellStyle name="SAPBEXHLevel0X 2 7 2 2" xfId="37651" xr:uid="{6D4DB673-D9DB-4BE8-869B-26C5E6E37A5F}"/>
    <cellStyle name="SAPBEXHLevel0X 2 7 2 3" xfId="37652" xr:uid="{F9FC0D3F-53BE-44CC-A437-E4A49BD20314}"/>
    <cellStyle name="SAPBEXHLevel0X 2 7 2 4" xfId="37653" xr:uid="{E7CCD3B5-264F-480E-B667-22966BC256FF}"/>
    <cellStyle name="SAPBEXHLevel0X 2 7 2 5" xfId="37654" xr:uid="{BB162132-2E88-43F8-8A1C-2C064BE0CBAC}"/>
    <cellStyle name="SAPBEXHLevel0X 2 7 3" xfId="25426" xr:uid="{E28C5A02-C829-4BB9-BB2B-1A3D4B8BBEC3}"/>
    <cellStyle name="SAPBEXHLevel0X 2 7 4" xfId="25428" xr:uid="{88295501-7F1E-4DEC-B4D8-20B52AA242A4}"/>
    <cellStyle name="SAPBEXHLevel0X 2 7 5" xfId="2241" xr:uid="{9020881B-C4D2-4356-9AB0-414946DC84EF}"/>
    <cellStyle name="SAPBEXHLevel0X 2 7 6" xfId="2475" xr:uid="{8671CCE6-4C09-47BC-8777-000938081F92}"/>
    <cellStyle name="SAPBEXHLevel0X 2 7 7" xfId="257" xr:uid="{CABB1D3F-D2F3-4A2C-87B9-99943BB30AF0}"/>
    <cellStyle name="SAPBEXHLevel0X 2 7 8" xfId="37655" xr:uid="{707C21E0-298A-4948-AB4F-86699D245AFC}"/>
    <cellStyle name="SAPBEXHLevel0X 2 7 9" xfId="21177" xr:uid="{CB17C696-E863-4D2A-B70E-055FD7F849BA}"/>
    <cellStyle name="SAPBEXHLevel0X 2 8" xfId="37656" xr:uid="{8D22C5DC-6D06-4AC7-A8F3-295834F4E1E3}"/>
    <cellStyle name="SAPBEXHLevel0X 2 8 10" xfId="37657" xr:uid="{47E3F1F8-365A-413C-9FE7-C092F69182C1}"/>
    <cellStyle name="SAPBEXHLevel0X 2 8 2" xfId="37660" xr:uid="{E4F241B0-F987-45B7-868E-34773A497CBB}"/>
    <cellStyle name="SAPBEXHLevel0X 2 8 2 2" xfId="37661" xr:uid="{90F115F3-175D-4FB6-BC77-497290DF39AB}"/>
    <cellStyle name="SAPBEXHLevel0X 2 8 2 3" xfId="37662" xr:uid="{B0B75F96-9000-48B0-A873-4DC7311523FD}"/>
    <cellStyle name="SAPBEXHLevel0X 2 8 2 4" xfId="37663" xr:uid="{E07A1FB0-4FC3-420F-AE78-EE4D5E674294}"/>
    <cellStyle name="SAPBEXHLevel0X 2 8 2 5" xfId="37664" xr:uid="{262C8396-1008-4806-B2E0-87EAEFE7FBF9}"/>
    <cellStyle name="SAPBEXHLevel0X 2 8 3" xfId="37665" xr:uid="{BD80BA80-F47E-4D16-AF21-655B137DF5F5}"/>
    <cellStyle name="SAPBEXHLevel0X 2 8 4" xfId="37666" xr:uid="{6DE5C438-A621-474E-83AF-66FFA5FB0AE3}"/>
    <cellStyle name="SAPBEXHLevel0X 2 8 5" xfId="37667" xr:uid="{CAC915F4-6015-492E-9E4E-45ADBB078F3C}"/>
    <cellStyle name="SAPBEXHLevel0X 2 8 6" xfId="37668" xr:uid="{84F3CFE2-EDDE-4B72-A4F0-D5C266EFEBD6}"/>
    <cellStyle name="SAPBEXHLevel0X 2 8 7" xfId="37669" xr:uid="{C6B4A62D-1DE5-48E8-9628-E7EDED80D784}"/>
    <cellStyle name="SAPBEXHLevel0X 2 8 8" xfId="37670" xr:uid="{7604F23D-83F9-464A-86F1-7F99155EF0DF}"/>
    <cellStyle name="SAPBEXHLevel0X 2 8 9" xfId="37671" xr:uid="{2EFB4D59-7A1C-4F75-AB62-4932F2499BCA}"/>
    <cellStyle name="SAPBEXHLevel0X 2 9" xfId="31576" xr:uid="{6A201762-037B-4746-8E83-A171F7125DAC}"/>
    <cellStyle name="SAPBEXHLevel0X 2 9 10" xfId="29285" xr:uid="{826184F0-CEBE-48F1-B4D2-D43CAFE32C32}"/>
    <cellStyle name="SAPBEXHLevel0X 2 9 2" xfId="37475" xr:uid="{E7E2E52D-0E71-4C12-A545-BDBC9A0AB4E8}"/>
    <cellStyle name="SAPBEXHLevel0X 2 9 2 2" xfId="20149" xr:uid="{19F9C160-305E-49DB-A14A-0793EDF2AC6C}"/>
    <cellStyle name="SAPBEXHLevel0X 2 9 2 3" xfId="20152" xr:uid="{BD008DE5-7808-4804-97B2-86EC1AEAB27F}"/>
    <cellStyle name="SAPBEXHLevel0X 2 9 2 4" xfId="20155" xr:uid="{52238ACE-BDC5-491B-B1D1-B4935C293A01}"/>
    <cellStyle name="SAPBEXHLevel0X 2 9 2 5" xfId="20158" xr:uid="{5BDEB5A8-772C-4782-84D3-07B8428355C1}"/>
    <cellStyle name="SAPBEXHLevel0X 2 9 3" xfId="37477" xr:uid="{EC5FB2AD-BD66-4455-B602-65CA85214ECA}"/>
    <cellStyle name="SAPBEXHLevel0X 2 9 4" xfId="37479" xr:uid="{9C17DFFA-9DF5-46F1-A22C-1C4F17E62431}"/>
    <cellStyle name="SAPBEXHLevel0X 2 9 5" xfId="37672" xr:uid="{53012707-8862-4F0F-A4D8-D00763ACC2B5}"/>
    <cellStyle name="SAPBEXHLevel0X 2 9 6" xfId="37673" xr:uid="{72413719-015F-4182-8772-A9288AE427A6}"/>
    <cellStyle name="SAPBEXHLevel0X 2 9 7" xfId="37444" xr:uid="{E3D57C3E-00C9-4880-A804-88701D11ADD5}"/>
    <cellStyle name="SAPBEXHLevel0X 2 9 8" xfId="37674" xr:uid="{B1BCFB4C-2E62-431D-A73B-BB3435E535B1}"/>
    <cellStyle name="SAPBEXHLevel0X 2 9 9" xfId="37675" xr:uid="{1E46D7FC-0862-4E94-AE42-8069B65B8E1C}"/>
    <cellStyle name="SAPBEXHLevel0X 2_New TB 18-19" xfId="4081" xr:uid="{7D01A96C-B98F-4F8B-87B0-A923F5E55841}"/>
    <cellStyle name="SAPBEXHLevel0X 20" xfId="36091" xr:uid="{DEC4FBB9-5C52-4121-935D-73CEB5CBDED8}"/>
    <cellStyle name="SAPBEXHLevel0X 21" xfId="36094" xr:uid="{B308A2E7-1253-4439-80F7-D9AB8731E690}"/>
    <cellStyle name="SAPBEXHLevel0X 22" xfId="36097" xr:uid="{3878CC1D-A4D2-40BF-A587-24A010A7F084}"/>
    <cellStyle name="SAPBEXHLevel0X 3" xfId="37676" xr:uid="{05820D10-5C38-4848-A5E1-196C0A4AC924}"/>
    <cellStyle name="SAPBEXHLevel0X 3 10" xfId="37678" xr:uid="{2171D7C8-3BF8-481B-9AB4-E4C6C898BF4F}"/>
    <cellStyle name="SAPBEXHLevel0X 3 10 2" xfId="37679" xr:uid="{D28A99EB-6788-4AD6-A0D6-491D429966E1}"/>
    <cellStyle name="SAPBEXHLevel0X 3 10 3" xfId="37681" xr:uid="{265E82D7-8D93-49D0-B1D0-570C6D17411A}"/>
    <cellStyle name="SAPBEXHLevel0X 3 10 4" xfId="37682" xr:uid="{6B52BF45-FEB7-44DD-9A53-516923921CB9}"/>
    <cellStyle name="SAPBEXHLevel0X 3 10 5" xfId="37683" xr:uid="{C7582155-064B-46AC-9EB3-CB2EB11F0859}"/>
    <cellStyle name="SAPBEXHLevel0X 3 11" xfId="37684" xr:uid="{2CB59FE2-801F-46BD-A650-0A969C98A737}"/>
    <cellStyle name="SAPBEXHLevel0X 3 11 2" xfId="37685" xr:uid="{E7C6FAE8-3BB2-4994-A09C-06E88495C219}"/>
    <cellStyle name="SAPBEXHLevel0X 3 11 3" xfId="37687" xr:uid="{1CE0D1F3-A8AA-438E-BBF1-9F967B4729BA}"/>
    <cellStyle name="SAPBEXHLevel0X 3 11 4" xfId="37688" xr:uid="{ECD8AFB0-8227-4BFC-A29F-3D729CC66A67}"/>
    <cellStyle name="SAPBEXHLevel0X 3 11 5" xfId="37689" xr:uid="{76F7D4DA-E48A-4462-A100-A9046F3926A8}"/>
    <cellStyle name="SAPBEXHLevel0X 3 12" xfId="24329" xr:uid="{DDE5B460-6412-42E1-B289-681500B8BBDE}"/>
    <cellStyle name="SAPBEXHLevel0X 3 12 2" xfId="37690" xr:uid="{F79AEC63-311B-467E-8DE9-EE43D224B64F}"/>
    <cellStyle name="SAPBEXHLevel0X 3 12 3" xfId="37692" xr:uid="{A32A73FC-1C5A-45A6-9A17-DA777D1B6B61}"/>
    <cellStyle name="SAPBEXHLevel0X 3 12 4" xfId="29736" xr:uid="{4F0369B6-8DDC-4951-B966-31871CE3004A}"/>
    <cellStyle name="SAPBEXHLevel0X 3 12 5" xfId="29738" xr:uid="{E01EB634-A3C1-47C5-8C88-69591C472EA5}"/>
    <cellStyle name="SAPBEXHLevel0X 3 13" xfId="24331" xr:uid="{8CF4A744-8BE2-43BD-9DFC-F96406F165AA}"/>
    <cellStyle name="SAPBEXHLevel0X 3 13 2" xfId="36669" xr:uid="{1D9817FC-7C2F-480C-B994-3CEC56516A33}"/>
    <cellStyle name="SAPBEXHLevel0X 3 13 3" xfId="36672" xr:uid="{3FDFC812-8EE2-45EF-8AAC-7CCE4C488489}"/>
    <cellStyle name="SAPBEXHLevel0X 3 13 4" xfId="29748" xr:uid="{2725CE9F-83DF-44AC-847D-DEAE02084E08}"/>
    <cellStyle name="SAPBEXHLevel0X 3 13 5" xfId="2506" xr:uid="{A35E4270-A457-422F-B602-1CC44D71A253}"/>
    <cellStyle name="SAPBEXHLevel0X 3 14" xfId="24333" xr:uid="{7C4396E3-E87A-46A9-A734-582D579C3785}"/>
    <cellStyle name="SAPBEXHLevel0X 3 15" xfId="24336" xr:uid="{5803358D-6BFF-4FFB-8CDD-DBA676975F36}"/>
    <cellStyle name="SAPBEXHLevel0X 3 16" xfId="24339" xr:uid="{8B498F5A-C82E-4503-9F92-E76636B092DA}"/>
    <cellStyle name="SAPBEXHLevel0X 3 17" xfId="24341" xr:uid="{26E39B30-8672-4CC4-A764-5B8B518A44E6}"/>
    <cellStyle name="SAPBEXHLevel0X 3 18" xfId="24343" xr:uid="{BD85F0A8-0314-40A6-8C93-2B0CF308C56C}"/>
    <cellStyle name="SAPBEXHLevel0X 3 19" xfId="24345" xr:uid="{DADC46D4-F70E-47D3-A657-DC3FEA68A38D}"/>
    <cellStyle name="SAPBEXHLevel0X 3 2" xfId="29981" xr:uid="{737C3CBE-0F0A-425E-B21C-8704E172EF62}"/>
    <cellStyle name="SAPBEXHLevel0X 3 2 10" xfId="37693" xr:uid="{0CA43A70-B208-4CA1-B07B-1E5E75BC2181}"/>
    <cellStyle name="SAPBEXHLevel0X 3 2 10 2" xfId="27439" xr:uid="{2E94835A-F731-4E0A-8A61-745663361632}"/>
    <cellStyle name="SAPBEXHLevel0X 3 2 10 3" xfId="37694" xr:uid="{66A7D3E8-E6EB-473E-8ED7-8E36745857D8}"/>
    <cellStyle name="SAPBEXHLevel0X 3 2 10 4" xfId="37695" xr:uid="{5FC95043-8D9A-4AF3-8C75-712DC90656BF}"/>
    <cellStyle name="SAPBEXHLevel0X 3 2 10 5" xfId="37696" xr:uid="{9901B714-79BE-4E68-B52D-CEE013F8214C}"/>
    <cellStyle name="SAPBEXHLevel0X 3 2 11" xfId="37697" xr:uid="{27DF821F-DDD8-4772-B38A-89C9410DAD37}"/>
    <cellStyle name="SAPBEXHLevel0X 3 2 12" xfId="37698" xr:uid="{9BC2AA6E-CC85-43C9-A381-930D972188FA}"/>
    <cellStyle name="SAPBEXHLevel0X 3 2 13" xfId="10888" xr:uid="{55EFDF38-2E7E-49D4-94FF-F2B050B8730D}"/>
    <cellStyle name="SAPBEXHLevel0X 3 2 14" xfId="37699" xr:uid="{BF8BA35C-F1E5-4CA7-BB54-BB93DF161E88}"/>
    <cellStyle name="SAPBEXHLevel0X 3 2 15" xfId="37700" xr:uid="{A8774DB7-7DBE-4A16-B975-5E1304EB30A0}"/>
    <cellStyle name="SAPBEXHLevel0X 3 2 16" xfId="37701" xr:uid="{437260FC-17E8-42F8-B636-91941CF84260}"/>
    <cellStyle name="SAPBEXHLevel0X 3 2 17" xfId="37702" xr:uid="{4ECDC70E-0D5F-4443-BD82-E1B66F3E5CB3}"/>
    <cellStyle name="SAPBEXHLevel0X 3 2 18" xfId="37703" xr:uid="{D7A3E181-D2F8-4402-A4E6-FDB1CD0D6B94}"/>
    <cellStyle name="SAPBEXHLevel0X 3 2 2" xfId="25453" xr:uid="{C01F2AB1-5424-4184-B3BB-481CD39EEC26}"/>
    <cellStyle name="SAPBEXHLevel0X 3 2 2 10" xfId="37704" xr:uid="{A7C55EAB-4EAD-4011-942F-D168929D7A0F}"/>
    <cellStyle name="SAPBEXHLevel0X 3 2 2 2" xfId="37705" xr:uid="{E3DA2008-0029-4188-A8EA-33C13E2AB702}"/>
    <cellStyle name="SAPBEXHLevel0X 3 2 2 2 2" xfId="35531" xr:uid="{C6F3198A-30AD-4E93-A8CD-7B362E8D0B51}"/>
    <cellStyle name="SAPBEXHLevel0X 3 2 2 2 3" xfId="37706" xr:uid="{3F1401FD-6AB8-4B21-8C4B-FA3AC431F571}"/>
    <cellStyle name="SAPBEXHLevel0X 3 2 2 2 4" xfId="37708" xr:uid="{68315C34-6F22-4709-B021-0D8F78FAD577}"/>
    <cellStyle name="SAPBEXHLevel0X 3 2 2 2 5" xfId="37710" xr:uid="{A41542B2-D1AE-4BDE-A038-501AC0671C5B}"/>
    <cellStyle name="SAPBEXHLevel0X 3 2 2 3" xfId="37712" xr:uid="{4AF57279-5E92-490B-B6EA-9CBACEC99E7A}"/>
    <cellStyle name="SAPBEXHLevel0X 3 2 2 4" xfId="37713" xr:uid="{6CDED8F6-D8CE-4A82-9656-8398EC349229}"/>
    <cellStyle name="SAPBEXHLevel0X 3 2 2 5" xfId="37714" xr:uid="{F928B1EB-5FCD-4D07-B130-AEB87318B5EE}"/>
    <cellStyle name="SAPBEXHLevel0X 3 2 2 6" xfId="37715" xr:uid="{AF96330D-7FA8-4BCA-B243-1F8BB58BB125}"/>
    <cellStyle name="SAPBEXHLevel0X 3 2 2 7" xfId="37716" xr:uid="{59272AD5-DC84-42DC-9312-9C0235747C09}"/>
    <cellStyle name="SAPBEXHLevel0X 3 2 2 8" xfId="37717" xr:uid="{67287303-5F95-4241-8EE5-316525DEDBE2}"/>
    <cellStyle name="SAPBEXHLevel0X 3 2 2 9" xfId="37718" xr:uid="{5A9ABFC9-E544-4824-B373-86F48942F15C}"/>
    <cellStyle name="SAPBEXHLevel0X 3 2 3" xfId="37719" xr:uid="{A7D4DC4F-F3D8-467C-A1A0-56615EBB46EF}"/>
    <cellStyle name="SAPBEXHLevel0X 3 2 3 10" xfId="37720" xr:uid="{68A5572B-E76A-4FBD-8B21-F7BA255FE5B1}"/>
    <cellStyle name="SAPBEXHLevel0X 3 2 3 2" xfId="37721" xr:uid="{AD1431B3-1F2D-4EAC-9640-156FD74F4F09}"/>
    <cellStyle name="SAPBEXHLevel0X 3 2 3 2 2" xfId="1691" xr:uid="{3F613CAA-1B2F-4396-9CA9-23E9F0DDA115}"/>
    <cellStyle name="SAPBEXHLevel0X 3 2 3 2 3" xfId="37722" xr:uid="{03B7D6C7-7991-4961-AE76-8900BCB7F892}"/>
    <cellStyle name="SAPBEXHLevel0X 3 2 3 2 4" xfId="37723" xr:uid="{920DF1BD-F4B8-4931-9E3E-B3DD13C5FA21}"/>
    <cellStyle name="SAPBEXHLevel0X 3 2 3 2 5" xfId="37724" xr:uid="{83300C9B-5AAC-4983-8A1D-A6EEFCC2E534}"/>
    <cellStyle name="SAPBEXHLevel0X 3 2 3 3" xfId="37725" xr:uid="{4EBA20A3-35DD-4966-9325-1DDD140B1C10}"/>
    <cellStyle name="SAPBEXHLevel0X 3 2 3 4" xfId="37726" xr:uid="{11ECDC46-813E-41C1-BAC6-FD5CA0C53401}"/>
    <cellStyle name="SAPBEXHLevel0X 3 2 3 5" xfId="37727" xr:uid="{932CC2A3-7D08-4B67-B6A2-2E2CD4D69B39}"/>
    <cellStyle name="SAPBEXHLevel0X 3 2 3 6" xfId="37728" xr:uid="{2C2D7572-F3F1-43C8-9E51-D50E2CFCF71B}"/>
    <cellStyle name="SAPBEXHLevel0X 3 2 3 7" xfId="37729" xr:uid="{ED21A364-4953-433D-B04A-1376E8166421}"/>
    <cellStyle name="SAPBEXHLevel0X 3 2 3 8" xfId="37730" xr:uid="{832B190C-C870-4900-B3BA-986D2E3EC86C}"/>
    <cellStyle name="SAPBEXHLevel0X 3 2 3 9" xfId="37731" xr:uid="{3C6C87B2-89EB-4AD9-B5F0-11CD4D5287DB}"/>
    <cellStyle name="SAPBEXHLevel0X 3 2 4" xfId="37732" xr:uid="{43AFE477-14C8-45C6-91FC-74226DA60CEA}"/>
    <cellStyle name="SAPBEXHLevel0X 3 2 4 10" xfId="37733" xr:uid="{F0A2F8D8-EEE8-4A73-89FE-6154C1BB80AB}"/>
    <cellStyle name="SAPBEXHLevel0X 3 2 4 2" xfId="37734" xr:uid="{E55A52A1-AE50-43B0-9FEA-50D099A94749}"/>
    <cellStyle name="SAPBEXHLevel0X 3 2 4 2 2" xfId="31542" xr:uid="{EE4A4367-86F2-424E-B466-2642D5ADFE99}"/>
    <cellStyle name="SAPBEXHLevel0X 3 2 4 2 3" xfId="37735" xr:uid="{94477E71-DB26-4F60-A483-A362AB2E46BB}"/>
    <cellStyle name="SAPBEXHLevel0X 3 2 4 2 4" xfId="37736" xr:uid="{9B639BBC-E733-49FA-A8E3-09AEB858F9BC}"/>
    <cellStyle name="SAPBEXHLevel0X 3 2 4 2 5" xfId="37737" xr:uid="{7C1ADB4E-ABBC-4094-BC34-25EDB14747DE}"/>
    <cellStyle name="SAPBEXHLevel0X 3 2 4 3" xfId="37738" xr:uid="{B123873E-9658-4DB6-BDFD-91786CE44642}"/>
    <cellStyle name="SAPBEXHLevel0X 3 2 4 4" xfId="37739" xr:uid="{D60F7974-4F17-4C4D-A768-89F6A3A274E8}"/>
    <cellStyle name="SAPBEXHLevel0X 3 2 4 5" xfId="37740" xr:uid="{5763AE45-EA6F-426F-9041-011E4B26A75F}"/>
    <cellStyle name="SAPBEXHLevel0X 3 2 4 6" xfId="37741" xr:uid="{3261BBC4-CD5C-46F0-821C-CEAA0878333F}"/>
    <cellStyle name="SAPBEXHLevel0X 3 2 4 7" xfId="37742" xr:uid="{E40E98B6-19CC-419D-89B4-13D817AD6EA7}"/>
    <cellStyle name="SAPBEXHLevel0X 3 2 4 8" xfId="37743" xr:uid="{337288D3-1911-43A5-BFB4-4987A3A7D56F}"/>
    <cellStyle name="SAPBEXHLevel0X 3 2 4 9" xfId="37744" xr:uid="{2DEE41D2-F5D5-4679-B86E-49EC3EF9D383}"/>
    <cellStyle name="SAPBEXHLevel0X 3 2 5" xfId="37745" xr:uid="{5EE5F99F-50EE-444C-8F7A-9B176416F2E6}"/>
    <cellStyle name="SAPBEXHLevel0X 3 2 5 10" xfId="37746" xr:uid="{3FD3EB28-0B20-4033-A256-ECF08409A4C3}"/>
    <cellStyle name="SAPBEXHLevel0X 3 2 5 2" xfId="37747" xr:uid="{FE5A07ED-15FD-4317-A6FF-E54845723662}"/>
    <cellStyle name="SAPBEXHLevel0X 3 2 5 2 2" xfId="37748" xr:uid="{95018674-06E3-4730-98FD-D859966C706C}"/>
    <cellStyle name="SAPBEXHLevel0X 3 2 5 2 3" xfId="37749" xr:uid="{D6E9B9ED-DC6B-4438-90C5-5E31F8202912}"/>
    <cellStyle name="SAPBEXHLevel0X 3 2 5 2 4" xfId="37750" xr:uid="{8355C894-60B3-4DC7-B08F-F492CE41EF40}"/>
    <cellStyle name="SAPBEXHLevel0X 3 2 5 2 5" xfId="37751" xr:uid="{D69045C7-8B64-48B2-AC60-CD77EA60549F}"/>
    <cellStyle name="SAPBEXHLevel0X 3 2 5 3" xfId="11916" xr:uid="{F18D97C1-1630-42F4-856A-F5C4E0EB48FC}"/>
    <cellStyle name="SAPBEXHLevel0X 3 2 5 4" xfId="37752" xr:uid="{DDDAD92A-9BBB-42BF-82FF-18329AEC2F35}"/>
    <cellStyle name="SAPBEXHLevel0X 3 2 5 5" xfId="37753" xr:uid="{1E1249D3-2F36-449F-9AC9-08F9AE9C64FD}"/>
    <cellStyle name="SAPBEXHLevel0X 3 2 5 6" xfId="37754" xr:uid="{5130B93D-055D-46FE-8602-13AFA916C011}"/>
    <cellStyle name="SAPBEXHLevel0X 3 2 5 7" xfId="37755" xr:uid="{83A0C2D3-811D-4E9E-B544-862DE5B08D56}"/>
    <cellStyle name="SAPBEXHLevel0X 3 2 5 8" xfId="37756" xr:uid="{D2B2E1A0-92A5-4BCD-9B9D-60125BD6B28C}"/>
    <cellStyle name="SAPBEXHLevel0X 3 2 5 9" xfId="37757" xr:uid="{87E1FCEE-AD46-42BE-8742-35812DCB5246}"/>
    <cellStyle name="SAPBEXHLevel0X 3 2 6" xfId="1486" xr:uid="{15AF7B41-C3F7-446B-92C5-F3190ECE8C5E}"/>
    <cellStyle name="SAPBEXHLevel0X 3 2 6 10" xfId="37759" xr:uid="{4738FF6F-74FC-4C6E-ABEE-413497921547}"/>
    <cellStyle name="SAPBEXHLevel0X 3 2 6 2" xfId="37760" xr:uid="{CCC6625C-43FD-4C98-9E34-8FDA1A6E4896}"/>
    <cellStyle name="SAPBEXHLevel0X 3 2 6 2 2" xfId="14749" xr:uid="{9410AE3F-2F3B-46CE-8ACD-F7B0A749D60F}"/>
    <cellStyle name="SAPBEXHLevel0X 3 2 6 2 3" xfId="14758" xr:uid="{63432A3B-9678-4704-9F51-8089D031EF62}"/>
    <cellStyle name="SAPBEXHLevel0X 3 2 6 2 4" xfId="33324" xr:uid="{768D479A-FA49-4401-84BE-86552FDAD86C}"/>
    <cellStyle name="SAPBEXHLevel0X 3 2 6 2 5" xfId="37762" xr:uid="{C977853A-CFEC-4D73-ACCC-BF1BA8CB9150}"/>
    <cellStyle name="SAPBEXHLevel0X 3 2 6 3" xfId="37763" xr:uid="{B29275A8-EAB6-4972-823E-04323177B74D}"/>
    <cellStyle name="SAPBEXHLevel0X 3 2 6 4" xfId="37765" xr:uid="{9E70B3CE-86FB-4C1A-8056-CCC11B7AD266}"/>
    <cellStyle name="SAPBEXHLevel0X 3 2 6 5" xfId="37766" xr:uid="{10593F20-0758-43BB-BC7D-74826808E9EA}"/>
    <cellStyle name="SAPBEXHLevel0X 3 2 6 6" xfId="37767" xr:uid="{595EC22B-5F8D-41E8-B2BD-41D340BF0866}"/>
    <cellStyle name="SAPBEXHLevel0X 3 2 6 7" xfId="37768" xr:uid="{02CD2504-C5C0-4DBA-BB41-42950FC56E48}"/>
    <cellStyle name="SAPBEXHLevel0X 3 2 6 8" xfId="37769" xr:uid="{58066FBB-C822-4EFB-BA05-926E8C7E36EE}"/>
    <cellStyle name="SAPBEXHLevel0X 3 2 6 9" xfId="37770" xr:uid="{1513176D-053C-4713-81BB-A59EEC1596D8}"/>
    <cellStyle name="SAPBEXHLevel0X 3 2 7" xfId="37771" xr:uid="{62CDFAA1-481D-4C45-9976-A310E440388C}"/>
    <cellStyle name="SAPBEXHLevel0X 3 2 7 2" xfId="37773" xr:uid="{8DE7DD39-CB65-41A4-AEAF-981BE600CEF3}"/>
    <cellStyle name="SAPBEXHLevel0X 3 2 7 3" xfId="37775" xr:uid="{ADE86386-DE95-449E-8B79-612D9E6CBC2F}"/>
    <cellStyle name="SAPBEXHLevel0X 3 2 7 4" xfId="37777" xr:uid="{FDEAAB92-88DC-49EA-8D1B-0EA3F54D815F}"/>
    <cellStyle name="SAPBEXHLevel0X 3 2 7 5" xfId="37780" xr:uid="{8D8D035C-F70A-4363-9BF8-93AD52C56020}"/>
    <cellStyle name="SAPBEXHLevel0X 3 2 8" xfId="37783" xr:uid="{0B46BDA4-2567-40C2-A7EA-F278449B19AB}"/>
    <cellStyle name="SAPBEXHLevel0X 3 2 8 2" xfId="37785" xr:uid="{AC46B262-DA83-4555-9348-01318D76CF42}"/>
    <cellStyle name="SAPBEXHLevel0X 3 2 8 3" xfId="37786" xr:uid="{3B4E8F02-76D1-4C97-A3A7-3B16F4CA8D26}"/>
    <cellStyle name="SAPBEXHLevel0X 3 2 8 4" xfId="37787" xr:uid="{B0572267-A470-4934-B374-DD0C13C9BACB}"/>
    <cellStyle name="SAPBEXHLevel0X 3 2 8 5" xfId="30945" xr:uid="{1DBFEDFF-DA08-4B92-B8E6-5C3C04BA2C0D}"/>
    <cellStyle name="SAPBEXHLevel0X 3 2 9" xfId="37788" xr:uid="{F541BBEA-CB11-403F-9C58-8792657C99D0}"/>
    <cellStyle name="SAPBEXHLevel0X 3 2 9 2" xfId="21726" xr:uid="{5A0E961A-0EE2-4FE6-99B9-66B1C9A61336}"/>
    <cellStyle name="SAPBEXHLevel0X 3 2 9 3" xfId="37790" xr:uid="{61E3CAB4-94EC-4165-B270-A8CA7835B7AD}"/>
    <cellStyle name="SAPBEXHLevel0X 3 2 9 4" xfId="37791" xr:uid="{9948070D-5241-41C4-BE68-72CD55689B5E}"/>
    <cellStyle name="SAPBEXHLevel0X 3 2 9 5" xfId="37792" xr:uid="{8B8E4405-2BA0-4CF1-98D2-16B313705C8B}"/>
    <cellStyle name="SAPBEXHLevel0X 3 2_New TB 18-19" xfId="37793" xr:uid="{95A1B973-D6E7-4891-9FD0-D54BC109E996}"/>
    <cellStyle name="SAPBEXHLevel0X 3 20" xfId="24334" xr:uid="{BC8EE16C-AF8C-4366-AC7A-F8762C70E2F1}"/>
    <cellStyle name="SAPBEXHLevel0X 3 21" xfId="24337" xr:uid="{DA3D1818-ABDF-45D9-9264-77F995A917FA}"/>
    <cellStyle name="SAPBEXHLevel0X 3 3" xfId="29982" xr:uid="{DC608E16-A34F-4651-A329-E4CE9B6453FE}"/>
    <cellStyle name="SAPBEXHLevel0X 3 3 10" xfId="7396" xr:uid="{E819A393-82DC-4BD6-8BBC-917AE122E3FC}"/>
    <cellStyle name="SAPBEXHLevel0X 3 3 10 2" xfId="9003" xr:uid="{F46BEE19-2278-4B48-B268-C98C1F8121CD}"/>
    <cellStyle name="SAPBEXHLevel0X 3 3 10 3" xfId="9005" xr:uid="{F45F7B77-1976-4A57-9B30-C48322455373}"/>
    <cellStyle name="SAPBEXHLevel0X 3 3 10 4" xfId="629" xr:uid="{1C83A221-3CA1-4A9F-A73C-EE3BAC06FD08}"/>
    <cellStyle name="SAPBEXHLevel0X 3 3 10 5" xfId="8522" xr:uid="{C1AF3402-487C-4E66-9BEC-2380FE5F26E0}"/>
    <cellStyle name="SAPBEXHLevel0X 3 3 11" xfId="7430" xr:uid="{63139E29-DAB6-4EDB-AC9A-6402E802280F}"/>
    <cellStyle name="SAPBEXHLevel0X 3 3 12" xfId="7447" xr:uid="{0933C353-3EB4-419B-B62E-1FBB3DD0802F}"/>
    <cellStyle name="SAPBEXHLevel0X 3 3 13" xfId="7461" xr:uid="{B51E9256-ED85-46A3-9337-16F0F3F6498A}"/>
    <cellStyle name="SAPBEXHLevel0X 3 3 14" xfId="37795" xr:uid="{7A66579B-A0C0-4747-9B16-EAA708FBEAC8}"/>
    <cellStyle name="SAPBEXHLevel0X 3 3 15" xfId="37796" xr:uid="{150054F3-D023-453A-A108-A19CD19390D7}"/>
    <cellStyle name="SAPBEXHLevel0X 3 3 16" xfId="37797" xr:uid="{B699FF6A-21A0-4358-848B-C90E7B35BD6D}"/>
    <cellStyle name="SAPBEXHLevel0X 3 3 17" xfId="37798" xr:uid="{2A812C15-CEAB-467F-A47A-B6CF871526B1}"/>
    <cellStyle name="SAPBEXHLevel0X 3 3 18" xfId="33491" xr:uid="{71BC2EA8-F5E2-4F8E-B17F-3DFF0C980C1D}"/>
    <cellStyle name="SAPBEXHLevel0X 3 3 2" xfId="25466" xr:uid="{F6EB4178-5AFB-444C-B7C2-E390DEE0FEDD}"/>
    <cellStyle name="SAPBEXHLevel0X 3 3 2 10" xfId="31906" xr:uid="{E36F8B62-1152-4FC1-87AB-1589E783ADF6}"/>
    <cellStyle name="SAPBEXHLevel0X 3 3 2 2" xfId="37799" xr:uid="{057F3EF1-5052-4341-8BD8-0960A05BE5C3}"/>
    <cellStyle name="SAPBEXHLevel0X 3 3 2 2 2" xfId="37801" xr:uid="{70A1FE6A-B1E0-4FD5-A3CD-CA1424B2F2FE}"/>
    <cellStyle name="SAPBEXHLevel0X 3 3 2 2 3" xfId="37802" xr:uid="{D97D8627-9839-48E6-A1F3-CEB6F4FA9396}"/>
    <cellStyle name="SAPBEXHLevel0X 3 3 2 2 4" xfId="37803" xr:uid="{C11B8932-58A1-45CC-B897-BBCD7B17B04D}"/>
    <cellStyle name="SAPBEXHLevel0X 3 3 2 2 5" xfId="37804" xr:uid="{E6303651-34ED-4D39-8D6B-99A59CA271A9}"/>
    <cellStyle name="SAPBEXHLevel0X 3 3 2 3" xfId="37805" xr:uid="{0B586667-ACDF-4B68-8172-26F61205EE16}"/>
    <cellStyle name="SAPBEXHLevel0X 3 3 2 4" xfId="37807" xr:uid="{A5111C63-2362-41CF-86B7-A6395BF4189C}"/>
    <cellStyle name="SAPBEXHLevel0X 3 3 2 5" xfId="37808" xr:uid="{15D4A1F9-A33D-4572-96E4-792BC2EB1951}"/>
    <cellStyle name="SAPBEXHLevel0X 3 3 2 6" xfId="37809" xr:uid="{75E342BE-4FAD-4620-B2F5-87993D68F772}"/>
    <cellStyle name="SAPBEXHLevel0X 3 3 2 7" xfId="37810" xr:uid="{84FED44A-18FE-4DD7-8A99-31DE3AC2100C}"/>
    <cellStyle name="SAPBEXHLevel0X 3 3 2 8" xfId="37811" xr:uid="{9A2416F6-6294-4908-A182-9736D5C064F8}"/>
    <cellStyle name="SAPBEXHLevel0X 3 3 2 9" xfId="37812" xr:uid="{CAE40261-6C8A-4588-B2F8-187A5E8FA88F}"/>
    <cellStyle name="SAPBEXHLevel0X 3 3 3" xfId="37813" xr:uid="{A0ABFC72-35A5-487B-8FD2-286A6933E4F9}"/>
    <cellStyle name="SAPBEXHLevel0X 3 3 3 10" xfId="12139" xr:uid="{234DFBF8-1119-46F6-9979-0B39E41D6B88}"/>
    <cellStyle name="SAPBEXHLevel0X 3 3 3 2" xfId="37814" xr:uid="{10935389-7AB3-4BD8-91F3-F047C77F65CB}"/>
    <cellStyle name="SAPBEXHLevel0X 3 3 3 2 2" xfId="37816" xr:uid="{6104CC57-5D1A-4423-A02E-CBE34973D2E0}"/>
    <cellStyle name="SAPBEXHLevel0X 3 3 3 2 3" xfId="37817" xr:uid="{8FD5C85E-133D-48E6-B6EF-986D077DFABE}"/>
    <cellStyle name="SAPBEXHLevel0X 3 3 3 2 4" xfId="37818" xr:uid="{CCAC3DF2-CC4D-4CF4-8F95-4B7A14ACC51F}"/>
    <cellStyle name="SAPBEXHLevel0X 3 3 3 2 5" xfId="37819" xr:uid="{CA6C0B0A-601B-4522-B77F-1441D7B5857D}"/>
    <cellStyle name="SAPBEXHLevel0X 3 3 3 3" xfId="37820" xr:uid="{D8A35A63-612B-4F60-AD13-E1E4E11BD953}"/>
    <cellStyle name="SAPBEXHLevel0X 3 3 3 4" xfId="37822" xr:uid="{1AB5EABF-6FB1-4CD6-814C-41BB1EEA3C9E}"/>
    <cellStyle name="SAPBEXHLevel0X 3 3 3 5" xfId="37823" xr:uid="{8F21DDB1-EA91-4DB4-ACF9-6D8B1F347978}"/>
    <cellStyle name="SAPBEXHLevel0X 3 3 3 6" xfId="37824" xr:uid="{7E9C377E-D9AD-4979-8766-AA9AD9BBBB9E}"/>
    <cellStyle name="SAPBEXHLevel0X 3 3 3 7" xfId="37825" xr:uid="{4BA62D64-C3C6-444D-A72A-EE4E74A7F33F}"/>
    <cellStyle name="SAPBEXHLevel0X 3 3 3 8" xfId="37826" xr:uid="{CAB08FD7-99FC-49A9-B077-D7C4B20DE5D9}"/>
    <cellStyle name="SAPBEXHLevel0X 3 3 3 9" xfId="37827" xr:uid="{F9D74E14-9E5D-4E01-B978-E65AC2B0BD85}"/>
    <cellStyle name="SAPBEXHLevel0X 3 3 4" xfId="37828" xr:uid="{9BCFDBB7-25C9-4407-B33B-16E4E30010BE}"/>
    <cellStyle name="SAPBEXHLevel0X 3 3 4 10" xfId="37829" xr:uid="{1433D4D7-C76D-4934-949E-9C4EFD814C3E}"/>
    <cellStyle name="SAPBEXHLevel0X 3 3 4 2" xfId="33350" xr:uid="{36DA5483-254B-4FB0-BC76-75EDC1299A9D}"/>
    <cellStyle name="SAPBEXHLevel0X 3 3 4 2 2" xfId="37830" xr:uid="{9D658355-500E-461D-9BF4-F0B67D407573}"/>
    <cellStyle name="SAPBEXHLevel0X 3 3 4 2 3" xfId="37831" xr:uid="{54DD4810-5981-42EE-90CB-42DEFB8FBEC4}"/>
    <cellStyle name="SAPBEXHLevel0X 3 3 4 2 4" xfId="37832" xr:uid="{A8A991A2-C28F-41DA-BE9F-DF9F80DF3F72}"/>
    <cellStyle name="SAPBEXHLevel0X 3 3 4 2 5" xfId="37833" xr:uid="{4B016BF7-B657-498A-B954-B02CDFE09BCC}"/>
    <cellStyle name="SAPBEXHLevel0X 3 3 4 3" xfId="37834" xr:uid="{2EA2B7EB-E69F-4330-AC67-2B96BC269359}"/>
    <cellStyle name="SAPBEXHLevel0X 3 3 4 4" xfId="37836" xr:uid="{F4520053-5344-40D6-BE96-56C14EF6544F}"/>
    <cellStyle name="SAPBEXHLevel0X 3 3 4 5" xfId="37837" xr:uid="{0A2B13B8-CEEE-4CC6-9B69-2CCC690389B8}"/>
    <cellStyle name="SAPBEXHLevel0X 3 3 4 6" xfId="37838" xr:uid="{3826FDE4-8F2A-4846-B9DE-A21225BB2E4C}"/>
    <cellStyle name="SAPBEXHLevel0X 3 3 4 7" xfId="37839" xr:uid="{07C4887F-9F4F-4643-ABAC-A374ECBD5725}"/>
    <cellStyle name="SAPBEXHLevel0X 3 3 4 8" xfId="31899" xr:uid="{9AD37205-F403-4F2F-8E72-92B5E68DB5B9}"/>
    <cellStyle name="SAPBEXHLevel0X 3 3 4 9" xfId="37840" xr:uid="{9E40B095-EC65-4805-B9B8-AB14A779ED2E}"/>
    <cellStyle name="SAPBEXHLevel0X 3 3 5" xfId="37841" xr:uid="{DF7CD016-7916-426F-B793-F67C330B721B}"/>
    <cellStyle name="SAPBEXHLevel0X 3 3 5 10" xfId="37842" xr:uid="{5AFB1880-DB78-424A-9BE1-BDC8E1EA0B03}"/>
    <cellStyle name="SAPBEXHLevel0X 3 3 5 2" xfId="37843" xr:uid="{0537FB58-8077-4F10-BF9E-778507E91E64}"/>
    <cellStyle name="SAPBEXHLevel0X 3 3 5 2 2" xfId="37844" xr:uid="{08772F1C-683D-4190-A74B-35832962FB8D}"/>
    <cellStyle name="SAPBEXHLevel0X 3 3 5 2 3" xfId="37845" xr:uid="{6D85AC0D-5AF9-4454-BA41-6839FCCEBCFD}"/>
    <cellStyle name="SAPBEXHLevel0X 3 3 5 2 4" xfId="37846" xr:uid="{B1BD28B2-C966-4316-BA76-43F5B8E3C485}"/>
    <cellStyle name="SAPBEXHLevel0X 3 3 5 2 5" xfId="37847" xr:uid="{D158A894-C7B7-4E2E-A6F7-BBAAC0505DCA}"/>
    <cellStyle name="SAPBEXHLevel0X 3 3 5 3" xfId="37848" xr:uid="{262AC51F-86CA-4EFA-BECF-FD93A1ECB8D4}"/>
    <cellStyle name="SAPBEXHLevel0X 3 3 5 4" xfId="37849" xr:uid="{5132A224-BFC5-4BDC-B5F2-1767A8538170}"/>
    <cellStyle name="SAPBEXHLevel0X 3 3 5 5" xfId="37850" xr:uid="{E885B261-06D3-471C-894B-76FE708388BF}"/>
    <cellStyle name="SAPBEXHLevel0X 3 3 5 6" xfId="37851" xr:uid="{BB0530D8-F418-4A3F-83DD-063E6C931A64}"/>
    <cellStyle name="SAPBEXHLevel0X 3 3 5 7" xfId="37852" xr:uid="{59CFE377-3B09-4638-A6C1-3C0B41BB34CD}"/>
    <cellStyle name="SAPBEXHLevel0X 3 3 5 8" xfId="37853" xr:uid="{0E0D5835-7C3F-4A93-96AC-8B97447C3324}"/>
    <cellStyle name="SAPBEXHLevel0X 3 3 5 9" xfId="37854" xr:uid="{52B9F0D5-011F-4B83-9FA1-601B38764E13}"/>
    <cellStyle name="SAPBEXHLevel0X 3 3 6" xfId="37856" xr:uid="{1EEF5605-FF6A-4A88-B645-5A8F7EC633F7}"/>
    <cellStyle name="SAPBEXHLevel0X 3 3 6 10" xfId="37857" xr:uid="{97FA93E3-981A-4A2A-B7B4-D1B66B00C275}"/>
    <cellStyle name="SAPBEXHLevel0X 3 3 6 2" xfId="37858" xr:uid="{1B43B034-2EB9-416A-A6C9-04580823CA0E}"/>
    <cellStyle name="SAPBEXHLevel0X 3 3 6 2 2" xfId="17296" xr:uid="{DEBE569F-E7EE-498A-82E9-64F3C552B200}"/>
    <cellStyle name="SAPBEXHLevel0X 3 3 6 2 3" xfId="1813" xr:uid="{3617BE25-ADCA-42BB-9951-8714DE96FC74}"/>
    <cellStyle name="SAPBEXHLevel0X 3 3 6 2 4" xfId="1926" xr:uid="{35B4F017-8884-4BB8-ABC2-80E4B190AD67}"/>
    <cellStyle name="SAPBEXHLevel0X 3 3 6 2 5" xfId="37859" xr:uid="{6E40B779-A782-4761-B3D5-6225235D8DA1}"/>
    <cellStyle name="SAPBEXHLevel0X 3 3 6 3" xfId="37860" xr:uid="{DF849737-4FDA-49F2-9176-BE9BD4342198}"/>
    <cellStyle name="SAPBEXHLevel0X 3 3 6 4" xfId="37861" xr:uid="{1B22EE38-6184-43AD-B0C9-B297C0FE14C0}"/>
    <cellStyle name="SAPBEXHLevel0X 3 3 6 5" xfId="37862" xr:uid="{F242CC42-BEE4-462A-B30A-5B2CB40A809F}"/>
    <cellStyle name="SAPBEXHLevel0X 3 3 6 6" xfId="37863" xr:uid="{B24B6487-456C-45EC-8D97-05E599CF4F28}"/>
    <cellStyle name="SAPBEXHLevel0X 3 3 6 7" xfId="37864" xr:uid="{DFD28E51-5914-4D42-916B-8B45DC610148}"/>
    <cellStyle name="SAPBEXHLevel0X 3 3 6 8" xfId="37865" xr:uid="{51AEE20D-64D2-447D-917B-3C40C2392751}"/>
    <cellStyle name="SAPBEXHLevel0X 3 3 6 9" xfId="37866" xr:uid="{C386DEFD-EDE1-4888-8996-51CB8E0EC0A3}"/>
    <cellStyle name="SAPBEXHLevel0X 3 3 7" xfId="37867" xr:uid="{DD870E8B-9D18-4489-BE21-4A38DB4C5084}"/>
    <cellStyle name="SAPBEXHLevel0X 3 3 7 2" xfId="37869" xr:uid="{35F4A4F3-351F-49C1-ABB1-80105805F989}"/>
    <cellStyle name="SAPBEXHLevel0X 3 3 7 3" xfId="37870" xr:uid="{9F023219-8FB6-4E93-921F-FB1682D897A1}"/>
    <cellStyle name="SAPBEXHLevel0X 3 3 7 4" xfId="37871" xr:uid="{FF8AB370-52BD-42A3-9367-7B236EADB50B}"/>
    <cellStyle name="SAPBEXHLevel0X 3 3 7 5" xfId="37872" xr:uid="{3D7D7E6E-852E-4E1D-9F11-2B89DBE8AFEA}"/>
    <cellStyle name="SAPBEXHLevel0X 3 3 8" xfId="37873" xr:uid="{C9FD3EE0-FAE6-4D4B-AD63-B75A6B699B84}"/>
    <cellStyle name="SAPBEXHLevel0X 3 3 8 2" xfId="37875" xr:uid="{2A6941BE-D78D-47FD-8DDB-68008D779CB2}"/>
    <cellStyle name="SAPBEXHLevel0X 3 3 8 3" xfId="37876" xr:uid="{BDFF2B90-C31E-4601-9064-1F17BB62773C}"/>
    <cellStyle name="SAPBEXHLevel0X 3 3 8 4" xfId="37877" xr:uid="{20B3123B-7E6D-415B-B598-156E3B0BDAEA}"/>
    <cellStyle name="SAPBEXHLevel0X 3 3 8 5" xfId="37878" xr:uid="{DD47FECA-3BD7-4301-91A3-E44E5BD9801E}"/>
    <cellStyle name="SAPBEXHLevel0X 3 3 9" xfId="37879" xr:uid="{0A3EEA81-C057-46FE-AE06-A227307D9925}"/>
    <cellStyle name="SAPBEXHLevel0X 3 3 9 2" xfId="37881" xr:uid="{3ED6ACFC-5BFD-42B7-BFBD-6C69E9F98EBA}"/>
    <cellStyle name="SAPBEXHLevel0X 3 3 9 3" xfId="37882" xr:uid="{477893AC-8DF9-4922-A1A7-8958BFC442AC}"/>
    <cellStyle name="SAPBEXHLevel0X 3 3 9 4" xfId="37883" xr:uid="{46601139-E249-4D49-8E91-4DE773B122BA}"/>
    <cellStyle name="SAPBEXHLevel0X 3 3 9 5" xfId="37884" xr:uid="{18FDE18E-4C2B-497F-B211-3C82A8C29794}"/>
    <cellStyle name="SAPBEXHLevel0X 3 3_New TB 18-19" xfId="37885" xr:uid="{DDE69F5C-CE68-44A0-9750-6A3DB3B9DE09}"/>
    <cellStyle name="SAPBEXHLevel0X 3 4" xfId="37886" xr:uid="{9C1BA64A-A909-4F69-B2B9-F7B8E2CA8F94}"/>
    <cellStyle name="SAPBEXHLevel0X 3 4 10" xfId="29742" xr:uid="{EA92B0E9-D046-41A5-95ED-34FA994546D4}"/>
    <cellStyle name="SAPBEXHLevel0X 3 4 10 2" xfId="37887" xr:uid="{2443D933-38C8-478E-8B2F-F14A43A9AB5D}"/>
    <cellStyle name="SAPBEXHLevel0X 3 4 10 3" xfId="37888" xr:uid="{DBA01F3E-BC09-4059-B600-DFB42CF4E292}"/>
    <cellStyle name="SAPBEXHLevel0X 3 4 10 4" xfId="37889" xr:uid="{E5DCA2CF-1CB2-450F-BEE3-248390A4CD08}"/>
    <cellStyle name="SAPBEXHLevel0X 3 4 10 5" xfId="37890" xr:uid="{53832A10-FE6B-4FCE-AFA3-0DDFF6E75049}"/>
    <cellStyle name="SAPBEXHLevel0X 3 4 11" xfId="29744" xr:uid="{C8FE2264-2DB3-4083-B290-B77C7B2CD7B1}"/>
    <cellStyle name="SAPBEXHLevel0X 3 4 12" xfId="37891" xr:uid="{92FB1B86-8B83-4225-912A-0F9CAB6A2238}"/>
    <cellStyle name="SAPBEXHLevel0X 3 4 13" xfId="23546" xr:uid="{C1480D85-2F71-48EA-941C-BA411ADF0168}"/>
    <cellStyle name="SAPBEXHLevel0X 3 4 14" xfId="23548" xr:uid="{8783BE5F-AAA2-4131-9995-D1C1E00D0FB5}"/>
    <cellStyle name="SAPBEXHLevel0X 3 4 15" xfId="23555" xr:uid="{6B463AAF-428D-486D-BE77-C5E6C20F1C64}"/>
    <cellStyle name="SAPBEXHLevel0X 3 4 16" xfId="23561" xr:uid="{7C13B2EC-2A7B-4DEB-9355-8EBEC3E8F67C}"/>
    <cellStyle name="SAPBEXHLevel0X 3 4 17" xfId="23567" xr:uid="{142F2815-E3AD-4D1E-838F-7F11756E5A8D}"/>
    <cellStyle name="SAPBEXHLevel0X 3 4 18" xfId="23573" xr:uid="{79B64559-A69B-4FEC-B46F-892B2EAC3508}"/>
    <cellStyle name="SAPBEXHLevel0X 3 4 2" xfId="25481" xr:uid="{9268D3E1-94E5-4367-9172-569B6ED2C5F4}"/>
    <cellStyle name="SAPBEXHLevel0X 3 4 2 10" xfId="37892" xr:uid="{C5D6BC45-1310-4B4E-9BAB-88F24DC987D3}"/>
    <cellStyle name="SAPBEXHLevel0X 3 4 2 2" xfId="22713" xr:uid="{E3D2AAEB-F246-4616-A60A-2C036AFE8E2B}"/>
    <cellStyle name="SAPBEXHLevel0X 3 4 2 2 2" xfId="37893" xr:uid="{1E94979C-27E5-43C5-914D-A5FD068F5C1A}"/>
    <cellStyle name="SAPBEXHLevel0X 3 4 2 2 3" xfId="37894" xr:uid="{7A8AFAA3-9740-4C5D-871E-8816466D6C31}"/>
    <cellStyle name="SAPBEXHLevel0X 3 4 2 2 4" xfId="37895" xr:uid="{F29EF411-CCF6-4B78-94A7-B13323A03DB5}"/>
    <cellStyle name="SAPBEXHLevel0X 3 4 2 2 5" xfId="37896" xr:uid="{1C8D3E26-9460-4230-8536-1E5D736B576E}"/>
    <cellStyle name="SAPBEXHLevel0X 3 4 2 3" xfId="22718" xr:uid="{2106BE16-6493-4025-9ABF-42A805B1A00C}"/>
    <cellStyle name="SAPBEXHLevel0X 3 4 2 4" xfId="22721" xr:uid="{554FACCB-0B0D-4E06-B07D-9AA2BA86D0A6}"/>
    <cellStyle name="SAPBEXHLevel0X 3 4 2 5" xfId="22725" xr:uid="{96099657-449F-4084-8AF0-CC2E58C1BAE0}"/>
    <cellStyle name="SAPBEXHLevel0X 3 4 2 6" xfId="22727" xr:uid="{A73C7446-5F8E-4F39-9483-92ABC32CEC88}"/>
    <cellStyle name="SAPBEXHLevel0X 3 4 2 7" xfId="22729" xr:uid="{3EFCF814-8E05-474B-BCF6-4A5785493AD7}"/>
    <cellStyle name="SAPBEXHLevel0X 3 4 2 8" xfId="37897" xr:uid="{947E6876-A7AE-4076-82FF-49AF7654E7E7}"/>
    <cellStyle name="SAPBEXHLevel0X 3 4 2 9" xfId="37898" xr:uid="{01ED17E6-ABC0-4C9D-933E-4BEEB8C8701C}"/>
    <cellStyle name="SAPBEXHLevel0X 3 4 3" xfId="37899" xr:uid="{93128095-F721-4FAA-8BC2-AB5F18BC1F0F}"/>
    <cellStyle name="SAPBEXHLevel0X 3 4 3 10" xfId="37900" xr:uid="{A4ACDF85-71C6-4A9B-86AD-3361BCE3830C}"/>
    <cellStyle name="SAPBEXHLevel0X 3 4 3 2" xfId="37901" xr:uid="{159C145E-E23F-4CB3-B9D4-824911A68FEE}"/>
    <cellStyle name="SAPBEXHLevel0X 3 4 3 2 2" xfId="37903" xr:uid="{344E0C53-554E-46C4-90EE-2C202DAF92F8}"/>
    <cellStyle name="SAPBEXHLevel0X 3 4 3 2 3" xfId="37904" xr:uid="{A8F40B93-93AD-4F7F-90FE-F5069E80142E}"/>
    <cellStyle name="SAPBEXHLevel0X 3 4 3 2 4" xfId="37905" xr:uid="{E6B874EB-F770-4B33-A74C-DD86A92E7996}"/>
    <cellStyle name="SAPBEXHLevel0X 3 4 3 2 5" xfId="37906" xr:uid="{E0C18C00-6EEE-4151-BCC5-12E84ABEFA2E}"/>
    <cellStyle name="SAPBEXHLevel0X 3 4 3 3" xfId="37907" xr:uid="{93ED5C8F-A3C9-4389-A2C3-A1391FE5A516}"/>
    <cellStyle name="SAPBEXHLevel0X 3 4 3 4" xfId="37909" xr:uid="{5E76F5B0-B72F-4267-9A7D-32C764C43389}"/>
    <cellStyle name="SAPBEXHLevel0X 3 4 3 5" xfId="37910" xr:uid="{D075ECA6-6927-4A07-A528-7B14286A937B}"/>
    <cellStyle name="SAPBEXHLevel0X 3 4 3 6" xfId="37911" xr:uid="{95A5703A-BA24-4BD0-8655-01C8E0554733}"/>
    <cellStyle name="SAPBEXHLevel0X 3 4 3 7" xfId="37912" xr:uid="{E7238630-1B73-48E7-8D38-01B0BC0ECE6D}"/>
    <cellStyle name="SAPBEXHLevel0X 3 4 3 8" xfId="22871" xr:uid="{1D07C98E-946D-413B-8EC9-9BC65E1C34B4}"/>
    <cellStyle name="SAPBEXHLevel0X 3 4 3 9" xfId="22874" xr:uid="{2063531B-319A-41F3-8EA0-4EC3BD3632ED}"/>
    <cellStyle name="SAPBEXHLevel0X 3 4 4" xfId="37913" xr:uid="{23C76151-BF94-4C2A-9EA9-42626936878F}"/>
    <cellStyle name="SAPBEXHLevel0X 3 4 4 10" xfId="28348" xr:uid="{0A0266EF-F784-470C-869F-0F28BEF4DC18}"/>
    <cellStyle name="SAPBEXHLevel0X 3 4 4 2" xfId="37914" xr:uid="{2EE9C9EB-AD36-4ED0-9703-F2AAFACFA6EF}"/>
    <cellStyle name="SAPBEXHLevel0X 3 4 4 2 2" xfId="37916" xr:uid="{ED77B600-1DAC-44C3-B3C9-2D8DBA65621F}"/>
    <cellStyle name="SAPBEXHLevel0X 3 4 4 2 3" xfId="37917" xr:uid="{74BBF026-6919-46C6-8F7E-D0F5FC50C99B}"/>
    <cellStyle name="SAPBEXHLevel0X 3 4 4 2 4" xfId="841" xr:uid="{E86D669E-CC7A-434D-A0C3-EA46D93344C5}"/>
    <cellStyle name="SAPBEXHLevel0X 3 4 4 2 5" xfId="21041" xr:uid="{D3309410-C53C-424D-8A10-B2A1E62809D5}"/>
    <cellStyle name="SAPBEXHLevel0X 3 4 4 3" xfId="37918" xr:uid="{3C1A6B20-934B-4494-BDB6-2B11299B99E7}"/>
    <cellStyle name="SAPBEXHLevel0X 3 4 4 4" xfId="37920" xr:uid="{D469A2CC-99E9-44DE-93F7-AD70F0218541}"/>
    <cellStyle name="SAPBEXHLevel0X 3 4 4 5" xfId="37921" xr:uid="{DCBA80A9-8AF6-44F8-B280-1045687BDEBE}"/>
    <cellStyle name="SAPBEXHLevel0X 3 4 4 6" xfId="37922" xr:uid="{FFA38D14-4130-46BD-8092-79CF91E12D37}"/>
    <cellStyle name="SAPBEXHLevel0X 3 4 4 7" xfId="37923" xr:uid="{7C1B5265-01ED-4D89-86A1-1AE7EBAC85B3}"/>
    <cellStyle name="SAPBEXHLevel0X 3 4 4 8" xfId="37925" xr:uid="{652AA4F6-539B-4C76-973F-7881D0382C97}"/>
    <cellStyle name="SAPBEXHLevel0X 3 4 4 9" xfId="32545" xr:uid="{AB59FA15-8691-4751-AAA2-7CDC376FFF04}"/>
    <cellStyle name="SAPBEXHLevel0X 3 4 5" xfId="37926" xr:uid="{1E1522F9-4788-413D-85E1-9469FF49583A}"/>
    <cellStyle name="SAPBEXHLevel0X 3 4 5 10" xfId="2368" xr:uid="{CB0A9374-DF05-479A-B80E-D59E82D28E8E}"/>
    <cellStyle name="SAPBEXHLevel0X 3 4 5 2" xfId="37927" xr:uid="{CC6DAF55-4C54-400B-AAA6-977A7A77281A}"/>
    <cellStyle name="SAPBEXHLevel0X 3 4 5 2 2" xfId="37928" xr:uid="{0557B9B8-248E-485F-A518-576622AED889}"/>
    <cellStyle name="SAPBEXHLevel0X 3 4 5 2 3" xfId="37929" xr:uid="{5E03E8D6-7F28-490F-9C34-DA2D71A12D3B}"/>
    <cellStyle name="SAPBEXHLevel0X 3 4 5 2 4" xfId="37930" xr:uid="{840901EE-DE2B-4276-B526-1D157294EE86}"/>
    <cellStyle name="SAPBEXHLevel0X 3 4 5 2 5" xfId="37931" xr:uid="{47AEA7E8-0DFF-4B60-8CD2-F61C313AC57B}"/>
    <cellStyle name="SAPBEXHLevel0X 3 4 5 3" xfId="37932" xr:uid="{543F91AE-1549-4F3B-8D08-9D69BCB8F54E}"/>
    <cellStyle name="SAPBEXHLevel0X 3 4 5 4" xfId="37933" xr:uid="{4416F8A2-79F7-4050-99FC-B33176F61C3A}"/>
    <cellStyle name="SAPBEXHLevel0X 3 4 5 5" xfId="37934" xr:uid="{90AD2712-B448-4B5D-8131-4CC48DE59C66}"/>
    <cellStyle name="SAPBEXHLevel0X 3 4 5 6" xfId="37935" xr:uid="{F413B50D-96AE-4580-9AE2-8312B33B19F2}"/>
    <cellStyle name="SAPBEXHLevel0X 3 4 5 7" xfId="37936" xr:uid="{8CAEA03C-A525-4043-8B3F-621556AD423A}"/>
    <cellStyle name="SAPBEXHLevel0X 3 4 5 8" xfId="37937" xr:uid="{B86F4723-1412-4651-B30C-60DB0095BDDE}"/>
    <cellStyle name="SAPBEXHLevel0X 3 4 5 9" xfId="37938" xr:uid="{769DD493-A382-4562-B887-C0B8E2035EF9}"/>
    <cellStyle name="SAPBEXHLevel0X 3 4 6" xfId="37940" xr:uid="{9B08A7A1-70FE-4F65-BEA5-718236EE46B5}"/>
    <cellStyle name="SAPBEXHLevel0X 3 4 6 10" xfId="37941" xr:uid="{08D84F7C-3CAA-4EA0-A014-779F48D75667}"/>
    <cellStyle name="SAPBEXHLevel0X 3 4 6 2" xfId="37942" xr:uid="{644BE3B1-AF05-4147-B663-CBFA6ADF2D8E}"/>
    <cellStyle name="SAPBEXHLevel0X 3 4 6 2 2" xfId="37943" xr:uid="{E6EC541C-DE76-4947-89D7-F2413D7885B3}"/>
    <cellStyle name="SAPBEXHLevel0X 3 4 6 2 3" xfId="37946" xr:uid="{46032876-BCDA-4B8F-AE37-41018E8D9902}"/>
    <cellStyle name="SAPBEXHLevel0X 3 4 6 2 4" xfId="37948" xr:uid="{267B1862-9ABF-460D-A375-1213725B068F}"/>
    <cellStyle name="SAPBEXHLevel0X 3 4 6 2 5" xfId="37950" xr:uid="{5553F132-2FFA-4A7B-A1A0-2A7686A7958E}"/>
    <cellStyle name="SAPBEXHLevel0X 3 4 6 3" xfId="37951" xr:uid="{6F1E9AB2-3B1B-4406-A42B-1C344BA946E9}"/>
    <cellStyle name="SAPBEXHLevel0X 3 4 6 4" xfId="37952" xr:uid="{EE0BD8A5-C434-4C17-8F1E-2C7E48478611}"/>
    <cellStyle name="SAPBEXHLevel0X 3 4 6 5" xfId="37953" xr:uid="{96A7E1AF-F22F-479C-891D-B0E2D6E8FADA}"/>
    <cellStyle name="SAPBEXHLevel0X 3 4 6 6" xfId="37954" xr:uid="{027B8BA0-4A22-4F3F-BA0C-0B9F3BE11B23}"/>
    <cellStyle name="SAPBEXHLevel0X 3 4 6 7" xfId="37955" xr:uid="{294882CF-608D-4054-B00B-931BF7FAEFE1}"/>
    <cellStyle name="SAPBEXHLevel0X 3 4 6 8" xfId="37956" xr:uid="{3351718F-1634-40C0-A6E0-3BAE3288171A}"/>
    <cellStyle name="SAPBEXHLevel0X 3 4 6 9" xfId="37957" xr:uid="{A9E3F101-35BB-4A15-996E-C295C99E308B}"/>
    <cellStyle name="SAPBEXHLevel0X 3 4 7" xfId="37958" xr:uid="{1969AF73-97A4-480E-BE69-C64CA5C1D20D}"/>
    <cellStyle name="SAPBEXHLevel0X 3 4 7 2" xfId="37960" xr:uid="{CD048015-C976-4755-B4F5-4E2BE342CAF0}"/>
    <cellStyle name="SAPBEXHLevel0X 3 4 7 3" xfId="37961" xr:uid="{39A5351F-6BB2-4D48-9291-F2739FFA3D93}"/>
    <cellStyle name="SAPBEXHLevel0X 3 4 7 4" xfId="37962" xr:uid="{38944B56-C4AE-47CE-9D6B-D0451A010BCC}"/>
    <cellStyle name="SAPBEXHLevel0X 3 4 7 5" xfId="37963" xr:uid="{BE248D3F-847E-40F7-B63D-C0804220E19C}"/>
    <cellStyle name="SAPBEXHLevel0X 3 4 8" xfId="37964" xr:uid="{940632C0-6DC4-4C1C-8FEF-81910791562C}"/>
    <cellStyle name="SAPBEXHLevel0X 3 4 8 2" xfId="37966" xr:uid="{D4F73074-13F2-4538-97C2-58DE51DB2E59}"/>
    <cellStyle name="SAPBEXHLevel0X 3 4 8 3" xfId="37967" xr:uid="{D6972273-0218-4E2D-AB68-38C24BC743ED}"/>
    <cellStyle name="SAPBEXHLevel0X 3 4 8 4" xfId="37968" xr:uid="{DA47AC35-BCB5-42CA-B779-5CD0E64F7F1B}"/>
    <cellStyle name="SAPBEXHLevel0X 3 4 8 5" xfId="37969" xr:uid="{7864562B-3B3A-4CC8-85C1-E1AA01390D61}"/>
    <cellStyle name="SAPBEXHLevel0X 3 4 9" xfId="24926" xr:uid="{77FB082D-F901-455A-B8A8-8A38907A9289}"/>
    <cellStyle name="SAPBEXHLevel0X 3 4 9 2" xfId="37970" xr:uid="{515312F2-489C-4771-A6BC-612CD36C1716}"/>
    <cellStyle name="SAPBEXHLevel0X 3 4 9 3" xfId="37971" xr:uid="{7E00FD34-52E2-4744-95AE-6B8AEF61BB09}"/>
    <cellStyle name="SAPBEXHLevel0X 3 4 9 4" xfId="37972" xr:uid="{2DF2BA26-47D6-49FE-84FF-28DBDC58F770}"/>
    <cellStyle name="SAPBEXHLevel0X 3 4 9 5" xfId="37973" xr:uid="{F5471FE4-1D9A-4C5A-9F43-960074F53010}"/>
    <cellStyle name="SAPBEXHLevel0X 3 4_New TB 18-19" xfId="37974" xr:uid="{F895EF32-D08C-49EC-903A-07C80EF54306}"/>
    <cellStyle name="SAPBEXHLevel0X 3 5" xfId="37976" xr:uid="{49C30582-3D06-4CC3-9F77-029079FABBB4}"/>
    <cellStyle name="SAPBEXHLevel0X 3 5 10" xfId="37977" xr:uid="{2EDB5B1F-DD1B-4295-BF07-0B3583A6B8C6}"/>
    <cellStyle name="SAPBEXHLevel0X 3 5 2" xfId="25495" xr:uid="{8575674F-B621-4614-AB4B-92139D83B1F9}"/>
    <cellStyle name="SAPBEXHLevel0X 3 5 2 2" xfId="37978" xr:uid="{2693DED4-34D5-424B-BE39-21293629535A}"/>
    <cellStyle name="SAPBEXHLevel0X 3 5 2 3" xfId="37980" xr:uid="{CF8F9F7A-83BB-4A84-8F00-DAC9CFFCD032}"/>
    <cellStyle name="SAPBEXHLevel0X 3 5 2 4" xfId="37982" xr:uid="{9035A295-9DD2-4BDA-9235-5608D9B266C9}"/>
    <cellStyle name="SAPBEXHLevel0X 3 5 2 5" xfId="37983" xr:uid="{E99CBA4F-A936-4DEB-A290-CC50D5DB9604}"/>
    <cellStyle name="SAPBEXHLevel0X 3 5 3" xfId="37985" xr:uid="{9740C691-E4EF-45D4-9361-8B83920B03D6}"/>
    <cellStyle name="SAPBEXHLevel0X 3 5 4" xfId="37986" xr:uid="{863A221B-671B-498D-9567-35AA9EB60772}"/>
    <cellStyle name="SAPBEXHLevel0X 3 5 5" xfId="37987" xr:uid="{F9F2C7F2-5F05-4FD3-9D8F-021F5CB90DBA}"/>
    <cellStyle name="SAPBEXHLevel0X 3 5 6" xfId="37988" xr:uid="{AD369F5C-E666-48E3-90DE-3C04A1460637}"/>
    <cellStyle name="SAPBEXHLevel0X 3 5 7" xfId="37989" xr:uid="{D9ACED30-D0B1-43B1-8F30-A4C7FA0B6923}"/>
    <cellStyle name="SAPBEXHLevel0X 3 5 8" xfId="37991" xr:uid="{CAD0BE58-E363-42C5-A062-4169E9D7D786}"/>
    <cellStyle name="SAPBEXHLevel0X 3 5 9" xfId="37993" xr:uid="{E287D841-A69A-4BE6-8A01-D87EB4D62141}"/>
    <cellStyle name="SAPBEXHLevel0X 3 6" xfId="37995" xr:uid="{166FE0AD-73BB-449A-BEA1-7D7C2BCD8B71}"/>
    <cellStyle name="SAPBEXHLevel0X 3 6 10" xfId="37996" xr:uid="{41B95BD2-7164-406B-BFB3-D30FEF0D297F}"/>
    <cellStyle name="SAPBEXHLevel0X 3 6 2" xfId="25510" xr:uid="{9E0A4748-1113-4C08-96CC-CCACDC8148A5}"/>
    <cellStyle name="SAPBEXHLevel0X 3 6 2 2" xfId="37997" xr:uid="{F462189F-7DC7-4661-AD58-DA499CD81559}"/>
    <cellStyle name="SAPBEXHLevel0X 3 6 2 3" xfId="37998" xr:uid="{34F56AF1-C8F2-4750-8F72-A7DA15EE9E2A}"/>
    <cellStyle name="SAPBEXHLevel0X 3 6 2 4" xfId="37999" xr:uid="{38DFD5BD-357E-449A-BFF5-5397207AFE6E}"/>
    <cellStyle name="SAPBEXHLevel0X 3 6 2 5" xfId="38000" xr:uid="{A45F0AFF-617C-45D6-919E-69BB22AFDA71}"/>
    <cellStyle name="SAPBEXHLevel0X 3 6 3" xfId="38002" xr:uid="{8F35766B-ED63-44DF-A259-4E57C3585AFB}"/>
    <cellStyle name="SAPBEXHLevel0X 3 6 4" xfId="38003" xr:uid="{A4E37E34-B992-4439-93A3-D5B0879E61B5}"/>
    <cellStyle name="SAPBEXHLevel0X 3 6 5" xfId="38004" xr:uid="{69EC96E4-84A4-42C3-9905-559FB71F1A6C}"/>
    <cellStyle name="SAPBEXHLevel0X 3 6 6" xfId="38005" xr:uid="{3A44B5A2-9779-4EF8-8CC0-80C53C4D79C4}"/>
    <cellStyle name="SAPBEXHLevel0X 3 6 7" xfId="38006" xr:uid="{AA3248C9-A8BD-4A9D-B3A7-E9F165695C31}"/>
    <cellStyle name="SAPBEXHLevel0X 3 6 8" xfId="38007" xr:uid="{0A2E7851-EAD4-4DE1-B953-22F7542A48A7}"/>
    <cellStyle name="SAPBEXHLevel0X 3 6 9" xfId="38008" xr:uid="{19B6E608-DC45-49B1-9E3D-EAE091498A31}"/>
    <cellStyle name="SAPBEXHLevel0X 3 7" xfId="38009" xr:uid="{B0DAB054-F8F5-476A-A851-8846975057F1}"/>
    <cellStyle name="SAPBEXHLevel0X 3 7 10" xfId="38010" xr:uid="{1F2AE25A-C115-4C4E-83F8-F2688AEDC134}"/>
    <cellStyle name="SAPBEXHLevel0X 3 7 2" xfId="38012" xr:uid="{9396A7C1-97B8-4060-9AAB-21F3F35C89A2}"/>
    <cellStyle name="SAPBEXHLevel0X 3 7 2 2" xfId="38014" xr:uid="{19E2C99C-BF49-438D-8A2B-9FF1C7072AEB}"/>
    <cellStyle name="SAPBEXHLevel0X 3 7 2 3" xfId="38016" xr:uid="{35CFFECF-A530-4167-9FF3-586A7A7F2A10}"/>
    <cellStyle name="SAPBEXHLevel0X 3 7 2 4" xfId="38017" xr:uid="{94E249D9-116C-4091-84BC-AD0113283F77}"/>
    <cellStyle name="SAPBEXHLevel0X 3 7 2 5" xfId="3485" xr:uid="{3135AAD0-6832-4C26-8356-249B447A5A73}"/>
    <cellStyle name="SAPBEXHLevel0X 3 7 3" xfId="38018" xr:uid="{15A4438B-57CF-43C8-A4A9-8B8E02AAED67}"/>
    <cellStyle name="SAPBEXHLevel0X 3 7 4" xfId="38019" xr:uid="{1EE328D8-4ABE-441A-A60B-6FF5FEBE8699}"/>
    <cellStyle name="SAPBEXHLevel0X 3 7 5" xfId="4491" xr:uid="{F1F39BC9-2611-4ED0-9496-C65F8C2D6166}"/>
    <cellStyle name="SAPBEXHLevel0X 3 7 6" xfId="4501" xr:uid="{69A1274B-6904-46A7-A86D-EA407DE26F45}"/>
    <cellStyle name="SAPBEXHLevel0X 3 7 7" xfId="4514" xr:uid="{333E3F0F-579E-447A-AF2A-E1700CA05EB6}"/>
    <cellStyle name="SAPBEXHLevel0X 3 7 8" xfId="38020" xr:uid="{DB720C25-4EA8-47CF-824D-0B0C2F5893B7}"/>
    <cellStyle name="SAPBEXHLevel0X 3 7 9" xfId="38021" xr:uid="{0B57AA2F-E961-409F-AD94-738ED43B2DF2}"/>
    <cellStyle name="SAPBEXHLevel0X 3 8" xfId="38022" xr:uid="{56D50874-E4EF-41CA-8C90-6D4D9D647ADA}"/>
    <cellStyle name="SAPBEXHLevel0X 3 8 10" xfId="3763" xr:uid="{F8B4A205-7106-449E-925A-15284F3AB9F3}"/>
    <cellStyle name="SAPBEXHLevel0X 3 8 2" xfId="38023" xr:uid="{46A57899-47DF-40E6-9FC7-56B5074B9EAE}"/>
    <cellStyle name="SAPBEXHLevel0X 3 8 2 2" xfId="38024" xr:uid="{6C16A5D0-8DB4-4CEA-A7F1-EE2B2DB03FDE}"/>
    <cellStyle name="SAPBEXHLevel0X 3 8 2 3" xfId="38025" xr:uid="{4233B12F-E3C6-45E5-8E8C-DB0395403FFC}"/>
    <cellStyle name="SAPBEXHLevel0X 3 8 2 4" xfId="38026" xr:uid="{97F2A9EF-729F-4271-997E-DC470F50EBC4}"/>
    <cellStyle name="SAPBEXHLevel0X 3 8 2 5" xfId="38027" xr:uid="{7E9BBE0B-96C7-4C41-B726-494043E4FB2A}"/>
    <cellStyle name="SAPBEXHLevel0X 3 8 3" xfId="38029" xr:uid="{5D36FA05-36D5-4756-92FB-D49FCF1BD3D6}"/>
    <cellStyle name="SAPBEXHLevel0X 3 8 4" xfId="38030" xr:uid="{879F8EAC-A763-49C1-B9FC-36EB9EB28AA5}"/>
    <cellStyle name="SAPBEXHLevel0X 3 8 5" xfId="38031" xr:uid="{363467C9-BFE3-4A88-9AE2-5EB9FFA4BD53}"/>
    <cellStyle name="SAPBEXHLevel0X 3 8 6" xfId="38032" xr:uid="{2E317931-92FC-433A-A1C3-558FCCFF9BC2}"/>
    <cellStyle name="SAPBEXHLevel0X 3 8 7" xfId="38033" xr:uid="{D2A2D4A5-F132-4F2E-8D76-BC701E799D25}"/>
    <cellStyle name="SAPBEXHLevel0X 3 8 8" xfId="38034" xr:uid="{E081F2E5-0D54-4410-9C2B-795AE7F434AB}"/>
    <cellStyle name="SAPBEXHLevel0X 3 8 9" xfId="38035" xr:uid="{367469F3-FEDC-4EC3-9C2E-11A38ABAEFE5}"/>
    <cellStyle name="SAPBEXHLevel0X 3 9" xfId="38036" xr:uid="{CB893825-489F-4632-AC7C-CAE908280D5D}"/>
    <cellStyle name="SAPBEXHLevel0X 3 9 10" xfId="29825" xr:uid="{63F35E73-B8EF-415D-AABD-1E7F2C522346}"/>
    <cellStyle name="SAPBEXHLevel0X 3 9 2" xfId="38037" xr:uid="{50779002-0541-4AAC-BB75-6877D45A5069}"/>
    <cellStyle name="SAPBEXHLevel0X 3 9 2 2" xfId="23191" xr:uid="{82662373-0ACE-4D48-9993-A59FC0F9D847}"/>
    <cellStyle name="SAPBEXHLevel0X 3 9 2 3" xfId="23193" xr:uid="{264C6BCE-0671-4F81-9752-10A0DF0CD21E}"/>
    <cellStyle name="SAPBEXHLevel0X 3 9 2 4" xfId="23195" xr:uid="{BC85AE20-5471-4979-AC15-124CF4932019}"/>
    <cellStyle name="SAPBEXHLevel0X 3 9 2 5" xfId="2172" xr:uid="{012FC61D-2CA3-4D81-9699-02001B58F141}"/>
    <cellStyle name="SAPBEXHLevel0X 3 9 3" xfId="38038" xr:uid="{09C62B76-5C82-4D74-AF72-7D353B9CA3A8}"/>
    <cellStyle name="SAPBEXHLevel0X 3 9 4" xfId="38039" xr:uid="{B85D804D-265C-42A8-BBC0-6EEA954DAA72}"/>
    <cellStyle name="SAPBEXHLevel0X 3 9 5" xfId="38040" xr:uid="{5616EAD2-9F57-44E0-AD3E-15EE7384698C}"/>
    <cellStyle name="SAPBEXHLevel0X 3 9 6" xfId="38041" xr:uid="{CC245090-043A-4033-9B24-9E0A991A901B}"/>
    <cellStyle name="SAPBEXHLevel0X 3 9 7" xfId="38042" xr:uid="{65B75453-B098-4F98-B0F3-80CEF67CBC69}"/>
    <cellStyle name="SAPBEXHLevel0X 3 9 8" xfId="38043" xr:uid="{DF0F1663-DB1F-439F-A04F-B42D3E56CAC3}"/>
    <cellStyle name="SAPBEXHLevel0X 3 9 9" xfId="38044" xr:uid="{0E67AB0F-A4F3-4AC7-9B9C-1C4F18CCF9F2}"/>
    <cellStyle name="SAPBEXHLevel0X 3_New TB 18-19" xfId="9271" xr:uid="{AAD67340-F5DC-4A74-B928-E934691B7B13}"/>
    <cellStyle name="SAPBEXHLevel0X 4" xfId="38045" xr:uid="{AFC82FE2-81BE-4EC6-B7DB-0020F4ADD0D7}"/>
    <cellStyle name="SAPBEXHLevel0X 4 10" xfId="38046" xr:uid="{D8C71CE6-ED59-4034-9784-D6BC9F2578AF}"/>
    <cellStyle name="SAPBEXHLevel0X 4 10 2" xfId="6514" xr:uid="{BF4D260C-B804-4233-AAD7-693F4D0ABA14}"/>
    <cellStyle name="SAPBEXHLevel0X 4 10 3" xfId="6521" xr:uid="{18E4A4F5-FFD9-405A-8BE6-375CD51F02C4}"/>
    <cellStyle name="SAPBEXHLevel0X 4 10 4" xfId="2769" xr:uid="{2A3DC7A0-1922-4A90-976B-04FFE5DC70AB}"/>
    <cellStyle name="SAPBEXHLevel0X 4 10 5" xfId="6527" xr:uid="{215851EB-9D6D-4E38-B80B-580973845665}"/>
    <cellStyle name="SAPBEXHLevel0X 4 11" xfId="38047" xr:uid="{1EB9CA02-7643-4461-AE53-90F24F8F844F}"/>
    <cellStyle name="SAPBEXHLevel0X 4 12" xfId="34428" xr:uid="{548AB727-7D86-4661-AA28-4E4DB77983DF}"/>
    <cellStyle name="SAPBEXHLevel0X 4 13" xfId="34432" xr:uid="{E0341878-7DD5-4A6C-A19F-4E2339CAF53C}"/>
    <cellStyle name="SAPBEXHLevel0X 4 14" xfId="34436" xr:uid="{CA31067A-0851-4948-8C5E-47351BFBFAF3}"/>
    <cellStyle name="SAPBEXHLevel0X 4 15" xfId="34438" xr:uid="{C90CC834-81CE-41E1-B9E1-BC7FF45B4AB4}"/>
    <cellStyle name="SAPBEXHLevel0X 4 16" xfId="38048" xr:uid="{420BF797-55FC-4D65-BE1C-64FFE46CA15E}"/>
    <cellStyle name="SAPBEXHLevel0X 4 17" xfId="32309" xr:uid="{F9971EE5-E299-4054-A5D8-79074CEE7BAB}"/>
    <cellStyle name="SAPBEXHLevel0X 4 18" xfId="32313" xr:uid="{F286B33F-53CE-4FE7-B788-C36045D82BD0}"/>
    <cellStyle name="SAPBEXHLevel0X 4 2" xfId="33571" xr:uid="{2D6E6495-B687-4438-8278-E5A641813C9B}"/>
    <cellStyle name="SAPBEXHLevel0X 4 2 10" xfId="38050" xr:uid="{3418E309-E16F-4D0A-8630-243EC9970B80}"/>
    <cellStyle name="SAPBEXHLevel0X 4 2 2" xfId="25530" xr:uid="{80C6AFB9-1952-424B-91DC-4A90BBA45E9C}"/>
    <cellStyle name="SAPBEXHLevel0X 4 2 2 2" xfId="38051" xr:uid="{1B7680C9-C0F7-4805-8DF5-D32041818BE8}"/>
    <cellStyle name="SAPBEXHLevel0X 4 2 2 3" xfId="38052" xr:uid="{1A6D024B-E6F9-402F-8F8C-C0E9CB32B8CA}"/>
    <cellStyle name="SAPBEXHLevel0X 4 2 2 4" xfId="38053" xr:uid="{787463F4-0FF3-4053-A382-9AE6643D216A}"/>
    <cellStyle name="SAPBEXHLevel0X 4 2 2 5" xfId="38054" xr:uid="{71D837B4-1C97-4D95-8F00-F2CADEB599AD}"/>
    <cellStyle name="SAPBEXHLevel0X 4 2 3" xfId="25533" xr:uid="{9FA3EB16-1BAB-461E-9E49-5D4592A55C34}"/>
    <cellStyle name="SAPBEXHLevel0X 4 2 4" xfId="25536" xr:uid="{BCC88ECB-252D-40EF-A4F9-6020CC00778B}"/>
    <cellStyle name="SAPBEXHLevel0X 4 2 5" xfId="25539" xr:uid="{9E5D7847-80CB-485D-9DC4-188028963749}"/>
    <cellStyle name="SAPBEXHLevel0X 4 2 6" xfId="25542" xr:uid="{D127B590-5726-48A4-B3E8-43CFCB015A9A}"/>
    <cellStyle name="SAPBEXHLevel0X 4 2 7" xfId="38055" xr:uid="{CFB3E332-1A7B-4B6C-A009-D4D0E73C5C72}"/>
    <cellStyle name="SAPBEXHLevel0X 4 2 8" xfId="38057" xr:uid="{E5482AC0-FAC4-48C6-B676-9C158C0A6DE6}"/>
    <cellStyle name="SAPBEXHLevel0X 4 2 9" xfId="38059" xr:uid="{1076592E-2E60-48B6-B23B-FDE301381B8B}"/>
    <cellStyle name="SAPBEXHLevel0X 4 3" xfId="33573" xr:uid="{4DBA74F8-A0A0-4C53-BDF3-6EBA43B9FA4A}"/>
    <cellStyle name="SAPBEXHLevel0X 4 3 10" xfId="24441" xr:uid="{20B9A6F6-5302-445F-A50D-F7FD86D1F85E}"/>
    <cellStyle name="SAPBEXHLevel0X 4 3 2" xfId="25553" xr:uid="{023127D2-FBFF-416D-B4CB-ACD8FC362874}"/>
    <cellStyle name="SAPBEXHLevel0X 4 3 2 2" xfId="38061" xr:uid="{488757B8-97EF-4710-BBB9-F3F58FD79E62}"/>
    <cellStyle name="SAPBEXHLevel0X 4 3 2 3" xfId="38062" xr:uid="{EAF46637-06E6-45C2-9A82-CB14D8674EEE}"/>
    <cellStyle name="SAPBEXHLevel0X 4 3 2 4" xfId="38063" xr:uid="{F36A5651-8AAA-4970-8A7F-84B8EA5BF549}"/>
    <cellStyle name="SAPBEXHLevel0X 4 3 2 5" xfId="38064" xr:uid="{B1142C9E-498C-4EE1-A9C3-976B58B6501C}"/>
    <cellStyle name="SAPBEXHLevel0X 4 3 3" xfId="25556" xr:uid="{CFEDAF6E-7EDA-4540-AB8C-67EC9FC5F806}"/>
    <cellStyle name="SAPBEXHLevel0X 4 3 4" xfId="25559" xr:uid="{DFF1EBDC-E7FD-495B-88DF-0EBC456EAC37}"/>
    <cellStyle name="SAPBEXHLevel0X 4 3 5" xfId="25563" xr:uid="{9E5681C8-6779-4989-904C-108BDFAB573A}"/>
    <cellStyle name="SAPBEXHLevel0X 4 3 6" xfId="25567" xr:uid="{2A276615-36D5-44F2-AA3A-5E8026E1DDB4}"/>
    <cellStyle name="SAPBEXHLevel0X 4 3 7" xfId="38065" xr:uid="{21DF775F-8479-4637-AEC6-654932E6FB29}"/>
    <cellStyle name="SAPBEXHLevel0X 4 3 8" xfId="38067" xr:uid="{7F5A5BAB-D50F-4A3D-BCA5-48FF8DD03323}"/>
    <cellStyle name="SAPBEXHLevel0X 4 3 9" xfId="38069" xr:uid="{351F1B0C-2E11-48EE-8524-103DA097D09D}"/>
    <cellStyle name="SAPBEXHLevel0X 4 4" xfId="33575" xr:uid="{B7FA8B40-C155-4954-B80F-A4108D4CD367}"/>
    <cellStyle name="SAPBEXHLevel0X 4 4 10" xfId="38071" xr:uid="{C229D2D5-E97A-4FE1-B660-95225D8EF193}"/>
    <cellStyle name="SAPBEXHLevel0X 4 4 2" xfId="38072" xr:uid="{A5053AC5-4868-4941-9537-6C845D33B11F}"/>
    <cellStyle name="SAPBEXHLevel0X 4 4 2 2" xfId="38073" xr:uid="{48CAFF69-2634-416C-9B80-E92479EEA5A5}"/>
    <cellStyle name="SAPBEXHLevel0X 4 4 2 3" xfId="38074" xr:uid="{AB7529DC-24A1-49B6-89A2-030AEF0C6AC7}"/>
    <cellStyle name="SAPBEXHLevel0X 4 4 2 4" xfId="38075" xr:uid="{137D15E6-AD23-47A4-B71C-D4799A55B94C}"/>
    <cellStyle name="SAPBEXHLevel0X 4 4 2 5" xfId="38076" xr:uid="{C4CF03E7-2F89-4FA0-A074-BEB6A92B0E10}"/>
    <cellStyle name="SAPBEXHLevel0X 4 4 3" xfId="38077" xr:uid="{B8BB01BF-2894-4340-9930-CD42E7FC12AB}"/>
    <cellStyle name="SAPBEXHLevel0X 4 4 4" xfId="38078" xr:uid="{DCC9D010-FA87-457C-BFA9-29D6EEC9D1FA}"/>
    <cellStyle name="SAPBEXHLevel0X 4 4 5" xfId="38079" xr:uid="{FC5991A7-4F9A-493D-B4E0-62F56D851714}"/>
    <cellStyle name="SAPBEXHLevel0X 4 4 6" xfId="38081" xr:uid="{FFA8175E-0DC5-418F-927E-54EC2CF3EEE0}"/>
    <cellStyle name="SAPBEXHLevel0X 4 4 7" xfId="38083" xr:uid="{BBE93F4A-BEB3-4970-9E84-8D35ED3D0500}"/>
    <cellStyle name="SAPBEXHLevel0X 4 4 8" xfId="38086" xr:uid="{6D1B731E-3D32-43FD-B80E-F411CED57B6B}"/>
    <cellStyle name="SAPBEXHLevel0X 4 4 9" xfId="19599" xr:uid="{8E7143D5-1CD8-4AA0-A64F-DA143132D98B}"/>
    <cellStyle name="SAPBEXHLevel0X 4 5" xfId="33577" xr:uid="{655D1EA1-1453-4D75-A892-5273BD694A16}"/>
    <cellStyle name="SAPBEXHLevel0X 4 5 10" xfId="1770" xr:uid="{04FB6396-C386-41C0-B8A5-0B9565A33AF6}"/>
    <cellStyle name="SAPBEXHLevel0X 4 5 2" xfId="38089" xr:uid="{656D0C7F-7E57-47E1-8672-7D96F5CE7A6E}"/>
    <cellStyle name="SAPBEXHLevel0X 4 5 2 2" xfId="38092" xr:uid="{45C95580-930D-43D6-A3FE-109C5563CB35}"/>
    <cellStyle name="SAPBEXHLevel0X 4 5 2 3" xfId="38093" xr:uid="{341CB8C6-2E5D-4D17-8AFB-A13EFEDDFD10}"/>
    <cellStyle name="SAPBEXHLevel0X 4 5 2 4" xfId="38094" xr:uid="{A524A16E-170F-4A36-91F5-BE71FBBA0B05}"/>
    <cellStyle name="SAPBEXHLevel0X 4 5 2 5" xfId="38095" xr:uid="{E3C8266E-0C54-4C19-8B89-9D619565F53B}"/>
    <cellStyle name="SAPBEXHLevel0X 4 5 3" xfId="38097" xr:uid="{F0AC37B4-3AFA-45C7-BFA5-2289672964E1}"/>
    <cellStyle name="SAPBEXHLevel0X 4 5 4" xfId="38098" xr:uid="{6FC92330-0B9F-4218-B22A-2AD406CE264A}"/>
    <cellStyle name="SAPBEXHLevel0X 4 5 5" xfId="38099" xr:uid="{A6ACEA3A-1023-4248-B54A-C3C992C49708}"/>
    <cellStyle name="SAPBEXHLevel0X 4 5 6" xfId="38100" xr:uid="{7E572270-F994-4BBC-8654-27BD8E9BEC58}"/>
    <cellStyle name="SAPBEXHLevel0X 4 5 7" xfId="38101" xr:uid="{9B296C64-A507-4D87-9601-A55A623E00D6}"/>
    <cellStyle name="SAPBEXHLevel0X 4 5 8" xfId="38103" xr:uid="{9D0DE222-CC72-4B82-820B-C7BA7EB99AE5}"/>
    <cellStyle name="SAPBEXHLevel0X 4 5 9" xfId="38105" xr:uid="{C6FC4E23-9025-440B-8C5A-3613E5A7258C}"/>
    <cellStyle name="SAPBEXHLevel0X 4 6" xfId="33579" xr:uid="{0EA113F7-C586-48B0-B377-DFA1155346BB}"/>
    <cellStyle name="SAPBEXHLevel0X 4 6 10" xfId="38090" xr:uid="{EC2E4548-DD14-44CC-951A-A8DFB96DF5C4}"/>
    <cellStyle name="SAPBEXHLevel0X 4 6 2" xfId="38107" xr:uid="{11992C83-4E2B-4B0F-8E77-CA79572CB234}"/>
    <cellStyle name="SAPBEXHLevel0X 4 6 2 2" xfId="33564" xr:uid="{33B3CAEB-AEC9-4182-A1B2-6C9C3E65CAD0}"/>
    <cellStyle name="SAPBEXHLevel0X 4 6 2 3" xfId="33567" xr:uid="{1FFD803A-2C0B-4CAD-87E7-29F0A4BF423F}"/>
    <cellStyle name="SAPBEXHLevel0X 4 6 2 4" xfId="35464" xr:uid="{1931612B-77B8-4CAB-8E0C-4B14B54BBEB5}"/>
    <cellStyle name="SAPBEXHLevel0X 4 6 2 5" xfId="38108" xr:uid="{0EAF88A1-80B7-4BA7-B36D-F627FE3D717C}"/>
    <cellStyle name="SAPBEXHLevel0X 4 6 3" xfId="38110" xr:uid="{9E10E50A-F0B1-4115-9690-A2C26FFCF7F8}"/>
    <cellStyle name="SAPBEXHLevel0X 4 6 4" xfId="38111" xr:uid="{70F4AC34-A379-47EF-B044-F832211A7590}"/>
    <cellStyle name="SAPBEXHLevel0X 4 6 5" xfId="38112" xr:uid="{DD7DE808-8050-4971-B5FD-CB9CBF30BE71}"/>
    <cellStyle name="SAPBEXHLevel0X 4 6 6" xfId="38113" xr:uid="{CE9D231F-9AB6-40E2-B29C-8700EA495279}"/>
    <cellStyle name="SAPBEXHLevel0X 4 6 7" xfId="38114" xr:uid="{47DE2D1E-FC86-4B22-8316-6086BF815F66}"/>
    <cellStyle name="SAPBEXHLevel0X 4 6 8" xfId="38115" xr:uid="{AC7DB644-0D14-40A2-B99B-EF88A2F56011}"/>
    <cellStyle name="SAPBEXHLevel0X 4 6 9" xfId="38116" xr:uid="{486B15FA-A4EC-4E52-AA13-0E6DB8ADB119}"/>
    <cellStyle name="SAPBEXHLevel0X 4 7" xfId="38117" xr:uid="{EA979172-3A97-49D9-B900-3E15159E78F3}"/>
    <cellStyle name="SAPBEXHLevel0X 4 7 2" xfId="38118" xr:uid="{3EA2D671-4C76-46D8-8321-7F2647FA90DA}"/>
    <cellStyle name="SAPBEXHLevel0X 4 7 3" xfId="38120" xr:uid="{975F1CB4-2C07-4F19-A3FC-C941F1D49CC2}"/>
    <cellStyle name="SAPBEXHLevel0X 4 7 4" xfId="38121" xr:uid="{DBBE8CC3-B9E3-4B3F-A2CB-725771511D3F}"/>
    <cellStyle name="SAPBEXHLevel0X 4 7 5" xfId="38122" xr:uid="{638E95C8-1077-47F2-AA2D-5F776CB9E98C}"/>
    <cellStyle name="SAPBEXHLevel0X 4 8" xfId="38123" xr:uid="{C5545493-D3B0-42A2-A21E-C850614DE9D6}"/>
    <cellStyle name="SAPBEXHLevel0X 4 8 2" xfId="38124" xr:uid="{DE7F90F2-BED6-4B36-B11E-247C2C3E57F8}"/>
    <cellStyle name="SAPBEXHLevel0X 4 8 3" xfId="38125" xr:uid="{627DDE89-E46D-4A3F-92C5-88B85A4114E9}"/>
    <cellStyle name="SAPBEXHLevel0X 4 8 4" xfId="38126" xr:uid="{5DCFA5E1-E090-4E73-BE86-9D4925EC867B}"/>
    <cellStyle name="SAPBEXHLevel0X 4 8 5" xfId="38127" xr:uid="{0A9FFA6D-92B5-42C5-913C-979C8CD11736}"/>
    <cellStyle name="SAPBEXHLevel0X 4 9" xfId="38128" xr:uid="{E8BDC428-9090-40CA-BB32-4851A1C7B7B7}"/>
    <cellStyle name="SAPBEXHLevel0X 4 9 2" xfId="38129" xr:uid="{08A09DCD-4354-4176-A224-A39510F8D87F}"/>
    <cellStyle name="SAPBEXHLevel0X 4 9 3" xfId="38130" xr:uid="{5D20B844-E858-4545-B5F2-9D2B1968F57F}"/>
    <cellStyle name="SAPBEXHLevel0X 4 9 4" xfId="38131" xr:uid="{A19E7CB8-E816-4B77-A663-3EDD79C279CC}"/>
    <cellStyle name="SAPBEXHLevel0X 4 9 5" xfId="38132" xr:uid="{25133A88-5ECD-46CF-AD26-B66AABEDCB1F}"/>
    <cellStyle name="SAPBEXHLevel0X 4_New TB 18-19" xfId="38133" xr:uid="{6A0ED3F2-0FFA-4F02-80B7-2A614444FCA3}"/>
    <cellStyle name="SAPBEXHLevel0X 5" xfId="38135" xr:uid="{4961ACC6-8827-41BE-A41E-8D480D3FE44C}"/>
    <cellStyle name="SAPBEXHLevel0X 5 10" xfId="25790" xr:uid="{FC0FC8C1-B263-4748-9795-739A6951FE1A}"/>
    <cellStyle name="SAPBEXHLevel0X 5 10 2" xfId="35879" xr:uid="{308B263D-045D-4B8D-AD15-EC03A97F1AB4}"/>
    <cellStyle name="SAPBEXHLevel0X 5 10 3" xfId="35881" xr:uid="{1DE2D767-1654-4737-9F6A-C609182BD06C}"/>
    <cellStyle name="SAPBEXHLevel0X 5 10 4" xfId="35883" xr:uid="{68853E1D-9BEC-45D0-BDEB-3A8EF1AE0B70}"/>
    <cellStyle name="SAPBEXHLevel0X 5 10 5" xfId="35885" xr:uid="{EE864092-538A-4302-A6EA-7E17CFE729D3}"/>
    <cellStyle name="SAPBEXHLevel0X 5 11" xfId="25795" xr:uid="{B4798FB1-0C4F-423F-A43A-B7BF4D4E51D8}"/>
    <cellStyle name="SAPBEXHLevel0X 5 12" xfId="25800" xr:uid="{C95C4BE4-CE55-4CA5-9E1C-C9653248513C}"/>
    <cellStyle name="SAPBEXHLevel0X 5 13" xfId="25806" xr:uid="{341CAC10-4DE2-4746-B5AA-59B20C467164}"/>
    <cellStyle name="SAPBEXHLevel0X 5 14" xfId="25811" xr:uid="{B764914F-1BB5-46A4-845F-2C91316B6733}"/>
    <cellStyle name="SAPBEXHLevel0X 5 15" xfId="29135" xr:uid="{2E3A9A6D-AA44-4669-A049-387BD5ECD613}"/>
    <cellStyle name="SAPBEXHLevel0X 5 16" xfId="29140" xr:uid="{CB90E255-9C19-43E7-82A7-B37C4F6F6CE2}"/>
    <cellStyle name="SAPBEXHLevel0X 5 17" xfId="29144" xr:uid="{0BE04C66-BEE0-46CA-B8A4-F477A12A391E}"/>
    <cellStyle name="SAPBEXHLevel0X 5 18" xfId="38136" xr:uid="{AB29F661-0AAF-48BA-8E59-3AE09635A0E7}"/>
    <cellStyle name="SAPBEXHLevel0X 5 2" xfId="38137" xr:uid="{C99D8848-8F0F-4EA2-8E78-9344C3D656B2}"/>
    <cellStyle name="SAPBEXHLevel0X 5 2 10" xfId="18540" xr:uid="{C3ED040F-E245-4408-A669-51E5259C11CE}"/>
    <cellStyle name="SAPBEXHLevel0X 5 2 2" xfId="25624" xr:uid="{26927389-B97E-491B-9454-A70BBB6AA0C6}"/>
    <cellStyle name="SAPBEXHLevel0X 5 2 2 2" xfId="38138" xr:uid="{B2D69F32-F11E-446C-8FA1-97B97C75B69D}"/>
    <cellStyle name="SAPBEXHLevel0X 5 2 2 3" xfId="38139" xr:uid="{2404BF0E-4B20-4C77-8FA3-243EDFF51189}"/>
    <cellStyle name="SAPBEXHLevel0X 5 2 2 4" xfId="38140" xr:uid="{21A0B6B3-47F8-48F2-96AD-CC746D3F0A33}"/>
    <cellStyle name="SAPBEXHLevel0X 5 2 2 5" xfId="38141" xr:uid="{D3C6C95E-D9BA-4B33-96BB-139820E4693A}"/>
    <cellStyle name="SAPBEXHLevel0X 5 2 3" xfId="25627" xr:uid="{E9C77C26-CB4C-46C7-AED5-453F069B301D}"/>
    <cellStyle name="SAPBEXHLevel0X 5 2 4" xfId="25631" xr:uid="{40DC5490-1E79-481A-9E5D-231BA0DBCA35}"/>
    <cellStyle name="SAPBEXHLevel0X 5 2 5" xfId="25634" xr:uid="{DDE1B2B2-6469-49A4-B28B-D493269DEFD7}"/>
    <cellStyle name="SAPBEXHLevel0X 5 2 6" xfId="25637" xr:uid="{A95CA60A-FB00-47F1-BBC3-A951A3B27DFB}"/>
    <cellStyle name="SAPBEXHLevel0X 5 2 7" xfId="38143" xr:uid="{8240AC19-9DEE-4484-8DE0-8F7C42A4CF45}"/>
    <cellStyle name="SAPBEXHLevel0X 5 2 8" xfId="38145" xr:uid="{51E622D4-CB14-4622-85A8-A7857EE53A14}"/>
    <cellStyle name="SAPBEXHLevel0X 5 2 9" xfId="38147" xr:uid="{7C614F0C-7EC4-4D97-802E-2D793AEC95DC}"/>
    <cellStyle name="SAPBEXHLevel0X 5 3" xfId="38149" xr:uid="{CA2B4E49-6EE1-488C-9AE4-440364FC3D93}"/>
    <cellStyle name="SAPBEXHLevel0X 5 3 10" xfId="38150" xr:uid="{AF422400-B858-46B8-AEF8-6317C249F928}"/>
    <cellStyle name="SAPBEXHLevel0X 5 3 2" xfId="25647" xr:uid="{98016ADC-EEAB-4E20-B4D3-7B019E5AE04B}"/>
    <cellStyle name="SAPBEXHLevel0X 5 3 2 2" xfId="38151" xr:uid="{806C168E-8FC3-424E-9C7E-933E15D32138}"/>
    <cellStyle name="SAPBEXHLevel0X 5 3 2 3" xfId="38152" xr:uid="{73E17E8F-A6CA-43F2-9F68-4CD4AB330AB5}"/>
    <cellStyle name="SAPBEXHLevel0X 5 3 2 4" xfId="38153" xr:uid="{2DFF8DC1-ED7E-44C5-8C22-D49429A3E4FE}"/>
    <cellStyle name="SAPBEXHLevel0X 5 3 2 5" xfId="38154" xr:uid="{09C25E27-9F54-4A85-905D-FBD8C31E58CE}"/>
    <cellStyle name="SAPBEXHLevel0X 5 3 3" xfId="25650" xr:uid="{DCDBB1A7-0123-440C-8A13-1D2D83E6B279}"/>
    <cellStyle name="SAPBEXHLevel0X 5 3 4" xfId="25653" xr:uid="{B8218B35-6158-4215-A9B9-D5C08F0E76BC}"/>
    <cellStyle name="SAPBEXHLevel0X 5 3 5" xfId="25657" xr:uid="{9DEF356F-0FDF-4ECB-A011-B0DA2F73B19A}"/>
    <cellStyle name="SAPBEXHLevel0X 5 3 6" xfId="25660" xr:uid="{20DFC218-94CD-49CF-9B8F-8B257D5011DA}"/>
    <cellStyle name="SAPBEXHLevel0X 5 3 7" xfId="38155" xr:uid="{6D3B949E-2390-49EE-ADF3-BBE79E8CCB39}"/>
    <cellStyle name="SAPBEXHLevel0X 5 3 8" xfId="38157" xr:uid="{7FA95D1B-1217-4C34-BA02-215542BE311D}"/>
    <cellStyle name="SAPBEXHLevel0X 5 3 9" xfId="38159" xr:uid="{A2BF7D01-020E-43E6-BD10-7FC980B120C5}"/>
    <cellStyle name="SAPBEXHLevel0X 5 4" xfId="38161" xr:uid="{B3C9B2A2-FEC3-4863-B8E3-A2B317545B88}"/>
    <cellStyle name="SAPBEXHLevel0X 5 4 10" xfId="38162" xr:uid="{0E43DF57-A1A0-43F3-949D-B792107A6120}"/>
    <cellStyle name="SAPBEXHLevel0X 5 4 2" xfId="38163" xr:uid="{DA81CA06-F1CB-40FA-9068-514BB8D94856}"/>
    <cellStyle name="SAPBEXHLevel0X 5 4 2 2" xfId="38164" xr:uid="{C5AB522C-2ADF-4F33-BA30-C29DB0CF8067}"/>
    <cellStyle name="SAPBEXHLevel0X 5 4 2 3" xfId="38165" xr:uid="{B9C69CEB-274F-4F14-89DA-3F7DCFAF9FD4}"/>
    <cellStyle name="SAPBEXHLevel0X 5 4 2 4" xfId="38166" xr:uid="{10E9A3A5-EDD5-40CD-BE93-C262F195071B}"/>
    <cellStyle name="SAPBEXHLevel0X 5 4 2 5" xfId="38167" xr:uid="{D26B5ECE-E3D8-4EDA-B9BD-14013E3CFBEE}"/>
    <cellStyle name="SAPBEXHLevel0X 5 4 3" xfId="38168" xr:uid="{6014252D-F4C2-461A-A412-FECCF446C277}"/>
    <cellStyle name="SAPBEXHLevel0X 5 4 4" xfId="38169" xr:uid="{5A8D1B5C-EA2C-40E8-B959-9B743B500D94}"/>
    <cellStyle name="SAPBEXHLevel0X 5 4 5" xfId="38170" xr:uid="{00623829-1CCB-424D-B437-08314A67F7BA}"/>
    <cellStyle name="SAPBEXHLevel0X 5 4 6" xfId="38172" xr:uid="{F5EBFE5E-178C-4B82-A73E-72E7248FC3C2}"/>
    <cellStyle name="SAPBEXHLevel0X 5 4 7" xfId="38174" xr:uid="{A7FA0E1B-0273-48A8-8710-E660A03B3E47}"/>
    <cellStyle name="SAPBEXHLevel0X 5 4 8" xfId="38177" xr:uid="{5D635B4C-83E3-40F6-9014-3ADE38CBD3B0}"/>
    <cellStyle name="SAPBEXHLevel0X 5 4 9" xfId="38180" xr:uid="{F4B41F4F-C5BD-4FBA-AD94-03C0696CE94A}"/>
    <cellStyle name="SAPBEXHLevel0X 5 5" xfId="38183" xr:uid="{F262DC83-5063-45F1-BD35-0F516ACB7C0D}"/>
    <cellStyle name="SAPBEXHLevel0X 5 5 10" xfId="38184" xr:uid="{4D49ADC2-E9AC-45FE-BA7B-D8EB6534DEB0}"/>
    <cellStyle name="SAPBEXHLevel0X 5 5 2" xfId="38185" xr:uid="{4E42B228-6025-4414-99FB-7E034DB59329}"/>
    <cellStyle name="SAPBEXHLevel0X 5 5 2 2" xfId="38187" xr:uid="{CDD45FE0-8BC9-40EC-BFDC-072548302A3E}"/>
    <cellStyle name="SAPBEXHLevel0X 5 5 2 3" xfId="38188" xr:uid="{26BBD4A3-253C-4E29-835D-0C26F4C17963}"/>
    <cellStyle name="SAPBEXHLevel0X 5 5 2 4" xfId="3921" xr:uid="{92E38E5F-8AC0-4E88-9E90-7B218830AB81}"/>
    <cellStyle name="SAPBEXHLevel0X 5 5 2 5" xfId="3930" xr:uid="{81097D35-DAAB-426A-A2AB-C04C0EE4DDB7}"/>
    <cellStyle name="SAPBEXHLevel0X 5 5 3" xfId="38189" xr:uid="{E148DF30-4B71-4720-AEB0-BDC843788886}"/>
    <cellStyle name="SAPBEXHLevel0X 5 5 4" xfId="38190" xr:uid="{2DBD1BF3-5627-4C71-93E9-EA995A832DF5}"/>
    <cellStyle name="SAPBEXHLevel0X 5 5 5" xfId="38191" xr:uid="{ED8E6620-6CDA-403C-A380-788C99385E74}"/>
    <cellStyle name="SAPBEXHLevel0X 5 5 6" xfId="38192" xr:uid="{8AE7AC18-6167-4D84-873B-A55752F6FC0E}"/>
    <cellStyle name="SAPBEXHLevel0X 5 5 7" xfId="38194" xr:uid="{1BA9D2AF-A75E-4026-B84C-EBD120FB9BE6}"/>
    <cellStyle name="SAPBEXHLevel0X 5 5 8" xfId="38196" xr:uid="{D584901C-5388-42EB-814C-B12D055E801B}"/>
    <cellStyle name="SAPBEXHLevel0X 5 5 9" xfId="38198" xr:uid="{A556DBA9-6A97-4766-A017-2B02E0293A56}"/>
    <cellStyle name="SAPBEXHLevel0X 5 6" xfId="38200" xr:uid="{3C5E228C-848E-41AB-964A-88C721A7FBAC}"/>
    <cellStyle name="SAPBEXHLevel0X 5 6 10" xfId="38201" xr:uid="{41A142DD-6137-4A31-97F6-DC0B70B5E72A}"/>
    <cellStyle name="SAPBEXHLevel0X 5 6 2" xfId="38202" xr:uid="{8D3CEDD4-FCAF-443E-ABBB-C0602F3EF778}"/>
    <cellStyle name="SAPBEXHLevel0X 5 6 2 2" xfId="38203" xr:uid="{6C371A4B-93A2-42A1-AC0B-03A4CAB827CE}"/>
    <cellStyle name="SAPBEXHLevel0X 5 6 2 3" xfId="38205" xr:uid="{22CB9B8B-ABDC-4736-8A0D-45881B442871}"/>
    <cellStyle name="SAPBEXHLevel0X 5 6 2 4" xfId="38206" xr:uid="{72026852-EB2D-4317-B668-92B261E55E7D}"/>
    <cellStyle name="SAPBEXHLevel0X 5 6 2 5" xfId="38207" xr:uid="{7416DF57-F1C7-4AAC-8E31-BFA0BC6675FD}"/>
    <cellStyle name="SAPBEXHLevel0X 5 6 3" xfId="38209" xr:uid="{5DA7DD8E-099C-4B57-9696-AC2B8235AF93}"/>
    <cellStyle name="SAPBEXHLevel0X 5 6 4" xfId="38210" xr:uid="{09B0BC1B-C195-44F6-9AE8-A832D15E4142}"/>
    <cellStyle name="SAPBEXHLevel0X 5 6 5" xfId="38211" xr:uid="{499073AA-D8E7-47E3-BF22-4F2AB67A7322}"/>
    <cellStyle name="SAPBEXHLevel0X 5 6 6" xfId="38212" xr:uid="{05A386CF-022F-46F5-9B20-140C0DB06696}"/>
    <cellStyle name="SAPBEXHLevel0X 5 6 7" xfId="38213" xr:uid="{43EB8F65-0CDC-4D13-90F6-3B688A5591AC}"/>
    <cellStyle name="SAPBEXHLevel0X 5 6 8" xfId="38214" xr:uid="{D8C3E7EF-33E2-48AE-8B72-70425DDCBF68}"/>
    <cellStyle name="SAPBEXHLevel0X 5 6 9" xfId="38215" xr:uid="{DA4EE79E-22B8-43BA-A467-15F1E68BDD42}"/>
    <cellStyle name="SAPBEXHLevel0X 5 7" xfId="38216" xr:uid="{29F7DBF4-26E0-405A-AAF0-BA7880CCFDCF}"/>
    <cellStyle name="SAPBEXHLevel0X 5 7 2" xfId="38217" xr:uid="{FD839827-9D4A-4EAA-88C4-A63247983402}"/>
    <cellStyle name="SAPBEXHLevel0X 5 7 3" xfId="38218" xr:uid="{997E2CA0-79D1-4B0F-86B8-B63661B03EBB}"/>
    <cellStyle name="SAPBEXHLevel0X 5 7 4" xfId="38219" xr:uid="{0653798A-BDC3-45E6-A9DA-319717031AA2}"/>
    <cellStyle name="SAPBEXHLevel0X 5 7 5" xfId="38220" xr:uid="{AE1C3463-E295-4BDA-8820-9A6B219216B4}"/>
    <cellStyle name="SAPBEXHLevel0X 5 8" xfId="38221" xr:uid="{CBF8E5E8-3B8C-4814-9033-06FED816F404}"/>
    <cellStyle name="SAPBEXHLevel0X 5 8 2" xfId="38222" xr:uid="{8BCD48A1-A8DC-4EA6-9345-8CA6FB9DF679}"/>
    <cellStyle name="SAPBEXHLevel0X 5 8 3" xfId="38223" xr:uid="{FA86F5FB-8C0F-4B56-BBF0-0A703D3307BF}"/>
    <cellStyle name="SAPBEXHLevel0X 5 8 4" xfId="38224" xr:uid="{C312178F-8AF7-4320-A261-363563FF4E93}"/>
    <cellStyle name="SAPBEXHLevel0X 5 8 5" xfId="38225" xr:uid="{B35B648E-CF76-4884-9CE6-73898D4C0FB4}"/>
    <cellStyle name="SAPBEXHLevel0X 5 9" xfId="18198" xr:uid="{1A7C03EE-56A8-422E-86CC-2D53CA820886}"/>
    <cellStyle name="SAPBEXHLevel0X 5 9 2" xfId="18201" xr:uid="{53A75956-9881-4ABD-98FF-4A0F7040B87D}"/>
    <cellStyle name="SAPBEXHLevel0X 5 9 3" xfId="18206" xr:uid="{8207DE08-A9BC-4DDB-BEAC-58609AF2EE89}"/>
    <cellStyle name="SAPBEXHLevel0X 5 9 4" xfId="18209" xr:uid="{34FA2F72-5BE9-4485-9615-C177C04CD019}"/>
    <cellStyle name="SAPBEXHLevel0X 5 9 5" xfId="18212" xr:uid="{8A436606-896B-4025-8DF0-4FB61D49E227}"/>
    <cellStyle name="SAPBEXHLevel0X 5_New TB 18-19" xfId="38226" xr:uid="{0A21142A-FA38-40A6-B55E-102D4DDB6095}"/>
    <cellStyle name="SAPBEXHLevel0X 6" xfId="38227" xr:uid="{92C501C3-5118-400E-B26A-066453E5C7A2}"/>
    <cellStyle name="SAPBEXHLevel0X 6 10" xfId="32841" xr:uid="{DEEA0896-847E-45AC-B494-67CB1814CD0A}"/>
    <cellStyle name="SAPBEXHLevel0X 6 2" xfId="38228" xr:uid="{FA9E5C2C-7859-4359-B46D-118BFC2A702B}"/>
    <cellStyle name="SAPBEXHLevel0X 6 2 2" xfId="35563" xr:uid="{EF1A4C06-DCA9-4552-88B1-772A44A898B3}"/>
    <cellStyle name="SAPBEXHLevel0X 6 2 3" xfId="35566" xr:uid="{698C1F06-4536-41CD-B59C-A0525E10CD0A}"/>
    <cellStyle name="SAPBEXHLevel0X 6 2 4" xfId="35569" xr:uid="{2EDC676F-CA36-4B00-BEB9-8C274B58BC63}"/>
    <cellStyle name="SAPBEXHLevel0X 6 2 5" xfId="411" xr:uid="{F3BFA2B7-BFF2-4BB4-84A5-9C4678A0E061}"/>
    <cellStyle name="SAPBEXHLevel0X 6 3" xfId="38229" xr:uid="{C1392E7A-9291-4770-8B32-EFFB07E02758}"/>
    <cellStyle name="SAPBEXHLevel0X 6 4" xfId="38230" xr:uid="{EDE924CD-0689-4823-A77F-C65E671FC70A}"/>
    <cellStyle name="SAPBEXHLevel0X 6 5" xfId="38231" xr:uid="{334A8139-7AE3-4F32-830F-535BE67BB89D}"/>
    <cellStyle name="SAPBEXHLevel0X 6 6" xfId="38232" xr:uid="{9C343E39-0C10-4CD9-A367-D892E3962FCC}"/>
    <cellStyle name="SAPBEXHLevel0X 6 7" xfId="38233" xr:uid="{77E7815C-8086-4562-83BF-DCA023290A21}"/>
    <cellStyle name="SAPBEXHLevel0X 6 8" xfId="38234" xr:uid="{82A35B73-02B4-42A0-9B3D-48BE825CAD0F}"/>
    <cellStyle name="SAPBEXHLevel0X 6 9" xfId="18321" xr:uid="{9EBA9B83-140B-43CA-9188-392B741BA50A}"/>
    <cellStyle name="SAPBEXHLevel0X 7" xfId="38235" xr:uid="{6757D448-4404-4354-98C2-643C18D5DC18}"/>
    <cellStyle name="SAPBEXHLevel0X 7 10" xfId="38237" xr:uid="{F01200B3-CD7F-45C3-9C38-BC49999949C3}"/>
    <cellStyle name="SAPBEXHLevel0X 7 2" xfId="38238" xr:uid="{E0AF61B1-D571-48F6-9493-067F29D72F86}"/>
    <cellStyle name="SAPBEXHLevel0X 7 2 2" xfId="38239" xr:uid="{FE61B259-B730-4EAC-A97D-2AE714100C50}"/>
    <cellStyle name="SAPBEXHLevel0X 7 2 3" xfId="38240" xr:uid="{02E63B75-1AFB-42D6-A631-99079F0248B0}"/>
    <cellStyle name="SAPBEXHLevel0X 7 2 4" xfId="38241" xr:uid="{033CF33A-C11B-4DF2-B99B-3831648465A9}"/>
    <cellStyle name="SAPBEXHLevel0X 7 2 5" xfId="38242" xr:uid="{91A055F1-493C-49A7-B5DC-054D16FF8167}"/>
    <cellStyle name="SAPBEXHLevel0X 7 3" xfId="38243" xr:uid="{A25BE93C-A8F5-412E-BFFA-03FD799B38CD}"/>
    <cellStyle name="SAPBEXHLevel0X 7 4" xfId="38244" xr:uid="{A331F692-10A6-4E65-9962-864CBB57B49D}"/>
    <cellStyle name="SAPBEXHLevel0X 7 5" xfId="38245" xr:uid="{2055C977-D36F-4B71-8A8A-B57810BA4E32}"/>
    <cellStyle name="SAPBEXHLevel0X 7 6" xfId="38246" xr:uid="{4D4335CE-3C28-4CF3-9245-AB2EB0C4AD58}"/>
    <cellStyle name="SAPBEXHLevel0X 7 7" xfId="38247" xr:uid="{D5207F11-94EB-422D-BA5B-1D144B08C6B7}"/>
    <cellStyle name="SAPBEXHLevel0X 7 8" xfId="38248" xr:uid="{EB0255F3-9A7C-4D2B-BDA2-5ACDB6EC80AE}"/>
    <cellStyle name="SAPBEXHLevel0X 7 9" xfId="18426" xr:uid="{50A689FA-CC6C-40E0-A01A-5BE94CE9692D}"/>
    <cellStyle name="SAPBEXHLevel0X 8" xfId="38249" xr:uid="{46F86091-6A07-446D-A690-37E24C414391}"/>
    <cellStyle name="SAPBEXHLevel0X 8 10" xfId="38250" xr:uid="{20069D0D-682F-4CF0-840E-15025754F4A7}"/>
    <cellStyle name="SAPBEXHLevel0X 8 2" xfId="30124" xr:uid="{D57B30AE-9956-4802-8968-48B0A5C1CB78}"/>
    <cellStyle name="SAPBEXHLevel0X 8 2 2" xfId="38252" xr:uid="{4F26ABA4-FFC6-4E34-ADD3-8334C3B7D77B}"/>
    <cellStyle name="SAPBEXHLevel0X 8 2 3" xfId="35951" xr:uid="{53AF4E77-1909-4DAD-99A1-0A1F3A3DD3FC}"/>
    <cellStyle name="SAPBEXHLevel0X 8 2 4" xfId="38254" xr:uid="{6ECB13DF-C386-4AAE-B2AC-FE7A108B0EC8}"/>
    <cellStyle name="SAPBEXHLevel0X 8 2 5" xfId="38255" xr:uid="{1BA60C7B-37B4-4365-9D25-2C2F1EECD8B9}"/>
    <cellStyle name="SAPBEXHLevel0X 8 3" xfId="30126" xr:uid="{7654AE26-B783-48EA-ABCA-1DE8A7B08017}"/>
    <cellStyle name="SAPBEXHLevel0X 8 4" xfId="38256" xr:uid="{3E032267-CE35-491D-9C80-46E33460A026}"/>
    <cellStyle name="SAPBEXHLevel0X 8 5" xfId="38257" xr:uid="{513D9102-1E2A-4FD8-9979-5D63D76F6D7B}"/>
    <cellStyle name="SAPBEXHLevel0X 8 6" xfId="38258" xr:uid="{83FD63FB-392A-43F5-9857-64B9990D2BA6}"/>
    <cellStyle name="SAPBEXHLevel0X 8 7" xfId="38259" xr:uid="{57E54C46-A727-42A0-AB04-315F0A1620AA}"/>
    <cellStyle name="SAPBEXHLevel0X 8 8" xfId="38260" xr:uid="{D5513B65-85FD-4193-81EE-4C7FE377CEF2}"/>
    <cellStyle name="SAPBEXHLevel0X 8 9" xfId="18517" xr:uid="{E78BB53F-DAF5-402A-80F5-0DE287C3D0CE}"/>
    <cellStyle name="SAPBEXHLevel0X 9" xfId="38261" xr:uid="{4AF4D72D-72C0-4F9E-852F-E6CEDD7FAE78}"/>
    <cellStyle name="SAPBEXHLevel0X 9 10" xfId="38262" xr:uid="{22B93D76-0F6D-465C-B560-2D674EE55AA6}"/>
    <cellStyle name="SAPBEXHLevel0X 9 2" xfId="38263" xr:uid="{6258E693-AC5F-4A76-9592-74FB171B16E8}"/>
    <cellStyle name="SAPBEXHLevel0X 9 2 2" xfId="38264" xr:uid="{23BF5766-25F4-4E4B-9908-0C9E831A9859}"/>
    <cellStyle name="SAPBEXHLevel0X 9 2 3" xfId="38265" xr:uid="{2FAE30F8-D1EE-402A-A5B5-BA855B59BDE8}"/>
    <cellStyle name="SAPBEXHLevel0X 9 2 4" xfId="38266" xr:uid="{D3E41227-1D1C-417C-B4C9-BD6FF990A785}"/>
    <cellStyle name="SAPBEXHLevel0X 9 2 5" xfId="38267" xr:uid="{C77E0C47-53F1-4507-9B82-31FB57DF4469}"/>
    <cellStyle name="SAPBEXHLevel0X 9 3" xfId="38268" xr:uid="{D9BFF3DB-DCD9-4EEF-BFA8-843557A99AF8}"/>
    <cellStyle name="SAPBEXHLevel0X 9 4" xfId="38269" xr:uid="{B5C13592-534B-42D6-8756-9FDFC744D32B}"/>
    <cellStyle name="SAPBEXHLevel0X 9 5" xfId="38270" xr:uid="{74E68B94-498C-4B17-9219-1597968BA3D2}"/>
    <cellStyle name="SAPBEXHLevel0X 9 6" xfId="38271" xr:uid="{E882D27B-0139-4953-8F52-F486EDC1B9E2}"/>
    <cellStyle name="SAPBEXHLevel0X 9 7" xfId="38272" xr:uid="{67524EAD-25DC-499A-9CB0-CAFC64333643}"/>
    <cellStyle name="SAPBEXHLevel0X 9 8" xfId="38273" xr:uid="{A82523E9-ACB6-46F0-A0D7-122A849C055C}"/>
    <cellStyle name="SAPBEXHLevel0X 9 9" xfId="18695" xr:uid="{129B7AB7-FF54-4750-B4AA-B0D8AE8A2E9C}"/>
    <cellStyle name="SAPBEXHLevel0X_New TB 18-19" xfId="25629" xr:uid="{974AAE49-9C0C-43B8-923D-53BE1BACBC92}"/>
    <cellStyle name="SAPBEXHLevel1" xfId="38274" xr:uid="{8784FE59-2102-422A-8746-128AD79E7AFB}"/>
    <cellStyle name="SAPBEXHLevel1 10" xfId="28351" xr:uid="{258AE3BE-0C17-49FE-B47E-02E0CBD5FFA7}"/>
    <cellStyle name="SAPBEXHLevel1 10 10" xfId="38275" xr:uid="{CD7A1A70-E168-46EA-ACAB-43A6FB89FE31}"/>
    <cellStyle name="SAPBEXHLevel1 10 2" xfId="38276" xr:uid="{E70E3B92-C764-48E9-B35F-70C9D1A5D22A}"/>
    <cellStyle name="SAPBEXHLevel1 10 2 2" xfId="38278" xr:uid="{5BA2F9D6-22DB-434E-8660-5A776D753EB0}"/>
    <cellStyle name="SAPBEXHLevel1 10 2 3" xfId="38279" xr:uid="{020BA869-497A-46F4-8883-8CE35F95A777}"/>
    <cellStyle name="SAPBEXHLevel1 10 2 4" xfId="38280" xr:uid="{FA70CA7A-6B2C-410B-86E0-410B8D78E885}"/>
    <cellStyle name="SAPBEXHLevel1 10 2 5" xfId="38281" xr:uid="{581B786B-F798-4813-AC91-618EBFF18040}"/>
    <cellStyle name="SAPBEXHLevel1 10 3" xfId="38282" xr:uid="{48D29B09-5EB1-4B5C-8B3E-76975C8F559C}"/>
    <cellStyle name="SAPBEXHLevel1 10 4" xfId="38284" xr:uid="{A3861979-4681-4247-8682-6BF444A159D6}"/>
    <cellStyle name="SAPBEXHLevel1 10 5" xfId="38286" xr:uid="{0CD9FC63-7BD0-4ED1-A194-68713E9D708F}"/>
    <cellStyle name="SAPBEXHLevel1 10 6" xfId="38288" xr:uid="{0BAF73EE-A45C-4B23-B6E6-4224AD55B083}"/>
    <cellStyle name="SAPBEXHLevel1 10 7" xfId="38290" xr:uid="{D0D87246-D0D4-44FB-8E10-D8D794FC0FA9}"/>
    <cellStyle name="SAPBEXHLevel1 10 8" xfId="38292" xr:uid="{18228EDE-B112-4E7D-B558-3BEA28D5DA02}"/>
    <cellStyle name="SAPBEXHLevel1 10 9" xfId="38295" xr:uid="{2B466E1C-934A-4980-BA13-B88F8E76EB71}"/>
    <cellStyle name="SAPBEXHLevel1 11" xfId="28353" xr:uid="{C4CFF358-0F61-41D2-9252-69130B8CB2E7}"/>
    <cellStyle name="SAPBEXHLevel1 11 2" xfId="38297" xr:uid="{F1E9B02B-2578-46A8-9AD4-7F27CA8AE7AA}"/>
    <cellStyle name="SAPBEXHLevel1 11 3" xfId="38299" xr:uid="{A50D144B-FDD5-455A-ACC6-BFD0A6460D0B}"/>
    <cellStyle name="SAPBEXHLevel1 11 4" xfId="38301" xr:uid="{BD2A09FC-2B33-42C0-90A7-456403DB4D53}"/>
    <cellStyle name="SAPBEXHLevel1 11 5" xfId="38303" xr:uid="{FF3138B6-F5E9-4274-8AFD-5EC1F87DCC51}"/>
    <cellStyle name="SAPBEXHLevel1 12" xfId="2552" xr:uid="{163F4952-5DE4-41C5-89CE-68366352333A}"/>
    <cellStyle name="SAPBEXHLevel1 12 2" xfId="37645" xr:uid="{DCD4B693-021A-47C1-8779-AA2F14BEA780}"/>
    <cellStyle name="SAPBEXHLevel1 12 3" xfId="37647" xr:uid="{2E9CB64C-FE00-47D4-8C02-8F268D9A3C3C}"/>
    <cellStyle name="SAPBEXHLevel1 12 4" xfId="38305" xr:uid="{8997969B-9F07-44BD-A0B7-BA88F28FCDFE}"/>
    <cellStyle name="SAPBEXHLevel1 12 5" xfId="38306" xr:uid="{6A015366-2129-44E4-BD36-9581B395011C}"/>
    <cellStyle name="SAPBEXHLevel1 13" xfId="2575" xr:uid="{A1653D22-7F81-4B6F-9494-126D53405BF1}"/>
    <cellStyle name="SAPBEXHLevel1 13 2" xfId="38307" xr:uid="{E6286E4E-02F3-4208-915F-87FBDE6E868B}"/>
    <cellStyle name="SAPBEXHLevel1 13 3" xfId="38308" xr:uid="{445CA9A8-4C98-4D96-8E6E-789B76B79733}"/>
    <cellStyle name="SAPBEXHLevel1 13 4" xfId="38309" xr:uid="{BA41E4D8-D718-4765-930E-D35DF788F6D6}"/>
    <cellStyle name="SAPBEXHLevel1 13 5" xfId="38310" xr:uid="{ED21720E-F2D7-4BFF-9A50-81B510F0B7DB}"/>
    <cellStyle name="SAPBEXHLevel1 14" xfId="38311" xr:uid="{62032C8F-3F68-4A6D-A8A5-7450796C6C0C}"/>
    <cellStyle name="SAPBEXHLevel1 14 2" xfId="38312" xr:uid="{527E84D3-BD68-48B0-8626-33C8B4E4B66F}"/>
    <cellStyle name="SAPBEXHLevel1 14 3" xfId="38313" xr:uid="{2A619DE8-C7DB-4882-8BC5-C7EFE706E641}"/>
    <cellStyle name="SAPBEXHLevel1 14 4" xfId="38314" xr:uid="{0D8D555F-9EDA-4ABE-A2E9-5103F0A88256}"/>
    <cellStyle name="SAPBEXHLevel1 14 5" xfId="38315" xr:uid="{C3CF2B40-5878-40AA-B48D-9EAC6D639A9A}"/>
    <cellStyle name="SAPBEXHLevel1 15" xfId="38316" xr:uid="{71CF9863-58A6-4BBC-84DD-60851467312C}"/>
    <cellStyle name="SAPBEXHLevel1 16" xfId="38318" xr:uid="{07EA14EC-7C8B-4EF4-8416-C6CE17137542}"/>
    <cellStyle name="SAPBEXHLevel1 17" xfId="38320" xr:uid="{B431E41B-8F1D-474B-A1A4-4DF391644C9B}"/>
    <cellStyle name="SAPBEXHLevel1 18" xfId="38322" xr:uid="{08700B25-255C-461F-AF45-351C868C8993}"/>
    <cellStyle name="SAPBEXHLevel1 19" xfId="3538" xr:uid="{EDA8A3BE-5F47-4687-999C-DC3519E0A008}"/>
    <cellStyle name="SAPBEXHLevel1 2" xfId="38323" xr:uid="{550CFFCA-600B-4B59-A7D6-F025080C2EF2}"/>
    <cellStyle name="SAPBEXHLevel1 2 10" xfId="38324" xr:uid="{8D637E3E-17A3-4A19-8AAC-9EDDC2B61CF2}"/>
    <cellStyle name="SAPBEXHLevel1 2 10 2" xfId="1981" xr:uid="{44C21D23-D8D0-44E0-BF77-11028B1E4A1C}"/>
    <cellStyle name="SAPBEXHLevel1 2 10 3" xfId="1995" xr:uid="{3D7FE2E9-1499-41B0-862E-310C3E0F5E4D}"/>
    <cellStyle name="SAPBEXHLevel1 2 10 4" xfId="2012" xr:uid="{609AF6B2-ECD5-454E-BA1B-48BBAAE79604}"/>
    <cellStyle name="SAPBEXHLevel1 2 10 5" xfId="9905" xr:uid="{4C7FD455-88BB-4904-A9CB-27B33B9DC8A0}"/>
    <cellStyle name="SAPBEXHLevel1 2 10 6" xfId="30234" xr:uid="{52E34E04-49AC-4EC0-BEF0-037C00D5E5F6}"/>
    <cellStyle name="SAPBEXHLevel1 2 10 7" xfId="38326" xr:uid="{2C6E1DED-753E-44A6-A634-72D7242883C4}"/>
    <cellStyle name="SAPBEXHLevel1 2 10 8" xfId="24408" xr:uid="{D318EFBD-4DB3-47C8-9C55-4B26644EFC5D}"/>
    <cellStyle name="SAPBEXHLevel1 2 10 9" xfId="38327" xr:uid="{BDC502A2-10F5-4DC7-848E-50EB17DD0C74}"/>
    <cellStyle name="SAPBEXHLevel1 2 11" xfId="36517" xr:uid="{0746B893-D3E2-47AE-8228-1DD8ED87E26B}"/>
    <cellStyle name="SAPBEXHLevel1 2 11 2" xfId="9586" xr:uid="{A11C9B1E-25DD-4951-A3B6-B322FEB93D7F}"/>
    <cellStyle name="SAPBEXHLevel1 2 11 3" xfId="9939" xr:uid="{CE9FE38F-E81D-40B3-BDC5-F5195E5385CD}"/>
    <cellStyle name="SAPBEXHLevel1 2 11 4" xfId="9944" xr:uid="{0D003239-8258-437D-8E89-801AB26FCE90}"/>
    <cellStyle name="SAPBEXHLevel1 2 11 5" xfId="9946" xr:uid="{5F800018-4EA0-433A-8B20-9DD4F91B917F}"/>
    <cellStyle name="SAPBEXHLevel1 2 11 6" xfId="38328" xr:uid="{319876B8-0336-49D2-9DF7-D1807DBD18ED}"/>
    <cellStyle name="SAPBEXHLevel1 2 11 7" xfId="31135" xr:uid="{689154A8-7737-4458-98CD-0D528CDD34EF}"/>
    <cellStyle name="SAPBEXHLevel1 2 11 8" xfId="31137" xr:uid="{DCAC7EF1-3FD8-4350-AC22-5525E133A44C}"/>
    <cellStyle name="SAPBEXHLevel1 2 11 9" xfId="31139" xr:uid="{EE23C63E-A7A1-4DBD-B0A7-665478E11D51}"/>
    <cellStyle name="SAPBEXHLevel1 2 12" xfId="19828" xr:uid="{F3EB76C6-486E-4833-A5D3-91D26EA77190}"/>
    <cellStyle name="SAPBEXHLevel1 2 12 2" xfId="38329" xr:uid="{0815402A-17BF-4BE4-B367-D9BF2DAC22B6}"/>
    <cellStyle name="SAPBEXHLevel1 2 12 3" xfId="38330" xr:uid="{04156AC1-530F-4AC0-AEA0-E8E5D468270B}"/>
    <cellStyle name="SAPBEXHLevel1 2 12 4" xfId="38331" xr:uid="{607929D9-C2DD-48CA-8A88-870B2EC8BF2B}"/>
    <cellStyle name="SAPBEXHLevel1 2 12 5" xfId="38332" xr:uid="{CF383761-65B3-42F7-AA73-4566CB075070}"/>
    <cellStyle name="SAPBEXHLevel1 2 12 6" xfId="38333" xr:uid="{DDF289C6-D9AD-4856-92B3-7F131A805C80}"/>
    <cellStyle name="SAPBEXHLevel1 2 12 7" xfId="38334" xr:uid="{9E210E1F-B22C-4C70-9295-E2DC0071CAA7}"/>
    <cellStyle name="SAPBEXHLevel1 2 12 8" xfId="38335" xr:uid="{81C57CBC-BC1D-4031-BEE7-9A5CB4BFF24B}"/>
    <cellStyle name="SAPBEXHLevel1 2 12 9" xfId="38336" xr:uid="{8B63B801-A48D-4047-AD5B-B369BA7FE9C7}"/>
    <cellStyle name="SAPBEXHLevel1 2 13" xfId="19833" xr:uid="{0AAEA198-8AF9-4EB5-977C-475D1F8AFEC3}"/>
    <cellStyle name="SAPBEXHLevel1 2 13 2" xfId="38337" xr:uid="{5C24F1E6-54FB-4AC9-AA86-40C7F3E10026}"/>
    <cellStyle name="SAPBEXHLevel1 2 13 3" xfId="38338" xr:uid="{E1D65DF3-394B-4A1E-87EA-6F8451AA3E33}"/>
    <cellStyle name="SAPBEXHLevel1 2 13 4" xfId="38339" xr:uid="{F0EA4134-2BFC-4B9C-A0BE-4C994511DC3D}"/>
    <cellStyle name="SAPBEXHLevel1 2 13 5" xfId="38340" xr:uid="{6E5BDCA8-CDAF-4F53-9BBC-C13753FD22D9}"/>
    <cellStyle name="SAPBEXHLevel1 2 13 6" xfId="35287" xr:uid="{19492593-86EC-4E0D-B5C0-EA5F702E8A99}"/>
    <cellStyle name="SAPBEXHLevel1 2 13 7" xfId="38341" xr:uid="{ED371D7B-7C2D-4A46-8711-DB3DC15498CC}"/>
    <cellStyle name="SAPBEXHLevel1 2 13 8" xfId="36633" xr:uid="{36ABE6F8-BDB3-46BE-97A7-6030DB74970C}"/>
    <cellStyle name="SAPBEXHLevel1 2 13 9" xfId="36635" xr:uid="{B6ADB638-3407-420D-B946-38EC82F77459}"/>
    <cellStyle name="SAPBEXHLevel1 2 14" xfId="19838" xr:uid="{C6F7470E-3CEE-47F9-94AE-D4636E75E006}"/>
    <cellStyle name="SAPBEXHLevel1 2 15" xfId="15072" xr:uid="{9A395444-84FE-4A8F-A354-7673673CB284}"/>
    <cellStyle name="SAPBEXHLevel1 2 16" xfId="19844" xr:uid="{7148982C-5D1D-40A2-BACE-C9B15448B0B5}"/>
    <cellStyle name="SAPBEXHLevel1 2 17" xfId="19848" xr:uid="{DF6BE5F8-AB51-40BF-8532-C403DF4453C8}"/>
    <cellStyle name="SAPBEXHLevel1 2 18" xfId="19852" xr:uid="{595D7600-46F8-4036-91EA-9F188926668D}"/>
    <cellStyle name="SAPBEXHLevel1 2 19" xfId="19856" xr:uid="{FC7E6E63-BAB9-4FAE-9D02-9125A62C7219}"/>
    <cellStyle name="SAPBEXHLevel1 2 2" xfId="21086" xr:uid="{25B59B65-448D-4E18-B7D8-B9C33EA1106D}"/>
    <cellStyle name="SAPBEXHLevel1 2 2 10" xfId="38342" xr:uid="{8C0971CD-CED1-4F31-A003-197AA5A365AE}"/>
    <cellStyle name="SAPBEXHLevel1 2 2 10 2" xfId="38343" xr:uid="{9285696F-9488-492D-BBDE-9D7669749760}"/>
    <cellStyle name="SAPBEXHLevel1 2 2 10 3" xfId="4612" xr:uid="{E3A657BC-DFFB-4B61-8478-C84840406228}"/>
    <cellStyle name="SAPBEXHLevel1 2 2 10 4" xfId="4627" xr:uid="{8769802D-3C8F-4EAC-B512-6C3CEE77D555}"/>
    <cellStyle name="SAPBEXHLevel1 2 2 10 5" xfId="4638" xr:uid="{636F39C3-E4D4-41F6-ABEF-4E144C791BE0}"/>
    <cellStyle name="SAPBEXHLevel1 2 2 10 6" xfId="4647" xr:uid="{65613EF8-FF19-4710-9CF0-052A37BE2C8D}"/>
    <cellStyle name="SAPBEXHLevel1 2 2 10 7" xfId="38345" xr:uid="{4F2878CC-0F71-44EE-82FB-3D0DC22755D8}"/>
    <cellStyle name="SAPBEXHLevel1 2 2 10 8" xfId="38346" xr:uid="{A3C44832-19DF-4EC9-82A5-DDDD76D6A505}"/>
    <cellStyle name="SAPBEXHLevel1 2 2 10 9" xfId="38347" xr:uid="{FA5BBED1-6BFD-4372-A7DB-22C16B3F4F23}"/>
    <cellStyle name="SAPBEXHLevel1 2 2 11" xfId="38348" xr:uid="{7387A4B1-3266-4418-91F2-5341CB10F001}"/>
    <cellStyle name="SAPBEXHLevel1 2 2 12" xfId="38349" xr:uid="{54B89663-7D59-491B-86D7-A6CB25DEFD52}"/>
    <cellStyle name="SAPBEXHLevel1 2 2 13" xfId="38350" xr:uid="{D49B6B25-D3F9-4148-8066-AF5F1C1EF78D}"/>
    <cellStyle name="SAPBEXHLevel1 2 2 14" xfId="38351" xr:uid="{8067FC90-D0BA-4D24-9B94-F3D170A49416}"/>
    <cellStyle name="SAPBEXHLevel1 2 2 15" xfId="38352" xr:uid="{42525227-55BF-4A17-B7E7-1744DD48D06A}"/>
    <cellStyle name="SAPBEXHLevel1 2 2 16" xfId="38353" xr:uid="{02339456-13D7-420D-ADD7-371860E337DA}"/>
    <cellStyle name="SAPBEXHLevel1 2 2 17" xfId="38354" xr:uid="{0DAA59DC-8301-4534-9899-6DF6F1A96868}"/>
    <cellStyle name="SAPBEXHLevel1 2 2 18" xfId="37650" xr:uid="{77BC1BF9-1511-4533-AD59-254950232D5A}"/>
    <cellStyle name="SAPBEXHLevel1 2 2 2" xfId="38355" xr:uid="{A3C9F6F8-5218-4358-A200-AED45B79FC60}"/>
    <cellStyle name="SAPBEXHLevel1 2 2 2 10" xfId="1376" xr:uid="{17C93AF5-8596-4D26-A750-E8AF92283620}"/>
    <cellStyle name="SAPBEXHLevel1 2 2 2 2" xfId="38356" xr:uid="{B97471EC-6BD8-4BE0-903D-94FACECDF77C}"/>
    <cellStyle name="SAPBEXHLevel1 2 2 2 2 2" xfId="38357" xr:uid="{C9092775-402D-4141-BF43-82374C24938B}"/>
    <cellStyle name="SAPBEXHLevel1 2 2 2 2 3" xfId="38358" xr:uid="{EF731C5C-4D29-4A3A-A12F-3EBC4A6769C8}"/>
    <cellStyle name="SAPBEXHLevel1 2 2 2 2 4" xfId="26912" xr:uid="{7EC0D499-C494-46DE-A8FC-ECC3E54B64DF}"/>
    <cellStyle name="SAPBEXHLevel1 2 2 2 2 5" xfId="26931" xr:uid="{87787E14-FB41-4E79-8545-BD623B6D03EC}"/>
    <cellStyle name="SAPBEXHLevel1 2 2 2 2 6" xfId="26947" xr:uid="{2BB39332-52CA-4C23-9EB6-C36BD63A90FF}"/>
    <cellStyle name="SAPBEXHLevel1 2 2 2 2 7" xfId="26963" xr:uid="{40CEFFD2-42F4-44C8-B2D4-90D9452B1094}"/>
    <cellStyle name="SAPBEXHLevel1 2 2 2 2 8" xfId="26992" xr:uid="{A5C4B646-EFC2-4426-84F9-FAB4A49B8344}"/>
    <cellStyle name="SAPBEXHLevel1 2 2 2 2 9" xfId="27018" xr:uid="{D296181A-F31E-4E5B-B897-A4D958AC2E80}"/>
    <cellStyle name="SAPBEXHLevel1 2 2 2 3" xfId="38359" xr:uid="{1FF1CBF7-3416-4A83-9EC3-C0FBA5E42F36}"/>
    <cellStyle name="SAPBEXHLevel1 2 2 2 4" xfId="38360" xr:uid="{A522866D-ED98-4B84-97CB-3DD30622908C}"/>
    <cellStyle name="SAPBEXHLevel1 2 2 2 5" xfId="38361" xr:uid="{2D7D3819-4E1E-47C4-B843-EFBC66CCC983}"/>
    <cellStyle name="SAPBEXHLevel1 2 2 2 6" xfId="38362" xr:uid="{B589FD9C-4EB4-4547-BCEA-BA24AC143747}"/>
    <cellStyle name="SAPBEXHLevel1 2 2 2 7" xfId="38363" xr:uid="{79FF594B-E085-49D2-8AFF-77B688B9E334}"/>
    <cellStyle name="SAPBEXHLevel1 2 2 2 8" xfId="23742" xr:uid="{091222D0-DDEF-4F62-AEC4-EA688C8DFDAF}"/>
    <cellStyle name="SAPBEXHLevel1 2 2 2 9" xfId="38364" xr:uid="{294E76FE-0131-4C22-B0F5-D5B948430C27}"/>
    <cellStyle name="SAPBEXHLevel1 2 2 3" xfId="38365" xr:uid="{B9AD1372-7456-4E2E-A8CC-75635D02EAA2}"/>
    <cellStyle name="SAPBEXHLevel1 2 2 3 10" xfId="33869" xr:uid="{35772F22-E789-4B12-A581-6C64B3866640}"/>
    <cellStyle name="SAPBEXHLevel1 2 2 3 2" xfId="38366" xr:uid="{5E5B0E49-FD7A-4E4F-8914-46561D8240A9}"/>
    <cellStyle name="SAPBEXHLevel1 2 2 3 2 2" xfId="38367" xr:uid="{6B027635-1902-435D-AC7B-1A6BC75025B6}"/>
    <cellStyle name="SAPBEXHLevel1 2 2 3 2 3" xfId="38368" xr:uid="{EB726215-0BC8-46BE-AEA2-A64A21E6B5CD}"/>
    <cellStyle name="SAPBEXHLevel1 2 2 3 2 4" xfId="4756" xr:uid="{B52C8370-B27F-447C-BBA2-44D8D0C94038}"/>
    <cellStyle name="SAPBEXHLevel1 2 2 3 2 5" xfId="4869" xr:uid="{129AFB73-BBDA-4153-9043-CA1432FEE33C}"/>
    <cellStyle name="SAPBEXHLevel1 2 2 3 2 6" xfId="4944" xr:uid="{B93A55B4-CE36-4E5D-A4CC-FA6DA6CF7680}"/>
    <cellStyle name="SAPBEXHLevel1 2 2 3 2 7" xfId="5062" xr:uid="{183E37F0-0084-4692-A663-5A6FA885F532}"/>
    <cellStyle name="SAPBEXHLevel1 2 2 3 2 8" xfId="1267" xr:uid="{7D5DD4F2-084A-43EB-BEE5-1EAC26DFC65A}"/>
    <cellStyle name="SAPBEXHLevel1 2 2 3 2 9" xfId="2623" xr:uid="{95FB8C30-8B45-4F69-B65E-4FEB4BE5E794}"/>
    <cellStyle name="SAPBEXHLevel1 2 2 3 3" xfId="38369" xr:uid="{990C631A-3D6B-4C3E-B228-E5372144F467}"/>
    <cellStyle name="SAPBEXHLevel1 2 2 3 4" xfId="38370" xr:uid="{18463CDA-034A-4EAF-83A6-5AB1232552D0}"/>
    <cellStyle name="SAPBEXHLevel1 2 2 3 5" xfId="38371" xr:uid="{3983C417-FA6C-4E2A-80FD-BAACA9B74FB9}"/>
    <cellStyle name="SAPBEXHLevel1 2 2 3 6" xfId="38372" xr:uid="{6B08797D-4338-4BC1-A786-16FD381A7F42}"/>
    <cellStyle name="SAPBEXHLevel1 2 2 3 7" xfId="38373" xr:uid="{AFE3808C-C0A8-4EA7-A1F5-1433C7050A8E}"/>
    <cellStyle name="SAPBEXHLevel1 2 2 3 8" xfId="38374" xr:uid="{560193DD-6999-4E98-B12C-397B6B6D3D97}"/>
    <cellStyle name="SAPBEXHLevel1 2 2 3 9" xfId="38375" xr:uid="{32B267CD-E862-44F8-B741-E5A97B3550AF}"/>
    <cellStyle name="SAPBEXHLevel1 2 2 4" xfId="38376" xr:uid="{8DE12202-9790-4E41-8208-EB5F7E4A8AFA}"/>
    <cellStyle name="SAPBEXHLevel1 2 2 4 10" xfId="38377" xr:uid="{0074FBD5-8079-4BA7-A054-EBB3271909A4}"/>
    <cellStyle name="SAPBEXHLevel1 2 2 4 2" xfId="38378" xr:uid="{647EBF61-1B2E-49E0-A7A2-82A738E01F7E}"/>
    <cellStyle name="SAPBEXHLevel1 2 2 4 2 2" xfId="38380" xr:uid="{914E5B0F-4083-45A5-948F-E84E55D55330}"/>
    <cellStyle name="SAPBEXHLevel1 2 2 4 2 3" xfId="38381" xr:uid="{84764DBB-AD77-44EB-9022-5BE414863186}"/>
    <cellStyle name="SAPBEXHLevel1 2 2 4 2 4" xfId="11729" xr:uid="{843ECC66-1F46-434D-8C55-9AF039096DBB}"/>
    <cellStyle name="SAPBEXHLevel1 2 2 4 2 5" xfId="11733" xr:uid="{86A9C925-7F3C-438F-8748-D51F23B216F5}"/>
    <cellStyle name="SAPBEXHLevel1 2 2 4 2 6" xfId="16867" xr:uid="{75A0F6C2-23B2-4E6F-8B7C-1EE665BEE754}"/>
    <cellStyle name="SAPBEXHLevel1 2 2 4 2 7" xfId="16869" xr:uid="{5B5D730A-53C3-4D23-BFE3-9206A5A05BF7}"/>
    <cellStyle name="SAPBEXHLevel1 2 2 4 2 8" xfId="16871" xr:uid="{D4FC75A3-C8A0-4DBA-9D58-42067B862FEC}"/>
    <cellStyle name="SAPBEXHLevel1 2 2 4 2 9" xfId="16873" xr:uid="{6332C152-F8B8-449E-A0C4-946550502050}"/>
    <cellStyle name="SAPBEXHLevel1 2 2 4 3" xfId="38382" xr:uid="{FA440F80-87EB-41D1-86FF-A26C7372509C}"/>
    <cellStyle name="SAPBEXHLevel1 2 2 4 4" xfId="38383" xr:uid="{DE313E33-9068-4A53-A7B1-DBA76BC4A1F7}"/>
    <cellStyle name="SAPBEXHLevel1 2 2 4 5" xfId="38384" xr:uid="{17458F77-5A85-444E-B595-89A05A9878D0}"/>
    <cellStyle name="SAPBEXHLevel1 2 2 4 6" xfId="38385" xr:uid="{DCF13354-E917-4EDF-BDB3-49CF8CB92530}"/>
    <cellStyle name="SAPBEXHLevel1 2 2 4 7" xfId="38386" xr:uid="{8A93D501-A2B6-4FE5-AFF3-E7BA1E08F539}"/>
    <cellStyle name="SAPBEXHLevel1 2 2 4 8" xfId="38387" xr:uid="{7C47195D-9BD9-4C8B-84F3-4515444F56FF}"/>
    <cellStyle name="SAPBEXHLevel1 2 2 4 9" xfId="38388" xr:uid="{6771BEEB-DB49-47C9-8BE7-44DF0E43B06E}"/>
    <cellStyle name="SAPBEXHLevel1 2 2 5" xfId="38389" xr:uid="{E52BD6AD-A08D-4F02-BA91-FE0FB6AFB170}"/>
    <cellStyle name="SAPBEXHLevel1 2 2 5 10" xfId="38390" xr:uid="{B6BC7A18-F9D5-4F92-BD4E-2127B0F580BD}"/>
    <cellStyle name="SAPBEXHLevel1 2 2 5 2" xfId="38391" xr:uid="{EC750D00-647E-491D-B802-7CA1BEDB56CE}"/>
    <cellStyle name="SAPBEXHLevel1 2 2 5 2 2" xfId="24179" xr:uid="{E5906E17-EB40-4181-A50E-B8239A6A737C}"/>
    <cellStyle name="SAPBEXHLevel1 2 2 5 2 3" xfId="38392" xr:uid="{6CCB56FD-C987-4084-AB05-66D673861387}"/>
    <cellStyle name="SAPBEXHLevel1 2 2 5 2 4" xfId="9331" xr:uid="{01C3D0DD-F542-4517-A5CA-2F28CD7FF971}"/>
    <cellStyle name="SAPBEXHLevel1 2 2 5 2 5" xfId="11755" xr:uid="{75A49946-625D-40E7-8A40-FEE269D85E54}"/>
    <cellStyle name="SAPBEXHLevel1 2 2 5 2 6" xfId="17095" xr:uid="{61C6D84F-B579-4AE0-9B9B-FE7DD1A15C0E}"/>
    <cellStyle name="SAPBEXHLevel1 2 2 5 2 7" xfId="17103" xr:uid="{C475B179-F7B8-4534-ACFC-F81E17A949C7}"/>
    <cellStyle name="SAPBEXHLevel1 2 2 5 2 8" xfId="17111" xr:uid="{176E9604-A06D-4DE8-8F46-31BF2E118700}"/>
    <cellStyle name="SAPBEXHLevel1 2 2 5 2 9" xfId="17118" xr:uid="{E10B45CD-3143-48CF-8478-441564726DA5}"/>
    <cellStyle name="SAPBEXHLevel1 2 2 5 3" xfId="38393" xr:uid="{EBA4B3F7-CC13-40DD-B592-5581CF87DEC4}"/>
    <cellStyle name="SAPBEXHLevel1 2 2 5 4" xfId="38394" xr:uid="{A68C4F25-69AE-41CE-9792-1A139F7EBEF3}"/>
    <cellStyle name="SAPBEXHLevel1 2 2 5 5" xfId="38395" xr:uid="{C0DFD3ED-B819-4D56-8FDE-7683FA3FE35D}"/>
    <cellStyle name="SAPBEXHLevel1 2 2 5 6" xfId="38396" xr:uid="{232B1835-7852-49F8-9139-352F6C6B98B7}"/>
    <cellStyle name="SAPBEXHLevel1 2 2 5 7" xfId="38397" xr:uid="{8EA757E4-5972-47E9-91F6-92DCA6FC769B}"/>
    <cellStyle name="SAPBEXHLevel1 2 2 5 8" xfId="38398" xr:uid="{0CFFB1AC-08D9-4C67-B9F2-839E9E0B680E}"/>
    <cellStyle name="SAPBEXHLevel1 2 2 5 9" xfId="38399" xr:uid="{7CA3B08A-E432-4473-9450-0C5B63189298}"/>
    <cellStyle name="SAPBEXHLevel1 2 2 6" xfId="38400" xr:uid="{BA20EA7B-FFBF-4996-B1DC-362268515C33}"/>
    <cellStyle name="SAPBEXHLevel1 2 2 6 10" xfId="38401" xr:uid="{33E4EC42-D460-4CEE-9813-E41BE8FAA0B5}"/>
    <cellStyle name="SAPBEXHLevel1 2 2 6 2" xfId="38402" xr:uid="{4A6B7B12-B4A8-4E96-8BF0-73A69CDA314A}"/>
    <cellStyle name="SAPBEXHLevel1 2 2 6 2 2" xfId="38403" xr:uid="{03B4A8B5-97CE-4D28-8797-56CA1B9C5490}"/>
    <cellStyle name="SAPBEXHLevel1 2 2 6 2 3" xfId="38404" xr:uid="{EA2D2357-F909-46AC-B8FF-5CAFF4A1D632}"/>
    <cellStyle name="SAPBEXHLevel1 2 2 6 2 4" xfId="11788" xr:uid="{9F94EBA7-F68C-424A-8AAE-117918FD0C5D}"/>
    <cellStyle name="SAPBEXHLevel1 2 2 6 2 5" xfId="11793" xr:uid="{85E51231-EE18-49DA-A267-B8804F87CC50}"/>
    <cellStyle name="SAPBEXHLevel1 2 2 6 2 6" xfId="17380" xr:uid="{04316DB7-7839-4EA1-BE9D-A2886EC10AFC}"/>
    <cellStyle name="SAPBEXHLevel1 2 2 6 2 7" xfId="17390" xr:uid="{A56861DF-38CD-4CE0-8AD6-0C6BF29356CA}"/>
    <cellStyle name="SAPBEXHLevel1 2 2 6 2 8" xfId="17401" xr:uid="{1E199C8A-E9EB-438D-8600-673BAAB72105}"/>
    <cellStyle name="SAPBEXHLevel1 2 2 6 2 9" xfId="17415" xr:uid="{74F1B87D-9D96-41F6-A11B-ABB6261E33F7}"/>
    <cellStyle name="SAPBEXHLevel1 2 2 6 3" xfId="18275" xr:uid="{71BBA572-FA7C-4FE4-9291-DAC2305B654F}"/>
    <cellStyle name="SAPBEXHLevel1 2 2 6 4" xfId="38405" xr:uid="{D7DF695F-0980-416F-B3E5-F56E85AF412B}"/>
    <cellStyle name="SAPBEXHLevel1 2 2 6 5" xfId="38406" xr:uid="{3EB6AE71-4451-432A-9AED-51BF8C236B8C}"/>
    <cellStyle name="SAPBEXHLevel1 2 2 6 6" xfId="38407" xr:uid="{9034A151-0EAE-4E18-805C-26ADDE7A2C49}"/>
    <cellStyle name="SAPBEXHLevel1 2 2 6 7" xfId="35267" xr:uid="{6DD5DAB9-D3FF-42E4-9DB2-E1D497055668}"/>
    <cellStyle name="SAPBEXHLevel1 2 2 6 8" xfId="35269" xr:uid="{C152588B-9D91-444D-9A1C-4FEAD4F1A0BE}"/>
    <cellStyle name="SAPBEXHLevel1 2 2 6 9" xfId="35271" xr:uid="{BB130065-CA73-45FA-BAF9-56CFD996A8C2}"/>
    <cellStyle name="SAPBEXHLevel1 2 2 7" xfId="38408" xr:uid="{C8A67D29-D913-46F1-9F51-62BA0F1D535B}"/>
    <cellStyle name="SAPBEXHLevel1 2 2 7 2" xfId="38409" xr:uid="{03E0B84F-CD1F-4AF0-AC9C-291C2E25C226}"/>
    <cellStyle name="SAPBEXHLevel1 2 2 7 3" xfId="38410" xr:uid="{0D2A056A-FF88-4DFE-AAE6-CD91921A8119}"/>
    <cellStyle name="SAPBEXHLevel1 2 2 7 4" xfId="38411" xr:uid="{CCC37935-3910-498F-8276-36F4AE0BDC5E}"/>
    <cellStyle name="SAPBEXHLevel1 2 2 7 5" xfId="38412" xr:uid="{5B50DEF0-BDF8-4609-A55F-B35A27D25D9E}"/>
    <cellStyle name="SAPBEXHLevel1 2 2 7 6" xfId="38413" xr:uid="{2FA0B870-77B5-45EC-9B72-ADCA9514578B}"/>
    <cellStyle name="SAPBEXHLevel1 2 2 7 7" xfId="38414" xr:uid="{C4401EC0-BEF5-4ACA-8706-5F27B8AD49D5}"/>
    <cellStyle name="SAPBEXHLevel1 2 2 7 8" xfId="38415" xr:uid="{5132D18A-9D57-4E8D-806E-E5F0522DC560}"/>
    <cellStyle name="SAPBEXHLevel1 2 2 7 9" xfId="38416" xr:uid="{D3B765EC-538B-4677-87D8-18958CF785E5}"/>
    <cellStyle name="SAPBEXHLevel1 2 2 8" xfId="38417" xr:uid="{539A3CA4-3148-4209-8E99-A1697E4F7DF7}"/>
    <cellStyle name="SAPBEXHLevel1 2 2 8 2" xfId="38418" xr:uid="{AB16D0DD-F2D8-41B6-A221-F8D597099FBD}"/>
    <cellStyle name="SAPBEXHLevel1 2 2 8 3" xfId="38419" xr:uid="{0A471558-3666-4C7D-8B21-97250A91FFB5}"/>
    <cellStyle name="SAPBEXHLevel1 2 2 8 4" xfId="38420" xr:uid="{1E7A3C83-0F50-40E0-9761-767148C650D7}"/>
    <cellStyle name="SAPBEXHLevel1 2 2 8 5" xfId="38421" xr:uid="{495E2EE0-C502-4FA3-A838-152F1D10B1DC}"/>
    <cellStyle name="SAPBEXHLevel1 2 2 8 6" xfId="38422" xr:uid="{D93A2420-393F-43D1-8273-EBF6CA79E732}"/>
    <cellStyle name="SAPBEXHLevel1 2 2 8 7" xfId="38423" xr:uid="{016A4737-2A74-4BEB-AA91-12627E45D14B}"/>
    <cellStyle name="SAPBEXHLevel1 2 2 8 8" xfId="38424" xr:uid="{2740D79A-80FE-4497-9C5D-6C912B5B22B1}"/>
    <cellStyle name="SAPBEXHLevel1 2 2 8 9" xfId="38425" xr:uid="{6E67DBF1-A865-4C42-A635-50E9BA66FDB7}"/>
    <cellStyle name="SAPBEXHLevel1 2 2 9" xfId="38426" xr:uid="{3702BE84-6D1B-4351-A777-F15D38D941D4}"/>
    <cellStyle name="SAPBEXHLevel1 2 2 9 2" xfId="38427" xr:uid="{6DE14389-F493-4A34-AF90-5CD34189D0D9}"/>
    <cellStyle name="SAPBEXHLevel1 2 2 9 3" xfId="38428" xr:uid="{1D193D47-3C2C-4E4A-894D-9C2A4BA51B12}"/>
    <cellStyle name="SAPBEXHLevel1 2 2 9 4" xfId="38429" xr:uid="{7081FCDF-54AE-41E1-995F-FA0895242B71}"/>
    <cellStyle name="SAPBEXHLevel1 2 2 9 5" xfId="38430" xr:uid="{679B0E76-89C3-4358-87DB-342E250772C8}"/>
    <cellStyle name="SAPBEXHLevel1 2 2 9 6" xfId="38431" xr:uid="{197613E5-7E34-443E-BE42-698D3DD1D997}"/>
    <cellStyle name="SAPBEXHLevel1 2 2 9 7" xfId="38432" xr:uid="{DA27ABDB-32AE-46A0-80B8-D3E99FA14305}"/>
    <cellStyle name="SAPBEXHLevel1 2 2 9 8" xfId="38433" xr:uid="{41F48A44-42FE-49EF-87E9-3A91E4A72FE9}"/>
    <cellStyle name="SAPBEXHLevel1 2 2 9 9" xfId="38434" xr:uid="{385168B5-AFCA-4708-8224-08718DB12994}"/>
    <cellStyle name="SAPBEXHLevel1 2 2_New TB 18-19" xfId="38435" xr:uid="{5E2142A3-3940-46D3-B76B-B6DCD8914AC3}"/>
    <cellStyle name="SAPBEXHLevel1 2 20" xfId="15073" xr:uid="{16D6B1F2-76CA-40CB-9F1F-80EB00F7A391}"/>
    <cellStyle name="SAPBEXHLevel1 2 21" xfId="19843" xr:uid="{E2D68D3C-5CBB-464A-AFBC-6438AD86A56B}"/>
    <cellStyle name="SAPBEXHLevel1 2 3" xfId="34684" xr:uid="{238F15A8-82ED-47C3-88FA-E85D54BE9171}"/>
    <cellStyle name="SAPBEXHLevel1 2 3 10" xfId="38437" xr:uid="{F1E0C4C2-D086-42C5-98F7-B847941007EC}"/>
    <cellStyle name="SAPBEXHLevel1 2 3 10 2" xfId="38438" xr:uid="{3E306C99-6E46-4FF4-A910-8FB414988FC5}"/>
    <cellStyle name="SAPBEXHLevel1 2 3 10 3" xfId="38439" xr:uid="{78DC841F-FF42-4D64-92C3-141D41E4CA5A}"/>
    <cellStyle name="SAPBEXHLevel1 2 3 10 4" xfId="36707" xr:uid="{95239DC0-329E-476C-9667-7E768AD5BFC6}"/>
    <cellStyle name="SAPBEXHLevel1 2 3 10 5" xfId="36709" xr:uid="{E49CD4ED-9BC2-411D-B0A7-ADF4A343478C}"/>
    <cellStyle name="SAPBEXHLevel1 2 3 10 6" xfId="36712" xr:uid="{4A672DEB-2FE7-4E9D-923F-BF67945B3740}"/>
    <cellStyle name="SAPBEXHLevel1 2 3 10 7" xfId="36715" xr:uid="{375AB419-C53B-4FDF-AB47-CE2B2E061401}"/>
    <cellStyle name="SAPBEXHLevel1 2 3 10 8" xfId="38440" xr:uid="{12EBEF22-A1D1-468D-8FFD-F20EDA1995F9}"/>
    <cellStyle name="SAPBEXHLevel1 2 3 10 9" xfId="38442" xr:uid="{87F63044-81F7-4FAB-8A07-433B901492C9}"/>
    <cellStyle name="SAPBEXHLevel1 2 3 11" xfId="38444" xr:uid="{0724536D-53DA-4538-8A27-6EBA0E956381}"/>
    <cellStyle name="SAPBEXHLevel1 2 3 12" xfId="38445" xr:uid="{6FA3DB89-A831-4C78-9C06-F4E6930A1BDB}"/>
    <cellStyle name="SAPBEXHLevel1 2 3 13" xfId="38446" xr:uid="{D0A6EEDA-4003-41CC-90B0-F4CEE5E2E777}"/>
    <cellStyle name="SAPBEXHLevel1 2 3 14" xfId="38447" xr:uid="{CD079898-B4C7-4263-9D56-998FC9888068}"/>
    <cellStyle name="SAPBEXHLevel1 2 3 15" xfId="38448" xr:uid="{BEA63384-4B5A-42D0-9D63-8C515BD70926}"/>
    <cellStyle name="SAPBEXHLevel1 2 3 16" xfId="38449" xr:uid="{6324C238-5972-46AD-B2B1-47AEC8FD341B}"/>
    <cellStyle name="SAPBEXHLevel1 2 3 17" xfId="38451" xr:uid="{1AE2785B-4FF2-446D-A532-5AD556181892}"/>
    <cellStyle name="SAPBEXHLevel1 2 3 18" xfId="37658" xr:uid="{25CF02BC-C5FC-4926-87AB-82DA2659E56A}"/>
    <cellStyle name="SAPBEXHLevel1 2 3 2" xfId="38453" xr:uid="{0D71C04F-3EA6-4C10-B202-93F9CC7C927F}"/>
    <cellStyle name="SAPBEXHLevel1 2 3 2 10" xfId="38454" xr:uid="{90212CD3-B29F-40B3-89AB-B0A3CAA04FB1}"/>
    <cellStyle name="SAPBEXHLevel1 2 3 2 2" xfId="38455" xr:uid="{030A8FA3-251D-4253-B51C-79F2AF0527C8}"/>
    <cellStyle name="SAPBEXHLevel1 2 3 2 2 2" xfId="38456" xr:uid="{49860A4A-071E-4D97-8659-81AEB1872D14}"/>
    <cellStyle name="SAPBEXHLevel1 2 3 2 2 3" xfId="38457" xr:uid="{62536751-72C1-40A7-BE20-8A8EE5233C34}"/>
    <cellStyle name="SAPBEXHLevel1 2 3 2 2 4" xfId="38458" xr:uid="{639F7295-FDE7-4B8A-A131-FE704CF415F0}"/>
    <cellStyle name="SAPBEXHLevel1 2 3 2 2 5" xfId="38459" xr:uid="{512A83C4-F4CA-412A-975B-8516C9A758EB}"/>
    <cellStyle name="SAPBEXHLevel1 2 3 2 2 6" xfId="38460" xr:uid="{1AF1E8CA-24B0-46A1-B574-266A8BCEA22D}"/>
    <cellStyle name="SAPBEXHLevel1 2 3 2 2 7" xfId="25606" xr:uid="{3A379FA2-575A-4474-BDFD-5243B2A615CD}"/>
    <cellStyle name="SAPBEXHLevel1 2 3 2 2 8" xfId="38461" xr:uid="{544BEC6B-8B49-41AC-8C02-59E9711C2D94}"/>
    <cellStyle name="SAPBEXHLevel1 2 3 2 2 9" xfId="38462" xr:uid="{52FE2A4A-147F-4771-B89F-B6B5BC9FE209}"/>
    <cellStyle name="SAPBEXHLevel1 2 3 2 3" xfId="38464" xr:uid="{C5CF0B27-0C8E-4D1E-ACDF-9179CDF370EA}"/>
    <cellStyle name="SAPBEXHLevel1 2 3 2 4" xfId="38465" xr:uid="{0E216C99-2553-4066-86F4-84E6679C6508}"/>
    <cellStyle name="SAPBEXHLevel1 2 3 2 5" xfId="38466" xr:uid="{43613EA1-0DD8-406F-AC71-A2B0EC3291F4}"/>
    <cellStyle name="SAPBEXHLevel1 2 3 2 6" xfId="38467" xr:uid="{EEDEBAFC-AEC5-4A7A-8AC6-496E421E42CA}"/>
    <cellStyle name="SAPBEXHLevel1 2 3 2 7" xfId="38468" xr:uid="{DAF2CFAF-82B3-4D4F-A8F2-ADA3A9313B1D}"/>
    <cellStyle name="SAPBEXHLevel1 2 3 2 8" xfId="38469" xr:uid="{2310E645-4C2D-47E9-83C8-0B293C156B87}"/>
    <cellStyle name="SAPBEXHLevel1 2 3 2 9" xfId="38470" xr:uid="{0AA5A152-2856-4A52-B619-4EB38C89ECCD}"/>
    <cellStyle name="SAPBEXHLevel1 2 3 3" xfId="38471" xr:uid="{C295A76A-6F56-4B48-AB5B-951B37D138FA}"/>
    <cellStyle name="SAPBEXHLevel1 2 3 3 10" xfId="38472" xr:uid="{A6709C4F-0BED-4521-9D87-7588BAB15ED8}"/>
    <cellStyle name="SAPBEXHLevel1 2 3 3 2" xfId="38473" xr:uid="{88AD4014-04EA-4775-8BA1-F42108B15999}"/>
    <cellStyle name="SAPBEXHLevel1 2 3 3 2 2" xfId="38474" xr:uid="{01863272-EBB1-4E2C-89FB-B71A67775449}"/>
    <cellStyle name="SAPBEXHLevel1 2 3 3 2 3" xfId="38475" xr:uid="{C66DBBC1-2E79-4869-B5B9-D14F6A6399AC}"/>
    <cellStyle name="SAPBEXHLevel1 2 3 3 2 4" xfId="38476" xr:uid="{698EB92E-E016-4FCD-B3DD-9567BBCAE115}"/>
    <cellStyle name="SAPBEXHLevel1 2 3 3 2 5" xfId="38477" xr:uid="{14A9ED0D-9DB9-4356-80CA-BA21A44D6978}"/>
    <cellStyle name="SAPBEXHLevel1 2 3 3 2 6" xfId="38478" xr:uid="{6FB0A41B-FD65-43A1-A577-50E78D165646}"/>
    <cellStyle name="SAPBEXHLevel1 2 3 3 2 7" xfId="38479" xr:uid="{E5993A30-74A4-4FAC-BEEB-F8A06E76483A}"/>
    <cellStyle name="SAPBEXHLevel1 2 3 3 2 8" xfId="36770" xr:uid="{4F941209-39AE-4E94-9DFF-2E3FFDE6DEF2}"/>
    <cellStyle name="SAPBEXHLevel1 2 3 3 2 9" xfId="36772" xr:uid="{9BC4A035-98B4-4154-B73F-25047DF294E7}"/>
    <cellStyle name="SAPBEXHLevel1 2 3 3 3" xfId="38480" xr:uid="{A8D4ADC1-DB14-406D-B315-150791AD8955}"/>
    <cellStyle name="SAPBEXHLevel1 2 3 3 4" xfId="38481" xr:uid="{6188E70E-8D9A-4CC0-BA99-FA85D8E9E042}"/>
    <cellStyle name="SAPBEXHLevel1 2 3 3 5" xfId="38482" xr:uid="{54F0CC33-96F9-4698-ADB8-3FD818AE6593}"/>
    <cellStyle name="SAPBEXHLevel1 2 3 3 6" xfId="38483" xr:uid="{FD116EF5-8CD8-4C93-8DDE-1C1194E4D97D}"/>
    <cellStyle name="SAPBEXHLevel1 2 3 3 7" xfId="38484" xr:uid="{4FA87BF3-BC01-4175-9E6F-755314AEE33A}"/>
    <cellStyle name="SAPBEXHLevel1 2 3 3 8" xfId="38485" xr:uid="{4881025F-5D29-4647-9555-581F2A0B416A}"/>
    <cellStyle name="SAPBEXHLevel1 2 3 3 9" xfId="38486" xr:uid="{89409DDC-C955-4C8A-A397-35CBE717C51B}"/>
    <cellStyle name="SAPBEXHLevel1 2 3 4" xfId="1365" xr:uid="{741D2EEE-FD1D-40D3-9F23-40EACC78A962}"/>
    <cellStyle name="SAPBEXHLevel1 2 3 4 10" xfId="38487" xr:uid="{0E480E06-7DDA-4706-AFE0-B974342F72AC}"/>
    <cellStyle name="SAPBEXHLevel1 2 3 4 2" xfId="38488" xr:uid="{FFD8CA82-3C25-4982-BDB0-BD60ACE875C0}"/>
    <cellStyle name="SAPBEXHLevel1 2 3 4 2 2" xfId="38489" xr:uid="{6C10F411-26FD-4942-A74E-59DD1E5FCE56}"/>
    <cellStyle name="SAPBEXHLevel1 2 3 4 2 3" xfId="38490" xr:uid="{8C3F75E7-B5A5-4F21-9B6D-0834E650370F}"/>
    <cellStyle name="SAPBEXHLevel1 2 3 4 2 4" xfId="38491" xr:uid="{CE87F97E-635D-4EA9-92D3-2F856CF853A3}"/>
    <cellStyle name="SAPBEXHLevel1 2 3 4 2 5" xfId="38492" xr:uid="{1B973C09-856C-45D9-804E-75BFCF2CD5C1}"/>
    <cellStyle name="SAPBEXHLevel1 2 3 4 2 6" xfId="38493" xr:uid="{C7DEE7AF-9E5A-4D12-9DF0-139915605B15}"/>
    <cellStyle name="SAPBEXHLevel1 2 3 4 2 7" xfId="38494" xr:uid="{F043E06E-9ABA-48D9-8F1A-EE15E18AA838}"/>
    <cellStyle name="SAPBEXHLevel1 2 3 4 2 8" xfId="38495" xr:uid="{BA4B3785-2705-4139-ACEA-D9FA86AB66B9}"/>
    <cellStyle name="SAPBEXHLevel1 2 3 4 2 9" xfId="25418" xr:uid="{A772F5EB-C0F7-4B83-8773-DB738AF97330}"/>
    <cellStyle name="SAPBEXHLevel1 2 3 4 3" xfId="38496" xr:uid="{1CAA5FC0-BE20-4BBB-9554-13554E6B6C27}"/>
    <cellStyle name="SAPBEXHLevel1 2 3 4 4" xfId="38497" xr:uid="{E0330DE1-C87A-4E13-ABF9-6BABC48FF06B}"/>
    <cellStyle name="SAPBEXHLevel1 2 3 4 5" xfId="38498" xr:uid="{B97D6B0F-A72C-4E95-A0C2-2D3663AA0103}"/>
    <cellStyle name="SAPBEXHLevel1 2 3 4 6" xfId="38499" xr:uid="{95D3A038-6DEA-40A3-8632-1C53231DC251}"/>
    <cellStyle name="SAPBEXHLevel1 2 3 4 7" xfId="38500" xr:uid="{E04A34E4-9BA0-4B3E-9E0D-2F9D61D6B48D}"/>
    <cellStyle name="SAPBEXHLevel1 2 3 4 8" xfId="38501" xr:uid="{DA14F505-03E4-4BE6-9E60-6CB127745BD8}"/>
    <cellStyle name="SAPBEXHLevel1 2 3 4 9" xfId="38502" xr:uid="{CD901368-C2F3-4522-9EFC-6678C04FDA7C}"/>
    <cellStyle name="SAPBEXHLevel1 2 3 5" xfId="1555" xr:uid="{7D7544D9-B343-4FB5-83DC-7D4BDAC023C8}"/>
    <cellStyle name="SAPBEXHLevel1 2 3 5 10" xfId="38503" xr:uid="{EC5E6E07-7ACB-4803-A3B5-0C88F159A62A}"/>
    <cellStyle name="SAPBEXHLevel1 2 3 5 2" xfId="38505" xr:uid="{92F682E9-4C5C-4F3C-A173-028FFF2964AE}"/>
    <cellStyle name="SAPBEXHLevel1 2 3 5 2 2" xfId="38506" xr:uid="{811674F8-2153-4690-9D91-5F7FCBD5F4EE}"/>
    <cellStyle name="SAPBEXHLevel1 2 3 5 2 3" xfId="38508" xr:uid="{56F6FD0A-8820-43D4-819C-46715EAC44E6}"/>
    <cellStyle name="SAPBEXHLevel1 2 3 5 2 4" xfId="38510" xr:uid="{F949F5DF-6668-449C-B170-CE51D987B997}"/>
    <cellStyle name="SAPBEXHLevel1 2 3 5 2 5" xfId="38512" xr:uid="{D24A25A3-6054-41F1-A99A-3A1C3B9B7BB4}"/>
    <cellStyle name="SAPBEXHLevel1 2 3 5 2 6" xfId="38514" xr:uid="{43019640-04E2-4612-A254-376CD6E4100F}"/>
    <cellStyle name="SAPBEXHLevel1 2 3 5 2 7" xfId="38516" xr:uid="{CFAEB8D9-2568-426C-9890-9502EC53CA5B}"/>
    <cellStyle name="SAPBEXHLevel1 2 3 5 2 8" xfId="38518" xr:uid="{8B51E776-92D0-4EC7-8DB5-CBED2D5ABDC6}"/>
    <cellStyle name="SAPBEXHLevel1 2 3 5 2 9" xfId="38519" xr:uid="{1A0B3E6D-4139-4135-A047-C08CD903A0D6}"/>
    <cellStyle name="SAPBEXHLevel1 2 3 5 3" xfId="38520" xr:uid="{257C612A-1F7F-4FEF-B111-B5FC09796759}"/>
    <cellStyle name="SAPBEXHLevel1 2 3 5 4" xfId="38521" xr:uid="{0E46A9B5-A0B6-4982-9A99-142DF927D4DB}"/>
    <cellStyle name="SAPBEXHLevel1 2 3 5 5" xfId="38522" xr:uid="{64B25DAB-0E11-4278-B657-08A9D0644ED7}"/>
    <cellStyle name="SAPBEXHLevel1 2 3 5 6" xfId="38523" xr:uid="{6469F492-A1A1-4CE6-9FBB-BF9E637BE52E}"/>
    <cellStyle name="SAPBEXHLevel1 2 3 5 7" xfId="38524" xr:uid="{8E650291-DF0A-4FAB-B004-A4B1E04B590A}"/>
    <cellStyle name="SAPBEXHLevel1 2 3 5 8" xfId="38525" xr:uid="{D328A66E-1492-4D48-A20A-CA6960A9268A}"/>
    <cellStyle name="SAPBEXHLevel1 2 3 5 9" xfId="38526" xr:uid="{5AB02799-BA7C-4D24-BA17-C3A93580B7C1}"/>
    <cellStyle name="SAPBEXHLevel1 2 3 6" xfId="1557" xr:uid="{87D6F998-0FC3-419C-BEC9-D1243E32220E}"/>
    <cellStyle name="SAPBEXHLevel1 2 3 6 10" xfId="22959" xr:uid="{83C77B38-3884-4B58-B802-7AEBFBCB48C9}"/>
    <cellStyle name="SAPBEXHLevel1 2 3 6 2" xfId="38527" xr:uid="{E999A88D-F59C-4191-8877-C7FC077E8932}"/>
    <cellStyle name="SAPBEXHLevel1 2 3 6 2 2" xfId="38528" xr:uid="{9545DFC7-1934-4D10-9546-F77168C69EBF}"/>
    <cellStyle name="SAPBEXHLevel1 2 3 6 2 3" xfId="38530" xr:uid="{43ED3CFC-3108-408F-8045-8759E625BBC1}"/>
    <cellStyle name="SAPBEXHLevel1 2 3 6 2 4" xfId="38532" xr:uid="{903A3ABB-3EBB-43F4-AB37-60982C5E04C9}"/>
    <cellStyle name="SAPBEXHLevel1 2 3 6 2 5" xfId="38534" xr:uid="{0661D5B7-41B7-4A6B-8EFD-EE099CA11CD7}"/>
    <cellStyle name="SAPBEXHLevel1 2 3 6 2 6" xfId="38536" xr:uid="{C9E07B31-88E9-4134-B421-30AE3502B14B}"/>
    <cellStyle name="SAPBEXHLevel1 2 3 6 2 7" xfId="38538" xr:uid="{22A092DA-9EC5-4D9C-946C-2728497BB450}"/>
    <cellStyle name="SAPBEXHLevel1 2 3 6 2 8" xfId="38540" xr:uid="{36904CF4-F3AD-487E-8B66-5A8ADF1628F2}"/>
    <cellStyle name="SAPBEXHLevel1 2 3 6 2 9" xfId="38541" xr:uid="{EF293491-27EF-434F-85D0-3551F4CBD94F}"/>
    <cellStyle name="SAPBEXHLevel1 2 3 6 3" xfId="38542" xr:uid="{45E39DDD-D32A-40EE-88BE-DEA125DE76FD}"/>
    <cellStyle name="SAPBEXHLevel1 2 3 6 4" xfId="38543" xr:uid="{E988AF0C-33F8-48F4-8C95-F58B2BD1F11B}"/>
    <cellStyle name="SAPBEXHLevel1 2 3 6 5" xfId="38544" xr:uid="{47761EC8-9CAD-456F-AF08-A5DC6092DA23}"/>
    <cellStyle name="SAPBEXHLevel1 2 3 6 6" xfId="38545" xr:uid="{19FCF4C9-78B1-4D57-9984-FDB19B2579CE}"/>
    <cellStyle name="SAPBEXHLevel1 2 3 6 7" xfId="35278" xr:uid="{6E86227F-73C7-473C-A79A-3A8BD1C590A9}"/>
    <cellStyle name="SAPBEXHLevel1 2 3 6 8" xfId="35280" xr:uid="{445FB26E-549B-45A7-933A-2660844821F9}"/>
    <cellStyle name="SAPBEXHLevel1 2 3 6 9" xfId="28316" xr:uid="{1B337CC1-0AE9-4962-9B2B-1B73E56425F5}"/>
    <cellStyle name="SAPBEXHLevel1 2 3 7" xfId="1560" xr:uid="{C40ECF3C-9692-410B-9B4E-D1C718A13724}"/>
    <cellStyle name="SAPBEXHLevel1 2 3 7 2" xfId="18622" xr:uid="{6F819A5A-8348-40DE-8D0D-E124A013ABBA}"/>
    <cellStyle name="SAPBEXHLevel1 2 3 7 3" xfId="38546" xr:uid="{573B2615-6BB3-4D65-9235-0C8DE3E0C3A1}"/>
    <cellStyle name="SAPBEXHLevel1 2 3 7 4" xfId="38547" xr:uid="{E62A68E8-6796-4C4D-9ED0-4D94EF13AA4B}"/>
    <cellStyle name="SAPBEXHLevel1 2 3 7 5" xfId="38548" xr:uid="{97BF1099-3E9B-42DA-9741-234671CF930E}"/>
    <cellStyle name="SAPBEXHLevel1 2 3 7 6" xfId="38549" xr:uid="{2BD71B12-C504-4D91-8160-0A08E72045C2}"/>
    <cellStyle name="SAPBEXHLevel1 2 3 7 7" xfId="38550" xr:uid="{77E55B39-57BE-48F6-BC0D-3D5FCE6E3B8D}"/>
    <cellStyle name="SAPBEXHLevel1 2 3 7 8" xfId="38551" xr:uid="{0336682C-61AD-46F6-9EDA-B90A2D764924}"/>
    <cellStyle name="SAPBEXHLevel1 2 3 7 9" xfId="38552" xr:uid="{29AEBF7F-24FE-4FB0-A886-96ED16D981E7}"/>
    <cellStyle name="SAPBEXHLevel1 2 3 8" xfId="1563" xr:uid="{EEB3FDCB-6B94-4AF9-9DCC-27BBE6258408}"/>
    <cellStyle name="SAPBEXHLevel1 2 3 8 2" xfId="18659" xr:uid="{64DDAFFD-9D21-45C9-8C6A-F0C95C7F3821}"/>
    <cellStyle name="SAPBEXHLevel1 2 3 8 3" xfId="18665" xr:uid="{AEE92517-4E64-42FE-AB87-2EEEFBABA07A}"/>
    <cellStyle name="SAPBEXHLevel1 2 3 8 4" xfId="18672" xr:uid="{1BE3F420-6F56-4446-9543-45F94B4428DB}"/>
    <cellStyle name="SAPBEXHLevel1 2 3 8 5" xfId="26256" xr:uid="{966A9E96-F404-4179-B33F-598D1DDB581C}"/>
    <cellStyle name="SAPBEXHLevel1 2 3 8 6" xfId="38553" xr:uid="{5E1FE3CA-22BD-49E4-93B3-A33ADF8DAC13}"/>
    <cellStyle name="SAPBEXHLevel1 2 3 8 7" xfId="38554" xr:uid="{446CFABA-9467-4E72-A8B7-03FE66F86EE9}"/>
    <cellStyle name="SAPBEXHLevel1 2 3 8 8" xfId="38555" xr:uid="{C383E1F8-A0A8-4DBF-AEEE-9FC2E44B2ED8}"/>
    <cellStyle name="SAPBEXHLevel1 2 3 8 9" xfId="32383" xr:uid="{359FB31E-09CA-47B8-9EB3-12A2B53C6AEA}"/>
    <cellStyle name="SAPBEXHLevel1 2 3 9" xfId="962" xr:uid="{512851B2-A44F-4F98-ABAD-058E4948FC53}"/>
    <cellStyle name="SAPBEXHLevel1 2 3 9 2" xfId="38556" xr:uid="{9B562B61-977D-4575-A8DB-EC32D0D83FB0}"/>
    <cellStyle name="SAPBEXHLevel1 2 3 9 3" xfId="38557" xr:uid="{D1B374DF-9B98-41EF-B6BC-2755912CA62E}"/>
    <cellStyle name="SAPBEXHLevel1 2 3 9 4" xfId="38558" xr:uid="{9DA6BB84-7CC5-4128-8A94-A338AE9DF1C5}"/>
    <cellStyle name="SAPBEXHLevel1 2 3 9 5" xfId="38559" xr:uid="{0538E67E-5C38-4897-8BF4-10A811589949}"/>
    <cellStyle name="SAPBEXHLevel1 2 3 9 6" xfId="38560" xr:uid="{E80761E6-2522-4C48-B1E8-5AA654A24ABC}"/>
    <cellStyle name="SAPBEXHLevel1 2 3 9 7" xfId="38561" xr:uid="{65295825-4E38-489F-B672-DACC65B65BFD}"/>
    <cellStyle name="SAPBEXHLevel1 2 3 9 8" xfId="38562" xr:uid="{A9C7E68B-8AC3-4BDF-99EA-A6A8C771FF80}"/>
    <cellStyle name="SAPBEXHLevel1 2 3 9 9" xfId="38563" xr:uid="{97301C88-C7D4-48D1-B59E-48BF1F017C31}"/>
    <cellStyle name="SAPBEXHLevel1 2 3_New TB 18-19" xfId="38564" xr:uid="{038B5ADA-8379-41D1-9946-D3D75318AF6E}"/>
    <cellStyle name="SAPBEXHLevel1 2 4" xfId="34688" xr:uid="{0F6E2E91-66BD-424D-A61F-2FC924F10780}"/>
    <cellStyle name="SAPBEXHLevel1 2 4 10" xfId="38566" xr:uid="{7CDB1D98-9EEC-432E-B606-25FD43D67AFC}"/>
    <cellStyle name="SAPBEXHLevel1 2 4 10 2" xfId="38567" xr:uid="{2755572D-7E2F-4548-95AF-598782F3F1ED}"/>
    <cellStyle name="SAPBEXHLevel1 2 4 10 3" xfId="38568" xr:uid="{97588537-8666-4482-AAE0-473205F163DB}"/>
    <cellStyle name="SAPBEXHLevel1 2 4 10 4" xfId="38569" xr:uid="{DF732329-DB79-4BB9-BB32-2AB257570304}"/>
    <cellStyle name="SAPBEXHLevel1 2 4 10 5" xfId="38570" xr:uid="{1D903427-A42E-42C0-960A-867E8C3C4FE8}"/>
    <cellStyle name="SAPBEXHLevel1 2 4 10 6" xfId="38571" xr:uid="{2D1F0464-BCF9-4E3C-B366-9DAA24113CD7}"/>
    <cellStyle name="SAPBEXHLevel1 2 4 10 7" xfId="38572" xr:uid="{D070E58C-B2D4-4C02-B8E5-BD4470625C4A}"/>
    <cellStyle name="SAPBEXHLevel1 2 4 10 8" xfId="38573" xr:uid="{7E0B6E6D-FAAD-42BF-8226-EBD1B1B298A2}"/>
    <cellStyle name="SAPBEXHLevel1 2 4 10 9" xfId="38574" xr:uid="{77352B53-41FB-4CA6-A3A0-5C4B30B977EC}"/>
    <cellStyle name="SAPBEXHLevel1 2 4 11" xfId="38575" xr:uid="{5185188B-9501-443A-BC54-4A26AD6D17DB}"/>
    <cellStyle name="SAPBEXHLevel1 2 4 12" xfId="29225" xr:uid="{480DF361-8722-468D-8A56-63CED5B2D0AE}"/>
    <cellStyle name="SAPBEXHLevel1 2 4 13" xfId="29238" xr:uid="{5F36EA99-2397-41EF-8F2F-1F7B672A9CB6}"/>
    <cellStyle name="SAPBEXHLevel1 2 4 14" xfId="29242" xr:uid="{6ABCDF09-7F67-494D-8817-D3911C5AD312}"/>
    <cellStyle name="SAPBEXHLevel1 2 4 15" xfId="29259" xr:uid="{BE7BB1CF-331F-4B7A-A019-18E5FD9A3919}"/>
    <cellStyle name="SAPBEXHLevel1 2 4 16" xfId="29267" xr:uid="{2CC8224B-EE84-4769-878E-0B0BDE8C3605}"/>
    <cellStyle name="SAPBEXHLevel1 2 4 17" xfId="29279" xr:uid="{623B7583-B8BF-4E8B-814D-9D8DCF7B601C}"/>
    <cellStyle name="SAPBEXHLevel1 2 4 18" xfId="29283" xr:uid="{CACBA55F-911A-45D6-BF03-B56AEA5ED1E6}"/>
    <cellStyle name="SAPBEXHLevel1 2 4 2" xfId="38576" xr:uid="{ED4B556F-FBA8-48FF-9002-E24BE904E775}"/>
    <cellStyle name="SAPBEXHLevel1 2 4 2 10" xfId="37924" xr:uid="{578EFA72-14B8-4E5E-A72B-41CE3EE2C229}"/>
    <cellStyle name="SAPBEXHLevel1 2 4 2 2" xfId="38577" xr:uid="{3C9234B1-97C8-40B5-B3AB-3C9F731A3A19}"/>
    <cellStyle name="SAPBEXHLevel1 2 4 2 2 2" xfId="28339" xr:uid="{0089FE83-1471-403A-9137-BFC0F2E533C7}"/>
    <cellStyle name="SAPBEXHLevel1 2 4 2 2 3" xfId="28341" xr:uid="{55956738-2A4C-4E63-8E02-0471A24C45DD}"/>
    <cellStyle name="SAPBEXHLevel1 2 4 2 2 4" xfId="1449" xr:uid="{6E923D8F-E47F-4751-AF39-1A7DCA149DC4}"/>
    <cellStyle name="SAPBEXHLevel1 2 4 2 2 5" xfId="3490" xr:uid="{0EDF1CF5-362D-49DE-9FD0-EFD919507BE3}"/>
    <cellStyle name="SAPBEXHLevel1 2 4 2 2 6" xfId="3504" xr:uid="{1E23A912-3ACF-4D8E-B39D-32861E706F66}"/>
    <cellStyle name="SAPBEXHLevel1 2 4 2 2 7" xfId="3017" xr:uid="{706AC96A-B769-49A2-A31F-5042340017EC}"/>
    <cellStyle name="SAPBEXHLevel1 2 4 2 2 8" xfId="2250" xr:uid="{05FF36CF-9C6E-442E-876F-35B755AF0FC2}"/>
    <cellStyle name="SAPBEXHLevel1 2 4 2 2 9" xfId="38578" xr:uid="{5C3F2B6F-7630-4D7E-AA07-884CC361EF3C}"/>
    <cellStyle name="SAPBEXHLevel1 2 4 2 3" xfId="38580" xr:uid="{7D9255A7-83D2-4E73-9924-767EAE4679DF}"/>
    <cellStyle name="SAPBEXHLevel1 2 4 2 4" xfId="38581" xr:uid="{EF17AFE0-5DB3-4CB5-B1CB-B2708D5F3BA8}"/>
    <cellStyle name="SAPBEXHLevel1 2 4 2 5" xfId="38582" xr:uid="{131B998E-FDDE-4F6C-A337-90FC20FFD091}"/>
    <cellStyle name="SAPBEXHLevel1 2 4 2 6" xfId="38583" xr:uid="{B406750B-DD78-45C7-96AA-458B34A192C8}"/>
    <cellStyle name="SAPBEXHLevel1 2 4 2 7" xfId="38584" xr:uid="{1A703B25-5FDE-4F86-8A0C-CC5E82A460D7}"/>
    <cellStyle name="SAPBEXHLevel1 2 4 2 8" xfId="38585" xr:uid="{7286E617-CE05-4B30-A582-84F6BCCE1741}"/>
    <cellStyle name="SAPBEXHLevel1 2 4 2 9" xfId="38586" xr:uid="{63395982-C74D-463E-AD78-52D0703D9BB7}"/>
    <cellStyle name="SAPBEXHLevel1 2 4 3" xfId="38587" xr:uid="{BB361230-A384-4D25-8B46-722E6EEC36A9}"/>
    <cellStyle name="SAPBEXHLevel1 2 4 3 10" xfId="38588" xr:uid="{8D2CF6A2-4D5D-4723-A34F-57F27C145756}"/>
    <cellStyle name="SAPBEXHLevel1 2 4 3 2" xfId="38589" xr:uid="{C0209BB8-741A-4496-8924-5AC9EF366F47}"/>
    <cellStyle name="SAPBEXHLevel1 2 4 3 2 2" xfId="38590" xr:uid="{163F1AE7-D59B-4E7B-A7DC-6DE7E8978731}"/>
    <cellStyle name="SAPBEXHLevel1 2 4 3 2 3" xfId="38591" xr:uid="{63DCCF74-2563-4002-91FD-DD68244CD24D}"/>
    <cellStyle name="SAPBEXHLevel1 2 4 3 2 4" xfId="38592" xr:uid="{0872FB53-112C-4421-B7B1-DCF13651715A}"/>
    <cellStyle name="SAPBEXHLevel1 2 4 3 2 5" xfId="16558" xr:uid="{E4B39E3F-EA29-4746-9E6F-C745AB3AB8EE}"/>
    <cellStyle name="SAPBEXHLevel1 2 4 3 2 6" xfId="16805" xr:uid="{DDBB780A-FB30-4A56-974F-EDABB2156BDA}"/>
    <cellStyle name="SAPBEXHLevel1 2 4 3 2 7" xfId="16980" xr:uid="{38791AFF-3775-4D52-9B92-C8DEDAFEAEE4}"/>
    <cellStyle name="SAPBEXHLevel1 2 4 3 2 8" xfId="17236" xr:uid="{E6EE5A6F-BD5E-466E-8495-4E22A7977D46}"/>
    <cellStyle name="SAPBEXHLevel1 2 4 3 2 9" xfId="17517" xr:uid="{4C188E94-5ED1-4979-A307-80FC6D9818D8}"/>
    <cellStyle name="SAPBEXHLevel1 2 4 3 3" xfId="38593" xr:uid="{D3FF3F6D-9456-44E0-B32F-1DEBED14B14E}"/>
    <cellStyle name="SAPBEXHLevel1 2 4 3 4" xfId="38594" xr:uid="{601216BA-9188-4AC5-826F-E94610E99809}"/>
    <cellStyle name="SAPBEXHLevel1 2 4 3 5" xfId="38595" xr:uid="{FE611156-A292-41AE-9A42-000A9D670DA7}"/>
    <cellStyle name="SAPBEXHLevel1 2 4 3 6" xfId="38596" xr:uid="{FD25FA30-BEE9-4846-971C-0106BC46A4D8}"/>
    <cellStyle name="SAPBEXHLevel1 2 4 3 7" xfId="38597" xr:uid="{602F8744-9692-4FD0-8F6A-ACBE39B5DA1C}"/>
    <cellStyle name="SAPBEXHLevel1 2 4 3 8" xfId="38598" xr:uid="{E0EE6BBA-65EC-489A-811C-1A53AF5B1DED}"/>
    <cellStyle name="SAPBEXHLevel1 2 4 3 9" xfId="38599" xr:uid="{C532693B-1D13-4E5B-95E1-5B23F2DE9787}"/>
    <cellStyle name="SAPBEXHLevel1 2 4 4" xfId="38600" xr:uid="{5339268C-8112-420F-8071-FCD3DC0E6118}"/>
    <cellStyle name="SAPBEXHLevel1 2 4 4 10" xfId="38601" xr:uid="{D465D002-A508-47DB-8961-F393A8717BBB}"/>
    <cellStyle name="SAPBEXHLevel1 2 4 4 2" xfId="38602" xr:uid="{AA1215BD-553A-4B5F-AA10-DD86E9F77B6F}"/>
    <cellStyle name="SAPBEXHLevel1 2 4 4 2 2" xfId="38603" xr:uid="{F2E87A7B-49EE-457D-B74E-C2BA716C34A6}"/>
    <cellStyle name="SAPBEXHLevel1 2 4 4 2 3" xfId="38604" xr:uid="{6AF9E3D1-0A82-43C5-80EB-D859FD6152FD}"/>
    <cellStyle name="SAPBEXHLevel1 2 4 4 2 4" xfId="38605" xr:uid="{551028DD-306C-40C7-947A-E7C22E328C3E}"/>
    <cellStyle name="SAPBEXHLevel1 2 4 4 2 5" xfId="5639" xr:uid="{3EFC6D5A-2D03-4C90-B7A9-C6D5536AA244}"/>
    <cellStyle name="SAPBEXHLevel1 2 4 4 2 6" xfId="5650" xr:uid="{D7D34151-A2CB-4455-A0C6-DA03995D02ED}"/>
    <cellStyle name="SAPBEXHLevel1 2 4 4 2 7" xfId="5660" xr:uid="{5944DAD1-3CCC-4753-85A3-83983A62E9E8}"/>
    <cellStyle name="SAPBEXHLevel1 2 4 4 2 8" xfId="9670" xr:uid="{91E31409-B335-4B65-8BF1-D00150211CF0}"/>
    <cellStyle name="SAPBEXHLevel1 2 4 4 2 9" xfId="38606" xr:uid="{6ECC060B-9A56-439D-A8D1-5FB068B72C29}"/>
    <cellStyle name="SAPBEXHLevel1 2 4 4 3" xfId="38607" xr:uid="{8A774614-10E1-4225-8F51-C0FD81FFD77C}"/>
    <cellStyle name="SAPBEXHLevel1 2 4 4 4" xfId="38608" xr:uid="{8EF3B2A0-8F8B-4B62-87F1-8D956CA0BCD5}"/>
    <cellStyle name="SAPBEXHLevel1 2 4 4 5" xfId="38609" xr:uid="{B31ABBFA-54B1-43F2-9678-272D1712B156}"/>
    <cellStyle name="SAPBEXHLevel1 2 4 4 6" xfId="38610" xr:uid="{410F4F85-9628-4830-9D43-8239746C7B31}"/>
    <cellStyle name="SAPBEXHLevel1 2 4 4 7" xfId="38611" xr:uid="{F9764777-C5BA-4D18-A9EB-669950E478D9}"/>
    <cellStyle name="SAPBEXHLevel1 2 4 4 8" xfId="38612" xr:uid="{8C381E2C-4971-49B6-B644-A0C7D9B04727}"/>
    <cellStyle name="SAPBEXHLevel1 2 4 4 9" xfId="38613" xr:uid="{1C777775-C65D-4C3B-8AEC-64B67FE4A0B5}"/>
    <cellStyle name="SAPBEXHLevel1 2 4 5" xfId="38614" xr:uid="{88B5439C-5F41-4552-AA1C-5BF52889E002}"/>
    <cellStyle name="SAPBEXHLevel1 2 4 5 10" xfId="38615" xr:uid="{46048006-9158-4A6E-9FAA-5C6538B15ED4}"/>
    <cellStyle name="SAPBEXHLevel1 2 4 5 2" xfId="18738" xr:uid="{8237745B-E65D-480F-8E59-5A90CA845FF1}"/>
    <cellStyle name="SAPBEXHLevel1 2 4 5 2 2" xfId="7156" xr:uid="{598D358A-CF5D-444D-A0E8-B5C4B30A5387}"/>
    <cellStyle name="SAPBEXHLevel1 2 4 5 2 3" xfId="7163" xr:uid="{84C45F75-EC10-4B34-8452-F04D09B57539}"/>
    <cellStyle name="SAPBEXHLevel1 2 4 5 2 4" xfId="7169" xr:uid="{DD25B974-3308-4B96-B9A4-602943B67F0E}"/>
    <cellStyle name="SAPBEXHLevel1 2 4 5 2 5" xfId="7176" xr:uid="{72B60CDD-4A3D-490F-B040-4B2893665231}"/>
    <cellStyle name="SAPBEXHLevel1 2 4 5 2 6" xfId="7182" xr:uid="{0FDC57B4-6985-480B-BFA1-1A57FEE0CEE7}"/>
    <cellStyle name="SAPBEXHLevel1 2 4 5 2 7" xfId="7188" xr:uid="{191E9379-DB16-4D71-B5A4-B10D9B165E83}"/>
    <cellStyle name="SAPBEXHLevel1 2 4 5 2 8" xfId="11636" xr:uid="{7C7E23AE-7671-4D19-A6EA-144932B510FC}"/>
    <cellStyle name="SAPBEXHLevel1 2 4 5 2 9" xfId="38616" xr:uid="{D1E20988-E183-420C-9D3C-88D457496CCA}"/>
    <cellStyle name="SAPBEXHLevel1 2 4 5 3" xfId="38617" xr:uid="{991BA20F-C9E5-4DFE-A416-C3E1311C04F1}"/>
    <cellStyle name="SAPBEXHLevel1 2 4 5 4" xfId="38618" xr:uid="{82037757-D598-4966-B64D-B1F62B2150F8}"/>
    <cellStyle name="SAPBEXHLevel1 2 4 5 5" xfId="38619" xr:uid="{A3B8A3CF-2D1C-412B-8E5B-794939EE7F4C}"/>
    <cellStyle name="SAPBEXHLevel1 2 4 5 6" xfId="38620" xr:uid="{EF54954B-5AE5-4509-BBE6-404AD3E5B75E}"/>
    <cellStyle name="SAPBEXHLevel1 2 4 5 7" xfId="38621" xr:uid="{03ADDB0F-91F6-4962-80A0-0757678BAF4F}"/>
    <cellStyle name="SAPBEXHLevel1 2 4 5 8" xfId="38622" xr:uid="{F9952A99-E6D2-4655-8302-11BF885E166E}"/>
    <cellStyle name="SAPBEXHLevel1 2 4 5 9" xfId="38623" xr:uid="{F5241D20-20F1-414C-A29F-1707FBBEF563}"/>
    <cellStyle name="SAPBEXHLevel1 2 4 6" xfId="31131" xr:uid="{1632B759-6DC8-4B0F-87BC-A3A354DE37AF}"/>
    <cellStyle name="SAPBEXHLevel1 2 4 6 10" xfId="26563" xr:uid="{3481D7D6-4C98-45F3-873A-2249E0288B47}"/>
    <cellStyle name="SAPBEXHLevel1 2 4 6 2" xfId="38624" xr:uid="{767367AA-C450-45A3-804B-06421B77384A}"/>
    <cellStyle name="SAPBEXHLevel1 2 4 6 2 2" xfId="38625" xr:uid="{EA28B895-6BB8-47B4-B21E-467E20299C4E}"/>
    <cellStyle name="SAPBEXHLevel1 2 4 6 2 3" xfId="38627" xr:uid="{17DF91F3-7396-4858-8EF1-65BB4ABE0333}"/>
    <cellStyle name="SAPBEXHLevel1 2 4 6 2 4" xfId="16322" xr:uid="{10926ED9-1EB0-4A44-B4F8-778CAFC20D94}"/>
    <cellStyle name="SAPBEXHLevel1 2 4 6 2 5" xfId="38629" xr:uid="{83DB5805-BD88-426D-A78D-FD56F6F5A9B3}"/>
    <cellStyle name="SAPBEXHLevel1 2 4 6 2 6" xfId="38631" xr:uid="{F6ED40D9-F273-4A77-BC4C-F3CDC1BA8FE5}"/>
    <cellStyle name="SAPBEXHLevel1 2 4 6 2 7" xfId="38633" xr:uid="{5C08B46C-C7E2-463B-85CB-7330D1C93142}"/>
    <cellStyle name="SAPBEXHLevel1 2 4 6 2 8" xfId="38635" xr:uid="{1CA03701-CA64-4CEB-87A8-0354D8B2A602}"/>
    <cellStyle name="SAPBEXHLevel1 2 4 6 2 9" xfId="38636" xr:uid="{F5A3FEF9-EC7D-4A10-8D90-4E62CBE8C896}"/>
    <cellStyle name="SAPBEXHLevel1 2 4 6 3" xfId="38637" xr:uid="{5563C302-5A56-4889-9C5E-B0498986ADCB}"/>
    <cellStyle name="SAPBEXHLevel1 2 4 6 4" xfId="38638" xr:uid="{BD51B391-AF73-4B36-8F1A-D97E836D6669}"/>
    <cellStyle name="SAPBEXHLevel1 2 4 6 5" xfId="38639" xr:uid="{CB64EE54-D397-4756-978A-42034D967E5C}"/>
    <cellStyle name="SAPBEXHLevel1 2 4 6 6" xfId="38640" xr:uid="{5DC16DDB-40AE-495D-AB24-CE2B95987710}"/>
    <cellStyle name="SAPBEXHLevel1 2 4 6 7" xfId="35290" xr:uid="{1222BB5C-9924-4ADE-BB8D-393FC93B8DB0}"/>
    <cellStyle name="SAPBEXHLevel1 2 4 6 8" xfId="24084" xr:uid="{F1852C60-98FD-4004-A08B-C1646775499A}"/>
    <cellStyle name="SAPBEXHLevel1 2 4 6 9" xfId="15601" xr:uid="{21F0A931-B5CE-41EC-9B53-3E423C7EAA87}"/>
    <cellStyle name="SAPBEXHLevel1 2 4 7" xfId="38641" xr:uid="{63689F35-27BF-4375-82AE-7EA9C0C4D868}"/>
    <cellStyle name="SAPBEXHLevel1 2 4 7 2" xfId="38642" xr:uid="{E0A46A63-3549-4AD7-9650-10405A25CE4D}"/>
    <cellStyle name="SAPBEXHLevel1 2 4 7 3" xfId="38643" xr:uid="{4F764DCE-431F-4977-8E30-BAD744D3C02C}"/>
    <cellStyle name="SAPBEXHLevel1 2 4 7 4" xfId="38644" xr:uid="{5A890BBD-8346-4BDE-B936-77F4B67A31BF}"/>
    <cellStyle name="SAPBEXHLevel1 2 4 7 5" xfId="38645" xr:uid="{97B854D8-7DD5-48A3-8C66-F0E6E2F547CC}"/>
    <cellStyle name="SAPBEXHLevel1 2 4 7 6" xfId="38646" xr:uid="{59A426A2-F827-47A2-896E-E0866537500B}"/>
    <cellStyle name="SAPBEXHLevel1 2 4 7 7" xfId="38647" xr:uid="{649E4AB5-EA2B-41E6-B714-4FC78F3387C3}"/>
    <cellStyle name="SAPBEXHLevel1 2 4 7 8" xfId="38648" xr:uid="{84B7A776-58DC-4972-9608-6C7E45B3C5B2}"/>
    <cellStyle name="SAPBEXHLevel1 2 4 7 9" xfId="38649" xr:uid="{752527E1-2A08-4F6B-B422-CAA9D55EE5DC}"/>
    <cellStyle name="SAPBEXHLevel1 2 4 8" xfId="38650" xr:uid="{15CA0961-97E4-4509-889F-0A696A756C84}"/>
    <cellStyle name="SAPBEXHLevel1 2 4 8 2" xfId="38651" xr:uid="{BF939C33-A691-4F39-B1D2-E57D23635A92}"/>
    <cellStyle name="SAPBEXHLevel1 2 4 8 3" xfId="38652" xr:uid="{406A6D18-BB2D-4229-AB77-42753A844BF6}"/>
    <cellStyle name="SAPBEXHLevel1 2 4 8 4" xfId="38653" xr:uid="{34265CC8-C768-476E-BAB4-214267DD97B7}"/>
    <cellStyle name="SAPBEXHLevel1 2 4 8 5" xfId="38654" xr:uid="{DD32DD6D-F208-472E-92E2-93D96769AD3F}"/>
    <cellStyle name="SAPBEXHLevel1 2 4 8 6" xfId="38655" xr:uid="{42C3231B-F7F0-435C-AB3C-9111E0DD0A34}"/>
    <cellStyle name="SAPBEXHLevel1 2 4 8 7" xfId="38656" xr:uid="{CEBC9A05-494C-4719-9825-2F7F3EFEB1D2}"/>
    <cellStyle name="SAPBEXHLevel1 2 4 8 8" xfId="38657" xr:uid="{87972D93-CD3D-4E8D-BE47-DD701FFB4B8C}"/>
    <cellStyle name="SAPBEXHLevel1 2 4 8 9" xfId="38658" xr:uid="{6EFBA698-2AF3-4821-AEB7-6248E658408B}"/>
    <cellStyle name="SAPBEXHLevel1 2 4 9" xfId="38659" xr:uid="{8EBBA854-32D8-4056-8187-799E55BB9168}"/>
    <cellStyle name="SAPBEXHLevel1 2 4 9 2" xfId="35654" xr:uid="{0BE8AE48-8795-42AB-BDD0-ECEA88833D5E}"/>
    <cellStyle name="SAPBEXHLevel1 2 4 9 3" xfId="38660" xr:uid="{32A44E79-0741-4231-B60A-F333137E3EA0}"/>
    <cellStyle name="SAPBEXHLevel1 2 4 9 4" xfId="19907" xr:uid="{7CD840D5-60D0-4D0E-87D1-9077A2A85758}"/>
    <cellStyle name="SAPBEXHLevel1 2 4 9 5" xfId="38661" xr:uid="{2C4AF72B-7DA5-42B0-B291-81D3F57DE839}"/>
    <cellStyle name="SAPBEXHLevel1 2 4 9 6" xfId="38662" xr:uid="{3C8DCEDA-F235-4CFE-86B8-B61B69248462}"/>
    <cellStyle name="SAPBEXHLevel1 2 4 9 7" xfId="38663" xr:uid="{3EC6F62B-09BF-48F0-816A-F31A9C7EF50D}"/>
    <cellStyle name="SAPBEXHLevel1 2 4 9 8" xfId="38664" xr:uid="{55F3BEC1-3551-459C-B086-EDE4563B7B5D}"/>
    <cellStyle name="SAPBEXHLevel1 2 4 9 9" xfId="38665" xr:uid="{1ABA6434-C71F-47C5-9A78-B12CBD1D34C2}"/>
    <cellStyle name="SAPBEXHLevel1 2 4_New TB 18-19" xfId="38666" xr:uid="{9428600D-574A-433E-A03D-94C57D244705}"/>
    <cellStyle name="SAPBEXHLevel1 2 5" xfId="34690" xr:uid="{3B704792-3821-4C8C-B792-4A29143D360A}"/>
    <cellStyle name="SAPBEXHLevel1 2 5 10" xfId="30755" xr:uid="{9F936F23-385F-47DA-A895-9C78341873CC}"/>
    <cellStyle name="SAPBEXHLevel1 2 5 2" xfId="38667" xr:uid="{80B39A15-7AB8-4106-A735-49EC17620BF3}"/>
    <cellStyle name="SAPBEXHLevel1 2 5 2 2" xfId="38668" xr:uid="{C32001E9-ACCD-4D9C-869F-7577C3241839}"/>
    <cellStyle name="SAPBEXHLevel1 2 5 2 3" xfId="38669" xr:uid="{6D62ABC1-6BFC-4001-BAFB-F8EBDCBC7CB4}"/>
    <cellStyle name="SAPBEXHLevel1 2 5 2 4" xfId="38670" xr:uid="{C06DAF3C-E12B-49D5-B5B1-7B2DA8EBB9A9}"/>
    <cellStyle name="SAPBEXHLevel1 2 5 2 5" xfId="38671" xr:uid="{A496B8AF-972D-4B4D-BCB4-3CE639AFC7AD}"/>
    <cellStyle name="SAPBEXHLevel1 2 5 2 6" xfId="38673" xr:uid="{896C1AB7-B9F6-424B-9CD6-B21951EFE557}"/>
    <cellStyle name="SAPBEXHLevel1 2 5 2 7" xfId="38674" xr:uid="{A7F36D44-BFFC-498D-93C2-4220FDD0259F}"/>
    <cellStyle name="SAPBEXHLevel1 2 5 2 8" xfId="38675" xr:uid="{8D3E635F-FD94-450D-98FB-BA1FFAB27E51}"/>
    <cellStyle name="SAPBEXHLevel1 2 5 2 9" xfId="38676" xr:uid="{DDF66979-DBAC-4E16-A9BC-F688393F626D}"/>
    <cellStyle name="SAPBEXHLevel1 2 5 3" xfId="38677" xr:uid="{363E88E4-F343-487D-9D61-45A5B84B64F1}"/>
    <cellStyle name="SAPBEXHLevel1 2 5 4" xfId="38678" xr:uid="{3AB793A8-E1D0-4ABF-A909-75113AD823BC}"/>
    <cellStyle name="SAPBEXHLevel1 2 5 5" xfId="38679" xr:uid="{81A2D042-B34F-420B-8897-8E7E60E5E0F8}"/>
    <cellStyle name="SAPBEXHLevel1 2 5 6" xfId="38680" xr:uid="{EB75FFAE-374D-43F5-B6A0-155F9777D62D}"/>
    <cellStyle name="SAPBEXHLevel1 2 5 7" xfId="38681" xr:uid="{C91A0E5D-AC67-426A-84AD-6258D8999132}"/>
    <cellStyle name="SAPBEXHLevel1 2 5 8" xfId="38682" xr:uid="{7E0F3AC6-1D59-43A9-B188-63DCB7A1D748}"/>
    <cellStyle name="SAPBEXHLevel1 2 5 9" xfId="38683" xr:uid="{AF321F0B-3880-488A-B6DE-FA47F78513C4}"/>
    <cellStyle name="SAPBEXHLevel1 2 6" xfId="38684" xr:uid="{D1833128-B96E-432F-ACC0-F52DAE48629D}"/>
    <cellStyle name="SAPBEXHLevel1 2 6 10" xfId="25707" xr:uid="{50B4AD7E-94A0-4C45-BCDA-1D6EF9E4F7F9}"/>
    <cellStyle name="SAPBEXHLevel1 2 6 2" xfId="38685" xr:uid="{9CA38B19-8835-4ACE-B3D1-192278C11809}"/>
    <cellStyle name="SAPBEXHLevel1 2 6 2 2" xfId="38686" xr:uid="{BD031C52-714D-45C4-9190-84ECC53DC24E}"/>
    <cellStyle name="SAPBEXHLevel1 2 6 2 3" xfId="38687" xr:uid="{36622DA8-CD90-4490-BC65-90CB2DAF7D1B}"/>
    <cellStyle name="SAPBEXHLevel1 2 6 2 4" xfId="38688" xr:uid="{BCD9048D-47B8-4307-B1E8-670B1053294E}"/>
    <cellStyle name="SAPBEXHLevel1 2 6 2 5" xfId="38689" xr:uid="{BF373916-47D1-4416-9533-D98926E82D74}"/>
    <cellStyle name="SAPBEXHLevel1 2 6 2 6" xfId="38690" xr:uid="{EDF2D806-1A51-4D4D-A67B-CE3F235E6670}"/>
    <cellStyle name="SAPBEXHLevel1 2 6 2 7" xfId="38691" xr:uid="{C186A5FA-E2EB-4251-B6D6-4A6896F718F0}"/>
    <cellStyle name="SAPBEXHLevel1 2 6 2 8" xfId="38692" xr:uid="{D953FE16-947B-48E4-9A26-74585A5F19F7}"/>
    <cellStyle name="SAPBEXHLevel1 2 6 2 9" xfId="38693" xr:uid="{CC7074F2-78F4-4157-9E5F-6419C140F94A}"/>
    <cellStyle name="SAPBEXHLevel1 2 6 3" xfId="38694" xr:uid="{649E548B-93B7-4E3E-9D32-DA167C8C4568}"/>
    <cellStyle name="SAPBEXHLevel1 2 6 4" xfId="33448" xr:uid="{4558C1A0-1DE3-46CC-B517-13BF0A377103}"/>
    <cellStyle name="SAPBEXHLevel1 2 6 5" xfId="33450" xr:uid="{2C8868C9-E07D-4E0F-8FE1-11CF8A5C559F}"/>
    <cellStyle name="SAPBEXHLevel1 2 6 6" xfId="33452" xr:uid="{CDAA983A-945E-40D3-8B92-450DF5C6A63E}"/>
    <cellStyle name="SAPBEXHLevel1 2 6 7" xfId="33454" xr:uid="{BF18063B-A175-4B42-9816-447CC11EC129}"/>
    <cellStyle name="SAPBEXHLevel1 2 6 8" xfId="38695" xr:uid="{1B32ABC6-E820-47CD-99C2-6B142C5157FF}"/>
    <cellStyle name="SAPBEXHLevel1 2 6 9" xfId="38696" xr:uid="{021259CA-11E2-4074-B46A-E0C2C8C73987}"/>
    <cellStyle name="SAPBEXHLevel1 2 7" xfId="19803" xr:uid="{A2899964-7240-414A-B3B7-1AC674027C49}"/>
    <cellStyle name="SAPBEXHLevel1 2 7 10" xfId="29989" xr:uid="{545A26D9-6244-477A-A7A5-BFD089732F8F}"/>
    <cellStyle name="SAPBEXHLevel1 2 7 2" xfId="38697" xr:uid="{0485A927-6977-4005-AFF4-9252FF07D645}"/>
    <cellStyle name="SAPBEXHLevel1 2 7 2 2" xfId="38698" xr:uid="{791513DF-0D6F-499B-B253-EB41313D5535}"/>
    <cellStyle name="SAPBEXHLevel1 2 7 2 3" xfId="38699" xr:uid="{93F4EBF1-1222-4E8A-8EE4-116057E2CD7E}"/>
    <cellStyle name="SAPBEXHLevel1 2 7 2 4" xfId="38700" xr:uid="{C5610205-B21A-4B13-AF49-23DF9F794C6D}"/>
    <cellStyle name="SAPBEXHLevel1 2 7 2 5" xfId="38701" xr:uid="{AD4272DA-0027-4154-A84E-9385B668B0A5}"/>
    <cellStyle name="SAPBEXHLevel1 2 7 2 6" xfId="38702" xr:uid="{36C159D1-65C9-44CC-ADDE-5D05F8F6E645}"/>
    <cellStyle name="SAPBEXHLevel1 2 7 2 7" xfId="38703" xr:uid="{AA8E3D12-37B3-4FA0-B65D-7CFC54CE2BD3}"/>
    <cellStyle name="SAPBEXHLevel1 2 7 2 8" xfId="38704" xr:uid="{A1AFC631-18C1-44E8-B358-BB4DA7DABF6A}"/>
    <cellStyle name="SAPBEXHLevel1 2 7 2 9" xfId="38705" xr:uid="{B1481A23-0FB4-4BD8-BD50-78947DA1A5C8}"/>
    <cellStyle name="SAPBEXHLevel1 2 7 3" xfId="38706" xr:uid="{A9ACBF81-51A9-4175-8795-64C1243E2E78}"/>
    <cellStyle name="SAPBEXHLevel1 2 7 4" xfId="38707" xr:uid="{E0FEEDE5-B162-4DE9-A3B8-D9B3DA771BF9}"/>
    <cellStyle name="SAPBEXHLevel1 2 7 5" xfId="38708" xr:uid="{8D0E4D96-3289-4950-AC33-730761BC818E}"/>
    <cellStyle name="SAPBEXHLevel1 2 7 6" xfId="38709" xr:uid="{A009CD07-A377-410A-B210-D21FB3F1B7D6}"/>
    <cellStyle name="SAPBEXHLevel1 2 7 7" xfId="38710" xr:uid="{80CD4857-E017-4E46-9323-40D4E3D91534}"/>
    <cellStyle name="SAPBEXHLevel1 2 7 8" xfId="38711" xr:uid="{185EBFF5-8CBF-402F-96A9-764EFE93E80F}"/>
    <cellStyle name="SAPBEXHLevel1 2 7 9" xfId="38712" xr:uid="{F8620123-61A6-437B-8F0E-A955A42E2C46}"/>
    <cellStyle name="SAPBEXHLevel1 2 8" xfId="2760" xr:uid="{014A6DF7-283A-407C-A229-1A3235AD3CB3}"/>
    <cellStyle name="SAPBEXHLevel1 2 8 10" xfId="38713" xr:uid="{5B4382D7-00A2-470B-A1C9-4C786831D2F1}"/>
    <cellStyle name="SAPBEXHLevel1 2 8 2" xfId="38714" xr:uid="{11CBB02F-A8E6-493E-85F7-80A3B26D4E82}"/>
    <cellStyle name="SAPBEXHLevel1 2 8 2 2" xfId="27361" xr:uid="{600EABAC-EC1E-470D-847A-32B41D46503E}"/>
    <cellStyle name="SAPBEXHLevel1 2 8 2 3" xfId="10377" xr:uid="{1F407B31-3176-43F8-B5E3-26011E0A42A7}"/>
    <cellStyle name="SAPBEXHLevel1 2 8 2 4" xfId="38715" xr:uid="{F4974C6D-9F27-4218-8B0D-EBA1A6FF6103}"/>
    <cellStyle name="SAPBEXHLevel1 2 8 2 5" xfId="38716" xr:uid="{202572BB-BF9B-4F09-9C12-BEE411B24D69}"/>
    <cellStyle name="SAPBEXHLevel1 2 8 2 6" xfId="38717" xr:uid="{382CBC7C-2D16-4EBA-A2EE-B58334CB1FE7}"/>
    <cellStyle name="SAPBEXHLevel1 2 8 2 7" xfId="38718" xr:uid="{29E2AEBA-FCB1-491F-B2A0-095B7BA24080}"/>
    <cellStyle name="SAPBEXHLevel1 2 8 2 8" xfId="38719" xr:uid="{E75D4CCA-3BBE-460D-9C4D-CA3EDFE2A53A}"/>
    <cellStyle name="SAPBEXHLevel1 2 8 2 9" xfId="38720" xr:uid="{7661C4B9-90E1-4033-A1DD-EEED0B4692B1}"/>
    <cellStyle name="SAPBEXHLevel1 2 8 3" xfId="38721" xr:uid="{E7E7417D-0D23-4713-AD0B-26A3734690CC}"/>
    <cellStyle name="SAPBEXHLevel1 2 8 4" xfId="1390" xr:uid="{A2FF4C54-01CF-4B24-AF3F-EB66F75CBB04}"/>
    <cellStyle name="SAPBEXHLevel1 2 8 5" xfId="1706" xr:uid="{B9A8AD25-CFD9-46C5-BCD1-FA33634067D5}"/>
    <cellStyle name="SAPBEXHLevel1 2 8 6" xfId="28795" xr:uid="{8C7CFD10-8272-412A-907A-A25D06724E7B}"/>
    <cellStyle name="SAPBEXHLevel1 2 8 7" xfId="28799" xr:uid="{95FA4C00-428B-41DD-8952-E5ED449B1E80}"/>
    <cellStyle name="SAPBEXHLevel1 2 8 8" xfId="17206" xr:uid="{C38B1BBA-0C3D-4921-BCF3-A87E7820414A}"/>
    <cellStyle name="SAPBEXHLevel1 2 8 9" xfId="17210" xr:uid="{0E075E31-ED51-481B-A60F-D4B65D4272D4}"/>
    <cellStyle name="SAPBEXHLevel1 2 9" xfId="565" xr:uid="{51F6B5E3-F7DF-40D3-864A-467A57D0E96F}"/>
    <cellStyle name="SAPBEXHLevel1 2 9 10" xfId="38722" xr:uid="{F40E3944-7CE4-497C-A9A1-F7545FD7B46E}"/>
    <cellStyle name="SAPBEXHLevel1 2 9 2" xfId="38723" xr:uid="{29ADBCB5-A90A-47A4-B238-AA85ABC0FA96}"/>
    <cellStyle name="SAPBEXHLevel1 2 9 2 2" xfId="9706" xr:uid="{D928994F-F673-4FD6-8B10-F96CEC40CDAF}"/>
    <cellStyle name="SAPBEXHLevel1 2 9 2 3" xfId="10717" xr:uid="{6EE5DF83-DABD-4FDC-95FE-0C60733E420A}"/>
    <cellStyle name="SAPBEXHLevel1 2 9 2 4" xfId="38724" xr:uid="{DA7C930E-DB32-47D7-B0B6-EF7C245FC1FB}"/>
    <cellStyle name="SAPBEXHLevel1 2 9 2 5" xfId="38725" xr:uid="{D17C095B-5C98-4E0F-BDE8-F3B337C9CD73}"/>
    <cellStyle name="SAPBEXHLevel1 2 9 2 6" xfId="38726" xr:uid="{4DFB23A2-2E63-4C04-ACA3-684E45109B32}"/>
    <cellStyle name="SAPBEXHLevel1 2 9 2 7" xfId="10723" xr:uid="{BCEF0A45-0E05-49BB-AB11-AE4B17F4CA16}"/>
    <cellStyle name="SAPBEXHLevel1 2 9 2 8" xfId="38727" xr:uid="{E63A918E-6DD2-4858-8E0F-36E0196BB029}"/>
    <cellStyle name="SAPBEXHLevel1 2 9 2 9" xfId="38728" xr:uid="{080B5001-B731-4866-875A-9A4292836647}"/>
    <cellStyle name="SAPBEXHLevel1 2 9 3" xfId="38729" xr:uid="{AAE295AA-F3DE-4C1F-80C4-B9CFBC3B57BF}"/>
    <cellStyle name="SAPBEXHLevel1 2 9 4" xfId="28807" xr:uid="{83BF8808-9CD9-49F9-A192-C4EE34C6412C}"/>
    <cellStyle name="SAPBEXHLevel1 2 9 5" xfId="28809" xr:uid="{D761D42B-CA2D-4C91-823F-AF4774B2A131}"/>
    <cellStyle name="SAPBEXHLevel1 2 9 6" xfId="28811" xr:uid="{BFFBE114-4811-454A-A560-3994B6676F01}"/>
    <cellStyle name="SAPBEXHLevel1 2 9 7" xfId="14372" xr:uid="{CEA8C844-B488-4B95-9B67-D00B9E5D521A}"/>
    <cellStyle name="SAPBEXHLevel1 2 9 8" xfId="14376" xr:uid="{6F1B2618-BFD0-451F-88F0-CF825B906269}"/>
    <cellStyle name="SAPBEXHLevel1 2 9 9" xfId="14381" xr:uid="{CD020FB9-26E5-4D6B-8870-832D7DBBA2F9}"/>
    <cellStyle name="SAPBEXHLevel1 2_New TB 18-19" xfId="24303" xr:uid="{0A9A9F75-43B0-4D6B-AA71-9741C770E3DD}"/>
    <cellStyle name="SAPBEXHLevel1 20" xfId="38317" xr:uid="{5018860E-D50C-4F02-B0CE-AA86FCC79881}"/>
    <cellStyle name="SAPBEXHLevel1 21" xfId="38319" xr:uid="{FC3C5EE8-77ED-42E1-B857-93043C19F81A}"/>
    <cellStyle name="SAPBEXHLevel1 22" xfId="38321" xr:uid="{C611463F-CBB8-4674-B389-409064AAFE7C}"/>
    <cellStyle name="SAPBEXHLevel1 3" xfId="38730" xr:uid="{A87B2419-12C5-4461-937C-962F2BCD4903}"/>
    <cellStyle name="SAPBEXHLevel1 3 10" xfId="38731" xr:uid="{32EA1726-3128-4CB5-B7C6-CCA41692A181}"/>
    <cellStyle name="SAPBEXHLevel1 3 10 2" xfId="23643" xr:uid="{9B32DBB7-7430-41F1-B833-C2716064BCA5}"/>
    <cellStyle name="SAPBEXHLevel1 3 10 3" xfId="23649" xr:uid="{5C00D6C7-9A7D-4CF9-BF06-7CA76B1944AE}"/>
    <cellStyle name="SAPBEXHLevel1 3 10 4" xfId="25241" xr:uid="{05F729D1-E492-47E7-A0F3-1FC27C107753}"/>
    <cellStyle name="SAPBEXHLevel1 3 10 5" xfId="26631" xr:uid="{746D07BC-C117-4BEF-8CCF-7E3C444A278B}"/>
    <cellStyle name="SAPBEXHLevel1 3 10 6" xfId="38732" xr:uid="{79AFCAFA-3614-4C83-852B-5587B37035A1}"/>
    <cellStyle name="SAPBEXHLevel1 3 10 7" xfId="38734" xr:uid="{4747628E-2D77-4355-A548-3DCBD3CC4CFE}"/>
    <cellStyle name="SAPBEXHLevel1 3 10 8" xfId="38735" xr:uid="{A0E84203-E1D4-447B-B9EE-57326F0639B1}"/>
    <cellStyle name="SAPBEXHLevel1 3 10 9" xfId="38736" xr:uid="{FFB3ACEC-683E-4136-90F9-796D4266E6BF}"/>
    <cellStyle name="SAPBEXHLevel1 3 11" xfId="38737" xr:uid="{4FA21151-004B-48BA-A89A-973131C4537A}"/>
    <cellStyle name="SAPBEXHLevel1 3 11 2" xfId="23676" xr:uid="{EFB06FB1-8D35-4371-A596-D0F15A111D81}"/>
    <cellStyle name="SAPBEXHLevel1 3 11 3" xfId="23681" xr:uid="{AC2903D5-5745-49DE-B0A9-1748FE4B729E}"/>
    <cellStyle name="SAPBEXHLevel1 3 11 4" xfId="25245" xr:uid="{C27DFCE5-FD9B-411D-9C70-55A587F2C15F}"/>
    <cellStyle name="SAPBEXHLevel1 3 11 5" xfId="26633" xr:uid="{1D26EF16-3B91-4667-9827-E04ABDA88371}"/>
    <cellStyle name="SAPBEXHLevel1 3 11 6" xfId="38738" xr:uid="{ED693A5F-4743-4050-8B68-9A994317F9D1}"/>
    <cellStyle name="SAPBEXHLevel1 3 11 7" xfId="38739" xr:uid="{C98AD4DB-818C-49E9-BA77-80937A253D76}"/>
    <cellStyle name="SAPBEXHLevel1 3 11 8" xfId="38740" xr:uid="{3D1F90EA-7CBD-48F9-9F1C-50B459113760}"/>
    <cellStyle name="SAPBEXHLevel1 3 11 9" xfId="38741" xr:uid="{7C9D51E0-7A37-4FC6-9242-AAF7072862FC}"/>
    <cellStyle name="SAPBEXHLevel1 3 12" xfId="38742" xr:uid="{F575B958-AF23-4952-9ACE-A77A9011F043}"/>
    <cellStyle name="SAPBEXHLevel1 3 12 2" xfId="23707" xr:uid="{476034E0-FC2F-4DFE-A445-5C56EF5A7FD6}"/>
    <cellStyle name="SAPBEXHLevel1 3 12 3" xfId="23712" xr:uid="{88FC9D3E-C1A5-49FF-B41E-D8627B3E6463}"/>
    <cellStyle name="SAPBEXHLevel1 3 12 4" xfId="25249" xr:uid="{3EC4017E-A061-4356-A86D-404DAD213396}"/>
    <cellStyle name="SAPBEXHLevel1 3 12 5" xfId="26637" xr:uid="{54B07AC9-6AEA-4BF7-ACEA-1FD67C5FBC63}"/>
    <cellStyle name="SAPBEXHLevel1 3 12 6" xfId="38743" xr:uid="{2212C924-FC7D-41A4-8F17-2603860F8345}"/>
    <cellStyle name="SAPBEXHLevel1 3 12 7" xfId="33" xr:uid="{9D8E7E71-7581-4A13-8A2A-DC138D6A4F7E}"/>
    <cellStyle name="SAPBEXHLevel1 3 12 8" xfId="38744" xr:uid="{A119E909-396D-455E-8FBB-90D6D5060F7A}"/>
    <cellStyle name="SAPBEXHLevel1 3 12 9" xfId="38745" xr:uid="{A937232B-D30F-40D1-AFEE-21C0F5D1FBC0}"/>
    <cellStyle name="SAPBEXHLevel1 3 13" xfId="38746" xr:uid="{356A7960-FF77-440B-A94D-53F5EF0ACCD4}"/>
    <cellStyle name="SAPBEXHLevel1 3 13 2" xfId="23730" xr:uid="{17E181A0-8467-4B39-85D4-3AF6C334F8BC}"/>
    <cellStyle name="SAPBEXHLevel1 3 13 3" xfId="23735" xr:uid="{E15EFAE9-B9BC-4BBE-B3CE-6974B3516186}"/>
    <cellStyle name="SAPBEXHLevel1 3 13 4" xfId="25253" xr:uid="{D06FA74F-3079-4DE2-8882-ED981607557B}"/>
    <cellStyle name="SAPBEXHLevel1 3 13 5" xfId="26641" xr:uid="{7690D4EF-5572-48CF-AA14-AE727B328D5C}"/>
    <cellStyle name="SAPBEXHLevel1 3 13 6" xfId="38747" xr:uid="{4223D759-4532-41D4-985E-492FCFB1929F}"/>
    <cellStyle name="SAPBEXHLevel1 3 13 7" xfId="38748" xr:uid="{81ECF1A2-1FFB-4B2C-B180-C176EE809ACC}"/>
    <cellStyle name="SAPBEXHLevel1 3 13 8" xfId="38749" xr:uid="{DA1C865B-7DF5-40C3-8B4F-D5D306EC9218}"/>
    <cellStyle name="SAPBEXHLevel1 3 13 9" xfId="38750" xr:uid="{F574FCBD-2749-4092-8505-E95CB1D973FD}"/>
    <cellStyle name="SAPBEXHLevel1 3 14" xfId="38751" xr:uid="{7D7B6BFD-C01B-45E3-9805-A29765E5BAA2}"/>
    <cellStyle name="SAPBEXHLevel1 3 15" xfId="38752" xr:uid="{6ADE43CC-8719-472C-8EDE-166C0C525B14}"/>
    <cellStyle name="SAPBEXHLevel1 3 16" xfId="38754" xr:uid="{12455E36-F667-42E7-85D0-92EE412BB1DB}"/>
    <cellStyle name="SAPBEXHLevel1 3 17" xfId="38757" xr:uid="{2D429F74-2327-46A3-9ED8-751E96604E6F}"/>
    <cellStyle name="SAPBEXHLevel1 3 18" xfId="38758" xr:uid="{746D7CED-BF43-435A-AED0-956AD32EA8C2}"/>
    <cellStyle name="SAPBEXHLevel1 3 19" xfId="38759" xr:uid="{9FCC81E4-DD1D-4B1D-99F6-DB475DAF35B1}"/>
    <cellStyle name="SAPBEXHLevel1 3 2" xfId="21119" xr:uid="{7FED60A4-9C2F-4A11-9BD3-5A1367F456ED}"/>
    <cellStyle name="SAPBEXHLevel1 3 2 10" xfId="30056" xr:uid="{A161C4DA-5404-4876-A429-37111477B99E}"/>
    <cellStyle name="SAPBEXHLevel1 3 2 10 2" xfId="38760" xr:uid="{85C83967-4137-4108-A00A-05B4C970FAE1}"/>
    <cellStyle name="SAPBEXHLevel1 3 2 10 3" xfId="38762" xr:uid="{3D2C54DE-B837-45D6-8AE7-E36A2F0A6274}"/>
    <cellStyle name="SAPBEXHLevel1 3 2 10 4" xfId="38764" xr:uid="{96CD9E50-9CF6-4264-8EA8-6715915616EB}"/>
    <cellStyle name="SAPBEXHLevel1 3 2 10 5" xfId="38766" xr:uid="{2C169C0C-D84A-4B1D-883E-F73AD10320F4}"/>
    <cellStyle name="SAPBEXHLevel1 3 2 10 6" xfId="38768" xr:uid="{21134EC6-97A2-43B6-A7D1-C05C5F9ADA3B}"/>
    <cellStyle name="SAPBEXHLevel1 3 2 10 7" xfId="38770" xr:uid="{12BB22EB-18B1-4A2F-808B-608C6D4D580E}"/>
    <cellStyle name="SAPBEXHLevel1 3 2 10 8" xfId="38772" xr:uid="{E445F7B8-0F6F-4094-B6E0-8580D5C764B2}"/>
    <cellStyle name="SAPBEXHLevel1 3 2 10 9" xfId="38774" xr:uid="{6ECEC4FF-C1D5-48A7-87FA-2336CBCA2305}"/>
    <cellStyle name="SAPBEXHLevel1 3 2 11" xfId="30058" xr:uid="{71BFAC7D-AD74-494F-AAEE-8D7BC4EDA8BB}"/>
    <cellStyle name="SAPBEXHLevel1 3 2 12" xfId="30060" xr:uid="{8F17AAF7-8461-4636-A453-27D75D8C3E79}"/>
    <cellStyle name="SAPBEXHLevel1 3 2 13" xfId="30062" xr:uid="{1EADE2FB-0FA5-487C-90C3-C0E55074E06D}"/>
    <cellStyle name="SAPBEXHLevel1 3 2 14" xfId="30064" xr:uid="{4DA046D4-1034-4FCE-ACF1-C4C6BCAB0424}"/>
    <cellStyle name="SAPBEXHLevel1 3 2 15" xfId="30066" xr:uid="{085D91BE-1CD4-421F-AF64-A12A7705DD87}"/>
    <cellStyle name="SAPBEXHLevel1 3 2 16" xfId="30068" xr:uid="{7236EC08-379A-4358-A261-E0E6C274B6BF}"/>
    <cellStyle name="SAPBEXHLevel1 3 2 17" xfId="30070" xr:uid="{92145A90-0F47-4C0A-A904-C7F90D0085DF}"/>
    <cellStyle name="SAPBEXHLevel1 3 2 18" xfId="38011" xr:uid="{EA2DFE0F-B037-40D1-B6B8-6862BADEE1FF}"/>
    <cellStyle name="SAPBEXHLevel1 3 2 2" xfId="38776" xr:uid="{03F50AE8-8519-4436-85BE-4F73DBAB337C}"/>
    <cellStyle name="SAPBEXHLevel1 3 2 2 10" xfId="38777" xr:uid="{37CA0C54-A944-46AC-9D5D-E7BB5C6C53C5}"/>
    <cellStyle name="SAPBEXHLevel1 3 2 2 2" xfId="38778" xr:uid="{E66080E8-61A8-427B-970D-1112EAFC09FE}"/>
    <cellStyle name="SAPBEXHLevel1 3 2 2 2 2" xfId="38780" xr:uid="{D2D3D706-156D-4D9B-AFE9-C2C6EC75B5F2}"/>
    <cellStyle name="SAPBEXHLevel1 3 2 2 2 3" xfId="38781" xr:uid="{26FBB3FB-C9B9-48AD-B70C-94A57ABB194E}"/>
    <cellStyle name="SAPBEXHLevel1 3 2 2 2 4" xfId="38782" xr:uid="{E8B207A6-ADB1-42D7-AE50-F6D7FEB09A1A}"/>
    <cellStyle name="SAPBEXHLevel1 3 2 2 2 5" xfId="8810" xr:uid="{411D2485-6473-40F6-A487-FEA2D019FD7B}"/>
    <cellStyle name="SAPBEXHLevel1 3 2 2 2 6" xfId="2973" xr:uid="{7B917B5E-B07C-484F-8AE1-8400AB8644AF}"/>
    <cellStyle name="SAPBEXHLevel1 3 2 2 2 7" xfId="7387" xr:uid="{87142287-584A-4877-B66C-3FBDCD79081C}"/>
    <cellStyle name="SAPBEXHLevel1 3 2 2 2 8" xfId="7563" xr:uid="{B7666433-3661-4BF3-906B-B6B21B19EAF6}"/>
    <cellStyle name="SAPBEXHLevel1 3 2 2 2 9" xfId="7645" xr:uid="{2ED4B581-1254-4D77-8BFE-6A8057F429E5}"/>
    <cellStyle name="SAPBEXHLevel1 3 2 2 3" xfId="38783" xr:uid="{5E9202C7-2296-41C5-AD40-647604EC3DF9}"/>
    <cellStyle name="SAPBEXHLevel1 3 2 2 4" xfId="38785" xr:uid="{31DF83DB-6320-465E-B37E-04D60D774E0C}"/>
    <cellStyle name="SAPBEXHLevel1 3 2 2 5" xfId="7376" xr:uid="{0D550902-808D-4F85-95B4-B904381CFD40}"/>
    <cellStyle name="SAPBEXHLevel1 3 2 2 6" xfId="2272" xr:uid="{1D4017F3-6E75-46B8-9AD0-68F74C4BD9D4}"/>
    <cellStyle name="SAPBEXHLevel1 3 2 2 7" xfId="2282" xr:uid="{D56B1314-3A71-48B9-9D43-A722DC38DAAA}"/>
    <cellStyle name="SAPBEXHLevel1 3 2 2 8" xfId="361" xr:uid="{26836B6F-0E0B-4B11-BD7A-91AA258CD743}"/>
    <cellStyle name="SAPBEXHLevel1 3 2 2 9" xfId="409" xr:uid="{E1370F2B-B11E-44EC-B965-7002A6DBAF38}"/>
    <cellStyle name="SAPBEXHLevel1 3 2 3" xfId="38787" xr:uid="{6D3A61E0-BD05-4041-9F4D-E4F1D1FC901D}"/>
    <cellStyle name="SAPBEXHLevel1 3 2 3 10" xfId="38788" xr:uid="{7348175C-E552-4D41-ACF8-867FF1264867}"/>
    <cellStyle name="SAPBEXHLevel1 3 2 3 2" xfId="38789" xr:uid="{81E09CC1-CF63-4496-915E-764CD3934B9F}"/>
    <cellStyle name="SAPBEXHLevel1 3 2 3 2 2" xfId="38791" xr:uid="{E19AE8D0-C093-4683-9D69-3B340BD6AFFF}"/>
    <cellStyle name="SAPBEXHLevel1 3 2 3 2 3" xfId="38792" xr:uid="{749A3649-3C3F-40BA-B291-4EA841F3E7B4}"/>
    <cellStyle name="SAPBEXHLevel1 3 2 3 2 4" xfId="38793" xr:uid="{BFC7AADD-67BC-4051-A9DB-6FFC0B1BC7C3}"/>
    <cellStyle name="SAPBEXHLevel1 3 2 3 2 5" xfId="38794" xr:uid="{7F7F47AF-4898-4FF4-875B-69AE027F1652}"/>
    <cellStyle name="SAPBEXHLevel1 3 2 3 2 6" xfId="33843" xr:uid="{ABD5674B-7C30-44B0-BDF7-48CADA2746BB}"/>
    <cellStyle name="SAPBEXHLevel1 3 2 3 2 7" xfId="38795" xr:uid="{728B8D1A-BCB7-4DA5-B65A-E66BEBF5964E}"/>
    <cellStyle name="SAPBEXHLevel1 3 2 3 2 8" xfId="38796" xr:uid="{B6847E83-2B3A-4143-8AEC-8FC1F1E17BFD}"/>
    <cellStyle name="SAPBEXHLevel1 3 2 3 2 9" xfId="38797" xr:uid="{751B3B2D-BBE7-4380-B26F-6F9F5B31E76E}"/>
    <cellStyle name="SAPBEXHLevel1 3 2 3 3" xfId="38798" xr:uid="{8D3666F4-5932-4BA0-B510-A49E9D5F65D7}"/>
    <cellStyle name="SAPBEXHLevel1 3 2 3 4" xfId="38800" xr:uid="{60F0BAC2-62DD-459F-BEF4-68D99F047308}"/>
    <cellStyle name="SAPBEXHLevel1 3 2 3 5" xfId="7384" xr:uid="{55E792EB-F743-4597-A7D7-87E852FF0C1A}"/>
    <cellStyle name="SAPBEXHLevel1 3 2 3 6" xfId="5872" xr:uid="{2565042A-A666-4336-97C2-8C345BADEEFE}"/>
    <cellStyle name="SAPBEXHLevel1 3 2 3 7" xfId="5883" xr:uid="{9102468B-879F-4718-8634-15119AB6D5EA}"/>
    <cellStyle name="SAPBEXHLevel1 3 2 3 8" xfId="5886" xr:uid="{387C77B3-CB12-4B87-AC16-D501A8C6CBD6}"/>
    <cellStyle name="SAPBEXHLevel1 3 2 3 9" xfId="5968" xr:uid="{86C96966-2488-4A91-9C31-E265405649C3}"/>
    <cellStyle name="SAPBEXHLevel1 3 2 4" xfId="26965" xr:uid="{D80D386B-3B12-4D96-A93E-EEE82145E87C}"/>
    <cellStyle name="SAPBEXHLevel1 3 2 4 10" xfId="38802" xr:uid="{1148A1FA-CE1D-47F1-ABA7-8CF1086E0540}"/>
    <cellStyle name="SAPBEXHLevel1 3 2 4 2" xfId="3756" xr:uid="{9658AD81-4EA2-4E28-8A93-2735D64061E7}"/>
    <cellStyle name="SAPBEXHLevel1 3 2 4 2 2" xfId="21475" xr:uid="{6B0144BA-87EB-4AC8-9655-70C49D614F8F}"/>
    <cellStyle name="SAPBEXHLevel1 3 2 4 2 3" xfId="21478" xr:uid="{4448B1B3-37E1-47F9-97E2-3B866B490755}"/>
    <cellStyle name="SAPBEXHLevel1 3 2 4 2 4" xfId="21481" xr:uid="{3B33F0A8-42B5-4B29-94D6-897358C86C7E}"/>
    <cellStyle name="SAPBEXHLevel1 3 2 4 2 5" xfId="21484" xr:uid="{07B3059F-13CC-4D10-9DC3-6B68B4580374}"/>
    <cellStyle name="SAPBEXHLevel1 3 2 4 2 6" xfId="38803" xr:uid="{6411A9D0-456C-4685-97D0-77FE756F3BC0}"/>
    <cellStyle name="SAPBEXHLevel1 3 2 4 2 7" xfId="38804" xr:uid="{24EFBD7E-6A0C-4FEB-A0D4-82F9E90B5E00}"/>
    <cellStyle name="SAPBEXHLevel1 3 2 4 2 8" xfId="38805" xr:uid="{DE9603A6-6651-49B7-89B6-F6BEBA1E42FC}"/>
    <cellStyle name="SAPBEXHLevel1 3 2 4 2 9" xfId="38806" xr:uid="{8A06857E-DEAD-49D6-B0B8-B8891B79F5D8}"/>
    <cellStyle name="SAPBEXHLevel1 3 2 4 3" xfId="38807" xr:uid="{C8487D17-A220-48F0-91FA-B68119899379}"/>
    <cellStyle name="SAPBEXHLevel1 3 2 4 4" xfId="38809" xr:uid="{243050F7-72D6-4FD1-92E8-E9A6A98C0DE6}"/>
    <cellStyle name="SAPBEXHLevel1 3 2 4 5" xfId="38811" xr:uid="{26097357-45A4-40B5-A8B6-B384A540A150}"/>
    <cellStyle name="SAPBEXHLevel1 3 2 4 6" xfId="38813" xr:uid="{2B41C9BC-FA79-4A79-9C8C-BEDE970C973B}"/>
    <cellStyle name="SAPBEXHLevel1 3 2 4 7" xfId="38815" xr:uid="{180F0D55-A17E-42B4-B8F0-1EDE597EB02D}"/>
    <cellStyle name="SAPBEXHLevel1 3 2 4 8" xfId="38817" xr:uid="{7E2A4D71-574D-4727-8545-559D18513CD1}"/>
    <cellStyle name="SAPBEXHLevel1 3 2 4 9" xfId="38818" xr:uid="{2B1FAE83-505A-4CE5-84ED-2B8D669D7C46}"/>
    <cellStyle name="SAPBEXHLevel1 3 2 5" xfId="26968" xr:uid="{008D5011-E035-4131-8CF2-FCDC86AFD4DB}"/>
    <cellStyle name="SAPBEXHLevel1 3 2 5 10" xfId="38820" xr:uid="{49860314-4F5A-4016-A0AC-1981619AA249}"/>
    <cellStyle name="SAPBEXHLevel1 3 2 5 2" xfId="38821" xr:uid="{78B26C18-407E-40D6-ADB2-66E1336F2B22}"/>
    <cellStyle name="SAPBEXHLevel1 3 2 5 2 2" xfId="21582" xr:uid="{8A1A8916-4619-484B-8979-8B3017E25787}"/>
    <cellStyle name="SAPBEXHLevel1 3 2 5 2 3" xfId="21585" xr:uid="{140E7191-A1CB-46D6-9CC9-FF737E1F2961}"/>
    <cellStyle name="SAPBEXHLevel1 3 2 5 2 4" xfId="21588" xr:uid="{B5293C68-3ED6-4671-B18D-9A6B2B04DAF3}"/>
    <cellStyle name="SAPBEXHLevel1 3 2 5 2 5" xfId="21591" xr:uid="{0878912D-6C19-49D7-9E14-EA7480DF466B}"/>
    <cellStyle name="SAPBEXHLevel1 3 2 5 2 6" xfId="38825" xr:uid="{271E4906-4F84-4684-9870-A9A924A4E50F}"/>
    <cellStyle name="SAPBEXHLevel1 3 2 5 2 7" xfId="38826" xr:uid="{9DB3B26F-7A79-421E-BF63-7DBA2A9F2430}"/>
    <cellStyle name="SAPBEXHLevel1 3 2 5 2 8" xfId="38827" xr:uid="{C9BFC8E2-2141-4B31-A2B4-A74E3FE621AD}"/>
    <cellStyle name="SAPBEXHLevel1 3 2 5 2 9" xfId="24518" xr:uid="{66586239-B349-4493-AE06-83FA96A33ECF}"/>
    <cellStyle name="SAPBEXHLevel1 3 2 5 3" xfId="38828" xr:uid="{EF72F256-9BF8-403A-AE38-CE01EC81F067}"/>
    <cellStyle name="SAPBEXHLevel1 3 2 5 4" xfId="38831" xr:uid="{BFB007E9-C452-451E-9280-0090DA88D0FE}"/>
    <cellStyle name="SAPBEXHLevel1 3 2 5 5" xfId="38834" xr:uid="{1A12D338-431F-48FE-91F5-949CD392E420}"/>
    <cellStyle name="SAPBEXHLevel1 3 2 5 6" xfId="38837" xr:uid="{4B00B6F0-1479-4306-887E-4FE2018F69F6}"/>
    <cellStyle name="SAPBEXHLevel1 3 2 5 7" xfId="27729" xr:uid="{C035D9FA-C702-49B2-AE0B-CC81E47A2127}"/>
    <cellStyle name="SAPBEXHLevel1 3 2 5 8" xfId="33535" xr:uid="{5FED6942-8EA7-410C-A788-17D5921759BE}"/>
    <cellStyle name="SAPBEXHLevel1 3 2 5 9" xfId="33537" xr:uid="{9F2A739B-67E0-41CC-81C3-0E66C26CFEB0}"/>
    <cellStyle name="SAPBEXHLevel1 3 2 6" xfId="26972" xr:uid="{49D5E59F-A8EA-4624-B351-98117020E9C9}"/>
    <cellStyle name="SAPBEXHLevel1 3 2 6 10" xfId="38839" xr:uid="{F217BFDD-BA57-473B-8D41-DDA022DAAFEB}"/>
    <cellStyle name="SAPBEXHLevel1 3 2 6 2" xfId="19205" xr:uid="{FDEF0C2D-5494-4E06-B579-4A2D2833634D}"/>
    <cellStyle name="SAPBEXHLevel1 3 2 6 2 2" xfId="21671" xr:uid="{BAD5F613-A0A7-4A95-B140-1FC467291B89}"/>
    <cellStyle name="SAPBEXHLevel1 3 2 6 2 3" xfId="21675" xr:uid="{BA6D741E-475F-4059-A1FF-BE1D20A72149}"/>
    <cellStyle name="SAPBEXHLevel1 3 2 6 2 4" xfId="21679" xr:uid="{1B9D83CD-9D54-4DC3-9F08-AE93387C9359}"/>
    <cellStyle name="SAPBEXHLevel1 3 2 6 2 5" xfId="21683" xr:uid="{75EA6F23-1C82-4634-87C6-7A07DC259293}"/>
    <cellStyle name="SAPBEXHLevel1 3 2 6 2 6" xfId="33413" xr:uid="{9B7732A0-9972-4569-BD57-125EDFA05404}"/>
    <cellStyle name="SAPBEXHLevel1 3 2 6 2 7" xfId="33428" xr:uid="{4D9F5D81-76A0-40D0-AF9B-E9F42234A391}"/>
    <cellStyle name="SAPBEXHLevel1 3 2 6 2 8" xfId="33430" xr:uid="{FDFC14C8-5CAE-4ECF-BAB2-04CF444F1631}"/>
    <cellStyle name="SAPBEXHLevel1 3 2 6 2 9" xfId="24571" xr:uid="{CE7AD5ED-CCB6-4629-98BB-EE8AF96EE1E0}"/>
    <cellStyle name="SAPBEXHLevel1 3 2 6 3" xfId="19210" xr:uid="{BCD50156-A288-4B15-B96B-35E04DEB72DC}"/>
    <cellStyle name="SAPBEXHLevel1 3 2 6 4" xfId="19215" xr:uid="{884E9C97-0B69-4D3C-8E58-A72A2D61AFEF}"/>
    <cellStyle name="SAPBEXHLevel1 3 2 6 5" xfId="33445" xr:uid="{5A0A0DAF-8FED-4DE8-B3BA-534984BE184C}"/>
    <cellStyle name="SAPBEXHLevel1 3 2 6 6" xfId="33456" xr:uid="{ABDD4F20-3790-4C69-A180-3D7FC9C4E99E}"/>
    <cellStyle name="SAPBEXHLevel1 3 2 6 7" xfId="38840" xr:uid="{647FEE09-3A7D-4D17-AFDC-4BB5DDE51E10}"/>
    <cellStyle name="SAPBEXHLevel1 3 2 6 8" xfId="38842" xr:uid="{F4E1945E-9C64-4F81-A55C-0DE79CA44129}"/>
    <cellStyle name="SAPBEXHLevel1 3 2 6 9" xfId="38843" xr:uid="{A8014BE9-3F6F-4DF1-9CA9-79CE62EC1196}"/>
    <cellStyle name="SAPBEXHLevel1 3 2 7" xfId="26976" xr:uid="{0F103BB3-9CDB-47D1-AD8B-FC7C2B0D62F2}"/>
    <cellStyle name="SAPBEXHLevel1 3 2 7 2" xfId="38844" xr:uid="{9F20120F-1770-4B61-B2E8-D47C763D834F}"/>
    <cellStyle name="SAPBEXHLevel1 3 2 7 3" xfId="38848" xr:uid="{6D78C5B8-7B5C-45EC-97C1-4B27B32986F0}"/>
    <cellStyle name="SAPBEXHLevel1 3 2 7 4" xfId="38851" xr:uid="{8C7D2E83-57B3-41D9-AC77-992650656AF9}"/>
    <cellStyle name="SAPBEXHLevel1 3 2 7 5" xfId="38854" xr:uid="{3B9FFF5B-39DB-4391-B51A-0C0D1CB599BE}"/>
    <cellStyle name="SAPBEXHLevel1 3 2 7 6" xfId="29918" xr:uid="{8E39D288-A27D-4C09-9AD4-30C6F8B014F2}"/>
    <cellStyle name="SAPBEXHLevel1 3 2 7 7" xfId="38856" xr:uid="{A4B082D5-9049-48B0-8F59-9B47D2AED220}"/>
    <cellStyle name="SAPBEXHLevel1 3 2 7 8" xfId="38858" xr:uid="{D40668A7-B8B7-4CF1-B2DC-45AE57B3D4C7}"/>
    <cellStyle name="SAPBEXHLevel1 3 2 7 9" xfId="38859" xr:uid="{00A7FCF3-081D-4EB0-97E0-6658E5C59FFE}"/>
    <cellStyle name="SAPBEXHLevel1 3 2 8" xfId="26980" xr:uid="{2DE5341E-40EC-4585-9EDC-51A000CBA609}"/>
    <cellStyle name="SAPBEXHLevel1 3 2 8 2" xfId="38860" xr:uid="{D4E86E3F-2963-4808-8D1D-96A86DE8BA5C}"/>
    <cellStyle name="SAPBEXHLevel1 3 2 8 3" xfId="38863" xr:uid="{BFBB09C5-DF4C-47EA-B134-D98AFA1DA4E1}"/>
    <cellStyle name="SAPBEXHLevel1 3 2 8 4" xfId="38865" xr:uid="{D909E335-83BD-497B-AE84-5BE1D3868CED}"/>
    <cellStyle name="SAPBEXHLevel1 3 2 8 5" xfId="38867" xr:uid="{783DE0F4-7EE7-4902-AED8-1A85C86E6AF1}"/>
    <cellStyle name="SAPBEXHLevel1 3 2 8 6" xfId="38869" xr:uid="{F3A1C512-09B8-4121-ADD3-E52594C6CE6A}"/>
    <cellStyle name="SAPBEXHLevel1 3 2 8 7" xfId="38871" xr:uid="{80B932E1-F716-4FCD-BD21-9A6DBD4FD8A0}"/>
    <cellStyle name="SAPBEXHLevel1 3 2 8 8" xfId="38873" xr:uid="{DF80A9A0-764B-42AA-8999-BE0384E77917}"/>
    <cellStyle name="SAPBEXHLevel1 3 2 8 9" xfId="38874" xr:uid="{159040AF-9D9D-4240-AE8A-AF2F5A86D543}"/>
    <cellStyle name="SAPBEXHLevel1 3 2 9" xfId="26984" xr:uid="{FFE92F15-FF44-4A61-B59D-A4F8A95E8BA1}"/>
    <cellStyle name="SAPBEXHLevel1 3 2 9 2" xfId="38875" xr:uid="{D9981C6B-D45E-4B88-AF84-32027F20798E}"/>
    <cellStyle name="SAPBEXHLevel1 3 2 9 3" xfId="38878" xr:uid="{AB6413AC-2F51-44B4-9C38-5B868C5B9B80}"/>
    <cellStyle name="SAPBEXHLevel1 3 2 9 4" xfId="38880" xr:uid="{95554823-ECDE-4888-909C-C90FCA2B184C}"/>
    <cellStyle name="SAPBEXHLevel1 3 2 9 5" xfId="38882" xr:uid="{5628B0AF-6445-4882-8DD2-340F8F79FBD8}"/>
    <cellStyle name="SAPBEXHLevel1 3 2 9 6" xfId="38884" xr:uid="{84BA496D-D358-49FD-B60C-8AF7BE15AEA9}"/>
    <cellStyle name="SAPBEXHLevel1 3 2 9 7" xfId="38886" xr:uid="{4951F729-4F52-4D4F-9D4F-119A166B1642}"/>
    <cellStyle name="SAPBEXHLevel1 3 2 9 8" xfId="38888" xr:uid="{1A27C6AB-CE4B-4D18-A455-15AD82AB8D74}"/>
    <cellStyle name="SAPBEXHLevel1 3 2 9 9" xfId="38889" xr:uid="{D06F9185-E181-4ED7-BB00-E108756DC269}"/>
    <cellStyle name="SAPBEXHLevel1 3 2_New TB 18-19" xfId="38891" xr:uid="{9A19CAC2-48F9-4C18-B05B-A8D12D99585D}"/>
    <cellStyle name="SAPBEXHLevel1 3 20" xfId="38753" xr:uid="{EF45B34E-7AC3-4AF4-8353-BA1D5659B1D1}"/>
    <cellStyle name="SAPBEXHLevel1 3 21" xfId="38755" xr:uid="{A347F473-4E36-442E-A6AC-5C938B10B382}"/>
    <cellStyle name="SAPBEXHLevel1 3 3" xfId="34701" xr:uid="{A92EF3B2-1768-4DEB-A349-76A9948F38AC}"/>
    <cellStyle name="SAPBEXHLevel1 3 3 10" xfId="38892" xr:uid="{9DC4DA4F-B151-4223-B3A7-886359FB8377}"/>
    <cellStyle name="SAPBEXHLevel1 3 3 10 2" xfId="38893" xr:uid="{BCF81EBC-8206-4865-852F-F1683ABE7381}"/>
    <cellStyle name="SAPBEXHLevel1 3 3 10 3" xfId="38894" xr:uid="{6BC4660C-68B3-4527-8B1C-9648663E5B67}"/>
    <cellStyle name="SAPBEXHLevel1 3 3 10 4" xfId="38895" xr:uid="{C80CC2BF-6628-433F-B382-B9555D98F986}"/>
    <cellStyle name="SAPBEXHLevel1 3 3 10 5" xfId="38896" xr:uid="{AF2B209A-109A-4A20-8B44-FE0F952662E3}"/>
    <cellStyle name="SAPBEXHLevel1 3 3 10 6" xfId="38897" xr:uid="{F52FAD07-CA53-486D-A8AC-E9636FFFD34F}"/>
    <cellStyle name="SAPBEXHLevel1 3 3 10 7" xfId="38898" xr:uid="{F064B9D9-B0CF-4F4F-BB42-F014169AF874}"/>
    <cellStyle name="SAPBEXHLevel1 3 3 10 8" xfId="38899" xr:uid="{AC3A1951-A4EA-416F-AA05-1288FA105E40}"/>
    <cellStyle name="SAPBEXHLevel1 3 3 10 9" xfId="38900" xr:uid="{C7AF22A8-58F8-49C5-94F2-258FB0A9488B}"/>
    <cellStyle name="SAPBEXHLevel1 3 3 11" xfId="38901" xr:uid="{2B5CA8E4-E965-4E49-B13C-67FD9DA69ACB}"/>
    <cellStyle name="SAPBEXHLevel1 3 3 12" xfId="38902" xr:uid="{4993C51A-678A-4B1A-9E1C-E50D934AAEE0}"/>
    <cellStyle name="SAPBEXHLevel1 3 3 13" xfId="38903" xr:uid="{20CCA2CC-B250-4ACA-BC0F-9F21C7068F53}"/>
    <cellStyle name="SAPBEXHLevel1 3 3 14" xfId="3426" xr:uid="{9E844CC7-2A4D-4F06-AB25-C0804B3ECE47}"/>
    <cellStyle name="SAPBEXHLevel1 3 3 15" xfId="3700" xr:uid="{69205B52-6D52-4211-8E7F-FA1DB2F09AC6}"/>
    <cellStyle name="SAPBEXHLevel1 3 3 16" xfId="3745" xr:uid="{751209CB-A3C7-4C41-8A0E-8522C845EF9D}"/>
    <cellStyle name="SAPBEXHLevel1 3 3 17" xfId="3754" xr:uid="{7D22B6C1-4ADB-4CD2-94F7-5EC130D69324}"/>
    <cellStyle name="SAPBEXHLevel1 3 3 18" xfId="3764" xr:uid="{74C7E7C7-FA02-4260-9ED0-AB3CA97B0324}"/>
    <cellStyle name="SAPBEXHLevel1 3 3 2" xfId="38904" xr:uid="{88CEBED1-F4B7-4C8F-B5FD-7D2ECD1FFE1A}"/>
    <cellStyle name="SAPBEXHLevel1 3 3 2 10" xfId="38905" xr:uid="{6DF7C376-B1F1-418D-96CB-9602A08147BC}"/>
    <cellStyle name="SAPBEXHLevel1 3 3 2 2" xfId="38906" xr:uid="{8E8F35AD-21FF-4386-B22D-AE74D9687CDD}"/>
    <cellStyle name="SAPBEXHLevel1 3 3 2 2 2" xfId="38908" xr:uid="{07403159-DA8E-40AA-9F6A-BD4B2BC45B46}"/>
    <cellStyle name="SAPBEXHLevel1 3 3 2 2 3" xfId="38909" xr:uid="{555ACC9B-A8B5-404A-9FFC-6E77A2BFAC18}"/>
    <cellStyle name="SAPBEXHLevel1 3 3 2 2 4" xfId="38910" xr:uid="{B9EC5435-8E2D-46A6-AEF9-DA5228D05E54}"/>
    <cellStyle name="SAPBEXHLevel1 3 3 2 2 5" xfId="38911" xr:uid="{5934DA2B-8815-452A-8237-4EC3313F73F5}"/>
    <cellStyle name="SAPBEXHLevel1 3 3 2 2 6" xfId="30814" xr:uid="{6A3BD3D9-9C8D-4A0B-BADD-5B98A73511C8}"/>
    <cellStyle name="SAPBEXHLevel1 3 3 2 2 7" xfId="38912" xr:uid="{EAABE66A-0175-48F0-A61C-4388D766E26C}"/>
    <cellStyle name="SAPBEXHLevel1 3 3 2 2 8" xfId="38913" xr:uid="{0ED0BC16-C2FD-4429-8FBA-9CD51F71D29F}"/>
    <cellStyle name="SAPBEXHLevel1 3 3 2 2 9" xfId="38914" xr:uid="{AB14A101-F1EF-47D4-81DC-4BB6CE179CFF}"/>
    <cellStyle name="SAPBEXHLevel1 3 3 2 3" xfId="38915" xr:uid="{680BC61A-6BE1-429C-8AA7-33BBD1110CEF}"/>
    <cellStyle name="SAPBEXHLevel1 3 3 2 4" xfId="38917" xr:uid="{F6551DB4-87EB-4D8C-AF33-16E44B1C5446}"/>
    <cellStyle name="SAPBEXHLevel1 3 3 2 5" xfId="38919" xr:uid="{024B2730-8975-4D35-9FF9-FF396E277772}"/>
    <cellStyle name="SAPBEXHLevel1 3 3 2 6" xfId="38921" xr:uid="{C99D5046-F465-4339-8048-81E5BC42F100}"/>
    <cellStyle name="SAPBEXHLevel1 3 3 2 7" xfId="38923" xr:uid="{8A493F9B-0490-49F2-9F38-B45E900F4FDD}"/>
    <cellStyle name="SAPBEXHLevel1 3 3 2 8" xfId="38925" xr:uid="{0CBBB543-0D1D-4517-A6BD-BB60EA6E72CC}"/>
    <cellStyle name="SAPBEXHLevel1 3 3 2 9" xfId="38926" xr:uid="{B7FAB03E-08DD-4473-85FD-2EC237B4F591}"/>
    <cellStyle name="SAPBEXHLevel1 3 3 3" xfId="38927" xr:uid="{D30CBC67-B7C0-4EFC-9614-9DEB2195B05B}"/>
    <cellStyle name="SAPBEXHLevel1 3 3 3 10" xfId="38928" xr:uid="{88F115ED-0BB1-4AD9-837C-805DA9E22C8C}"/>
    <cellStyle name="SAPBEXHLevel1 3 3 3 2" xfId="38929" xr:uid="{0F0FF4A8-34F8-406B-A6CA-FC52AF185557}"/>
    <cellStyle name="SAPBEXHLevel1 3 3 3 2 2" xfId="38930" xr:uid="{2ADD7CB7-240C-49A8-87C1-B62B49F684C9}"/>
    <cellStyle name="SAPBEXHLevel1 3 3 3 2 3" xfId="38931" xr:uid="{435E16CA-9132-4870-ABBE-291811960B70}"/>
    <cellStyle name="SAPBEXHLevel1 3 3 3 2 4" xfId="38932" xr:uid="{E6147721-03E5-4EF4-AD83-696D8B0B27DA}"/>
    <cellStyle name="SAPBEXHLevel1 3 3 3 2 5" xfId="38933" xr:uid="{97A87002-8670-4E56-983D-2E354B026938}"/>
    <cellStyle name="SAPBEXHLevel1 3 3 3 2 6" xfId="10120" xr:uid="{869BF3EC-1369-403F-BCE7-4CDBF5AEF27F}"/>
    <cellStyle name="SAPBEXHLevel1 3 3 3 2 7" xfId="5268" xr:uid="{C372E9CE-E2EE-4B96-AFCB-A7F84E167770}"/>
    <cellStyle name="SAPBEXHLevel1 3 3 3 2 8" xfId="5275" xr:uid="{35848D07-D24A-45CF-9E4D-4216A8B0F5CA}"/>
    <cellStyle name="SAPBEXHLevel1 3 3 3 2 9" xfId="5283" xr:uid="{6F7F04E7-8203-4518-A355-B75C6870E624}"/>
    <cellStyle name="SAPBEXHLevel1 3 3 3 3" xfId="38934" xr:uid="{8DA769E4-7D45-460B-AEDB-22F927877F45}"/>
    <cellStyle name="SAPBEXHLevel1 3 3 3 4" xfId="38935" xr:uid="{DDB32909-59FF-4620-8221-A70A5762C87B}"/>
    <cellStyle name="SAPBEXHLevel1 3 3 3 5" xfId="38936" xr:uid="{59BD546C-3F1E-4965-A799-E9F46A330777}"/>
    <cellStyle name="SAPBEXHLevel1 3 3 3 6" xfId="38937" xr:uid="{F6F7802D-61F8-4D64-B2C1-0368982D87B1}"/>
    <cellStyle name="SAPBEXHLevel1 3 3 3 7" xfId="38938" xr:uid="{AFAC47EE-9BCC-468E-B09E-B3C0010F330D}"/>
    <cellStyle name="SAPBEXHLevel1 3 3 3 8" xfId="38939" xr:uid="{FDF40D2B-B3B1-4AF6-8307-1324F89236A2}"/>
    <cellStyle name="SAPBEXHLevel1 3 3 3 9" xfId="38940" xr:uid="{77F3B4CD-8C52-4B13-A0FD-3286965A63F5}"/>
    <cellStyle name="SAPBEXHLevel1 3 3 4" xfId="2247" xr:uid="{A207C862-CBEB-40DC-A559-9F5D78DC2035}"/>
    <cellStyle name="SAPBEXHLevel1 3 3 4 10" xfId="38941" xr:uid="{B02B4393-E8A5-4C84-9D90-A11AB0030258}"/>
    <cellStyle name="SAPBEXHLevel1 3 3 4 2" xfId="38942" xr:uid="{ED197491-1EAB-4F07-B40E-70E558AFBAD1}"/>
    <cellStyle name="SAPBEXHLevel1 3 3 4 2 2" xfId="22101" xr:uid="{2C58D5E2-F535-400A-B6F2-4B7B40A04786}"/>
    <cellStyle name="SAPBEXHLevel1 3 3 4 2 3" xfId="22104" xr:uid="{6168850E-9FCA-4771-81BD-54055D7D0B74}"/>
    <cellStyle name="SAPBEXHLevel1 3 3 4 2 4" xfId="22107" xr:uid="{19E9EBFA-9B34-4B5A-8BE0-F721DAE2D289}"/>
    <cellStyle name="SAPBEXHLevel1 3 3 4 2 5" xfId="22112" xr:uid="{D904D534-2891-4EC4-9D2B-66D96AEA5F46}"/>
    <cellStyle name="SAPBEXHLevel1 3 3 4 2 6" xfId="38944" xr:uid="{AA7C4EAD-6ADA-4BCD-8BB2-9F12D6C153A3}"/>
    <cellStyle name="SAPBEXHLevel1 3 3 4 2 7" xfId="38946" xr:uid="{E8804F45-927A-4FD5-AD7C-552B3613E6A4}"/>
    <cellStyle name="SAPBEXHLevel1 3 3 4 2 8" xfId="38947" xr:uid="{2104A353-BDAE-4C30-9BB3-2BC3EA433C6A}"/>
    <cellStyle name="SAPBEXHLevel1 3 3 4 2 9" xfId="38948" xr:uid="{828A77B2-66F5-4334-9321-10F5BB717843}"/>
    <cellStyle name="SAPBEXHLevel1 3 3 4 3" xfId="38949" xr:uid="{AC07B234-C40B-4B64-9D74-E148006B6FDA}"/>
    <cellStyle name="SAPBEXHLevel1 3 3 4 4" xfId="38950" xr:uid="{330EC86A-BF3B-41F4-952D-7CA79882B969}"/>
    <cellStyle name="SAPBEXHLevel1 3 3 4 5" xfId="38951" xr:uid="{91310B5D-6F37-46B3-9690-33BA9FA5571D}"/>
    <cellStyle name="SAPBEXHLevel1 3 3 4 6" xfId="38952" xr:uid="{D9260E89-CC00-419C-9B76-F4D6141F64DA}"/>
    <cellStyle name="SAPBEXHLevel1 3 3 4 7" xfId="36300" xr:uid="{CDE0224B-15A7-4567-9936-05185A0041DA}"/>
    <cellStyle name="SAPBEXHLevel1 3 3 4 8" xfId="38953" xr:uid="{FC45C16C-6D5E-453B-B3A0-E1D98EAA7253}"/>
    <cellStyle name="SAPBEXHLevel1 3 3 4 9" xfId="38954" xr:uid="{0D64D86F-8B29-41EF-8B3C-3D16475C74FA}"/>
    <cellStyle name="SAPBEXHLevel1 3 3 5" xfId="26994" xr:uid="{120FF4C6-6187-4F39-81C0-0EAD2D123B08}"/>
    <cellStyle name="SAPBEXHLevel1 3 3 5 10" xfId="38955" xr:uid="{318B48C0-6186-47E1-9A1F-8F5907BCCC3C}"/>
    <cellStyle name="SAPBEXHLevel1 3 3 5 2" xfId="38956" xr:uid="{C14574F0-400F-42E1-9C70-BAE3C954702E}"/>
    <cellStyle name="SAPBEXHLevel1 3 3 5 2 2" xfId="22187" xr:uid="{612CD413-9FD4-4670-BA33-FEBD7F2F4026}"/>
    <cellStyle name="SAPBEXHLevel1 3 3 5 2 3" xfId="22191" xr:uid="{5CAFE06D-46B2-485A-9C87-392BBE33FFF9}"/>
    <cellStyle name="SAPBEXHLevel1 3 3 5 2 4" xfId="22195" xr:uid="{D63D1B3F-FE4A-4507-995D-814C0B73D376}"/>
    <cellStyle name="SAPBEXHLevel1 3 3 5 2 5" xfId="22199" xr:uid="{C335BB81-0D42-410E-80CA-2094300F00C0}"/>
    <cellStyle name="SAPBEXHLevel1 3 3 5 2 6" xfId="34389" xr:uid="{574C616D-CFEF-409D-9371-8BC16B2DC374}"/>
    <cellStyle name="SAPBEXHLevel1 3 3 5 2 7" xfId="34392" xr:uid="{9675D781-AAE6-46D5-8B27-536EC3888B4D}"/>
    <cellStyle name="SAPBEXHLevel1 3 3 5 2 8" xfId="34395" xr:uid="{E1C5AC8A-D29E-45A9-952A-8B7048B5EB71}"/>
    <cellStyle name="SAPBEXHLevel1 3 3 5 2 9" xfId="24792" xr:uid="{F4B8A592-4388-4FA5-B336-4CF176017D91}"/>
    <cellStyle name="SAPBEXHLevel1 3 3 5 3" xfId="38957" xr:uid="{4D87BB33-BD04-47CA-A485-390C6CFFBE80}"/>
    <cellStyle name="SAPBEXHLevel1 3 3 5 4" xfId="38958" xr:uid="{805CE436-6D16-4D24-95EB-86248774DB90}"/>
    <cellStyle name="SAPBEXHLevel1 3 3 5 5" xfId="38959" xr:uid="{8E66E78E-E15E-4922-9BE6-C21625A89839}"/>
    <cellStyle name="SAPBEXHLevel1 3 3 5 6" xfId="38960" xr:uid="{5FFE5A86-0026-40D8-A994-DC43FA8300C5}"/>
    <cellStyle name="SAPBEXHLevel1 3 3 5 7" xfId="38961" xr:uid="{B1105640-E5D6-4F0E-9BF3-C4342A50C00A}"/>
    <cellStyle name="SAPBEXHLevel1 3 3 5 8" xfId="38962" xr:uid="{EEC9F1AB-D90A-4544-96F5-BC0725671FEA}"/>
    <cellStyle name="SAPBEXHLevel1 3 3 5 9" xfId="38963" xr:uid="{2BAFEEC8-1F23-4EE6-BBE4-5C62803A06C7}"/>
    <cellStyle name="SAPBEXHLevel1 3 3 6" xfId="26998" xr:uid="{B85667F7-4E04-4DAA-8E37-EAFD176E8837}"/>
    <cellStyle name="SAPBEXHLevel1 3 3 6 10" xfId="38964" xr:uid="{7E8F821A-537D-40CB-9F9C-FB055C841D28}"/>
    <cellStyle name="SAPBEXHLevel1 3 3 6 2" xfId="38965" xr:uid="{EBB86245-086E-4F2A-A623-09033AACAFA2}"/>
    <cellStyle name="SAPBEXHLevel1 3 3 6 2 2" xfId="22291" xr:uid="{23179B61-8845-44F4-BABE-1F0A67A7DDE7}"/>
    <cellStyle name="SAPBEXHLevel1 3 3 6 2 3" xfId="22295" xr:uid="{86EC7BBA-AE01-4A9B-95DE-3C4740905F09}"/>
    <cellStyle name="SAPBEXHLevel1 3 3 6 2 4" xfId="22299" xr:uid="{4ECCD3F2-32C5-4482-A58D-D813C1979894}"/>
    <cellStyle name="SAPBEXHLevel1 3 3 6 2 5" xfId="22303" xr:uid="{59458D6D-1467-4A84-81AC-1ACA8A78F166}"/>
    <cellStyle name="SAPBEXHLevel1 3 3 6 2 6" xfId="38966" xr:uid="{A672CFC9-65DD-4312-AA02-18EEDAAAD8D8}"/>
    <cellStyle name="SAPBEXHLevel1 3 3 6 2 7" xfId="38968" xr:uid="{14CDAE43-9083-4B89-A116-E1BB70286461}"/>
    <cellStyle name="SAPBEXHLevel1 3 3 6 2 8" xfId="38970" xr:uid="{D041A8EC-70C6-4A6C-9AF9-0856D5DDB0C4}"/>
    <cellStyle name="SAPBEXHLevel1 3 3 6 2 9" xfId="24830" xr:uid="{8C8B9962-1CA7-49C0-8374-072170BA1426}"/>
    <cellStyle name="SAPBEXHLevel1 3 3 6 3" xfId="38971" xr:uid="{E8306481-09EA-4B0A-BD7E-6782F11C95FF}"/>
    <cellStyle name="SAPBEXHLevel1 3 3 6 4" xfId="38972" xr:uid="{EB5DA554-03A2-4957-A7F3-E0BF7DC0DDC3}"/>
    <cellStyle name="SAPBEXHLevel1 3 3 6 5" xfId="38973" xr:uid="{9A3BCCB7-EAD6-49E5-A333-CE4485E56345}"/>
    <cellStyle name="SAPBEXHLevel1 3 3 6 6" xfId="38974" xr:uid="{615AF292-5112-45E5-BBA1-20E45C04E4E5}"/>
    <cellStyle name="SAPBEXHLevel1 3 3 6 7" xfId="38975" xr:uid="{1392B2B1-BE8C-4668-B2CF-486AC6BE29F3}"/>
    <cellStyle name="SAPBEXHLevel1 3 3 6 8" xfId="38976" xr:uid="{144C906E-8C3F-493E-ADA8-F216A1A28DBE}"/>
    <cellStyle name="SAPBEXHLevel1 3 3 6 9" xfId="38977" xr:uid="{8F50D66B-B6EB-4F1A-B07B-A2D65DB07FFC}"/>
    <cellStyle name="SAPBEXHLevel1 3 3 7" xfId="27003" xr:uid="{93A79E36-93C8-48AF-BE1A-400829B0FBFB}"/>
    <cellStyle name="SAPBEXHLevel1 3 3 7 2" xfId="38978" xr:uid="{89101372-0BA8-47A7-9D73-6218B0C879A8}"/>
    <cellStyle name="SAPBEXHLevel1 3 3 7 3" xfId="38979" xr:uid="{537287C9-0493-4EF9-A47D-4B4D01F26874}"/>
    <cellStyle name="SAPBEXHLevel1 3 3 7 4" xfId="38980" xr:uid="{08EE2935-FF00-4E23-99BC-11DF7560D8DE}"/>
    <cellStyle name="SAPBEXHLevel1 3 3 7 5" xfId="38981" xr:uid="{7CA07B93-71FE-403E-AA09-6AD8D57F17FE}"/>
    <cellStyle name="SAPBEXHLevel1 3 3 7 6" xfId="38982" xr:uid="{3640857E-F417-4D5B-A809-42E816216517}"/>
    <cellStyle name="SAPBEXHLevel1 3 3 7 7" xfId="38983" xr:uid="{CE41C8A8-E2AC-4883-A7ED-CEF8FED9F182}"/>
    <cellStyle name="SAPBEXHLevel1 3 3 7 8" xfId="38984" xr:uid="{22C4C4C5-BD31-4CE6-842F-5AD4516A5DAF}"/>
    <cellStyle name="SAPBEXHLevel1 3 3 7 9" xfId="38985" xr:uid="{7F415B20-0DC1-4D86-8C06-7554F115A68E}"/>
    <cellStyle name="SAPBEXHLevel1 3 3 8" xfId="27007" xr:uid="{4B020A41-0B3A-4E13-A7FE-1BEF2C8B562F}"/>
    <cellStyle name="SAPBEXHLevel1 3 3 8 2" xfId="38986" xr:uid="{A9D86964-92DE-454B-902F-ADCEBD08EF60}"/>
    <cellStyle name="SAPBEXHLevel1 3 3 8 3" xfId="38987" xr:uid="{B8356474-02B1-4308-BF27-E30238B220DF}"/>
    <cellStyle name="SAPBEXHLevel1 3 3 8 4" xfId="38988" xr:uid="{6645F468-FCA6-4BC2-9FC5-2BE5B7D8F487}"/>
    <cellStyle name="SAPBEXHLevel1 3 3 8 5" xfId="38989" xr:uid="{ADA48509-3064-4B22-9A8F-19BEF6CBBB59}"/>
    <cellStyle name="SAPBEXHLevel1 3 3 8 6" xfId="38990" xr:uid="{06024B14-DC77-4378-927B-ACA959A5AC21}"/>
    <cellStyle name="SAPBEXHLevel1 3 3 8 7" xfId="38991" xr:uid="{7D24C67D-0B4D-4E9D-89A9-A6CE9E054634}"/>
    <cellStyle name="SAPBEXHLevel1 3 3 8 8" xfId="38992" xr:uid="{C7593DEC-4432-4F9D-827D-68D61BD008F3}"/>
    <cellStyle name="SAPBEXHLevel1 3 3 8 9" xfId="38993" xr:uid="{0D871F8C-1B5C-4DBE-B1EE-842874048613}"/>
    <cellStyle name="SAPBEXHLevel1 3 3 9" xfId="27011" xr:uid="{AC3674C3-1E02-4E00-98B2-99B65CADBEE4}"/>
    <cellStyle name="SAPBEXHLevel1 3 3 9 2" xfId="38994" xr:uid="{FBB9DB24-1587-4FEB-AB75-082E08E94879}"/>
    <cellStyle name="SAPBEXHLevel1 3 3 9 3" xfId="38995" xr:uid="{FC9C3DFF-4234-4309-AF24-9C76AFE16D98}"/>
    <cellStyle name="SAPBEXHLevel1 3 3 9 4" xfId="38996" xr:uid="{A922E6CB-41FA-41EC-ABDC-046CCD9E8399}"/>
    <cellStyle name="SAPBEXHLevel1 3 3 9 5" xfId="38997" xr:uid="{A6CFF265-0357-4AEB-A872-E8DFAF5F5738}"/>
    <cellStyle name="SAPBEXHLevel1 3 3 9 6" xfId="38998" xr:uid="{A3E561AE-C320-42EF-9EA0-CBF739B6E0FD}"/>
    <cellStyle name="SAPBEXHLevel1 3 3 9 7" xfId="36309" xr:uid="{14808120-003C-4FD4-A09B-D47F375A8784}"/>
    <cellStyle name="SAPBEXHLevel1 3 3 9 8" xfId="38999" xr:uid="{6BB67111-53AD-45DE-BB91-1FAD1DB3F08F}"/>
    <cellStyle name="SAPBEXHLevel1 3 3 9 9" xfId="39000" xr:uid="{A1DBC7BE-77DD-4536-860E-F3306CE525C9}"/>
    <cellStyle name="SAPBEXHLevel1 3 3_New TB 18-19" xfId="24861" xr:uid="{6C715674-3313-4D91-96D9-77A5750EB0BA}"/>
    <cellStyle name="SAPBEXHLevel1 3 4" xfId="34704" xr:uid="{131E1E5A-DAF9-436E-B276-65F48BFA935F}"/>
    <cellStyle name="SAPBEXHLevel1 3 4 10" xfId="39001" xr:uid="{80B114EC-7BE4-4012-B9EA-6B4423924D4F}"/>
    <cellStyle name="SAPBEXHLevel1 3 4 10 2" xfId="39002" xr:uid="{8B1854AB-52EF-4252-9BCD-C79A434FDF25}"/>
    <cellStyle name="SAPBEXHLevel1 3 4 10 3" xfId="39004" xr:uid="{199EBB64-D4B0-4975-81EC-8CAC64C9B534}"/>
    <cellStyle name="SAPBEXHLevel1 3 4 10 4" xfId="39006" xr:uid="{CD048D8E-B440-4842-A333-49E17CD0CC7F}"/>
    <cellStyle name="SAPBEXHLevel1 3 4 10 5" xfId="39008" xr:uid="{B52CB128-A216-45B1-9BB1-1570E1F092F6}"/>
    <cellStyle name="SAPBEXHLevel1 3 4 10 6" xfId="39011" xr:uid="{3639D213-3D92-489E-B67F-24DDF094EC6C}"/>
    <cellStyle name="SAPBEXHLevel1 3 4 10 7" xfId="39013" xr:uid="{053BC02A-E687-493D-8C83-33679649B1E4}"/>
    <cellStyle name="SAPBEXHLevel1 3 4 10 8" xfId="39015" xr:uid="{67F47417-D60D-4996-B7CA-AD7ABAC27E6B}"/>
    <cellStyle name="SAPBEXHLevel1 3 4 10 9" xfId="39017" xr:uid="{75664905-9F5C-4F5A-9130-4F8B12C7E924}"/>
    <cellStyle name="SAPBEXHLevel1 3 4 11" xfId="39019" xr:uid="{BE26E179-30CA-4A84-BF76-158DBB87F712}"/>
    <cellStyle name="SAPBEXHLevel1 3 4 12" xfId="29812" xr:uid="{F3553100-91F2-4D16-AE34-C6CFC5D9511C}"/>
    <cellStyle name="SAPBEXHLevel1 3 4 13" xfId="29814" xr:uid="{2545AC08-2384-4F38-A8D8-AEBEC4265D32}"/>
    <cellStyle name="SAPBEXHLevel1 3 4 14" xfId="29816" xr:uid="{57FD7CD0-912B-4A5A-AD30-530D2535E80B}"/>
    <cellStyle name="SAPBEXHLevel1 3 4 15" xfId="29818" xr:uid="{1BCC7B4B-825B-4C9F-93A4-3586C7AA1AC2}"/>
    <cellStyle name="SAPBEXHLevel1 3 4 16" xfId="29820" xr:uid="{8B52729E-0682-4745-9948-0FF7A927A386}"/>
    <cellStyle name="SAPBEXHLevel1 3 4 17" xfId="29822" xr:uid="{BE9E278E-241A-42BD-A270-ED5550F4F7C3}"/>
    <cellStyle name="SAPBEXHLevel1 3 4 18" xfId="29824" xr:uid="{86A1B42F-96FE-4F52-BF6A-FBA261EA9001}"/>
    <cellStyle name="SAPBEXHLevel1 3 4 2" xfId="39020" xr:uid="{3C3A84E4-9DF1-4DEE-AE32-DF344E7AE0B6}"/>
    <cellStyle name="SAPBEXHLevel1 3 4 2 10" xfId="36480" xr:uid="{3D23B59C-F316-4501-8871-064EB65FD088}"/>
    <cellStyle name="SAPBEXHLevel1 3 4 2 2" xfId="39021" xr:uid="{6FFCF6A3-84FD-402F-BA18-FEACAF259888}"/>
    <cellStyle name="SAPBEXHLevel1 3 4 2 2 2" xfId="39023" xr:uid="{6DD353B2-0508-4BE8-8833-FE58D00917FD}"/>
    <cellStyle name="SAPBEXHLevel1 3 4 2 2 3" xfId="39025" xr:uid="{D8395735-9D24-4450-BFE2-196A7BDCCEF0}"/>
    <cellStyle name="SAPBEXHLevel1 3 4 2 2 4" xfId="39026" xr:uid="{BCF8F60D-3827-4BDF-B2BE-1184738C98E2}"/>
    <cellStyle name="SAPBEXHLevel1 3 4 2 2 5" xfId="33925" xr:uid="{0CE8E7FD-36D7-430C-8673-5D1DD9C493E1}"/>
    <cellStyle name="SAPBEXHLevel1 3 4 2 2 6" xfId="33927" xr:uid="{75AB2B29-D34A-4569-A1FD-85D1839EB0C9}"/>
    <cellStyle name="SAPBEXHLevel1 3 4 2 2 7" xfId="33929" xr:uid="{CD366FAD-0C8D-4700-B482-ED19F2D95887}"/>
    <cellStyle name="SAPBEXHLevel1 3 4 2 2 8" xfId="33931" xr:uid="{7325D213-8EFE-4C53-B9DA-F3EB4DF94659}"/>
    <cellStyle name="SAPBEXHLevel1 3 4 2 2 9" xfId="39027" xr:uid="{B2779DCE-BB84-44F2-9385-DD99574F8593}"/>
    <cellStyle name="SAPBEXHLevel1 3 4 2 3" xfId="39028" xr:uid="{DE675009-E67F-4383-AEF7-7D385834AED3}"/>
    <cellStyle name="SAPBEXHLevel1 3 4 2 4" xfId="39030" xr:uid="{C234845F-1954-47EC-BA71-723CC3A7B4FB}"/>
    <cellStyle name="SAPBEXHLevel1 3 4 2 5" xfId="34866" xr:uid="{AF394AC1-0080-4231-8F1E-6315D7C1F56F}"/>
    <cellStyle name="SAPBEXHLevel1 3 4 2 6" xfId="34869" xr:uid="{C9658B6D-B7B0-41B8-B8EE-3B8560FC0ECD}"/>
    <cellStyle name="SAPBEXHLevel1 3 4 2 7" xfId="34872" xr:uid="{C0F4A558-253B-458E-80EE-7AB29AD4DC16}"/>
    <cellStyle name="SAPBEXHLevel1 3 4 2 8" xfId="20228" xr:uid="{C202DAA1-BDC2-4A74-A1DB-FEB25ED78D08}"/>
    <cellStyle name="SAPBEXHLevel1 3 4 2 9" xfId="39032" xr:uid="{39329CDE-C688-450E-954F-86E9EF1FC675}"/>
    <cellStyle name="SAPBEXHLevel1 3 4 3" xfId="39033" xr:uid="{D87A4399-5592-4B6A-86CF-9D8213EC87F7}"/>
    <cellStyle name="SAPBEXHLevel1 3 4 3 10" xfId="39034" xr:uid="{D92F9841-CA08-40C1-B870-0A1756DBB4FA}"/>
    <cellStyle name="SAPBEXHLevel1 3 4 3 2" xfId="39035" xr:uid="{BDCC679E-FCC8-4BAC-88C6-2FF44E80AE9D}"/>
    <cellStyle name="SAPBEXHLevel1 3 4 3 2 2" xfId="39036" xr:uid="{B70E2415-FC15-4BD0-933D-4A55E96BB9E6}"/>
    <cellStyle name="SAPBEXHLevel1 3 4 3 2 3" xfId="39037" xr:uid="{1C73AAE0-EE8D-493C-A9D4-DC7AD51A59D9}"/>
    <cellStyle name="SAPBEXHLevel1 3 4 3 2 4" xfId="39038" xr:uid="{19B8BD98-EE3E-4424-9486-0C6E4BD66BBC}"/>
    <cellStyle name="SAPBEXHLevel1 3 4 3 2 5" xfId="27643" xr:uid="{A20D668E-19F3-4B3C-9BA9-3AFA4ABCFB48}"/>
    <cellStyle name="SAPBEXHLevel1 3 4 3 2 6" xfId="11261" xr:uid="{9E56C80F-E914-47AC-B66F-4F11D402E95A}"/>
    <cellStyle name="SAPBEXHLevel1 3 4 3 2 7" xfId="8651" xr:uid="{92EAA07E-56C9-4A1B-93DD-09B88AA50C15}"/>
    <cellStyle name="SAPBEXHLevel1 3 4 3 2 8" xfId="8658" xr:uid="{145866E2-AF76-4939-A55D-2C9269BBCDB7}"/>
    <cellStyle name="SAPBEXHLevel1 3 4 3 2 9" xfId="8666" xr:uid="{2271EAC3-8E9F-4E26-AA96-6E50EAC91F2E}"/>
    <cellStyle name="SAPBEXHLevel1 3 4 3 3" xfId="39039" xr:uid="{D4E1A149-8374-44B1-B24D-2CC79357B274}"/>
    <cellStyle name="SAPBEXHLevel1 3 4 3 4" xfId="39040" xr:uid="{C5D62060-773A-42E5-98EB-0CEDBA16A513}"/>
    <cellStyle name="SAPBEXHLevel1 3 4 3 5" xfId="39041" xr:uid="{E88F8246-90BF-4D6A-B62F-5CC7C9F8FA66}"/>
    <cellStyle name="SAPBEXHLevel1 3 4 3 6" xfId="39042" xr:uid="{32C1434F-B1BD-426A-A63F-445DD3A61246}"/>
    <cellStyle name="SAPBEXHLevel1 3 4 3 7" xfId="39043" xr:uid="{AEA64F45-18AF-47F6-ADF3-E2136D1AAC4B}"/>
    <cellStyle name="SAPBEXHLevel1 3 4 3 8" xfId="39044" xr:uid="{6EAEB4AB-2428-4302-A22B-04797E43E068}"/>
    <cellStyle name="SAPBEXHLevel1 3 4 3 9" xfId="39045" xr:uid="{F6456A0C-27FC-4C01-876C-CFCD703A6667}"/>
    <cellStyle name="SAPBEXHLevel1 3 4 4" xfId="39046" xr:uid="{6FE608C8-6B7D-4818-B318-CB75119E32A5}"/>
    <cellStyle name="SAPBEXHLevel1 3 4 4 10" xfId="8017" xr:uid="{91B8DC4C-30A1-46EE-893E-4106693D8771}"/>
    <cellStyle name="SAPBEXHLevel1 3 4 4 2" xfId="3607" xr:uid="{8BFB82FF-B806-4B6D-A184-3EAA669F0150}"/>
    <cellStyle name="SAPBEXHLevel1 3 4 4 2 2" xfId="9542" xr:uid="{2CC41B19-5EC6-4632-8951-8695E0867210}"/>
    <cellStyle name="SAPBEXHLevel1 3 4 4 2 3" xfId="22760" xr:uid="{93501799-1F3E-4EE8-A2E1-3A8B0033AE75}"/>
    <cellStyle name="SAPBEXHLevel1 3 4 4 2 4" xfId="22762" xr:uid="{6E9F096B-AD24-4C92-B61B-39B8F219DCEE}"/>
    <cellStyle name="SAPBEXHLevel1 3 4 4 2 5" xfId="22765" xr:uid="{2F0EB394-7DC9-4FE8-9AEB-D7E9F073B110}"/>
    <cellStyle name="SAPBEXHLevel1 3 4 4 2 6" xfId="33950" xr:uid="{C52F08CD-E9B9-47DE-A96C-7382450D0956}"/>
    <cellStyle name="SAPBEXHLevel1 3 4 4 2 7" xfId="33953" xr:uid="{9CEE63CC-4A7D-4274-A091-C7963DB84DEC}"/>
    <cellStyle name="SAPBEXHLevel1 3 4 4 2 8" xfId="33956" xr:uid="{DD6B0D42-242B-4D33-8511-F46D8F65C5E5}"/>
    <cellStyle name="SAPBEXHLevel1 3 4 4 2 9" xfId="35712" xr:uid="{CAC674E3-B05C-4566-B57A-8C1653AB7788}"/>
    <cellStyle name="SAPBEXHLevel1 3 4 4 3" xfId="39047" xr:uid="{44CD9F00-6BA2-47B0-9EEC-9FB1B5BD8A69}"/>
    <cellStyle name="SAPBEXHLevel1 3 4 4 4" xfId="39048" xr:uid="{92D90E44-93F7-4D48-89D9-AF7DE7B73CEC}"/>
    <cellStyle name="SAPBEXHLevel1 3 4 4 5" xfId="39049" xr:uid="{67DAEDEB-8227-4883-B3F0-909B270C8FE4}"/>
    <cellStyle name="SAPBEXHLevel1 3 4 4 6" xfId="39050" xr:uid="{9A6D2923-52EC-4D74-8073-8E633F9B0074}"/>
    <cellStyle name="SAPBEXHLevel1 3 4 4 7" xfId="39051" xr:uid="{18ADFBAF-7C73-4A32-AB3B-6A44E33B7F4D}"/>
    <cellStyle name="SAPBEXHLevel1 3 4 4 8" xfId="39052" xr:uid="{618AD922-4421-4AE0-A392-A2FE0D002A1F}"/>
    <cellStyle name="SAPBEXHLevel1 3 4 4 9" xfId="39053" xr:uid="{17912D0B-4711-41FE-8BBD-B4D4EF7F748D}"/>
    <cellStyle name="SAPBEXHLevel1 3 4 5" xfId="39054" xr:uid="{48EB31A3-718B-40DB-9834-67A2F6A0ADA2}"/>
    <cellStyle name="SAPBEXHLevel1 3 4 5 10" xfId="39055" xr:uid="{D7447698-3961-4E62-991E-D83817DD8B37}"/>
    <cellStyle name="SAPBEXHLevel1 3 4 5 2" xfId="3117" xr:uid="{FFC7CD3F-8DB0-4380-8951-516226BA7712}"/>
    <cellStyle name="SAPBEXHLevel1 3 4 5 2 2" xfId="22819" xr:uid="{9192C35D-4ED3-4EB9-A7AA-C66960B24736}"/>
    <cellStyle name="SAPBEXHLevel1 3 4 5 2 3" xfId="22822" xr:uid="{41A9F4AF-E068-42E4-892E-E1AF148CAD22}"/>
    <cellStyle name="SAPBEXHLevel1 3 4 5 2 4" xfId="22825" xr:uid="{C21CA14F-1752-422D-9CC1-4D85FAE7E479}"/>
    <cellStyle name="SAPBEXHLevel1 3 4 5 2 5" xfId="20435" xr:uid="{BBFD4A44-806D-4168-8431-46789624A6F9}"/>
    <cellStyle name="SAPBEXHLevel1 3 4 5 2 6" xfId="33970" xr:uid="{2A5FEACB-03E3-46C6-BF4B-B9BB63B06404}"/>
    <cellStyle name="SAPBEXHLevel1 3 4 5 2 7" xfId="33973" xr:uid="{2A0029D3-B5CC-4E10-95B8-09B47521EEE9}"/>
    <cellStyle name="SAPBEXHLevel1 3 4 5 2 8" xfId="33976" xr:uid="{15E02688-8FE4-4563-BF2C-28C5CAF3194D}"/>
    <cellStyle name="SAPBEXHLevel1 3 4 5 2 9" xfId="39056" xr:uid="{CBDFFDB8-3E09-4599-8C8E-0C3C24C424F4}"/>
    <cellStyle name="SAPBEXHLevel1 3 4 5 3" xfId="39057" xr:uid="{71A317DB-FFDB-448C-961E-8DB916302AEA}"/>
    <cellStyle name="SAPBEXHLevel1 3 4 5 4" xfId="39058" xr:uid="{9BA98AB2-630F-4663-BC25-A5F2F7A89543}"/>
    <cellStyle name="SAPBEXHLevel1 3 4 5 5" xfId="39059" xr:uid="{AAB724AA-2F21-4ABF-963F-4D8AB45C704E}"/>
    <cellStyle name="SAPBEXHLevel1 3 4 5 6" xfId="39060" xr:uid="{ED583E15-A777-4811-8463-E6BE086A941A}"/>
    <cellStyle name="SAPBEXHLevel1 3 4 5 7" xfId="39061" xr:uid="{6EEF8BDC-7104-4DA5-A7AD-8224AA6D6226}"/>
    <cellStyle name="SAPBEXHLevel1 3 4 5 8" xfId="39062" xr:uid="{DEF10A54-BA27-4968-822D-C9705720B3B0}"/>
    <cellStyle name="SAPBEXHLevel1 3 4 5 9" xfId="39063" xr:uid="{2B822AB0-AB64-4FBC-B41F-C756F514AEFF}"/>
    <cellStyle name="SAPBEXHLevel1 3 4 6" xfId="39064" xr:uid="{896440FF-ED7B-41AD-B128-4D0D9095751A}"/>
    <cellStyle name="SAPBEXHLevel1 3 4 6 10" xfId="29697" xr:uid="{2992AD15-5E2A-44EE-B412-E5E013F944F5}"/>
    <cellStyle name="SAPBEXHLevel1 3 4 6 2" xfId="3881" xr:uid="{9F40D45D-5E86-44E1-BB6C-10C7D893C906}"/>
    <cellStyle name="SAPBEXHLevel1 3 4 6 2 2" xfId="22910" xr:uid="{E077C793-1798-49F5-A079-DBDBA6238778}"/>
    <cellStyle name="SAPBEXHLevel1 3 4 6 2 3" xfId="22914" xr:uid="{DE13823A-588F-4EB8-AEF5-6E72DFF6FD10}"/>
    <cellStyle name="SAPBEXHLevel1 3 4 6 2 4" xfId="22917" xr:uid="{AA6BCA1D-EAD9-49FA-8CD9-681386B503AC}"/>
    <cellStyle name="SAPBEXHLevel1 3 4 6 2 5" xfId="22920" xr:uid="{B529551E-FD74-413D-A025-5709B53FDE92}"/>
    <cellStyle name="SAPBEXHLevel1 3 4 6 2 6" xfId="39066" xr:uid="{3F9905CA-BE57-4860-A1AF-2B20CAAA11D0}"/>
    <cellStyle name="SAPBEXHLevel1 3 4 6 2 7" xfId="39068" xr:uid="{4738A19D-0680-4A81-92C6-EC13A3DB233E}"/>
    <cellStyle name="SAPBEXHLevel1 3 4 6 2 8" xfId="39070" xr:uid="{0C7D0E17-3854-452C-B911-F6819AAA43AD}"/>
    <cellStyle name="SAPBEXHLevel1 3 4 6 2 9" xfId="39071" xr:uid="{BDC00CF4-81B3-48D7-9D7F-8061D78A54FA}"/>
    <cellStyle name="SAPBEXHLevel1 3 4 6 3" xfId="39072" xr:uid="{EC4AE5C3-C4BF-4C53-AA0F-42299619F4CD}"/>
    <cellStyle name="SAPBEXHLevel1 3 4 6 4" xfId="39073" xr:uid="{6C6F3B48-BE78-444C-87CF-FAE369645518}"/>
    <cellStyle name="SAPBEXHLevel1 3 4 6 5" xfId="39074" xr:uid="{6BB977C3-27E9-4296-A0F9-56668333029A}"/>
    <cellStyle name="SAPBEXHLevel1 3 4 6 6" xfId="39075" xr:uid="{1109A5AA-D14A-41FD-9DE4-B34FFA9808C4}"/>
    <cellStyle name="SAPBEXHLevel1 3 4 6 7" xfId="39076" xr:uid="{8020DAD4-1FF0-4680-9A13-AB8CE55A09AB}"/>
    <cellStyle name="SAPBEXHLevel1 3 4 6 8" xfId="39077" xr:uid="{DF145B88-51A6-439D-BE0C-61D6059C646B}"/>
    <cellStyle name="SAPBEXHLevel1 3 4 6 9" xfId="39078" xr:uid="{D6BB6BCE-309E-462E-99A4-CF0B2218C78F}"/>
    <cellStyle name="SAPBEXHLevel1 3 4 7" xfId="39079" xr:uid="{A23E4FBE-0999-4B07-B941-FA572748DE53}"/>
    <cellStyle name="SAPBEXHLevel1 3 4 7 2" xfId="3980" xr:uid="{F62FB4E9-0749-4228-9DDC-F7E1E31E6E77}"/>
    <cellStyle name="SAPBEXHLevel1 3 4 7 3" xfId="4586" xr:uid="{96085604-34C0-4C73-8D37-32952CE1213F}"/>
    <cellStyle name="SAPBEXHLevel1 3 4 7 4" xfId="4596" xr:uid="{20F60116-C2B6-4503-8488-4234B9EE063A}"/>
    <cellStyle name="SAPBEXHLevel1 3 4 7 5" xfId="39081" xr:uid="{28A490B5-B1A3-45ED-BBAE-55455AF4FD5A}"/>
    <cellStyle name="SAPBEXHLevel1 3 4 7 6" xfId="39082" xr:uid="{32FBF795-A519-440F-A692-71B68F59A6B9}"/>
    <cellStyle name="SAPBEXHLevel1 3 4 7 7" xfId="39083" xr:uid="{5104BE2C-3A9E-4508-911D-319082186F0D}"/>
    <cellStyle name="SAPBEXHLevel1 3 4 7 8" xfId="39084" xr:uid="{D3C71A97-9CF1-4279-8276-5B391A2843F0}"/>
    <cellStyle name="SAPBEXHLevel1 3 4 7 9" xfId="39085" xr:uid="{ECFC4706-4607-408E-A35D-4D047730F240}"/>
    <cellStyle name="SAPBEXHLevel1 3 4 8" xfId="39086" xr:uid="{32F6DF18-4E61-4742-8751-97CAB90759ED}"/>
    <cellStyle name="SAPBEXHLevel1 3 4 8 2" xfId="4099" xr:uid="{DE70874F-30CD-4DAE-BF7D-1C386E5DF978}"/>
    <cellStyle name="SAPBEXHLevel1 3 4 8 3" xfId="4351" xr:uid="{38E4E3CE-23C5-4B7D-AD7F-BF4F519C173E}"/>
    <cellStyle name="SAPBEXHLevel1 3 4 8 4" xfId="4372" xr:uid="{83AF7E79-4CE0-4410-8AF3-D58FF19E76C6}"/>
    <cellStyle name="SAPBEXHLevel1 3 4 8 5" xfId="39088" xr:uid="{74F29865-8171-45C2-834C-FA1EB51E5FBB}"/>
    <cellStyle name="SAPBEXHLevel1 3 4 8 6" xfId="39089" xr:uid="{6C7F9AE9-219E-48E6-B0E0-76632A77F189}"/>
    <cellStyle name="SAPBEXHLevel1 3 4 8 7" xfId="39090" xr:uid="{D02CA0DF-38F7-4F3C-9A2B-13B2BB329C5E}"/>
    <cellStyle name="SAPBEXHLevel1 3 4 8 8" xfId="39091" xr:uid="{018059B7-D1F0-43B1-BC89-40136091F66A}"/>
    <cellStyle name="SAPBEXHLevel1 3 4 8 9" xfId="39092" xr:uid="{DDED7BB0-6F51-4E22-B43E-76832C5EA183}"/>
    <cellStyle name="SAPBEXHLevel1 3 4 9" xfId="39093" xr:uid="{A69A1E35-A8F8-43C9-98C4-6AF08A86F6A5}"/>
    <cellStyle name="SAPBEXHLevel1 3 4 9 2" xfId="11988" xr:uid="{FFDF7E2A-A833-4CBF-9DDC-8785846D5AB4}"/>
    <cellStyle name="SAPBEXHLevel1 3 4 9 3" xfId="11990" xr:uid="{1209CD8B-54A2-4390-BFBB-75F975772742}"/>
    <cellStyle name="SAPBEXHLevel1 3 4 9 4" xfId="11992" xr:uid="{FA7D49C7-E852-47CE-B8F4-A3BFEA73EB9F}"/>
    <cellStyle name="SAPBEXHLevel1 3 4 9 5" xfId="39095" xr:uid="{48F511A5-369A-407C-98FE-C9D7E4B910C0}"/>
    <cellStyle name="SAPBEXHLevel1 3 4 9 6" xfId="39096" xr:uid="{A7BA0E87-B0B9-45BB-8F8C-D980D17294C1}"/>
    <cellStyle name="SAPBEXHLevel1 3 4 9 7" xfId="39097" xr:uid="{F6F315C7-9EED-40FB-B447-1994A5713F37}"/>
    <cellStyle name="SAPBEXHLevel1 3 4 9 8" xfId="39098" xr:uid="{503221F7-570D-4E0F-8553-5A8447BBEAA1}"/>
    <cellStyle name="SAPBEXHLevel1 3 4 9 9" xfId="39099" xr:uid="{E45CD30C-AB4B-4823-A324-CE7333B4FCB7}"/>
    <cellStyle name="SAPBEXHLevel1 3 4_New TB 18-19" xfId="39100" xr:uid="{F92BFAB8-262A-4C9A-B0D6-ABA7F9EA4A21}"/>
    <cellStyle name="SAPBEXHLevel1 3 5" xfId="34706" xr:uid="{E49767DE-7A69-4623-99FC-0C534B855A8E}"/>
    <cellStyle name="SAPBEXHLevel1 3 5 10" xfId="39101" xr:uid="{F1620ABC-F231-404A-BF1F-CB305ACA9BD3}"/>
    <cellStyle name="SAPBEXHLevel1 3 5 2" xfId="39102" xr:uid="{7649A1D0-794C-430D-A356-FA721114B1F8}"/>
    <cellStyle name="SAPBEXHLevel1 3 5 2 2" xfId="25364" xr:uid="{EC73AA55-D9F6-4DF0-90CA-F21D4E24FBB9}"/>
    <cellStyle name="SAPBEXHLevel1 3 5 2 3" xfId="25368" xr:uid="{4254FF1A-69BB-426D-8A4D-5E1EE7BBD458}"/>
    <cellStyle name="SAPBEXHLevel1 3 5 2 4" xfId="25372" xr:uid="{98D9414F-6A15-4713-BE95-09D6EBC652EE}"/>
    <cellStyle name="SAPBEXHLevel1 3 5 2 5" xfId="25377" xr:uid="{FE9AD5EA-2601-48E2-AD8D-B745EBCBBE06}"/>
    <cellStyle name="SAPBEXHLevel1 3 5 2 6" xfId="25384" xr:uid="{BAD56478-A01F-4727-ACD5-01EE49709C0C}"/>
    <cellStyle name="SAPBEXHLevel1 3 5 2 7" xfId="25390" xr:uid="{5346CF84-1581-4543-9A53-BC9B3E846355}"/>
    <cellStyle name="SAPBEXHLevel1 3 5 2 8" xfId="17044" xr:uid="{AAFB796F-992C-477E-81A8-86091721FD81}"/>
    <cellStyle name="SAPBEXHLevel1 3 5 2 9" xfId="17048" xr:uid="{046BBA38-834A-4864-B8DA-F7E91C811FF1}"/>
    <cellStyle name="SAPBEXHLevel1 3 5 3" xfId="39103" xr:uid="{0E048F51-0F44-4553-94C0-3F06129FD92A}"/>
    <cellStyle name="SAPBEXHLevel1 3 5 4" xfId="39104" xr:uid="{FA73B6FE-7D7F-4C1D-8C34-5C4846B46E0B}"/>
    <cellStyle name="SAPBEXHLevel1 3 5 5" xfId="39105" xr:uid="{50E6AED5-D399-449D-BF9E-99E757F5537E}"/>
    <cellStyle name="SAPBEXHLevel1 3 5 6" xfId="39106" xr:uid="{48B186BF-29FF-4E46-99DC-600D49B275BB}"/>
    <cellStyle name="SAPBEXHLevel1 3 5 7" xfId="39107" xr:uid="{A2C909AA-95A4-4906-A5D1-13379F7BC212}"/>
    <cellStyle name="SAPBEXHLevel1 3 5 8" xfId="39108" xr:uid="{4729074C-13FA-4573-9A8C-F040C51AF4F0}"/>
    <cellStyle name="SAPBEXHLevel1 3 5 9" xfId="39109" xr:uid="{0C197DCE-762A-4424-9872-FB7D656FFA67}"/>
    <cellStyle name="SAPBEXHLevel1 3 6" xfId="39110" xr:uid="{84F67B5B-190D-4F25-AE85-3EE7C525DB1B}"/>
    <cellStyle name="SAPBEXHLevel1 3 6 10" xfId="39111" xr:uid="{41EDAC44-176B-4FB5-90EB-228AAD04A29A}"/>
    <cellStyle name="SAPBEXHLevel1 3 6 2" xfId="39112" xr:uid="{D2910A45-A76E-42B5-B5EF-C77FBA9B77C3}"/>
    <cellStyle name="SAPBEXHLevel1 3 6 2 2" xfId="39113" xr:uid="{F6C32304-D158-4472-BD9B-0A6FB159FC59}"/>
    <cellStyle name="SAPBEXHLevel1 3 6 2 3" xfId="39115" xr:uid="{8EB58464-5D47-4F5B-A309-A7671FE858D0}"/>
    <cellStyle name="SAPBEXHLevel1 3 6 2 4" xfId="39117" xr:uid="{5DE6E420-DA53-48F1-82B0-1522839C9B85}"/>
    <cellStyle name="SAPBEXHLevel1 3 6 2 5" xfId="39119" xr:uid="{3ACEC7A6-40CE-4F92-8145-227239667701}"/>
    <cellStyle name="SAPBEXHLevel1 3 6 2 6" xfId="39121" xr:uid="{2761203B-2FAF-4B88-885E-908357134672}"/>
    <cellStyle name="SAPBEXHLevel1 3 6 2 7" xfId="39123" xr:uid="{3F4B1B89-C8EB-40B2-93D4-F028A2E11923}"/>
    <cellStyle name="SAPBEXHLevel1 3 6 2 8" xfId="39125" xr:uid="{CF363855-C805-40AD-B849-EAB31E2E6CF0}"/>
    <cellStyle name="SAPBEXHLevel1 3 6 2 9" xfId="39126" xr:uid="{3F2EC05A-685E-4A3C-917D-8B2CC0DCF550}"/>
    <cellStyle name="SAPBEXHLevel1 3 6 3" xfId="39127" xr:uid="{F245B3A1-66E9-49BA-AC06-6304812597BE}"/>
    <cellStyle name="SAPBEXHLevel1 3 6 4" xfId="33460" xr:uid="{9D1E54DC-3EA8-44D2-8CF7-1C76F8999B5B}"/>
    <cellStyle name="SAPBEXHLevel1 3 6 5" xfId="33462" xr:uid="{92C06ACA-8508-4F44-9E03-3600D638EBB0}"/>
    <cellStyle name="SAPBEXHLevel1 3 6 6" xfId="33464" xr:uid="{8AA488C1-5953-49F5-B82A-B7FE73B9A807}"/>
    <cellStyle name="SAPBEXHLevel1 3 6 7" xfId="33466" xr:uid="{F26CFB58-CD05-4C9C-B700-A1034CB07D5A}"/>
    <cellStyle name="SAPBEXHLevel1 3 6 8" xfId="39128" xr:uid="{446B3D7F-137C-4ED6-975F-6660E8AC9610}"/>
    <cellStyle name="SAPBEXHLevel1 3 6 9" xfId="39129" xr:uid="{3DFCD12A-170B-4725-A7EB-44321B0FCF49}"/>
    <cellStyle name="SAPBEXHLevel1 3 7" xfId="39130" xr:uid="{3111ADAF-CCBB-4A89-BE81-EF58BBA3D8D6}"/>
    <cellStyle name="SAPBEXHLevel1 3 7 10" xfId="39131" xr:uid="{680A829E-B3FA-4DD5-8AA8-F558A6BFBBFF}"/>
    <cellStyle name="SAPBEXHLevel1 3 7 2" xfId="39132" xr:uid="{AF8D38EF-43A6-4D64-8972-C8A62486F0B7}"/>
    <cellStyle name="SAPBEXHLevel1 3 7 2 2" xfId="39133" xr:uid="{4237333F-280D-41BE-AB49-74D79C55662A}"/>
    <cellStyle name="SAPBEXHLevel1 3 7 2 3" xfId="39135" xr:uid="{F7F28AD9-F7E0-45BC-8DE7-CBBA8887739F}"/>
    <cellStyle name="SAPBEXHLevel1 3 7 2 4" xfId="39137" xr:uid="{F8AD0249-6356-4981-8FC5-563D91A4457C}"/>
    <cellStyle name="SAPBEXHLevel1 3 7 2 5" xfId="39139" xr:uid="{7C4BC6BF-DE0F-48AF-A840-EAD3AF11B6F3}"/>
    <cellStyle name="SAPBEXHLevel1 3 7 2 6" xfId="39141" xr:uid="{81DC0BA5-370B-49C1-8E39-0D9E96EC39AE}"/>
    <cellStyle name="SAPBEXHLevel1 3 7 2 7" xfId="39143" xr:uid="{4E1FDB16-90EC-46F5-B7E9-7E6B2EF212DD}"/>
    <cellStyle name="SAPBEXHLevel1 3 7 2 8" xfId="39145" xr:uid="{447C7070-6CE6-415E-A368-0418CE9AA867}"/>
    <cellStyle name="SAPBEXHLevel1 3 7 2 9" xfId="39146" xr:uid="{01E366B3-F41A-4069-941C-D9F12103C3D4}"/>
    <cellStyle name="SAPBEXHLevel1 3 7 3" xfId="39147" xr:uid="{CE0E3BCD-9708-4696-8012-2B0FF64CAA03}"/>
    <cellStyle name="SAPBEXHLevel1 3 7 4" xfId="39148" xr:uid="{FC22DE36-EE21-4861-B834-50E92AF4629A}"/>
    <cellStyle name="SAPBEXHLevel1 3 7 5" xfId="39149" xr:uid="{01A3AE41-8595-43F1-A62C-80D11323BB0F}"/>
    <cellStyle name="SAPBEXHLevel1 3 7 6" xfId="39151" xr:uid="{C34E2CD0-B270-4260-AFA7-78D610BBE692}"/>
    <cellStyle name="SAPBEXHLevel1 3 7 7" xfId="39153" xr:uid="{1E9411AE-F411-4E19-A2E8-C505D0BB5E15}"/>
    <cellStyle name="SAPBEXHLevel1 3 7 8" xfId="39155" xr:uid="{F4D8B971-FBBC-4497-850C-28BC7838A1CC}"/>
    <cellStyle name="SAPBEXHLevel1 3 7 9" xfId="39157" xr:uid="{A3B6DDE6-49F8-475D-830A-C0621FFB5627}"/>
    <cellStyle name="SAPBEXHLevel1 3 8" xfId="39159" xr:uid="{537B98CE-F449-43CF-AB75-7A02699A49A9}"/>
    <cellStyle name="SAPBEXHLevel1 3 8 10" xfId="20644" xr:uid="{72AA4831-69FB-47C3-BF81-D84D31D08E4A}"/>
    <cellStyle name="SAPBEXHLevel1 3 8 2" xfId="20581" xr:uid="{6A00ABA7-13AE-4AD2-8CCD-018F49C170E9}"/>
    <cellStyle name="SAPBEXHLevel1 3 8 2 2" xfId="27596" xr:uid="{9E97E38C-2A0C-4359-A7B8-B154DD4E587F}"/>
    <cellStyle name="SAPBEXHLevel1 3 8 2 3" xfId="27598" xr:uid="{E8F98F65-E281-4F12-8CD6-560D6F4E43C1}"/>
    <cellStyle name="SAPBEXHLevel1 3 8 2 4" xfId="39160" xr:uid="{3C77E923-EC15-41F9-B3C7-7304602FB5DB}"/>
    <cellStyle name="SAPBEXHLevel1 3 8 2 5" xfId="39161" xr:uid="{67100C01-0157-48E7-BBB7-BFF8CBE44923}"/>
    <cellStyle name="SAPBEXHLevel1 3 8 2 6" xfId="39162" xr:uid="{0F6CFDC3-859A-47AB-89D3-C574E7B8BD39}"/>
    <cellStyle name="SAPBEXHLevel1 3 8 2 7" xfId="39163" xr:uid="{340874B9-2767-4F5A-BA03-183FE9FEEC2E}"/>
    <cellStyle name="SAPBEXHLevel1 3 8 2 8" xfId="39164" xr:uid="{C84250F6-842F-4AFD-9190-EB110B9FD406}"/>
    <cellStyle name="SAPBEXHLevel1 3 8 2 9" xfId="39165" xr:uid="{42D4B374-96CD-4AF6-AB26-4764F4334C52}"/>
    <cellStyle name="SAPBEXHLevel1 3 8 3" xfId="20584" xr:uid="{72A9D43D-8A6A-4D9C-BD3E-E0C65A3EEA95}"/>
    <cellStyle name="SAPBEXHLevel1 3 8 4" xfId="20587" xr:uid="{D04CF956-519D-4E6F-91F5-9FE5069171B6}"/>
    <cellStyle name="SAPBEXHLevel1 3 8 5" xfId="20590" xr:uid="{BCDD3748-CE25-4023-8D8F-0D90BF4B6828}"/>
    <cellStyle name="SAPBEXHLevel1 3 8 6" xfId="39166" xr:uid="{1B7052F9-653F-4A8B-8950-2D5C1F0C9764}"/>
    <cellStyle name="SAPBEXHLevel1 3 8 7" xfId="39167" xr:uid="{E07C9EF0-84D9-49CD-9B3B-0B593B83D104}"/>
    <cellStyle name="SAPBEXHLevel1 3 8 8" xfId="39168" xr:uid="{51433D27-5ACE-4682-B716-CE355BCDAAAC}"/>
    <cellStyle name="SAPBEXHLevel1 3 8 9" xfId="39169" xr:uid="{8ADED8EB-F379-4980-B5AE-980ED8533511}"/>
    <cellStyle name="SAPBEXHLevel1 3 9" xfId="39170" xr:uid="{7D1E574B-855D-472B-9B9D-0CC5F8A47D35}"/>
    <cellStyle name="SAPBEXHLevel1 3 9 10" xfId="39171" xr:uid="{E85C0690-563D-4181-A141-81D5709F6F02}"/>
    <cellStyle name="SAPBEXHLevel1 3 9 2" xfId="39172" xr:uid="{011C67BE-C636-45B7-9853-B940C54BEC77}"/>
    <cellStyle name="SAPBEXHLevel1 3 9 2 2" xfId="12636" xr:uid="{AA7A4C72-2F56-41F4-BD14-F71BAABBB9AC}"/>
    <cellStyle name="SAPBEXHLevel1 3 9 2 3" xfId="27618" xr:uid="{29BDAF20-2DCB-4254-A076-7005B60450F0}"/>
    <cellStyle name="SAPBEXHLevel1 3 9 2 4" xfId="39173" xr:uid="{DB49073E-B2F8-4D15-9472-4494BA533CE9}"/>
    <cellStyle name="SAPBEXHLevel1 3 9 2 5" xfId="39174" xr:uid="{5416714A-8C15-4B91-B13F-A983E76B573E}"/>
    <cellStyle name="SAPBEXHLevel1 3 9 2 6" xfId="39175" xr:uid="{89E96930-B5CE-4201-93FF-F198013F88B1}"/>
    <cellStyle name="SAPBEXHLevel1 3 9 2 7" xfId="39176" xr:uid="{9918398A-F9D2-4EA8-8590-12D049F5659A}"/>
    <cellStyle name="SAPBEXHLevel1 3 9 2 8" xfId="39177" xr:uid="{ACD08BCE-C2F9-442A-B5E6-53BD9047D9CA}"/>
    <cellStyle name="SAPBEXHLevel1 3 9 2 9" xfId="39178" xr:uid="{985E2952-6BDD-4FEF-925E-975DA5B363C1}"/>
    <cellStyle name="SAPBEXHLevel1 3 9 3" xfId="39179" xr:uid="{0C2FFD49-C9F9-4DF5-B8FD-6AEE318145F0}"/>
    <cellStyle name="SAPBEXHLevel1 3 9 4" xfId="39180" xr:uid="{BF03C91D-AE6E-41FB-920A-690A558B599C}"/>
    <cellStyle name="SAPBEXHLevel1 3 9 5" xfId="39181" xr:uid="{0C7957F1-2D1D-4909-879F-540A55A4F590}"/>
    <cellStyle name="SAPBEXHLevel1 3 9 6" xfId="39182" xr:uid="{C82F4D95-AB5F-47D1-BE07-A3189D8F3BF7}"/>
    <cellStyle name="SAPBEXHLevel1 3 9 7" xfId="1514" xr:uid="{AAA40F73-E967-477A-AD16-9EDE2C47C56C}"/>
    <cellStyle name="SAPBEXHLevel1 3 9 8" xfId="662" xr:uid="{CC33DD67-FD4E-4CB3-BCBB-9410D79171DB}"/>
    <cellStyle name="SAPBEXHLevel1 3 9 9" xfId="1523" xr:uid="{3BCF577B-BE62-40C7-ABE8-6FAC3153A2C1}"/>
    <cellStyle name="SAPBEXHLevel1 3_New TB 18-19" xfId="39183" xr:uid="{2201EF63-76C8-43AD-948A-B36F7D2E2DE3}"/>
    <cellStyle name="SAPBEXHLevel1 4" xfId="39185" xr:uid="{701329EA-1BC2-45DB-9C0F-3BEB664A6C83}"/>
    <cellStyle name="SAPBEXHLevel1 4 10" xfId="39186" xr:uid="{02D713A1-F583-4BAD-A0C1-3E672419721B}"/>
    <cellStyle name="SAPBEXHLevel1 4 10 2" xfId="26836" xr:uid="{62750615-33D7-405E-8C10-04D2E1A44B43}"/>
    <cellStyle name="SAPBEXHLevel1 4 10 3" xfId="26839" xr:uid="{B8343ED9-B368-4C90-9C10-26E9BFD356F7}"/>
    <cellStyle name="SAPBEXHLevel1 4 10 4" xfId="26842" xr:uid="{2B6980B7-24CB-473A-8F1B-53DB687A6F5A}"/>
    <cellStyle name="SAPBEXHLevel1 4 10 5" xfId="26845" xr:uid="{DEC7051C-1770-44E3-B1FA-CB8A2F16392D}"/>
    <cellStyle name="SAPBEXHLevel1 4 11" xfId="39187" xr:uid="{748F7BB7-DB05-4093-988A-5FF76783E9B6}"/>
    <cellStyle name="SAPBEXHLevel1 4 12" xfId="39188" xr:uid="{8E1D0381-F573-4F04-A69A-4CD90FECE5E8}"/>
    <cellStyle name="SAPBEXHLevel1 4 13" xfId="39189" xr:uid="{4D1E8B5B-B3CB-49B9-8975-9F8A636C85BA}"/>
    <cellStyle name="SAPBEXHLevel1 4 14" xfId="39190" xr:uid="{3F2EECF6-8D32-4523-8E09-2170ED3CDB49}"/>
    <cellStyle name="SAPBEXHLevel1 4 15" xfId="39191" xr:uid="{E9EFE131-DD43-422A-BFA4-1E7FFBAED4EF}"/>
    <cellStyle name="SAPBEXHLevel1 4 16" xfId="39192" xr:uid="{72CAB838-E0B2-439C-AD63-ADD2B688C627}"/>
    <cellStyle name="SAPBEXHLevel1 4 17" xfId="39194" xr:uid="{6CF5F425-321E-482B-8317-49FBF5A1A6B2}"/>
    <cellStyle name="SAPBEXHLevel1 4 18" xfId="39195" xr:uid="{27F8E8E5-E2A3-4BD6-9C5C-3C1352665B79}"/>
    <cellStyle name="SAPBEXHLevel1 4 2" xfId="21158" xr:uid="{4523BA6B-D6EA-462A-8E0C-2DE256EE843F}"/>
    <cellStyle name="SAPBEXHLevel1 4 2 10" xfId="28839" xr:uid="{2EDD180C-1DF5-4041-AB26-AE5351BF9D85}"/>
    <cellStyle name="SAPBEXHLevel1 4 2 2" xfId="39196" xr:uid="{5CD470DB-D51A-4FDA-9624-2FFB98A34C47}"/>
    <cellStyle name="SAPBEXHLevel1 4 2 2 2" xfId="39197" xr:uid="{B49179CA-139E-4E19-A453-EF188AE494D4}"/>
    <cellStyle name="SAPBEXHLevel1 4 2 2 3" xfId="39199" xr:uid="{1A055348-8DC7-4ADF-BB64-D4F7B2264B6D}"/>
    <cellStyle name="SAPBEXHLevel1 4 2 2 4" xfId="39201" xr:uid="{33CD5507-9284-415B-B9EF-43E2BEADD101}"/>
    <cellStyle name="SAPBEXHLevel1 4 2 2 5" xfId="39203" xr:uid="{97FD490B-18A5-4B65-BE60-70F62A4E0984}"/>
    <cellStyle name="SAPBEXHLevel1 4 2 3" xfId="39205" xr:uid="{D8E69469-0D95-4A7A-822C-299AAFED5ACE}"/>
    <cellStyle name="SAPBEXHLevel1 4 2 4" xfId="39206" xr:uid="{475A4FDD-CFE6-415D-94F3-67013F5A87A2}"/>
    <cellStyle name="SAPBEXHLevel1 4 2 5" xfId="39207" xr:uid="{B4CEBC69-A66B-4CC6-B49C-7E1B17A8DB01}"/>
    <cellStyle name="SAPBEXHLevel1 4 2 6" xfId="39208" xr:uid="{3BB64D65-A0D1-461A-A678-E60326667F51}"/>
    <cellStyle name="SAPBEXHLevel1 4 2 7" xfId="39210" xr:uid="{379B2CDD-4ACE-4C38-9EE1-AB9200C7DBB4}"/>
    <cellStyle name="SAPBEXHLevel1 4 2 8" xfId="39212" xr:uid="{F4EDA896-51CC-4FAE-89C1-17537E32DEC1}"/>
    <cellStyle name="SAPBEXHLevel1 4 2 9" xfId="39214" xr:uid="{CFD924F2-5469-4166-A26D-723F09491F5D}"/>
    <cellStyle name="SAPBEXHLevel1 4 3" xfId="34711" xr:uid="{0AF24430-90A4-44E0-BD64-74C72968C354}"/>
    <cellStyle name="SAPBEXHLevel1 4 3 10" xfId="21062" xr:uid="{C2FF571E-CBF3-4775-BF17-9134AB14FEF8}"/>
    <cellStyle name="SAPBEXHLevel1 4 3 2" xfId="21025" xr:uid="{268AEA2B-70B3-421E-A1B6-F908422F45B1}"/>
    <cellStyle name="SAPBEXHLevel1 4 3 2 2" xfId="39216" xr:uid="{8E2E5E5B-E2A3-4EBD-863E-F011D9F7D653}"/>
    <cellStyle name="SAPBEXHLevel1 4 3 2 3" xfId="39218" xr:uid="{0E2FBC13-320E-48E4-98A7-35C123B209F4}"/>
    <cellStyle name="SAPBEXHLevel1 4 3 2 4" xfId="39220" xr:uid="{3FD0B99C-2E52-45C6-83E2-0A48DD59F5A9}"/>
    <cellStyle name="SAPBEXHLevel1 4 3 2 5" xfId="39222" xr:uid="{15F513CB-E061-456C-A27E-F92B0B49057A}"/>
    <cellStyle name="SAPBEXHLevel1 4 3 3" xfId="21028" xr:uid="{865943D1-CE42-48E9-82DB-55BDA3C950E6}"/>
    <cellStyle name="SAPBEXHLevel1 4 3 4" xfId="21031" xr:uid="{0A7FDBB2-D625-4D21-A708-0C4911544E8F}"/>
    <cellStyle name="SAPBEXHLevel1 4 3 5" xfId="21034" xr:uid="{0A337523-1022-442E-98CB-0ACB115BE823}"/>
    <cellStyle name="SAPBEXHLevel1 4 3 6" xfId="39224" xr:uid="{326086AA-A3DE-4DE8-804F-90A8394C1D3F}"/>
    <cellStyle name="SAPBEXHLevel1 4 3 7" xfId="39226" xr:uid="{41CD8147-3F7D-4B50-A335-8A5FEFFEFFCF}"/>
    <cellStyle name="SAPBEXHLevel1 4 3 8" xfId="39229" xr:uid="{622DF0C5-7B67-4CF9-893B-20F38DBC9AAC}"/>
    <cellStyle name="SAPBEXHLevel1 4 3 9" xfId="39232" xr:uid="{CAD491DA-849D-47BE-AA48-660A91832442}"/>
    <cellStyle name="SAPBEXHLevel1 4 4" xfId="34713" xr:uid="{737D01BE-4341-420A-AD33-95973767177D}"/>
    <cellStyle name="SAPBEXHLevel1 4 4 10" xfId="39235" xr:uid="{9C84781B-3601-4EC9-8E42-0224E0A851D8}"/>
    <cellStyle name="SAPBEXHLevel1 4 4 2" xfId="39236" xr:uid="{BC6AD996-B6B4-439E-8F30-103016E1BE4A}"/>
    <cellStyle name="SAPBEXHLevel1 4 4 2 2" xfId="39237" xr:uid="{EE56E5D5-B084-4D82-9C9A-B1E324CA8B48}"/>
    <cellStyle name="SAPBEXHLevel1 4 4 2 3" xfId="39239" xr:uid="{39EC1A0C-FD60-4C51-99D5-C3DB6EB4578C}"/>
    <cellStyle name="SAPBEXHLevel1 4 4 2 4" xfId="39241" xr:uid="{307DE6EA-E6AD-4F72-A139-0CD56067FC57}"/>
    <cellStyle name="SAPBEXHLevel1 4 4 2 5" xfId="35043" xr:uid="{34C259B1-422C-4ADE-AAB8-82C1209CDFDA}"/>
    <cellStyle name="SAPBEXHLevel1 4 4 3" xfId="39243" xr:uid="{124B9903-190E-4A85-B500-69099263A062}"/>
    <cellStyle name="SAPBEXHLevel1 4 4 4" xfId="39244" xr:uid="{75EBC0D5-F780-4C15-99D4-E9F32EA180B9}"/>
    <cellStyle name="SAPBEXHLevel1 4 4 5" xfId="39245" xr:uid="{9CAC1035-B65F-4BE8-A577-4C895140C59C}"/>
    <cellStyle name="SAPBEXHLevel1 4 4 6" xfId="39246" xr:uid="{04F07C15-E1D8-4FD8-972B-85EADDF57667}"/>
    <cellStyle name="SAPBEXHLevel1 4 4 7" xfId="39248" xr:uid="{7A392167-6771-4918-AC24-6FAEA8E54CE0}"/>
    <cellStyle name="SAPBEXHLevel1 4 4 8" xfId="39250" xr:uid="{ABE53B1C-7DBC-4D3C-9C63-14BF32AF6400}"/>
    <cellStyle name="SAPBEXHLevel1 4 4 9" xfId="39252" xr:uid="{367C1D2F-4115-4D64-B16F-878578A09912}"/>
    <cellStyle name="SAPBEXHLevel1 4 5" xfId="34715" xr:uid="{938F91FB-2F0E-40D2-BDC4-3F4DD0A04D80}"/>
    <cellStyle name="SAPBEXHLevel1 4 5 10" xfId="28907" xr:uid="{6164CCB0-42B9-4EEA-8D38-81B642738AB9}"/>
    <cellStyle name="SAPBEXHLevel1 4 5 2" xfId="5555" xr:uid="{2129536F-9F4D-404B-B5A9-B5034C35D4AD}"/>
    <cellStyle name="SAPBEXHLevel1 4 5 2 2" xfId="39254" xr:uid="{0FF3C3E3-DBBF-4611-BC37-A70B3E7A3B00}"/>
    <cellStyle name="SAPBEXHLevel1 4 5 2 3" xfId="39256" xr:uid="{565633C2-47AB-455A-9243-9125C2B4CE5B}"/>
    <cellStyle name="SAPBEXHLevel1 4 5 2 4" xfId="39258" xr:uid="{D168EBC9-2CC8-4169-812C-33710A5FD195}"/>
    <cellStyle name="SAPBEXHLevel1 4 5 2 5" xfId="27991" xr:uid="{698B3900-FBE6-43C6-ABEB-4CBBE54D2967}"/>
    <cellStyle name="SAPBEXHLevel1 4 5 3" xfId="5561" xr:uid="{A35B0BA7-B23E-4099-83B3-94BF3BFCDDC4}"/>
    <cellStyle name="SAPBEXHLevel1 4 5 4" xfId="5876" xr:uid="{53A63BC9-25A6-4453-825B-B5A5B1B3D736}"/>
    <cellStyle name="SAPBEXHLevel1 4 5 5" xfId="5878" xr:uid="{61CE34D1-D6CA-446F-B23A-FE5DDF50A6D3}"/>
    <cellStyle name="SAPBEXHLevel1 4 5 6" xfId="5880" xr:uid="{D2BD7DDE-A310-4177-9113-9983C9429836}"/>
    <cellStyle name="SAPBEXHLevel1 4 5 7" xfId="39260" xr:uid="{B4F07752-6D2B-4AF2-A24A-70DE8F4AB711}"/>
    <cellStyle name="SAPBEXHLevel1 4 5 8" xfId="39261" xr:uid="{2EFC4022-3AF9-420A-82F5-E4760A5622C1}"/>
    <cellStyle name="SAPBEXHLevel1 4 5 9" xfId="39262" xr:uid="{53FFC1E4-08DE-4AB5-A397-777EB6178D89}"/>
    <cellStyle name="SAPBEXHLevel1 4 6" xfId="39263" xr:uid="{AE0576A7-8065-4174-AC8B-EBD25D17D3AB}"/>
    <cellStyle name="SAPBEXHLevel1 4 6 10" xfId="39264" xr:uid="{9242280D-1157-4F99-B1BB-F996D8E4EF03}"/>
    <cellStyle name="SAPBEXHLevel1 4 6 2" xfId="5613" xr:uid="{6206A6CD-64E8-4622-8DA8-03E1DE70DDAF}"/>
    <cellStyle name="SAPBEXHLevel1 4 6 2 2" xfId="39265" xr:uid="{ED7D3809-28FF-46E7-8081-E85D65B6E17F}"/>
    <cellStyle name="SAPBEXHLevel1 4 6 2 3" xfId="39267" xr:uid="{F7DF6029-A9B0-4208-B402-AC61659E60B6}"/>
    <cellStyle name="SAPBEXHLevel1 4 6 2 4" xfId="39269" xr:uid="{3C0E6DDD-B468-4B4D-A687-D18D554A822F}"/>
    <cellStyle name="SAPBEXHLevel1 4 6 2 5" xfId="39271" xr:uid="{E30F8336-E8F6-4544-9D42-48DCF4ACB05F}"/>
    <cellStyle name="SAPBEXHLevel1 4 6 3" xfId="5624" xr:uid="{2D7017CB-B427-4E8D-880F-8A411A1A6AF3}"/>
    <cellStyle name="SAPBEXHLevel1 4 6 4" xfId="3206" xr:uid="{EB78256B-66A1-4008-A7C1-72715BD5AB4C}"/>
    <cellStyle name="SAPBEXHLevel1 4 6 5" xfId="3221" xr:uid="{4F6226FC-89A1-490C-98BB-4E4B1944A758}"/>
    <cellStyle name="SAPBEXHLevel1 4 6 6" xfId="3233" xr:uid="{202E5623-D151-4A36-97DE-5ED8592E1ED5}"/>
    <cellStyle name="SAPBEXHLevel1 4 6 7" xfId="39273" xr:uid="{B69006B7-7C25-46C7-A20F-B35416CD826E}"/>
    <cellStyle name="SAPBEXHLevel1 4 6 8" xfId="39274" xr:uid="{5BC7CE7F-2A7C-492B-99A4-ACFB5085B618}"/>
    <cellStyle name="SAPBEXHLevel1 4 6 9" xfId="39275" xr:uid="{6D5CC2B8-2DBC-474B-A167-1853AE6AFA94}"/>
    <cellStyle name="SAPBEXHLevel1 4 7" xfId="39276" xr:uid="{4F301581-6F24-4509-B208-F4C3FE090D16}"/>
    <cellStyle name="SAPBEXHLevel1 4 7 2" xfId="5924" xr:uid="{056833B6-6A23-4F37-90C8-B598BDC493DB}"/>
    <cellStyle name="SAPBEXHLevel1 4 7 3" xfId="1074" xr:uid="{9D66DBA3-B532-4B04-9A58-6A7CFE730A30}"/>
    <cellStyle name="SAPBEXHLevel1 4 7 4" xfId="5946" xr:uid="{82FC9216-CEE3-4ED0-B44B-CBC68411C07A}"/>
    <cellStyle name="SAPBEXHLevel1 4 7 5" xfId="5960" xr:uid="{D8259F8C-4A91-4CEB-B826-F6D73B248224}"/>
    <cellStyle name="SAPBEXHLevel1 4 8" xfId="39277" xr:uid="{E7DF6671-7B9F-4927-B8B2-D13D1C5A8313}"/>
    <cellStyle name="SAPBEXHLevel1 4 8 2" xfId="5998" xr:uid="{E44BA364-20CC-4E7A-B0B2-7B6154BA44A9}"/>
    <cellStyle name="SAPBEXHLevel1 4 8 3" xfId="6012" xr:uid="{53B37911-4B4B-455A-953B-E66F672FD64D}"/>
    <cellStyle name="SAPBEXHLevel1 4 8 4" xfId="6033" xr:uid="{329BDF64-8C33-442C-9AE9-090AF8C09209}"/>
    <cellStyle name="SAPBEXHLevel1 4 8 5" xfId="6044" xr:uid="{C4002864-80C2-4924-A875-046DB9030FC9}"/>
    <cellStyle name="SAPBEXHLevel1 4 9" xfId="39278" xr:uid="{DAAB7CEE-FBE0-41EB-A664-EA4845F5CCC5}"/>
    <cellStyle name="SAPBEXHLevel1 4 9 2" xfId="6083" xr:uid="{8C74A5DB-46F4-4A41-A25D-E7BD536FB020}"/>
    <cellStyle name="SAPBEXHLevel1 4 9 3" xfId="6095" xr:uid="{B3559026-2517-4D79-B854-37AF8674D1D9}"/>
    <cellStyle name="SAPBEXHLevel1 4 9 4" xfId="6120" xr:uid="{F93DB6A8-157D-418D-B5C5-8149DBA2AB48}"/>
    <cellStyle name="SAPBEXHLevel1 4 9 5" xfId="6137" xr:uid="{AFA660A3-AA49-49D0-A46C-0AD4CEB2B1A5}"/>
    <cellStyle name="SAPBEXHLevel1 4_New TB 18-19" xfId="39279" xr:uid="{C3B4AD46-2C25-4A0E-81BA-3A9F814D4A25}"/>
    <cellStyle name="SAPBEXHLevel1 5" xfId="36598" xr:uid="{66FDE451-0839-4507-8189-FC18BC69C2F1}"/>
    <cellStyle name="SAPBEXHLevel1 5 10" xfId="39281" xr:uid="{8D5B1862-5FD4-4792-AC91-397E0C6F6632}"/>
    <cellStyle name="SAPBEXHLevel1 5 10 2" xfId="39282" xr:uid="{CFFA93F1-5A8E-4A83-830F-3D1802392F0C}"/>
    <cellStyle name="SAPBEXHLevel1 5 10 3" xfId="39283" xr:uid="{F585CF44-6E53-4F2B-915D-5C1541AEEB21}"/>
    <cellStyle name="SAPBEXHLevel1 5 10 4" xfId="18001" xr:uid="{6329F848-ED7A-4B10-A83F-A69CAD9E2FB6}"/>
    <cellStyle name="SAPBEXHLevel1 5 10 5" xfId="18005" xr:uid="{C92C1053-2AC8-4B4C-B96B-2DBAC16F836F}"/>
    <cellStyle name="SAPBEXHLevel1 5 11" xfId="39284" xr:uid="{6FE45635-67DD-489D-BBBD-C3B14F37C82A}"/>
    <cellStyle name="SAPBEXHLevel1 5 12" xfId="39285" xr:uid="{62B21BB2-F3EC-45CA-8551-076A0ECA26CA}"/>
    <cellStyle name="SAPBEXHLevel1 5 13" xfId="39286" xr:uid="{A5D701BA-76F6-420C-966B-A8CC4BEB7E05}"/>
    <cellStyle name="SAPBEXHLevel1 5 14" xfId="39287" xr:uid="{6B5DF98E-6E3E-47C6-9326-B0FD05FB4717}"/>
    <cellStyle name="SAPBEXHLevel1 5 15" xfId="39288" xr:uid="{EA434A27-AA7B-48BE-A2A0-6592339EB541}"/>
    <cellStyle name="SAPBEXHLevel1 5 16" xfId="37944" xr:uid="{7B9C8C51-AADB-47CF-BDAA-E8B2B8B24549}"/>
    <cellStyle name="SAPBEXHLevel1 5 17" xfId="37947" xr:uid="{33F686E2-A7AD-4AF4-A884-EA2BAB002F98}"/>
    <cellStyle name="SAPBEXHLevel1 5 18" xfId="37949" xr:uid="{8326483D-4EFC-4820-8251-4950A88D790F}"/>
    <cellStyle name="SAPBEXHLevel1 5 2" xfId="34734" xr:uid="{2498192F-338E-4660-88C4-33BD1871A48F}"/>
    <cellStyle name="SAPBEXHLevel1 5 2 10" xfId="39289" xr:uid="{A0D45EEF-D727-43E5-854F-2E0ACE1B4F1A}"/>
    <cellStyle name="SAPBEXHLevel1 5 2 2" xfId="39290" xr:uid="{8BD7134B-059B-4508-86A1-1BEAE908A1AB}"/>
    <cellStyle name="SAPBEXHLevel1 5 2 2 2" xfId="5218" xr:uid="{54B491E0-8EBA-42DE-9010-81004413F45D}"/>
    <cellStyle name="SAPBEXHLevel1 5 2 2 3" xfId="5226" xr:uid="{7E1B4204-AE43-4764-8BFE-988FB7C90E39}"/>
    <cellStyle name="SAPBEXHLevel1 5 2 2 4" xfId="5232" xr:uid="{7E8BEB89-2DAD-4C33-9C05-286690092301}"/>
    <cellStyle name="SAPBEXHLevel1 5 2 2 5" xfId="5237" xr:uid="{A832C289-9490-4E33-949D-2F14E3E19005}"/>
    <cellStyle name="SAPBEXHLevel1 5 2 3" xfId="39292" xr:uid="{E29DA237-C13C-4AB0-9C2D-EDB2D3CF61F2}"/>
    <cellStyle name="SAPBEXHLevel1 5 2 4" xfId="39293" xr:uid="{2C7ED51E-597C-4C40-8A66-3B182F6C36D3}"/>
    <cellStyle name="SAPBEXHLevel1 5 2 5" xfId="39294" xr:uid="{E2220E7C-FD75-4EBB-AEAF-A5ADC99DA615}"/>
    <cellStyle name="SAPBEXHLevel1 5 2 6" xfId="39295" xr:uid="{44DFAE69-52DC-4CD9-9EF6-A2B483FF26F1}"/>
    <cellStyle name="SAPBEXHLevel1 5 2 7" xfId="39297" xr:uid="{8C096B6D-0F9D-445C-A3A1-44D317380396}"/>
    <cellStyle name="SAPBEXHLevel1 5 2 8" xfId="39299" xr:uid="{B33CC821-88F0-4105-921F-0C2591EAC8E2}"/>
    <cellStyle name="SAPBEXHLevel1 5 2 9" xfId="39301" xr:uid="{317B75D8-E127-426F-85CD-97962987DD3E}"/>
    <cellStyle name="SAPBEXHLevel1 5 3" xfId="34736" xr:uid="{DD89F4F8-A166-4DDE-9874-3C6E660D1ECD}"/>
    <cellStyle name="SAPBEXHLevel1 5 3 10" xfId="24323" xr:uid="{C843B4DA-B514-4D58-A175-B5A61A78079A}"/>
    <cellStyle name="SAPBEXHLevel1 5 3 2" xfId="39303" xr:uid="{FD07F052-A526-474F-A4B7-EEC3BD7C87F8}"/>
    <cellStyle name="SAPBEXHLevel1 5 3 2 2" xfId="2848" xr:uid="{103FCFF1-1D1F-488B-A07B-1DF007A39D20}"/>
    <cellStyle name="SAPBEXHLevel1 5 3 2 3" xfId="4185" xr:uid="{69930B02-2AA0-4B36-8B63-8D31867E1946}"/>
    <cellStyle name="SAPBEXHLevel1 5 3 2 4" xfId="4199" xr:uid="{7F7951E2-1247-43AE-B5BC-15BE18508B0E}"/>
    <cellStyle name="SAPBEXHLevel1 5 3 2 5" xfId="5449" xr:uid="{349707CA-2A5B-4CCD-B602-B145604A4DD5}"/>
    <cellStyle name="SAPBEXHLevel1 5 3 3" xfId="39304" xr:uid="{C61DEA21-B175-4CE0-8643-910EF1AB4B55}"/>
    <cellStyle name="SAPBEXHLevel1 5 3 4" xfId="39305" xr:uid="{EF273DDB-C929-4EEA-879D-6CC0621E3D05}"/>
    <cellStyle name="SAPBEXHLevel1 5 3 5" xfId="39306" xr:uid="{7D125368-F16A-4FDD-9F3A-407F83C6383C}"/>
    <cellStyle name="SAPBEXHLevel1 5 3 6" xfId="39307" xr:uid="{9B298153-6D6E-47C7-B030-69EA4C2917D6}"/>
    <cellStyle name="SAPBEXHLevel1 5 3 7" xfId="39309" xr:uid="{FDEC52DD-98E3-4B8E-BC9E-53967C6348AB}"/>
    <cellStyle name="SAPBEXHLevel1 5 3 8" xfId="39312" xr:uid="{FB794221-8942-4D0E-8C4A-8FCE94373D9D}"/>
    <cellStyle name="SAPBEXHLevel1 5 3 9" xfId="39315" xr:uid="{198014C6-7115-4C4A-AC5B-5E96F0CA7CEB}"/>
    <cellStyle name="SAPBEXHLevel1 5 4" xfId="34738" xr:uid="{FC26E77F-E8EF-49BB-BA4F-4CCE69CF15F0}"/>
    <cellStyle name="SAPBEXHLevel1 5 4 10" xfId="39318" xr:uid="{2FBB6EC1-AFD4-4EDD-8558-6B49FF10C89C}"/>
    <cellStyle name="SAPBEXHLevel1 5 4 2" xfId="39319" xr:uid="{759B2056-F368-4ECE-82D4-A5563FB30731}"/>
    <cellStyle name="SAPBEXHLevel1 5 4 2 2" xfId="2076" xr:uid="{AA4238DF-95B4-425A-A527-BF18B1C7EAFB}"/>
    <cellStyle name="SAPBEXHLevel1 5 4 2 3" xfId="4269" xr:uid="{D749EC27-C0E8-479E-BAA5-F36BA41170E3}"/>
    <cellStyle name="SAPBEXHLevel1 5 4 2 4" xfId="2560" xr:uid="{BBBB6E02-0E50-4647-A1AB-31307D9E265C}"/>
    <cellStyle name="SAPBEXHLevel1 5 4 2 5" xfId="2585" xr:uid="{E9CABE47-B54A-48E9-A80A-961C166C17A0}"/>
    <cellStyle name="SAPBEXHLevel1 5 4 3" xfId="39320" xr:uid="{CF003BCF-3F55-4AC2-8070-CE8424EBB385}"/>
    <cellStyle name="SAPBEXHLevel1 5 4 4" xfId="39321" xr:uid="{D986B8A3-074E-4FBF-B75A-2D8668D6A948}"/>
    <cellStyle name="SAPBEXHLevel1 5 4 5" xfId="39322" xr:uid="{05F8E7C5-B30F-448C-A46E-B0D8AB3763DB}"/>
    <cellStyle name="SAPBEXHLevel1 5 4 6" xfId="39323" xr:uid="{EE466BE7-7940-4AFA-8E07-0DD8F762F59C}"/>
    <cellStyle name="SAPBEXHLevel1 5 4 7" xfId="39325" xr:uid="{FF55EA7E-CF87-4986-888E-DCE0E43A7D8E}"/>
    <cellStyle name="SAPBEXHLevel1 5 4 8" xfId="39327" xr:uid="{4F272968-7586-4971-9852-4A05884D526D}"/>
    <cellStyle name="SAPBEXHLevel1 5 4 9" xfId="39329" xr:uid="{54F87F4E-C02E-400E-8D32-D6632F0973F6}"/>
    <cellStyle name="SAPBEXHLevel1 5 5" xfId="34740" xr:uid="{EDAFD6CE-0197-4395-97CF-7D6AF9AB7534}"/>
    <cellStyle name="SAPBEXHLevel1 5 5 10" xfId="39331" xr:uid="{C7740F9F-3752-484C-B7DB-C775E7363A65}"/>
    <cellStyle name="SAPBEXHLevel1 5 5 2" xfId="39332" xr:uid="{BE29610D-CE12-4C04-816A-161D793E0D97}"/>
    <cellStyle name="SAPBEXHLevel1 5 5 2 2" xfId="18098" xr:uid="{CDB342CD-6093-4750-89CE-3415C5433F05}"/>
    <cellStyle name="SAPBEXHLevel1 5 5 2 3" xfId="18100" xr:uid="{636D2FA1-80A2-45C8-AA41-3F0460926232}"/>
    <cellStyle name="SAPBEXHLevel1 5 5 2 4" xfId="18102" xr:uid="{A336E75A-F4F9-43C0-ACF4-CADBDD8B2949}"/>
    <cellStyle name="SAPBEXHLevel1 5 5 2 5" xfId="18104" xr:uid="{05F23DE0-8A23-4906-9B28-7FB4C985F228}"/>
    <cellStyle name="SAPBEXHLevel1 5 5 3" xfId="39333" xr:uid="{74D6BA45-B37C-4937-B1BD-639B62E0EEC5}"/>
    <cellStyle name="SAPBEXHLevel1 5 5 4" xfId="39334" xr:uid="{4725639E-CE08-449D-BCB4-910E452068B8}"/>
    <cellStyle name="SAPBEXHLevel1 5 5 5" xfId="39335" xr:uid="{6E615827-0315-477A-B34C-B46E01D49161}"/>
    <cellStyle name="SAPBEXHLevel1 5 5 6" xfId="39336" xr:uid="{23FA3C5D-ED64-4D1A-B082-EA5DFB64F739}"/>
    <cellStyle name="SAPBEXHLevel1 5 5 7" xfId="39337" xr:uid="{0CBE9567-79E1-4B45-B5A5-DB4C419AA2F9}"/>
    <cellStyle name="SAPBEXHLevel1 5 5 8" xfId="39338" xr:uid="{468F7C24-2521-4389-B00B-1F736EA6EB00}"/>
    <cellStyle name="SAPBEXHLevel1 5 5 9" xfId="39339" xr:uid="{BBC615B9-0904-41D9-86A5-C4750014EC9B}"/>
    <cellStyle name="SAPBEXHLevel1 5 6" xfId="39340" xr:uid="{2424DE9D-D8C9-4F6C-BD38-8277FF1F5758}"/>
    <cellStyle name="SAPBEXHLevel1 5 6 10" xfId="39341" xr:uid="{3DC43A92-FBDA-4396-B61B-D05075B744C6}"/>
    <cellStyle name="SAPBEXHLevel1 5 6 2" xfId="39342" xr:uid="{69A5BA0E-81E5-43A9-920D-0C78481F77A9}"/>
    <cellStyle name="SAPBEXHLevel1 5 6 2 2" xfId="18868" xr:uid="{93BBAD39-20D7-4932-94FC-85D974B9B879}"/>
    <cellStyle name="SAPBEXHLevel1 5 6 2 3" xfId="18871" xr:uid="{496A2210-AFCF-4CEF-ACDB-EC78DE2096BD}"/>
    <cellStyle name="SAPBEXHLevel1 5 6 2 4" xfId="18875" xr:uid="{F0AC1CB2-5C57-4CB1-9B74-63AED9D5B50F}"/>
    <cellStyle name="SAPBEXHLevel1 5 6 2 5" xfId="18880" xr:uid="{6A40AEB6-0FE5-4A65-8C2C-3C564EBD01F8}"/>
    <cellStyle name="SAPBEXHLevel1 5 6 3" xfId="39343" xr:uid="{F0648CA3-132C-4949-9EC1-1C60A15FEB1C}"/>
    <cellStyle name="SAPBEXHLevel1 5 6 4" xfId="39344" xr:uid="{5CD98A5F-CB04-479F-B5B6-B84A80F861F0}"/>
    <cellStyle name="SAPBEXHLevel1 5 6 5" xfId="39345" xr:uid="{89CBB47C-DBC6-492E-8DF7-9CB1BB36227B}"/>
    <cellStyle name="SAPBEXHLevel1 5 6 6" xfId="39346" xr:uid="{0C9A4AB6-068D-49AF-8863-1933B7B8151D}"/>
    <cellStyle name="SAPBEXHLevel1 5 6 7" xfId="39347" xr:uid="{037A76C4-F626-4E34-B1C9-A2DAC2AD4F11}"/>
    <cellStyle name="SAPBEXHLevel1 5 6 8" xfId="39348" xr:uid="{BC3AF9E2-897B-401D-9DA9-318F21F758AC}"/>
    <cellStyle name="SAPBEXHLevel1 5 6 9" xfId="39349" xr:uid="{5DA06D8B-9A25-476E-92B0-AEBB2B939F23}"/>
    <cellStyle name="SAPBEXHLevel1 5 7" xfId="39350" xr:uid="{6B85EEE9-C9BD-40F8-A1A5-3DC5CE845DBA}"/>
    <cellStyle name="SAPBEXHLevel1 5 7 2" xfId="39351" xr:uid="{1ECABC76-7F53-42FB-A2AD-1E68EA87D935}"/>
    <cellStyle name="SAPBEXHLevel1 5 7 3" xfId="39353" xr:uid="{52FABDB2-88B0-475F-8052-B085E89766FE}"/>
    <cellStyle name="SAPBEXHLevel1 5 7 4" xfId="39354" xr:uid="{7BD26117-00E6-4C78-A580-7ECE17722615}"/>
    <cellStyle name="SAPBEXHLevel1 5 7 5" xfId="39355" xr:uid="{A786E880-DD6C-4205-A386-04C3FD9F906B}"/>
    <cellStyle name="SAPBEXHLevel1 5 8" xfId="39357" xr:uid="{A5367A6A-5DD0-4B02-8D8B-69218B6116F4}"/>
    <cellStyle name="SAPBEXHLevel1 5 8 2" xfId="39358" xr:uid="{9D669745-FF71-4083-9DA8-CC2DA9EB2BE4}"/>
    <cellStyle name="SAPBEXHLevel1 5 8 3" xfId="39359" xr:uid="{A03EFF3C-BED7-484D-9F84-BDE58A07FBC7}"/>
    <cellStyle name="SAPBEXHLevel1 5 8 4" xfId="39360" xr:uid="{9BDA980A-7B45-4F15-8821-BF0269780E5D}"/>
    <cellStyle name="SAPBEXHLevel1 5 8 5" xfId="39361" xr:uid="{ED56823E-B823-4F76-B3C8-FA355F756928}"/>
    <cellStyle name="SAPBEXHLevel1 5 9" xfId="1481" xr:uid="{566E7FB0-A98E-475C-8C7D-3C3E4BCEF5E5}"/>
    <cellStyle name="SAPBEXHLevel1 5 9 2" xfId="39362" xr:uid="{6D7DE140-9FE1-4E1A-A184-84CFB76F526B}"/>
    <cellStyle name="SAPBEXHLevel1 5 9 3" xfId="39363" xr:uid="{DCE83EA0-89F9-4960-A911-8E3D8C7CC281}"/>
    <cellStyle name="SAPBEXHLevel1 5 9 4" xfId="39364" xr:uid="{00CCC04B-D626-49AF-B8A8-6F5B328750C5}"/>
    <cellStyle name="SAPBEXHLevel1 5 9 5" xfId="39365" xr:uid="{A3B03363-9993-4ABE-B9E8-F4B970AC0707}"/>
    <cellStyle name="SAPBEXHLevel1 5_New TB 18-19" xfId="39366" xr:uid="{0857FEF2-8E64-494C-B50C-82616174CC24}"/>
    <cellStyle name="SAPBEXHLevel1 6" xfId="39367" xr:uid="{A546EBC2-DB41-4B3B-90DD-3D5E076957B0}"/>
    <cellStyle name="SAPBEXHLevel1 6 10" xfId="39368" xr:uid="{38BE9A6F-752D-44D7-B2AC-EF40F5EB9C72}"/>
    <cellStyle name="SAPBEXHLevel1 6 2" xfId="39369" xr:uid="{7C6B08AA-252F-4C01-842C-020B3535E253}"/>
    <cellStyle name="SAPBEXHLevel1 6 2 2" xfId="39370" xr:uid="{994920D7-1101-494F-8548-0DD225D5FC56}"/>
    <cellStyle name="SAPBEXHLevel1 6 2 3" xfId="39371" xr:uid="{7EDC9594-88A1-4B5B-AA29-4AD4D9F37A35}"/>
    <cellStyle name="SAPBEXHLevel1 6 2 4" xfId="39372" xr:uid="{CD65D4C5-659C-4C17-9075-DA3CD600C136}"/>
    <cellStyle name="SAPBEXHLevel1 6 2 5" xfId="39373" xr:uid="{E8CF4067-BA98-4063-BF62-AE631A094663}"/>
    <cellStyle name="SAPBEXHLevel1 6 3" xfId="39375" xr:uid="{A4C3125D-299A-4EA3-B52E-EF64FCD57DB7}"/>
    <cellStyle name="SAPBEXHLevel1 6 4" xfId="39376" xr:uid="{1B8E9437-E27C-4D80-AD8F-D84779138533}"/>
    <cellStyle name="SAPBEXHLevel1 6 5" xfId="39377" xr:uid="{D5FEABE7-445E-4092-B46C-10FA5082B7F5}"/>
    <cellStyle name="SAPBEXHLevel1 6 6" xfId="37603" xr:uid="{F0578F86-20F4-4537-BC9C-CE75DACD6A5D}"/>
    <cellStyle name="SAPBEXHLevel1 6 7" xfId="39378" xr:uid="{7B4F1554-E9C9-4E92-A127-1D71C11EE46B}"/>
    <cellStyle name="SAPBEXHLevel1 6 8" xfId="39379" xr:uid="{4571840C-5D7D-4E2A-846D-5C5982147D17}"/>
    <cellStyle name="SAPBEXHLevel1 6 9" xfId="39380" xr:uid="{D0FCF357-3AA3-47AE-AC8F-D63611688791}"/>
    <cellStyle name="SAPBEXHLevel1 7" xfId="39381" xr:uid="{12DAFC95-53EC-456B-8979-206B76D1FB50}"/>
    <cellStyle name="SAPBEXHLevel1 7 10" xfId="32519" xr:uid="{F1E881F4-CE44-4D73-9473-390004BD31D3}"/>
    <cellStyle name="SAPBEXHLevel1 7 2" xfId="39382" xr:uid="{64D72175-EAE0-467F-9D06-4BF3CF85493C}"/>
    <cellStyle name="SAPBEXHLevel1 7 2 2" xfId="33746" xr:uid="{0DB61782-EC48-4DD6-96F8-F0DA986C2593}"/>
    <cellStyle name="SAPBEXHLevel1 7 2 3" xfId="33748" xr:uid="{484D6434-20CC-4F04-8D07-7D28A52788B4}"/>
    <cellStyle name="SAPBEXHLevel1 7 2 4" xfId="33750" xr:uid="{E0167532-18BE-4D80-926A-1954BD834C1E}"/>
    <cellStyle name="SAPBEXHLevel1 7 2 5" xfId="33752" xr:uid="{382F2DC1-D743-48E3-A318-9459E307AA99}"/>
    <cellStyle name="SAPBEXHLevel1 7 3" xfId="39383" xr:uid="{D262B720-7AD5-4615-88D2-FE1ACC837B8B}"/>
    <cellStyle name="SAPBEXHLevel1 7 4" xfId="39384" xr:uid="{922090B6-3BB2-495A-857D-687004596EAD}"/>
    <cellStyle name="SAPBEXHLevel1 7 5" xfId="39385" xr:uid="{E7C671B5-880F-466B-8FE1-A7E50B0FFC36}"/>
    <cellStyle name="SAPBEXHLevel1 7 6" xfId="39386" xr:uid="{9961F25A-555B-4CD6-9038-06BF9D8BA2FE}"/>
    <cellStyle name="SAPBEXHLevel1 7 7" xfId="19924" xr:uid="{D2F3C164-C471-4450-9206-9DAC55698BB3}"/>
    <cellStyle name="SAPBEXHLevel1 7 8" xfId="19932" xr:uid="{4A2AF8D6-9037-4A5E-8775-C3201F9397C5}"/>
    <cellStyle name="SAPBEXHLevel1 7 9" xfId="19940" xr:uid="{0C4F9E64-4F1A-4C92-AE82-ED142F787B10}"/>
    <cellStyle name="SAPBEXHLevel1 8" xfId="39387" xr:uid="{A6D08475-54E5-4BD8-9933-44A84B4DBF6D}"/>
    <cellStyle name="SAPBEXHLevel1 8 10" xfId="32716" xr:uid="{B814C6F7-6403-4529-8F8B-45EEB496D471}"/>
    <cellStyle name="SAPBEXHLevel1 8 2" xfId="28852" xr:uid="{021A9FE6-C254-4D53-9B1C-DEC0C6F9DAE1}"/>
    <cellStyle name="SAPBEXHLevel1 8 2 2" xfId="33832" xr:uid="{4CC48CA3-96F1-4E18-87A5-A7715B36B3E3}"/>
    <cellStyle name="SAPBEXHLevel1 8 2 3" xfId="33834" xr:uid="{DDBE3749-BB83-4B62-9599-A60CD2BE5C34}"/>
    <cellStyle name="SAPBEXHLevel1 8 2 4" xfId="33836" xr:uid="{03CE15BE-028A-4B72-B6DA-5449C3B01CFC}"/>
    <cellStyle name="SAPBEXHLevel1 8 2 5" xfId="33838" xr:uid="{F6244CB1-883D-41E8-8BFF-519457A4D1F3}"/>
    <cellStyle name="SAPBEXHLevel1 8 3" xfId="28854" xr:uid="{5D531858-C0D5-4BF8-9E72-B10AAC68B113}"/>
    <cellStyle name="SAPBEXHLevel1 8 4" xfId="28857" xr:uid="{722BC6C3-C7C0-4993-9172-BF1D4D0B7237}"/>
    <cellStyle name="SAPBEXHLevel1 8 5" xfId="28860" xr:uid="{4D91E6B5-31F9-4F6A-A02A-D75D06448F0E}"/>
    <cellStyle name="SAPBEXHLevel1 8 6" xfId="39388" xr:uid="{FB413913-62A8-49ED-BF6E-004D8E861C28}"/>
    <cellStyle name="SAPBEXHLevel1 8 7" xfId="39389" xr:uid="{C40CF613-8289-4A48-B226-2D6D6CF1261B}"/>
    <cellStyle name="SAPBEXHLevel1 8 8" xfId="10012" xr:uid="{76862A29-3E28-43ED-B603-8C1AB687502B}"/>
    <cellStyle name="SAPBEXHLevel1 8 9" xfId="39390" xr:uid="{837D466E-6A49-4297-96DD-CED185FF8AA8}"/>
    <cellStyle name="SAPBEXHLevel1 9" xfId="39391" xr:uid="{84B11A01-75DA-42A5-A220-B5F6426E276F}"/>
    <cellStyle name="SAPBEXHLevel1 9 10" xfId="38379" xr:uid="{178F19B7-38E8-4B30-B4D8-A8425CB1B298}"/>
    <cellStyle name="SAPBEXHLevel1 9 2" xfId="28869" xr:uid="{C3316516-CCA9-4B06-8189-3CE9B7F1840D}"/>
    <cellStyle name="SAPBEXHLevel1 9 2 2" xfId="39392" xr:uid="{1F8ACBAE-D6FB-4F0F-9C6C-264FF3F611E2}"/>
    <cellStyle name="SAPBEXHLevel1 9 2 3" xfId="39393" xr:uid="{BFBDB77D-2F92-4B10-B5CA-3FB580E9EFC5}"/>
    <cellStyle name="SAPBEXHLevel1 9 2 4" xfId="39394" xr:uid="{14E9E284-8977-4BFB-BE10-C0A58BA26D60}"/>
    <cellStyle name="SAPBEXHLevel1 9 2 5" xfId="39395" xr:uid="{CA15DA11-FE18-4C9D-9FD8-83D363A4F01F}"/>
    <cellStyle name="SAPBEXHLevel1 9 3" xfId="28871" xr:uid="{DA5E083B-8B92-444B-8AB3-9AB51EFD0322}"/>
    <cellStyle name="SAPBEXHLevel1 9 4" xfId="28874" xr:uid="{BFEDC96E-D456-45AA-9934-37E48CD35D9C}"/>
    <cellStyle name="SAPBEXHLevel1 9 5" xfId="28877" xr:uid="{1E2BAC21-3320-4BD1-B0BD-8CFBEF9314CA}"/>
    <cellStyle name="SAPBEXHLevel1 9 6" xfId="39396" xr:uid="{DF3882BB-BE19-422E-9EF7-012D5DE69C4D}"/>
    <cellStyle name="SAPBEXHLevel1 9 7" xfId="39397" xr:uid="{7DC0B1F3-9DA3-4ED2-87A0-3CE67C979E6E}"/>
    <cellStyle name="SAPBEXHLevel1 9 8" xfId="39398" xr:uid="{377BD616-2491-4A07-83BF-956D564A0A96}"/>
    <cellStyle name="SAPBEXHLevel1 9 9" xfId="39399" xr:uid="{898A38BB-C8AD-47D5-93CA-DAA45DB9227F}"/>
    <cellStyle name="SAPBEXHLevel1_New TB 18-19" xfId="39400" xr:uid="{3DD0D978-53BB-4D11-BE6E-B48BA4AAE615}"/>
    <cellStyle name="SAPBEXHLevel1X" xfId="39401" xr:uid="{BDB6BE48-0A50-4E28-8679-4B1941CF0A49}"/>
    <cellStyle name="SAPBEXHLevel1X 10" xfId="30463" xr:uid="{4C6C3EF3-1CA4-4784-A5B0-34DCF559FC1D}"/>
    <cellStyle name="SAPBEXHLevel1X 10 10" xfId="39402" xr:uid="{0DDA113C-1B33-40A9-8115-52CD346D59EE}"/>
    <cellStyle name="SAPBEXHLevel1X 10 2" xfId="30465" xr:uid="{7B64E46E-4625-4104-9280-6A441EBE8600}"/>
    <cellStyle name="SAPBEXHLevel1X 10 2 2" xfId="39403" xr:uid="{B47E0BA1-6A03-4808-A7EB-7EBE88101C36}"/>
    <cellStyle name="SAPBEXHLevel1X 10 2 3" xfId="39404" xr:uid="{51E43EF1-F263-4322-A5C1-FA62A82EE810}"/>
    <cellStyle name="SAPBEXHLevel1X 10 2 4" xfId="39405" xr:uid="{3C7F32DC-F9AB-4948-B592-2FC5F34DAD77}"/>
    <cellStyle name="SAPBEXHLevel1X 10 2 5" xfId="39406" xr:uid="{0E5EB47E-4121-4B97-8F5B-CF59F60DA4D4}"/>
    <cellStyle name="SAPBEXHLevel1X 10 3" xfId="30467" xr:uid="{3132D0D4-36EF-48DF-8CB7-9BE9784954CC}"/>
    <cellStyle name="SAPBEXHLevel1X 10 4" xfId="422" xr:uid="{41D71609-A904-4A3D-AFAE-D944408D34CA}"/>
    <cellStyle name="SAPBEXHLevel1X 10 5" xfId="30470" xr:uid="{564F5218-FF2D-4A19-8719-CD8C261198BF}"/>
    <cellStyle name="SAPBEXHLevel1X 10 6" xfId="29722" xr:uid="{B50D7ABF-6BBE-4626-AAAC-AA965E3A28FA}"/>
    <cellStyle name="SAPBEXHLevel1X 10 7" xfId="25727" xr:uid="{5253A04E-4877-4699-A436-B903717672B1}"/>
    <cellStyle name="SAPBEXHLevel1X 10 8" xfId="25731" xr:uid="{9EF106D0-F647-4A9F-BA1F-F4BBBD035147}"/>
    <cellStyle name="SAPBEXHLevel1X 10 9" xfId="25735" xr:uid="{C2F6D0DE-A315-4AF9-AA16-872559EEED94}"/>
    <cellStyle name="SAPBEXHLevel1X 11" xfId="30473" xr:uid="{79B3FCB5-1B6A-473A-B9F3-5C1FDFD072E5}"/>
    <cellStyle name="SAPBEXHLevel1X 11 2" xfId="30475" xr:uid="{4C42B1FA-B6AD-45F6-818C-FCEC34EFFDAB}"/>
    <cellStyle name="SAPBEXHLevel1X 11 3" xfId="9726" xr:uid="{2A75C8FD-2BCF-44A2-B208-BF44C238C0B9}"/>
    <cellStyle name="SAPBEXHLevel1X 11 4" xfId="10116" xr:uid="{259DD57C-A3FE-467B-8DC7-CC4ECC85B623}"/>
    <cellStyle name="SAPBEXHLevel1X 11 5" xfId="10531" xr:uid="{54FC5B59-9567-4109-8992-C885D6C18292}"/>
    <cellStyle name="SAPBEXHLevel1X 12" xfId="39407" xr:uid="{EA5E8FA7-3523-488F-8D79-F0419928A4BF}"/>
    <cellStyle name="SAPBEXHLevel1X 12 2" xfId="39408" xr:uid="{2E159874-AD24-4F38-B7ED-88631C704557}"/>
    <cellStyle name="SAPBEXHLevel1X 12 3" xfId="39409" xr:uid="{EA929DC8-E299-43B3-894B-286747EE8A13}"/>
    <cellStyle name="SAPBEXHLevel1X 12 4" xfId="39410" xr:uid="{8B09024E-1225-4E6F-8EF1-850ECD00A096}"/>
    <cellStyle name="SAPBEXHLevel1X 12 5" xfId="39411" xr:uid="{EB6F9F40-DDD8-4995-B834-E31E1ECE6BB7}"/>
    <cellStyle name="SAPBEXHLevel1X 13" xfId="39412" xr:uid="{D9CD2B03-30C8-48FE-B201-B61233F44395}"/>
    <cellStyle name="SAPBEXHLevel1X 13 2" xfId="39413" xr:uid="{FFD037E8-2BC2-406A-86BB-9D68EC5E3152}"/>
    <cellStyle name="SAPBEXHLevel1X 13 3" xfId="39414" xr:uid="{24A751F4-2679-44A4-8E8D-4161EF692756}"/>
    <cellStyle name="SAPBEXHLevel1X 13 4" xfId="39415" xr:uid="{F1D01446-3CEA-46AA-A0F1-CDF9D3432084}"/>
    <cellStyle name="SAPBEXHLevel1X 13 5" xfId="39416" xr:uid="{D59E6B72-6B95-405F-8CD3-24C2870A87D9}"/>
    <cellStyle name="SAPBEXHLevel1X 14" xfId="39417" xr:uid="{ECED0732-0CBB-416A-A079-14C8CA607378}"/>
    <cellStyle name="SAPBEXHLevel1X 14 2" xfId="39418" xr:uid="{83B22D78-A070-4698-BAB9-61809F2AFA69}"/>
    <cellStyle name="SAPBEXHLevel1X 14 3" xfId="39419" xr:uid="{16A61B4B-29FB-46F8-BAFE-8F80E463C226}"/>
    <cellStyle name="SAPBEXHLevel1X 14 4" xfId="39420" xr:uid="{57BA2C4D-5A0F-4557-B541-9DE1BC889320}"/>
    <cellStyle name="SAPBEXHLevel1X 14 5" xfId="39421" xr:uid="{A113B18D-8970-4A87-9187-2EF3FA03C1EF}"/>
    <cellStyle name="SAPBEXHLevel1X 15" xfId="39422" xr:uid="{AC4B903D-B375-4565-A5DB-6C1F70F4E3A7}"/>
    <cellStyle name="SAPBEXHLevel1X 16" xfId="39424" xr:uid="{96C87C31-ECE7-4F7C-BBD4-DC74F6160E65}"/>
    <cellStyle name="SAPBEXHLevel1X 17" xfId="39426" xr:uid="{D24C9DC4-8DDB-4BA9-87D8-491BECA1F9B0}"/>
    <cellStyle name="SAPBEXHLevel1X 18" xfId="39428" xr:uid="{141FB7E0-375B-4873-AC42-8F62DA235D61}"/>
    <cellStyle name="SAPBEXHLevel1X 19" xfId="39429" xr:uid="{84DDB3DC-88E6-466D-ACCD-6ABF3FFBFC0A}"/>
    <cellStyle name="SAPBEXHLevel1X 2" xfId="28715" xr:uid="{5DCE8B9D-2513-4AF4-8577-093F78336679}"/>
    <cellStyle name="SAPBEXHLevel1X 2 10" xfId="39430" xr:uid="{3097BFA2-94FE-469D-A280-FE6AADA8B612}"/>
    <cellStyle name="SAPBEXHLevel1X 2 10 2" xfId="39431" xr:uid="{A238077F-F040-4149-A268-5BCADB53BACB}"/>
    <cellStyle name="SAPBEXHLevel1X 2 10 3" xfId="39432" xr:uid="{2B4FC3E8-CC26-41DD-914F-E4E25D071FF6}"/>
    <cellStyle name="SAPBEXHLevel1X 2 10 4" xfId="39433" xr:uid="{E4DF8E66-A3E5-41D5-8502-13C4DAA8DD5A}"/>
    <cellStyle name="SAPBEXHLevel1X 2 10 5" xfId="39434" xr:uid="{AAFD1F25-A530-4855-A0DD-66265BC3C8DB}"/>
    <cellStyle name="SAPBEXHLevel1X 2 11" xfId="39435" xr:uid="{2ABE7015-A6B5-4ED2-9CE7-B0596CFE3E09}"/>
    <cellStyle name="SAPBEXHLevel1X 2 11 2" xfId="39436" xr:uid="{9E05F9D6-1F6A-4748-A1D4-1C74C42E5FED}"/>
    <cellStyle name="SAPBEXHLevel1X 2 11 3" xfId="39437" xr:uid="{683E454D-3808-44D0-9E01-72ED1BF846DB}"/>
    <cellStyle name="SAPBEXHLevel1X 2 11 4" xfId="39438" xr:uid="{4FA4EF01-0924-41F6-A0E9-9A255A1633FC}"/>
    <cellStyle name="SAPBEXHLevel1X 2 11 5" xfId="39439" xr:uid="{112440BB-EDB3-40F5-832C-2311FD0FCBD9}"/>
    <cellStyle name="SAPBEXHLevel1X 2 12" xfId="39440" xr:uid="{592D404C-99F5-4F7F-8090-C00B86132264}"/>
    <cellStyle name="SAPBEXHLevel1X 2 12 2" xfId="39441" xr:uid="{706C4603-62F2-45E3-82B2-3FCED623776F}"/>
    <cellStyle name="SAPBEXHLevel1X 2 12 3" xfId="39443" xr:uid="{1DF0DA4C-A7C5-40BD-986A-29D915F3BBAA}"/>
    <cellStyle name="SAPBEXHLevel1X 2 12 4" xfId="993" xr:uid="{782296A3-BE3F-4735-827A-33E7B2186505}"/>
    <cellStyle name="SAPBEXHLevel1X 2 12 5" xfId="188" xr:uid="{DBE6AD28-9F05-4E13-854A-0B76ED7DE41D}"/>
    <cellStyle name="SAPBEXHLevel1X 2 13" xfId="39445" xr:uid="{B938614B-043A-4172-A80A-303826915C2E}"/>
    <cellStyle name="SAPBEXHLevel1X 2 13 2" xfId="39446" xr:uid="{55045B07-760E-4A85-B47E-7BC737D8FD1C}"/>
    <cellStyle name="SAPBEXHLevel1X 2 13 3" xfId="39447" xr:uid="{674B65B2-674F-4A6B-86C8-9E303DC37BDA}"/>
    <cellStyle name="SAPBEXHLevel1X 2 13 4" xfId="39448" xr:uid="{975F79B9-6DA2-49CB-8FA9-B84E43299A1C}"/>
    <cellStyle name="SAPBEXHLevel1X 2 13 5" xfId="39449" xr:uid="{DE3FF2F3-9E41-4005-B217-60F9952FCDCE}"/>
    <cellStyle name="SAPBEXHLevel1X 2 14" xfId="39450" xr:uid="{4929FC01-92F7-4415-A09F-FF1B0A1A8C19}"/>
    <cellStyle name="SAPBEXHLevel1X 2 15" xfId="39451" xr:uid="{443F60C3-D7DA-4820-9E3C-82B757BF1478}"/>
    <cellStyle name="SAPBEXHLevel1X 2 16" xfId="39453" xr:uid="{CFE62C3C-B29F-4A77-AF2C-6359EC936B90}"/>
    <cellStyle name="SAPBEXHLevel1X 2 17" xfId="6837" xr:uid="{41A13A45-CB82-4EE8-9E34-857D9FD36426}"/>
    <cellStyle name="SAPBEXHLevel1X 2 18" xfId="6843" xr:uid="{FD613A1E-50AA-4759-B96E-667611C57CE4}"/>
    <cellStyle name="SAPBEXHLevel1X 2 19" xfId="6849" xr:uid="{4FD17AA5-0387-449F-A759-C90AE04FECAC}"/>
    <cellStyle name="SAPBEXHLevel1X 2 2" xfId="39455" xr:uid="{6AF8F13C-0006-448C-A8AF-3EB016419F6C}"/>
    <cellStyle name="SAPBEXHLevel1X 2 2 10" xfId="39457" xr:uid="{4586237F-8FAA-4F85-B021-7779E579D540}"/>
    <cellStyle name="SAPBEXHLevel1X 2 2 10 2" xfId="39458" xr:uid="{8A2620A0-6AC3-487D-B3EE-357BF0ABC499}"/>
    <cellStyle name="SAPBEXHLevel1X 2 2 10 3" xfId="39459" xr:uid="{F2752044-86FF-4E79-97E2-07B6C4B609B4}"/>
    <cellStyle name="SAPBEXHLevel1X 2 2 10 4" xfId="39460" xr:uid="{CB889979-7200-4CA2-9D46-A0C95DB79795}"/>
    <cellStyle name="SAPBEXHLevel1X 2 2 10 5" xfId="5874" xr:uid="{A83DA0FD-A1A7-4266-A4C0-2DDA502404BC}"/>
    <cellStyle name="SAPBEXHLevel1X 2 2 11" xfId="33556" xr:uid="{7F85FB2C-7CA3-44FB-8EEA-0B411764AB17}"/>
    <cellStyle name="SAPBEXHLevel1X 2 2 12" xfId="11885" xr:uid="{5B3E87CE-36AA-4D59-A97E-A84DE85046F9}"/>
    <cellStyle name="SAPBEXHLevel1X 2 2 13" xfId="11889" xr:uid="{1694688A-2978-4DCA-8B43-BCD05D2765FD}"/>
    <cellStyle name="SAPBEXHLevel1X 2 2 14" xfId="11892" xr:uid="{E80DA716-7F8A-4986-8E4F-8B83CF07C455}"/>
    <cellStyle name="SAPBEXHLevel1X 2 2 15" xfId="11895" xr:uid="{86356F10-F6EF-4BCA-9973-D7F9D179FB19}"/>
    <cellStyle name="SAPBEXHLevel1X 2 2 16" xfId="16773" xr:uid="{5B2F7667-0C5C-42E4-A2A7-DA0FAB2F7D14}"/>
    <cellStyle name="SAPBEXHLevel1X 2 2 17" xfId="16775" xr:uid="{10327FF6-2D52-4A7B-A790-9693563A39D3}"/>
    <cellStyle name="SAPBEXHLevel1X 2 2 18" xfId="16777" xr:uid="{84846E14-AF51-47B2-B5D4-A24CE7FA363F}"/>
    <cellStyle name="SAPBEXHLevel1X 2 2 2" xfId="39461" xr:uid="{58B972EA-5E31-465C-8D04-C78AD5176B2C}"/>
    <cellStyle name="SAPBEXHLevel1X 2 2 2 10" xfId="39462" xr:uid="{DEE74913-A38F-41EF-9233-419153DFAB23}"/>
    <cellStyle name="SAPBEXHLevel1X 2 2 2 2" xfId="39463" xr:uid="{21C918BB-C5DF-4298-8A0A-E26D0572972A}"/>
    <cellStyle name="SAPBEXHLevel1X 2 2 2 2 2" xfId="39464" xr:uid="{644986DE-A14B-427F-BCA6-EC97C86FA915}"/>
    <cellStyle name="SAPBEXHLevel1X 2 2 2 2 3" xfId="39465" xr:uid="{CF5374EE-C7B3-4E11-92D0-3343EDE97513}"/>
    <cellStyle name="SAPBEXHLevel1X 2 2 2 2 4" xfId="39466" xr:uid="{4FF54ED4-BD5D-4F06-A1EB-B197A1F881F8}"/>
    <cellStyle name="SAPBEXHLevel1X 2 2 2 2 5" xfId="39467" xr:uid="{868766F6-DB86-42BE-A08C-B7C6299D7061}"/>
    <cellStyle name="SAPBEXHLevel1X 2 2 2 3" xfId="39468" xr:uid="{FF921D79-192A-4AF0-8E57-601DD69B23D8}"/>
    <cellStyle name="SAPBEXHLevel1X 2 2 2 4" xfId="39469" xr:uid="{2D886D7D-65E4-48BB-B4A7-D1AF0A2EA97F}"/>
    <cellStyle name="SAPBEXHLevel1X 2 2 2 5" xfId="39470" xr:uid="{0EDFAA12-7CCD-4E4C-89ED-A52712E0C9E1}"/>
    <cellStyle name="SAPBEXHLevel1X 2 2 2 6" xfId="39471" xr:uid="{70EBBC66-E673-4605-8279-CD303A03B55F}"/>
    <cellStyle name="SAPBEXHLevel1X 2 2 2 7" xfId="39472" xr:uid="{4FE4ED33-400A-4705-82D3-683B733726F9}"/>
    <cellStyle name="SAPBEXHLevel1X 2 2 2 8" xfId="39473" xr:uid="{142614AB-6770-4C35-8DE5-D0008699BD34}"/>
    <cellStyle name="SAPBEXHLevel1X 2 2 2 9" xfId="39474" xr:uid="{6BEE9F4A-E09C-48F6-B7AE-8FA9C49BD0A2}"/>
    <cellStyle name="SAPBEXHLevel1X 2 2 3" xfId="39475" xr:uid="{A83BBA7C-2EF1-41EB-A93B-FC0120FEE16E}"/>
    <cellStyle name="SAPBEXHLevel1X 2 2 3 10" xfId="39476" xr:uid="{43CF58F4-596B-47F6-94C7-39A76E356057}"/>
    <cellStyle name="SAPBEXHLevel1X 2 2 3 2" xfId="39478" xr:uid="{5B1E405D-F62F-4953-AFEF-DE014F6B2749}"/>
    <cellStyle name="SAPBEXHLevel1X 2 2 3 2 2" xfId="39479" xr:uid="{2FB18BA7-0536-401D-BFD5-B67C54B2E26A}"/>
    <cellStyle name="SAPBEXHLevel1X 2 2 3 2 3" xfId="12214" xr:uid="{A61D9D8D-2A5E-42BC-B557-CEBC7105A95D}"/>
    <cellStyle name="SAPBEXHLevel1X 2 2 3 2 4" xfId="12220" xr:uid="{3DAA2090-FF6B-4ADA-B55A-5941691C2789}"/>
    <cellStyle name="SAPBEXHLevel1X 2 2 3 2 5" xfId="12226" xr:uid="{FEF51F87-EC62-44F0-9AAF-B8F25C778975}"/>
    <cellStyle name="SAPBEXHLevel1X 2 2 3 3" xfId="39481" xr:uid="{6FAAA771-50E8-441F-979D-34884E943316}"/>
    <cellStyle name="SAPBEXHLevel1X 2 2 3 4" xfId="39482" xr:uid="{4E0F46AC-5D1B-4E15-B08F-138B12157E64}"/>
    <cellStyle name="SAPBEXHLevel1X 2 2 3 5" xfId="39483" xr:uid="{509515D0-0ED0-45C2-B848-DBC4FD792E06}"/>
    <cellStyle name="SAPBEXHLevel1X 2 2 3 6" xfId="39484" xr:uid="{63E6C373-CEFB-426A-84B6-EC34D0B44528}"/>
    <cellStyle name="SAPBEXHLevel1X 2 2 3 7" xfId="39485" xr:uid="{3FEB0529-3663-47B8-A4F4-0EBC53C5021E}"/>
    <cellStyle name="SAPBEXHLevel1X 2 2 3 8" xfId="39486" xr:uid="{22DBB82E-4F78-4099-A8F2-3EAE4594F45B}"/>
    <cellStyle name="SAPBEXHLevel1X 2 2 3 9" xfId="39487" xr:uid="{068A2748-5518-4F52-93A7-9A55BE577A08}"/>
    <cellStyle name="SAPBEXHLevel1X 2 2 4" xfId="39488" xr:uid="{42356D99-F177-4102-8C0F-DBE06E2BD71E}"/>
    <cellStyle name="SAPBEXHLevel1X 2 2 4 10" xfId="6173" xr:uid="{B1F787B1-772F-4705-989A-B6CCEAB561FD}"/>
    <cellStyle name="SAPBEXHLevel1X 2 2 4 2" xfId="39489" xr:uid="{BAB8C156-83B8-4853-B47F-2540C0EFFB1A}"/>
    <cellStyle name="SAPBEXHLevel1X 2 2 4 2 2" xfId="39491" xr:uid="{D4F724DF-4C83-4D82-8C71-A43EB4696932}"/>
    <cellStyle name="SAPBEXHLevel1X 2 2 4 2 3" xfId="12336" xr:uid="{9F371300-7CB2-40C1-8D2D-BF68C1EEC77F}"/>
    <cellStyle name="SAPBEXHLevel1X 2 2 4 2 4" xfId="12342" xr:uid="{A39C3A5F-D8ED-4385-ACB9-458D55DF7D70}"/>
    <cellStyle name="SAPBEXHLevel1X 2 2 4 2 5" xfId="12348" xr:uid="{BF1EE57A-D7EA-4F7A-B798-36B1B8DA3B2B}"/>
    <cellStyle name="SAPBEXHLevel1X 2 2 4 3" xfId="39493" xr:uid="{A36533FE-5B02-4276-87A8-A5B1AC634DDE}"/>
    <cellStyle name="SAPBEXHLevel1X 2 2 4 4" xfId="39495" xr:uid="{952D68E8-35B0-4FB1-B440-66DEF90096FF}"/>
    <cellStyle name="SAPBEXHLevel1X 2 2 4 5" xfId="39497" xr:uid="{855D3705-85EE-4A8F-B9C9-732B1E3F1B91}"/>
    <cellStyle name="SAPBEXHLevel1X 2 2 4 6" xfId="39499" xr:uid="{37BEF4E4-03C8-44EA-BD2D-D70F65BE416F}"/>
    <cellStyle name="SAPBEXHLevel1X 2 2 4 7" xfId="39501" xr:uid="{F4349CD7-67F7-4573-8B90-BB345AC50D71}"/>
    <cellStyle name="SAPBEXHLevel1X 2 2 4 8" xfId="39503" xr:uid="{B6056FD8-4EB2-4699-886F-D64BDC3F4DDB}"/>
    <cellStyle name="SAPBEXHLevel1X 2 2 4 9" xfId="39504" xr:uid="{671150BC-F3AD-480E-9FE7-3152ECEF16AB}"/>
    <cellStyle name="SAPBEXHLevel1X 2 2 5" xfId="39505" xr:uid="{01C58470-A387-447C-9C30-C4026894D420}"/>
    <cellStyle name="SAPBEXHLevel1X 2 2 5 10" xfId="39506" xr:uid="{8C188DE3-758D-473E-B15A-B37702CCE81A}"/>
    <cellStyle name="SAPBEXHLevel1X 2 2 5 2" xfId="39507" xr:uid="{845B5994-DF0F-4A68-9C66-083C983BB465}"/>
    <cellStyle name="SAPBEXHLevel1X 2 2 5 2 2" xfId="39508" xr:uid="{D2E2C545-ADC8-4781-B149-B6D9B239D751}"/>
    <cellStyle name="SAPBEXHLevel1X 2 2 5 2 3" xfId="1064" xr:uid="{E4BD36A4-9EA6-49ED-A4A7-7CAB1B411808}"/>
    <cellStyle name="SAPBEXHLevel1X 2 2 5 2 4" xfId="5937" xr:uid="{A17C6CBF-C329-4620-9A53-6B5E0A5FF44A}"/>
    <cellStyle name="SAPBEXHLevel1X 2 2 5 2 5" xfId="5951" xr:uid="{2DC62CC3-2AA4-4BE9-8DD4-C6220626F3A4}"/>
    <cellStyle name="SAPBEXHLevel1X 2 2 5 3" xfId="39510" xr:uid="{24ECF31E-1069-489B-98CA-040E6595BA66}"/>
    <cellStyle name="SAPBEXHLevel1X 2 2 5 4" xfId="39511" xr:uid="{60D8BA3B-4BCB-49FE-9807-B701005684F0}"/>
    <cellStyle name="SAPBEXHLevel1X 2 2 5 5" xfId="39512" xr:uid="{D9004073-8D58-4090-9983-7D9630683E54}"/>
    <cellStyle name="SAPBEXHLevel1X 2 2 5 6" xfId="39513" xr:uid="{8948AC6D-44C9-446A-8E87-CC47AC5B7317}"/>
    <cellStyle name="SAPBEXHLevel1X 2 2 5 7" xfId="39514" xr:uid="{F64A5B2F-9BC4-407A-A0DC-F8E2D43AEF8D}"/>
    <cellStyle name="SAPBEXHLevel1X 2 2 5 8" xfId="39515" xr:uid="{C104EEC6-A98B-4C4E-9BB8-B14F34320EB8}"/>
    <cellStyle name="SAPBEXHLevel1X 2 2 5 9" xfId="39516" xr:uid="{38075802-8C73-463D-BA8B-F32CE134102A}"/>
    <cellStyle name="SAPBEXHLevel1X 2 2 6" xfId="39517" xr:uid="{438ABA6A-2623-40E4-B9EB-9E7B300B0128}"/>
    <cellStyle name="SAPBEXHLevel1X 2 2 6 10" xfId="25048" xr:uid="{7ECD620B-7A4E-46F6-8C1A-BF6E24129EE4}"/>
    <cellStyle name="SAPBEXHLevel1X 2 2 6 2" xfId="39518" xr:uid="{1B5E764C-3F2C-4474-95F8-2B2CBF72CBB9}"/>
    <cellStyle name="SAPBEXHLevel1X 2 2 6 2 2" xfId="39519" xr:uid="{1EBC8B1F-6E6A-430F-8B1C-65ECCCE83AB3}"/>
    <cellStyle name="SAPBEXHLevel1X 2 2 6 2 3" xfId="30509" xr:uid="{A3AE01EF-5527-4B56-9D39-9B3E45BD27F7}"/>
    <cellStyle name="SAPBEXHLevel1X 2 2 6 2 4" xfId="30511" xr:uid="{50D16E36-5512-41B6-9AEB-2F22ADE08C2E}"/>
    <cellStyle name="SAPBEXHLevel1X 2 2 6 2 5" xfId="30513" xr:uid="{77139B78-ECD9-4B8B-BDA6-49BE271D34B6}"/>
    <cellStyle name="SAPBEXHLevel1X 2 2 6 3" xfId="39520" xr:uid="{D4FB8023-1DDE-4B61-8691-A758CF08C6A5}"/>
    <cellStyle name="SAPBEXHLevel1X 2 2 6 4" xfId="39521" xr:uid="{7B24CE5A-8A72-422A-9456-2068B63B1904}"/>
    <cellStyle name="SAPBEXHLevel1X 2 2 6 5" xfId="39522" xr:uid="{3A7353CC-E4C7-44DA-B777-50C30D4D1E0B}"/>
    <cellStyle name="SAPBEXHLevel1X 2 2 6 6" xfId="39523" xr:uid="{AE83651C-FE1F-4C4D-80B2-02F8753530C4}"/>
    <cellStyle name="SAPBEXHLevel1X 2 2 6 7" xfId="39524" xr:uid="{0E5C8521-E447-4F5C-9802-08A21FB68FA8}"/>
    <cellStyle name="SAPBEXHLevel1X 2 2 6 8" xfId="39525" xr:uid="{DDEFFB4F-2A7F-46CC-A9B6-85BC22868B20}"/>
    <cellStyle name="SAPBEXHLevel1X 2 2 6 9" xfId="39526" xr:uid="{9A63AF99-815B-4D11-831E-A79793430ECA}"/>
    <cellStyle name="SAPBEXHLevel1X 2 2 7" xfId="299" xr:uid="{9962CE0F-CC06-4448-89BC-0C01A63E7592}"/>
    <cellStyle name="SAPBEXHLevel1X 2 2 7 2" xfId="39527" xr:uid="{7B1536E8-C424-4F37-974B-9F7E2E268B8D}"/>
    <cellStyle name="SAPBEXHLevel1X 2 2 7 3" xfId="39528" xr:uid="{87605B5B-BC3D-4B0E-A1F9-AD81F93772FA}"/>
    <cellStyle name="SAPBEXHLevel1X 2 2 7 4" xfId="39529" xr:uid="{81CAFEC7-E95E-4347-A4F9-868410C5EF3F}"/>
    <cellStyle name="SAPBEXHLevel1X 2 2 7 5" xfId="39530" xr:uid="{0A7F5289-13AF-4E33-B649-C364A0D34218}"/>
    <cellStyle name="SAPBEXHLevel1X 2 2 8" xfId="16756" xr:uid="{702C4172-DF7B-4ECB-8243-4FDE910A3E13}"/>
    <cellStyle name="SAPBEXHLevel1X 2 2 8 2" xfId="39531" xr:uid="{2A2FA7DB-FDB4-4166-86D4-3F22ADD3B6FE}"/>
    <cellStyle name="SAPBEXHLevel1X 2 2 8 3" xfId="39532" xr:uid="{A68EF698-E62E-459D-B4D0-C98868B6DA95}"/>
    <cellStyle name="SAPBEXHLevel1X 2 2 8 4" xfId="39533" xr:uid="{224B7158-EE18-4ACF-9D76-18ED36850E1A}"/>
    <cellStyle name="SAPBEXHLevel1X 2 2 8 5" xfId="20225" xr:uid="{D15D0EE2-0E1B-47F5-8500-CED0D3F88726}"/>
    <cellStyle name="SAPBEXHLevel1X 2 2 9" xfId="16760" xr:uid="{1768BF18-6F26-499E-92E8-6856ED08EE08}"/>
    <cellStyle name="SAPBEXHLevel1X 2 2 9 2" xfId="39534" xr:uid="{5725DA26-34B6-4F6A-92B0-D60A406AC13F}"/>
    <cellStyle name="SAPBEXHLevel1X 2 2 9 3" xfId="39535" xr:uid="{D149F292-A6CC-47A1-850B-0E3115B52EEB}"/>
    <cellStyle name="SAPBEXHLevel1X 2 2 9 4" xfId="39536" xr:uid="{8D7261DF-67DA-47A7-898C-C635789404F5}"/>
    <cellStyle name="SAPBEXHLevel1X 2 2 9 5" xfId="39537" xr:uid="{9F8F8765-41F0-492E-8E0E-11224572B0D0}"/>
    <cellStyle name="SAPBEXHLevel1X 2 2_New TB 18-19" xfId="36780" xr:uid="{6CD21F4F-6D52-47A7-802B-92A0A0530207}"/>
    <cellStyle name="SAPBEXHLevel1X 2 20" xfId="39452" xr:uid="{768DF648-9E9E-480A-A82D-716FE0D5D3CF}"/>
    <cellStyle name="SAPBEXHLevel1X 2 21" xfId="39454" xr:uid="{B2D49FBA-821F-42F7-A013-DC86A235E6BC}"/>
    <cellStyle name="SAPBEXHLevel1X 2 3" xfId="39538" xr:uid="{BE0A83A1-5AC1-4355-B3A3-5EFC12033D43}"/>
    <cellStyle name="SAPBEXHLevel1X 2 3 10" xfId="39540" xr:uid="{E546CB1F-EA54-414E-91F7-2305EB03C5A9}"/>
    <cellStyle name="SAPBEXHLevel1X 2 3 10 2" xfId="9913" xr:uid="{AA1DC2D4-A30B-4B5C-8E16-8317136AC580}"/>
    <cellStyle name="SAPBEXHLevel1X 2 3 10 3" xfId="9926" xr:uid="{A6D58743-0473-474B-9D17-C44280915253}"/>
    <cellStyle name="SAPBEXHLevel1X 2 3 10 4" xfId="9578" xr:uid="{38A52B47-1992-4E0E-BB22-B90AF4998B74}"/>
    <cellStyle name="SAPBEXHLevel1X 2 3 10 5" xfId="32471" xr:uid="{3A8B8315-2B52-403C-A3FB-9222B5620291}"/>
    <cellStyle name="SAPBEXHLevel1X 2 3 11" xfId="39541" xr:uid="{CF01999A-BE56-4A13-AC9F-4DCAA7C4C25F}"/>
    <cellStyle name="SAPBEXHLevel1X 2 3 12" xfId="39542" xr:uid="{D2F3D330-C491-4B08-9DF0-31AA221B4E3B}"/>
    <cellStyle name="SAPBEXHLevel1X 2 3 13" xfId="39543" xr:uid="{159F3B5E-026A-4FC5-8DAC-8CA9C9B61E68}"/>
    <cellStyle name="SAPBEXHLevel1X 2 3 14" xfId="39544" xr:uid="{164B59AD-DFDF-440C-9261-F228069FB294}"/>
    <cellStyle name="SAPBEXHLevel1X 2 3 15" xfId="39545" xr:uid="{1132F457-8F68-4D0B-9C93-464A1D3ACD72}"/>
    <cellStyle name="SAPBEXHLevel1X 2 3 16" xfId="39546" xr:uid="{931CE79F-462D-4E0E-9055-309A827DA635}"/>
    <cellStyle name="SAPBEXHLevel1X 2 3 17" xfId="39547" xr:uid="{81E0E2A3-D34B-457B-9C60-6D91E4974CCB}"/>
    <cellStyle name="SAPBEXHLevel1X 2 3 18" xfId="39548" xr:uid="{D4194ED3-50F9-406A-B7E8-B174F9225234}"/>
    <cellStyle name="SAPBEXHLevel1X 2 3 2" xfId="39549" xr:uid="{88823E43-C933-4912-8532-04CB9AB0799C}"/>
    <cellStyle name="SAPBEXHLevel1X 2 3 2 10" xfId="34890" xr:uid="{45692A7C-2507-4628-A649-E18814B7C26F}"/>
    <cellStyle name="SAPBEXHLevel1X 2 3 2 2" xfId="39550" xr:uid="{A96BD1DF-38BA-4443-A175-BCCAD34E5638}"/>
    <cellStyle name="SAPBEXHLevel1X 2 3 2 2 2" xfId="2265" xr:uid="{63BCE623-1B97-45A1-89A9-E853DFAA6FAB}"/>
    <cellStyle name="SAPBEXHLevel1X 2 3 2 2 3" xfId="2296" xr:uid="{0C1EEB19-115A-4111-B96D-A47C423EABC2}"/>
    <cellStyle name="SAPBEXHLevel1X 2 3 2 2 4" xfId="2311" xr:uid="{4D5143F4-C8F8-4022-8E67-E55F80AFB67C}"/>
    <cellStyle name="SAPBEXHLevel1X 2 3 2 2 5" xfId="2355" xr:uid="{FA1B35D7-DFC1-422B-991B-5EE31CDECEFC}"/>
    <cellStyle name="SAPBEXHLevel1X 2 3 2 3" xfId="39551" xr:uid="{6B07CD04-9400-40A8-B8FD-74263E9A6D87}"/>
    <cellStyle name="SAPBEXHLevel1X 2 3 2 4" xfId="39552" xr:uid="{0A0DDA66-CDAF-451B-B7A0-9509A4E4E52C}"/>
    <cellStyle name="SAPBEXHLevel1X 2 3 2 5" xfId="39553" xr:uid="{742C5DE6-26E4-415F-9DC6-70EC52C76DBA}"/>
    <cellStyle name="SAPBEXHLevel1X 2 3 2 6" xfId="39554" xr:uid="{7C0E7734-2EF4-4A08-A487-872D065B395B}"/>
    <cellStyle name="SAPBEXHLevel1X 2 3 2 7" xfId="39556" xr:uid="{1CC4EADF-3C95-4B65-9B04-FA0D592E3615}"/>
    <cellStyle name="SAPBEXHLevel1X 2 3 2 8" xfId="39558" xr:uid="{5C159419-83E7-4DFD-9B9D-2382CF504328}"/>
    <cellStyle name="SAPBEXHLevel1X 2 3 2 9" xfId="39560" xr:uid="{A742558B-471A-4E76-9F83-42C1CF32E0F9}"/>
    <cellStyle name="SAPBEXHLevel1X 2 3 3" xfId="39562" xr:uid="{3D5FA7CB-F034-4972-BF3A-4D8C8A4C3413}"/>
    <cellStyle name="SAPBEXHLevel1X 2 3 3 10" xfId="5796" xr:uid="{361BEF21-6E05-4F7F-901A-4DD35E15B5F1}"/>
    <cellStyle name="SAPBEXHLevel1X 2 3 3 2" xfId="14653" xr:uid="{2EDE097D-97A6-47B4-BF39-5B189BF87AD0}"/>
    <cellStyle name="SAPBEXHLevel1X 2 3 3 2 2" xfId="3796" xr:uid="{89367B8B-1DEF-4F3A-B9CB-CD8E1B64F0B6}"/>
    <cellStyle name="SAPBEXHLevel1X 2 3 3 2 3" xfId="3815" xr:uid="{DFA5622A-5BC0-42D0-872F-7FAC1C6F1F30}"/>
    <cellStyle name="SAPBEXHLevel1X 2 3 3 2 4" xfId="3850" xr:uid="{6AEA5ED6-E5BC-46FE-95C9-19FC3419B87B}"/>
    <cellStyle name="SAPBEXHLevel1X 2 3 3 2 5" xfId="3895" xr:uid="{F66B4FC5-3908-43A5-8C78-F1EAF4162527}"/>
    <cellStyle name="SAPBEXHLevel1X 2 3 3 3" xfId="14659" xr:uid="{CE0F7587-32F8-4250-BE1D-234A36D507D6}"/>
    <cellStyle name="SAPBEXHLevel1X 2 3 3 4" xfId="39563" xr:uid="{D53E9A4C-D03B-4E3B-A493-E3FB6F8ED20D}"/>
    <cellStyle name="SAPBEXHLevel1X 2 3 3 5" xfId="39564" xr:uid="{EC335351-52C7-4426-8518-AA0FCD1C6A12}"/>
    <cellStyle name="SAPBEXHLevel1X 2 3 3 6" xfId="39565" xr:uid="{CDCE85FC-9418-47BA-90AA-A4258864FD0A}"/>
    <cellStyle name="SAPBEXHLevel1X 2 3 3 7" xfId="39567" xr:uid="{55404E73-1D0D-4326-8F82-0BDA1538BCE0}"/>
    <cellStyle name="SAPBEXHLevel1X 2 3 3 8" xfId="39569" xr:uid="{A260CBD5-408E-408D-8A76-09D02A042966}"/>
    <cellStyle name="SAPBEXHLevel1X 2 3 3 9" xfId="39571" xr:uid="{5A47D222-B3FC-403F-9A76-9427A5115B36}"/>
    <cellStyle name="SAPBEXHLevel1X 2 3 4" xfId="39573" xr:uid="{668DC25E-1D9A-4548-B88A-A3AE7137133E}"/>
    <cellStyle name="SAPBEXHLevel1X 2 3 4 10" xfId="34895" xr:uid="{C14D082B-1162-4E20-8A4C-C491A1486C0D}"/>
    <cellStyle name="SAPBEXHLevel1X 2 3 4 2" xfId="39574" xr:uid="{971E98CB-7EAF-46CE-A473-6197430BFAAD}"/>
    <cellStyle name="SAPBEXHLevel1X 2 3 4 2 2" xfId="13053" xr:uid="{8AB5EEC8-3715-4183-8FC9-0A5DB80684F2}"/>
    <cellStyle name="SAPBEXHLevel1X 2 3 4 2 3" xfId="13063" xr:uid="{A72B1E06-2A79-47AF-A5F6-DA9AFB1050E1}"/>
    <cellStyle name="SAPBEXHLevel1X 2 3 4 2 4" xfId="13072" xr:uid="{1CE60808-02DB-4317-91BD-4F91365EB2DA}"/>
    <cellStyle name="SAPBEXHLevel1X 2 3 4 2 5" xfId="13082" xr:uid="{DACA90BE-CCF0-4D5F-A5C1-2CBBF0A1B904}"/>
    <cellStyle name="SAPBEXHLevel1X 2 3 4 3" xfId="39575" xr:uid="{12AD2D42-093D-4059-BEC6-5DD6EFB83493}"/>
    <cellStyle name="SAPBEXHLevel1X 2 3 4 4" xfId="39576" xr:uid="{98AFBB28-C3BC-49F3-AF8F-12655AB7271A}"/>
    <cellStyle name="SAPBEXHLevel1X 2 3 4 5" xfId="39577" xr:uid="{371C37E2-5619-41B4-AF93-5772FE0E60CF}"/>
    <cellStyle name="SAPBEXHLevel1X 2 3 4 6" xfId="39578" xr:uid="{C141FCA3-63E5-4179-8102-2CB75BF8E65D}"/>
    <cellStyle name="SAPBEXHLevel1X 2 3 4 7" xfId="39579" xr:uid="{2B3A7FC3-467A-40A1-A838-C720FCA3DF72}"/>
    <cellStyle name="SAPBEXHLevel1X 2 3 4 8" xfId="39580" xr:uid="{BE7508FA-32C9-429B-A0A8-5BC61A2FEDB2}"/>
    <cellStyle name="SAPBEXHLevel1X 2 3 4 9" xfId="39581" xr:uid="{918C211C-430A-4259-967A-ACA57DE8325E}"/>
    <cellStyle name="SAPBEXHLevel1X 2 3 5" xfId="39582" xr:uid="{FE61F23B-D8E4-497B-92BE-54BC109317C0}"/>
    <cellStyle name="SAPBEXHLevel1X 2 3 5 10" xfId="34900" xr:uid="{EAA9C241-7070-4435-9EA9-71CBEACA69FA}"/>
    <cellStyle name="SAPBEXHLevel1X 2 3 5 2" xfId="39583" xr:uid="{42468EC9-EBC3-4B65-B249-E6DED8BD2991}"/>
    <cellStyle name="SAPBEXHLevel1X 2 3 5 2 2" xfId="13286" xr:uid="{2EF85124-1C41-4B42-8DB6-455C06621BC8}"/>
    <cellStyle name="SAPBEXHLevel1X 2 3 5 2 3" xfId="13296" xr:uid="{72351E44-223E-45A2-A940-2BA49303C20B}"/>
    <cellStyle name="SAPBEXHLevel1X 2 3 5 2 4" xfId="13306" xr:uid="{E900820C-B55D-499F-8635-2F22A1B8FEE4}"/>
    <cellStyle name="SAPBEXHLevel1X 2 3 5 2 5" xfId="13323" xr:uid="{014C8CFF-C1D6-4F61-A99D-C9539FDF9A54}"/>
    <cellStyle name="SAPBEXHLevel1X 2 3 5 3" xfId="39584" xr:uid="{DA82EBCD-F46C-4AFF-B3AB-585FD132DCE7}"/>
    <cellStyle name="SAPBEXHLevel1X 2 3 5 4" xfId="39585" xr:uid="{38EA9122-99FA-43E4-BF5F-7EB140F1CCBE}"/>
    <cellStyle name="SAPBEXHLevel1X 2 3 5 5" xfId="39586" xr:uid="{CA2A6E34-9CD1-499B-BE0E-C8C5F44C1661}"/>
    <cellStyle name="SAPBEXHLevel1X 2 3 5 6" xfId="39587" xr:uid="{BD695BE7-02D6-4FFC-B535-29A76A4D087C}"/>
    <cellStyle name="SAPBEXHLevel1X 2 3 5 7" xfId="39588" xr:uid="{9A78F6CC-7CF5-4DBB-AB1F-BEEC0DD80622}"/>
    <cellStyle name="SAPBEXHLevel1X 2 3 5 8" xfId="39589" xr:uid="{F841B4C4-5DF8-4069-AD13-5B8359AB19DB}"/>
    <cellStyle name="SAPBEXHLevel1X 2 3 5 9" xfId="39590" xr:uid="{157627EA-2FDF-422E-ACA4-4BF7E5964025}"/>
    <cellStyle name="SAPBEXHLevel1X 2 3 6" xfId="39591" xr:uid="{0EB3ED5D-38E2-403F-8B0D-DF6DBA2BC489}"/>
    <cellStyle name="SAPBEXHLevel1X 2 3 6 10" xfId="39592" xr:uid="{D2D0C43D-1883-4A52-BF4B-28B593F37CD1}"/>
    <cellStyle name="SAPBEXHLevel1X 2 3 6 2" xfId="39593" xr:uid="{6CC1CD66-E137-4C0F-B6A1-94D2842BC64E}"/>
    <cellStyle name="SAPBEXHLevel1X 2 3 6 2 2" xfId="13917" xr:uid="{C336CDEB-4B1B-4DBB-8B3A-C6F0F7568D67}"/>
    <cellStyle name="SAPBEXHLevel1X 2 3 6 2 3" xfId="13929" xr:uid="{4422209A-D718-4844-B774-B3F0ECE32815}"/>
    <cellStyle name="SAPBEXHLevel1X 2 3 6 2 4" xfId="13939" xr:uid="{134984E1-DED4-4D05-9111-BB40FDDAC0F6}"/>
    <cellStyle name="SAPBEXHLevel1X 2 3 6 2 5" xfId="13951" xr:uid="{A8F4829F-1950-464E-997F-6EFB5FF62763}"/>
    <cellStyle name="SAPBEXHLevel1X 2 3 6 3" xfId="39594" xr:uid="{5B6C8CB1-3191-4116-B45C-9179CDC6AC0D}"/>
    <cellStyle name="SAPBEXHLevel1X 2 3 6 4" xfId="39595" xr:uid="{A270FDD1-B6F1-4D22-99FB-7B4E0BCAE2B4}"/>
    <cellStyle name="SAPBEXHLevel1X 2 3 6 5" xfId="14741" xr:uid="{2374DA06-7486-41BE-B74D-64DD1DE76D15}"/>
    <cellStyle name="SAPBEXHLevel1X 2 3 6 6" xfId="3455" xr:uid="{B2F5D53E-BBF2-4641-9A39-4EB0C905A549}"/>
    <cellStyle name="SAPBEXHLevel1X 2 3 6 7" xfId="14746" xr:uid="{FF9D5D15-48CC-4491-B86B-96AD9CED1A41}"/>
    <cellStyle name="SAPBEXHLevel1X 2 3 6 8" xfId="14755" xr:uid="{A2CC6AFD-5B44-4D65-A216-BD64ED35D961}"/>
    <cellStyle name="SAPBEXHLevel1X 2 3 6 9" xfId="17031" xr:uid="{C2D936D9-1814-43DC-9A06-39B09942104B}"/>
    <cellStyle name="SAPBEXHLevel1X 2 3 7" xfId="39596" xr:uid="{86F628CC-1556-41C5-8AB7-2A54A07A3A76}"/>
    <cellStyle name="SAPBEXHLevel1X 2 3 7 2" xfId="39597" xr:uid="{B71F9323-651A-451F-AF07-26F7B72DC3BA}"/>
    <cellStyle name="SAPBEXHLevel1X 2 3 7 3" xfId="39598" xr:uid="{4098C20C-B782-4C50-8E81-75A40D09F28A}"/>
    <cellStyle name="SAPBEXHLevel1X 2 3 7 4" xfId="39599" xr:uid="{A18F1ABD-5255-4321-8BD2-105C02C7DDC5}"/>
    <cellStyle name="SAPBEXHLevel1X 2 3 7 5" xfId="1272" xr:uid="{ADB2A342-0041-43D9-89BF-082B5A34B188}"/>
    <cellStyle name="SAPBEXHLevel1X 2 3 8" xfId="39600" xr:uid="{22CAE542-84D4-47C5-A46E-1B843029A4D5}"/>
    <cellStyle name="SAPBEXHLevel1X 2 3 8 2" xfId="25374" xr:uid="{E1FF9D3C-8496-4050-8206-7B3B46A7DC9F}"/>
    <cellStyle name="SAPBEXHLevel1X 2 3 8 3" xfId="25380" xr:uid="{AB8E9797-8BCD-448B-AA67-DA8F8F953879}"/>
    <cellStyle name="SAPBEXHLevel1X 2 3 8 4" xfId="25387" xr:uid="{E45EBD43-1835-4172-B2F4-8E5D3495F4DD}"/>
    <cellStyle name="SAPBEXHLevel1X 2 3 8 5" xfId="17042" xr:uid="{11560E6E-3D03-499C-A8C4-2C4A476FAA9C}"/>
    <cellStyle name="SAPBEXHLevel1X 2 3 9" xfId="39601" xr:uid="{070A3DDE-C02B-4B14-9696-EAB8E9104905}"/>
    <cellStyle name="SAPBEXHLevel1X 2 3 9 2" xfId="39602" xr:uid="{4FCB65CB-5565-4D9C-A0AB-0B8F3B1731DA}"/>
    <cellStyle name="SAPBEXHLevel1X 2 3 9 3" xfId="39604" xr:uid="{DF19F362-9218-4506-B38A-82F0F8BBE961}"/>
    <cellStyle name="SAPBEXHLevel1X 2 3 9 4" xfId="39605" xr:uid="{02EE0F5B-E07E-4946-B1F3-BBE5131DF61D}"/>
    <cellStyle name="SAPBEXHLevel1X 2 3 9 5" xfId="303" xr:uid="{59055E94-9A7C-4AA1-82AB-3E7E4E496855}"/>
    <cellStyle name="SAPBEXHLevel1X 2 3_New TB 18-19" xfId="39606" xr:uid="{A752F274-B2B1-4EA1-BC55-87D933C7FA32}"/>
    <cellStyle name="SAPBEXHLevel1X 2 4" xfId="39607" xr:uid="{2A325AD9-DC12-4E51-8924-28C6228B3F86}"/>
    <cellStyle name="SAPBEXHLevel1X 2 4 10" xfId="39609" xr:uid="{1571980B-8E23-45E8-967F-C9F3347920A6}"/>
    <cellStyle name="SAPBEXHLevel1X 2 4 10 2" xfId="38293" xr:uid="{6102B958-4780-4FEF-A0D0-F2073FF11E10}"/>
    <cellStyle name="SAPBEXHLevel1X 2 4 10 3" xfId="38296" xr:uid="{0C8E161C-8543-4BDC-933F-C0A6DE50D11C}"/>
    <cellStyle name="SAPBEXHLevel1X 2 4 10 4" xfId="39610" xr:uid="{967E854F-A75F-4F27-9602-53E2E78AB929}"/>
    <cellStyle name="SAPBEXHLevel1X 2 4 10 5" xfId="39611" xr:uid="{3B150A7E-9343-431D-B423-E676C49A571D}"/>
    <cellStyle name="SAPBEXHLevel1X 2 4 11" xfId="39612" xr:uid="{9F270B3A-8FB9-4625-B5AC-DA9B82C350EC}"/>
    <cellStyle name="SAPBEXHLevel1X 2 4 12" xfId="39613" xr:uid="{22A8167B-B30A-456E-A3FA-39011EBB5DBD}"/>
    <cellStyle name="SAPBEXHLevel1X 2 4 13" xfId="39614" xr:uid="{6798BC4B-9538-421C-AE10-7CC134EC0D94}"/>
    <cellStyle name="SAPBEXHLevel1X 2 4 14" xfId="39615" xr:uid="{EE3F5390-EF49-43B1-B3D1-1B375BDA2E06}"/>
    <cellStyle name="SAPBEXHLevel1X 2 4 15" xfId="39616" xr:uid="{3984458C-B230-4191-AF08-033EA289782C}"/>
    <cellStyle name="SAPBEXHLevel1X 2 4 16" xfId="39617" xr:uid="{5F45D185-E76F-4E48-A75F-F8B1D0C462BC}"/>
    <cellStyle name="SAPBEXHLevel1X 2 4 17" xfId="39618" xr:uid="{B68F61E6-7687-4DE0-9F91-3E4BCB262987}"/>
    <cellStyle name="SAPBEXHLevel1X 2 4 18" xfId="39619" xr:uid="{F700147C-B443-4303-A802-4D5821ECF24D}"/>
    <cellStyle name="SAPBEXHLevel1X 2 4 2" xfId="39620" xr:uid="{70F487FC-4F6E-43F9-AF6B-1E1BE4E6AC46}"/>
    <cellStyle name="SAPBEXHLevel1X 2 4 2 10" xfId="19842" xr:uid="{4470AC3E-D84F-4681-8004-F9BA2D993F2B}"/>
    <cellStyle name="SAPBEXHLevel1X 2 4 2 2" xfId="39621" xr:uid="{4CCDB683-4B36-4C2A-8498-9121B4B38F22}"/>
    <cellStyle name="SAPBEXHLevel1X 2 4 2 2 2" xfId="1559" xr:uid="{3F29BE3A-46AE-4594-8D68-6E319F2E70C2}"/>
    <cellStyle name="SAPBEXHLevel1X 2 4 2 2 3" xfId="1562" xr:uid="{A4B4A6BE-8B34-44AE-9B51-30977B39BB99}"/>
    <cellStyle name="SAPBEXHLevel1X 2 4 2 2 4" xfId="963" xr:uid="{C1A676A5-FCC6-4E89-B79E-0E6FD9A94A4D}"/>
    <cellStyle name="SAPBEXHLevel1X 2 4 2 2 5" xfId="1565" xr:uid="{CEDC01DD-9EF7-4662-8C37-D2CB402B822F}"/>
    <cellStyle name="SAPBEXHLevel1X 2 4 2 3" xfId="39622" xr:uid="{09E36B07-3917-4EFB-8C50-8E8A1B509E05}"/>
    <cellStyle name="SAPBEXHLevel1X 2 4 2 4" xfId="39623" xr:uid="{82A32A85-161B-4EA5-95A1-DE05C17CEC1D}"/>
    <cellStyle name="SAPBEXHLevel1X 2 4 2 5" xfId="39624" xr:uid="{C82ECD21-99E9-48AE-978E-C6677403EA9A}"/>
    <cellStyle name="SAPBEXHLevel1X 2 4 2 6" xfId="39625" xr:uid="{CBA9A055-9BD8-4969-B935-DA9F5AB5A5E6}"/>
    <cellStyle name="SAPBEXHLevel1X 2 4 2 7" xfId="39626" xr:uid="{CD7DEE8E-4DCE-4D17-9495-278001005798}"/>
    <cellStyle name="SAPBEXHLevel1X 2 4 2 8" xfId="14367" xr:uid="{9664D86D-EA27-495A-9921-5B647D083A5B}"/>
    <cellStyle name="SAPBEXHLevel1X 2 4 2 9" xfId="14397" xr:uid="{F06F7DD8-9321-4934-81A0-6274248AEA8E}"/>
    <cellStyle name="SAPBEXHLevel1X 2 4 3" xfId="39627" xr:uid="{C64DD9D9-A082-4A4A-9A89-9B4452CF4ED9}"/>
    <cellStyle name="SAPBEXHLevel1X 2 4 3 10" xfId="38756" xr:uid="{F637600B-4341-4EEB-BE09-4AABC335349E}"/>
    <cellStyle name="SAPBEXHLevel1X 2 4 3 2" xfId="39628" xr:uid="{6EAEABBB-6500-4430-B6C0-950492ED6260}"/>
    <cellStyle name="SAPBEXHLevel1X 2 4 3 2 2" xfId="27002" xr:uid="{91623B5C-3EE2-4320-A4A5-B5C4BBC765BA}"/>
    <cellStyle name="SAPBEXHLevel1X 2 4 3 2 3" xfId="27006" xr:uid="{07536ECB-1F9F-42B3-B6E5-88EB15449971}"/>
    <cellStyle name="SAPBEXHLevel1X 2 4 3 2 4" xfId="27010" xr:uid="{A70EE65F-502C-4DDB-A2ED-5F3230AB725C}"/>
    <cellStyle name="SAPBEXHLevel1X 2 4 3 2 5" xfId="27014" xr:uid="{F4B17155-78A9-4385-9FDC-2102B7A164B0}"/>
    <cellStyle name="SAPBEXHLevel1X 2 4 3 3" xfId="14786" xr:uid="{64DBD644-C325-47D8-91AA-D63B53EA1774}"/>
    <cellStyle name="SAPBEXHLevel1X 2 4 3 4" xfId="39629" xr:uid="{4107EA3F-A5E6-41FA-8520-30DA6B87E4A1}"/>
    <cellStyle name="SAPBEXHLevel1X 2 4 3 5" xfId="39631" xr:uid="{FF2AA002-E315-4268-8A49-56AD800D4F1F}"/>
    <cellStyle name="SAPBEXHLevel1X 2 4 3 6" xfId="39633" xr:uid="{68CFB5EF-0754-44AD-8576-1FE7C73D125B}"/>
    <cellStyle name="SAPBEXHLevel1X 2 4 3 7" xfId="39635" xr:uid="{62AB944D-7E97-4461-AB50-2AEC77670A4A}"/>
    <cellStyle name="SAPBEXHLevel1X 2 4 3 8" xfId="14544" xr:uid="{82DD026A-8FD9-458F-A45C-D4A201D66D85}"/>
    <cellStyle name="SAPBEXHLevel1X 2 4 3 9" xfId="14550" xr:uid="{03202BC2-7AAA-4D06-B9EF-3B5D9502C996}"/>
    <cellStyle name="SAPBEXHLevel1X 2 4 4" xfId="39636" xr:uid="{6B7890A2-5051-43DB-B0E0-B44A7F6FF9D8}"/>
    <cellStyle name="SAPBEXHLevel1X 2 4 4 10" xfId="39193" xr:uid="{CE759BDD-B318-495A-B6A1-F572709F038D}"/>
    <cellStyle name="SAPBEXHLevel1X 2 4 4 2" xfId="39637" xr:uid="{7E7BB0BD-B702-47AA-A36B-0AA421F5DF37}"/>
    <cellStyle name="SAPBEXHLevel1X 2 4 4 2 2" xfId="39227" xr:uid="{EF7A480F-3132-438C-B825-386178040B3E}"/>
    <cellStyle name="SAPBEXHLevel1X 2 4 4 2 3" xfId="39230" xr:uid="{5D5B1C54-4CCF-4FD7-8F05-A5CA7535B750}"/>
    <cellStyle name="SAPBEXHLevel1X 2 4 4 2 4" xfId="39233" xr:uid="{8E3FBBA5-B0FA-41F1-AAD1-C25B87C7AF6E}"/>
    <cellStyle name="SAPBEXHLevel1X 2 4 4 2 5" xfId="39638" xr:uid="{635EB1B2-5172-4C82-BCC7-A1E6242AEDEC}"/>
    <cellStyle name="SAPBEXHLevel1X 2 4 4 3" xfId="39640" xr:uid="{C8ADF891-C764-47D3-8A05-A9F69F0FCA2F}"/>
    <cellStyle name="SAPBEXHLevel1X 2 4 4 4" xfId="39641" xr:uid="{77FA37E8-338C-426F-9458-BC7E73F9D61A}"/>
    <cellStyle name="SAPBEXHLevel1X 2 4 4 5" xfId="39642" xr:uid="{31862722-6315-4AAA-AFAC-416C538935D9}"/>
    <cellStyle name="SAPBEXHLevel1X 2 4 4 6" xfId="39643" xr:uid="{F2F89548-E4E3-4423-A34B-E39C2E254051}"/>
    <cellStyle name="SAPBEXHLevel1X 2 4 4 7" xfId="39644" xr:uid="{0A5418CE-E0F0-4955-B3A2-0168638F28A0}"/>
    <cellStyle name="SAPBEXHLevel1X 2 4 4 8" xfId="39645" xr:uid="{90637F43-186E-40E5-AB0B-F6625250D567}"/>
    <cellStyle name="SAPBEXHLevel1X 2 4 4 9" xfId="39646" xr:uid="{C06C3707-5864-418C-BCCE-77F7ED5BB741}"/>
    <cellStyle name="SAPBEXHLevel1X 2 4 5" xfId="39647" xr:uid="{49422286-1BD5-4D71-8CAB-346ADA00D5AA}"/>
    <cellStyle name="SAPBEXHLevel1X 2 4 5 10" xfId="37945" xr:uid="{157A101E-0E9F-417A-8AEA-F0A473A214E0}"/>
    <cellStyle name="SAPBEXHLevel1X 2 4 5 2" xfId="39648" xr:uid="{0F343532-C7B1-4A42-8FF2-9B7E088C6B02}"/>
    <cellStyle name="SAPBEXHLevel1X 2 4 5 2 2" xfId="39310" xr:uid="{F6364C00-DD6E-4228-B85D-7475AAF18E29}"/>
    <cellStyle name="SAPBEXHLevel1X 2 4 5 2 3" xfId="39313" xr:uid="{990B74AE-B108-45B8-B043-D540A0B6C330}"/>
    <cellStyle name="SAPBEXHLevel1X 2 4 5 2 4" xfId="39316" xr:uid="{BC4F7A5D-7DDA-4632-A667-3CCBFD39D8EF}"/>
    <cellStyle name="SAPBEXHLevel1X 2 4 5 2 5" xfId="39649" xr:uid="{AD7549CB-61F0-4273-BCC9-5780BDA6B9C7}"/>
    <cellStyle name="SAPBEXHLevel1X 2 4 5 3" xfId="39651" xr:uid="{1D3CDD4C-DAB0-4CA0-B88C-333DD878EFCD}"/>
    <cellStyle name="SAPBEXHLevel1X 2 4 5 4" xfId="39652" xr:uid="{1DD0265F-23C4-4530-AA53-92CDC0BB8C42}"/>
    <cellStyle name="SAPBEXHLevel1X 2 4 5 5" xfId="39653" xr:uid="{BC76EC57-1951-4AEF-BBFB-AB73567F76A1}"/>
    <cellStyle name="SAPBEXHLevel1X 2 4 5 6" xfId="39654" xr:uid="{0AA28116-7359-42F1-90F1-C0C5FA5E88E0}"/>
    <cellStyle name="SAPBEXHLevel1X 2 4 5 7" xfId="39655" xr:uid="{3DE07B3E-5202-4162-9FA6-20EE5346AB56}"/>
    <cellStyle name="SAPBEXHLevel1X 2 4 5 8" xfId="39656" xr:uid="{78D5D5E7-56C6-4FA2-928A-1CAB2AFBC2BC}"/>
    <cellStyle name="SAPBEXHLevel1X 2 4 5 9" xfId="39657" xr:uid="{00C730AC-DBB0-4BF6-A431-A6037D13EC61}"/>
    <cellStyle name="SAPBEXHLevel1X 2 4 6" xfId="39658" xr:uid="{A59F3201-79D7-4815-82EA-0305266D47FD}"/>
    <cellStyle name="SAPBEXHLevel1X 2 4 6 10" xfId="39659" xr:uid="{70928CC8-43C1-4132-836E-501BF9D8036B}"/>
    <cellStyle name="SAPBEXHLevel1X 2 4 6 2" xfId="39660" xr:uid="{056E0997-7BCF-48D5-9B26-A5DFAF7FDBD0}"/>
    <cellStyle name="SAPBEXHLevel1X 2 4 6 2 2" xfId="39662" xr:uid="{130E9766-62CB-449C-A283-0FF2DA8A3A07}"/>
    <cellStyle name="SAPBEXHLevel1X 2 4 6 2 3" xfId="39663" xr:uid="{808CFC37-0BC0-4FB1-87DF-5B067FF950BD}"/>
    <cellStyle name="SAPBEXHLevel1X 2 4 6 2 4" xfId="39664" xr:uid="{67766DE2-AFED-40DF-A49E-9F54EDD5C52F}"/>
    <cellStyle name="SAPBEXHLevel1X 2 4 6 2 5" xfId="39665" xr:uid="{9F69BAA4-1BE8-43CB-A1B8-D9F6C205C941}"/>
    <cellStyle name="SAPBEXHLevel1X 2 4 6 3" xfId="39666" xr:uid="{62236B55-72CC-41BB-B6DD-5033B1E0EC10}"/>
    <cellStyle name="SAPBEXHLevel1X 2 4 6 4" xfId="39667" xr:uid="{AEDBE51E-0793-4E6C-AA57-ACA0EA47F891}"/>
    <cellStyle name="SAPBEXHLevel1X 2 4 6 5" xfId="14824" xr:uid="{2233DC9E-A924-4682-8749-E265D8A6C3B9}"/>
    <cellStyle name="SAPBEXHLevel1X 2 4 6 6" xfId="14827" xr:uid="{C3F20254-9425-459B-A61C-A9A542D74937}"/>
    <cellStyle name="SAPBEXHLevel1X 2 4 6 7" xfId="14830" xr:uid="{2387BCB2-3159-4DD3-A918-34089BF66F70}"/>
    <cellStyle name="SAPBEXHLevel1X 2 4 6 8" xfId="14833" xr:uid="{7CCDE14A-AFA1-4502-B2F5-0A4E574158B9}"/>
    <cellStyle name="SAPBEXHLevel1X 2 4 6 9" xfId="17085" xr:uid="{394A277B-EE20-4043-91FF-7657C6200076}"/>
    <cellStyle name="SAPBEXHLevel1X 2 4 7" xfId="39668" xr:uid="{2ABAFDFF-EF57-4FB4-951F-5A22E8F0B6D0}"/>
    <cellStyle name="SAPBEXHLevel1X 2 4 7 2" xfId="39669" xr:uid="{E5734A34-64DF-4BF8-9A7B-56C4DD5B3EDE}"/>
    <cellStyle name="SAPBEXHLevel1X 2 4 7 3" xfId="39670" xr:uid="{1D8D986D-7235-456E-BEF8-9F92B3A3F339}"/>
    <cellStyle name="SAPBEXHLevel1X 2 4 7 4" xfId="39671" xr:uid="{3A663F4C-0D67-4B96-B5CB-C0FD96161F03}"/>
    <cellStyle name="SAPBEXHLevel1X 2 4 7 5" xfId="17089" xr:uid="{701003EA-9B0C-4E1F-AB84-C2B5A6643BDB}"/>
    <cellStyle name="SAPBEXHLevel1X 2 4 8" xfId="39672" xr:uid="{B91B2C6E-247D-4CE9-8E82-D1741A3CAA8F}"/>
    <cellStyle name="SAPBEXHLevel1X 2 4 8 2" xfId="39673" xr:uid="{353D7C3A-081F-4D11-8EAB-DA62E4ADAED2}"/>
    <cellStyle name="SAPBEXHLevel1X 2 4 8 3" xfId="39674" xr:uid="{FE1D3197-9C33-4299-AC67-BAF4EFEDF0AB}"/>
    <cellStyle name="SAPBEXHLevel1X 2 4 8 4" xfId="39675" xr:uid="{0F4E917B-BB11-4F26-B68D-3AF099F42FB4}"/>
    <cellStyle name="SAPBEXHLevel1X 2 4 8 5" xfId="17097" xr:uid="{A2ABD8AD-FB54-4DBA-A738-DA209E41ABE3}"/>
    <cellStyle name="SAPBEXHLevel1X 2 4 9" xfId="39676" xr:uid="{596AF0C5-1ACF-40D9-BBA6-079F2AEE3302}"/>
    <cellStyle name="SAPBEXHLevel1X 2 4 9 2" xfId="39677" xr:uid="{C797197A-7AD8-43DA-B11C-6EF81E9DE5B0}"/>
    <cellStyle name="SAPBEXHLevel1X 2 4 9 3" xfId="39678" xr:uid="{9C613670-95B3-4912-A89E-E294141DBAAD}"/>
    <cellStyle name="SAPBEXHLevel1X 2 4 9 4" xfId="39679" xr:uid="{B107C1FA-012C-48FD-8EE9-5B5A8848EBD1}"/>
    <cellStyle name="SAPBEXHLevel1X 2 4 9 5" xfId="17105" xr:uid="{451ADAB5-3999-47C0-ADCF-3F54BC93138F}"/>
    <cellStyle name="SAPBEXHLevel1X 2 4_New TB 18-19" xfId="39680" xr:uid="{CD4B0529-C10E-456F-B44E-27B123B4537B}"/>
    <cellStyle name="SAPBEXHLevel1X 2 5" xfId="39683" xr:uid="{2FEF3DCA-6A82-466F-AA8C-9377B25A3A30}"/>
    <cellStyle name="SAPBEXHLevel1X 2 5 10" xfId="13131" xr:uid="{FA490E90-972A-4FC0-95F7-E53B578CB693}"/>
    <cellStyle name="SAPBEXHLevel1X 2 5 2" xfId="28062" xr:uid="{98099967-FCD4-47A9-9B5A-93875D5293F9}"/>
    <cellStyle name="SAPBEXHLevel1X 2 5 2 2" xfId="39684" xr:uid="{97FA6181-3E5B-4E77-B7F9-37753B6DF3B7}"/>
    <cellStyle name="SAPBEXHLevel1X 2 5 2 3" xfId="39685" xr:uid="{E93A79FC-A52B-42EC-A60F-AABEC346A55A}"/>
    <cellStyle name="SAPBEXHLevel1X 2 5 2 4" xfId="39686" xr:uid="{644BC8DC-949A-4D55-B581-869229095530}"/>
    <cellStyle name="SAPBEXHLevel1X 2 5 2 5" xfId="39687" xr:uid="{52DCDB23-A883-4018-95EB-CBDA2FFACA49}"/>
    <cellStyle name="SAPBEXHLevel1X 2 5 3" xfId="39688" xr:uid="{18CC9776-2F74-4D67-BB4A-3AC51A30FE1C}"/>
    <cellStyle name="SAPBEXHLevel1X 2 5 4" xfId="39689" xr:uid="{96B17C22-0221-4C87-BC03-58D63B123CDE}"/>
    <cellStyle name="SAPBEXHLevel1X 2 5 5" xfId="39690" xr:uid="{A412D7DD-1C60-43FD-B5C2-2832E1A369A6}"/>
    <cellStyle name="SAPBEXHLevel1X 2 5 6" xfId="39691" xr:uid="{F4A265CE-665D-4976-9C33-45262462C7EC}"/>
    <cellStyle name="SAPBEXHLevel1X 2 5 7" xfId="39692" xr:uid="{45AF519F-4786-4BEF-B0B5-F512DFF3B6EC}"/>
    <cellStyle name="SAPBEXHLevel1X 2 5 8" xfId="39693" xr:uid="{8993A67D-B672-4566-997A-EDFB01F44722}"/>
    <cellStyle name="SAPBEXHLevel1X 2 5 9" xfId="39694" xr:uid="{FE09761A-F428-48BD-A02B-E5766C550B26}"/>
    <cellStyle name="SAPBEXHLevel1X 2 6" xfId="39695" xr:uid="{4689FD87-9E7D-4DFE-A018-FF6BB556C449}"/>
    <cellStyle name="SAPBEXHLevel1X 2 6 10" xfId="39696" xr:uid="{D120DFC8-DAE7-462B-9023-1FC6FAB114A1}"/>
    <cellStyle name="SAPBEXHLevel1X 2 6 2" xfId="39697" xr:uid="{52FC953B-46C9-4A5C-A508-2C34C68B7998}"/>
    <cellStyle name="SAPBEXHLevel1X 2 6 2 2" xfId="39698" xr:uid="{01B85D2E-59B5-4658-AF81-F2257024239D}"/>
    <cellStyle name="SAPBEXHLevel1X 2 6 2 3" xfId="39699" xr:uid="{38BD6453-9265-4444-AF92-9B2F27E4A494}"/>
    <cellStyle name="SAPBEXHLevel1X 2 6 2 4" xfId="39700" xr:uid="{70A9014E-43CC-4CFC-AA8B-57CB0DFA21F4}"/>
    <cellStyle name="SAPBEXHLevel1X 2 6 2 5" xfId="39701" xr:uid="{8C732832-8177-46A6-BD62-55DFB2293C1F}"/>
    <cellStyle name="SAPBEXHLevel1X 2 6 3" xfId="39702" xr:uid="{3A46B40C-8C6E-4C8C-A5B4-FA1A8E5C74BA}"/>
    <cellStyle name="SAPBEXHLevel1X 2 6 4" xfId="39703" xr:uid="{2447AFC1-51E3-4EF5-A94F-731741BC6F50}"/>
    <cellStyle name="SAPBEXHLevel1X 2 6 5" xfId="28088" xr:uid="{25B6A12B-54B2-46E6-8112-66BDCC9B4BE8}"/>
    <cellStyle name="SAPBEXHLevel1X 2 6 6" xfId="28092" xr:uid="{84C2671A-DA56-4155-9F6E-0380CDCEB776}"/>
    <cellStyle name="SAPBEXHLevel1X 2 6 7" xfId="28096" xr:uid="{4B5FE8D0-FBCF-44D9-9C11-8A9DBEBECC29}"/>
    <cellStyle name="SAPBEXHLevel1X 2 6 8" xfId="30168" xr:uid="{E4E8F352-24F8-4E93-A20A-B3B911E4DB0D}"/>
    <cellStyle name="SAPBEXHLevel1X 2 6 9" xfId="30171" xr:uid="{0BC522E9-D807-4830-ABEF-BB7BE4A5566E}"/>
    <cellStyle name="SAPBEXHLevel1X 2 7" xfId="39704" xr:uid="{E6B48717-54C5-4FBD-A670-517346CAFD81}"/>
    <cellStyle name="SAPBEXHLevel1X 2 7 10" xfId="33936" xr:uid="{F20F0AA6-DE17-4D9F-B850-033BCBBFCFBD}"/>
    <cellStyle name="SAPBEXHLevel1X 2 7 2" xfId="39280" xr:uid="{C14214A5-3B5C-4B75-803D-AC01AF0CDC21}"/>
    <cellStyle name="SAPBEXHLevel1X 2 7 2 2" xfId="39705" xr:uid="{0BDE0D9B-6D41-4C2E-8FA9-2C22FF1543DD}"/>
    <cellStyle name="SAPBEXHLevel1X 2 7 2 3" xfId="39706" xr:uid="{CADE27FA-86A9-4944-AB61-FA6AEFC5A291}"/>
    <cellStyle name="SAPBEXHLevel1X 2 7 2 4" xfId="39707" xr:uid="{84ABC232-EB89-45AC-825B-E7F8840F4FE6}"/>
    <cellStyle name="SAPBEXHLevel1X 2 7 2 5" xfId="39708" xr:uid="{89F95F92-098D-4347-B9C6-57C4065B101A}"/>
    <cellStyle name="SAPBEXHLevel1X 2 7 3" xfId="39709" xr:uid="{4A7DF8F5-7F8B-47B4-ADC2-88923EA37624}"/>
    <cellStyle name="SAPBEXHLevel1X 2 7 4" xfId="39710" xr:uid="{4AFC33B5-759B-4244-9F42-4BDD56B4ABA2}"/>
    <cellStyle name="SAPBEXHLevel1X 2 7 5" xfId="39711" xr:uid="{C70ABF72-B1DE-450B-86E7-1EC874C23ACA}"/>
    <cellStyle name="SAPBEXHLevel1X 2 7 6" xfId="39712" xr:uid="{85805DCA-BBD3-4D7B-89CD-457B3EEB609D}"/>
    <cellStyle name="SAPBEXHLevel1X 2 7 7" xfId="39713" xr:uid="{8E5567C1-6825-4059-9CDF-F6DB5FCE9A8F}"/>
    <cellStyle name="SAPBEXHLevel1X 2 7 8" xfId="39714" xr:uid="{8512EF5C-BC13-44E1-BB3E-7F5D77B59DF4}"/>
    <cellStyle name="SAPBEXHLevel1X 2 7 9" xfId="39715" xr:uid="{BAF5B80F-5BED-49F3-8375-36B5DB7E43C9}"/>
    <cellStyle name="SAPBEXHLevel1X 2 8" xfId="39717" xr:uid="{C0664DE8-EC2A-493D-92D5-56F8A89724A3}"/>
    <cellStyle name="SAPBEXHLevel1X 2 8 10" xfId="39718" xr:uid="{121B7F72-50E2-4BE2-A00F-C75A9EC5C1D6}"/>
    <cellStyle name="SAPBEXHLevel1X 2 8 2" xfId="39719" xr:uid="{C2BAC3DC-0377-43ED-934A-DFD756DAF403}"/>
    <cellStyle name="SAPBEXHLevel1X 2 8 2 2" xfId="39720" xr:uid="{0222665A-B1EB-48BD-ADF9-FF93F076A455}"/>
    <cellStyle name="SAPBEXHLevel1X 2 8 2 3" xfId="39721" xr:uid="{B3038447-2937-437E-A797-155671FF1557}"/>
    <cellStyle name="SAPBEXHLevel1X 2 8 2 4" xfId="12965" xr:uid="{8C368906-5311-4A6E-A699-408894CB07D9}"/>
    <cellStyle name="SAPBEXHLevel1X 2 8 2 5" xfId="39722" xr:uid="{BAB8D787-ACBE-41B2-A227-DD90D05C77C6}"/>
    <cellStyle name="SAPBEXHLevel1X 2 8 3" xfId="39723" xr:uid="{8DD35E21-B13E-4765-BF31-EEC514F820B8}"/>
    <cellStyle name="SAPBEXHLevel1X 2 8 4" xfId="39724" xr:uid="{DFF5F3A3-F5AC-4E22-884C-96B466128D71}"/>
    <cellStyle name="SAPBEXHLevel1X 2 8 5" xfId="39725" xr:uid="{391C6223-4857-40C9-8A52-09B10C76C78F}"/>
    <cellStyle name="SAPBEXHLevel1X 2 8 6" xfId="39726" xr:uid="{C3AEF690-A668-4E69-8D86-A905F0A60C20}"/>
    <cellStyle name="SAPBEXHLevel1X 2 8 7" xfId="39727" xr:uid="{CF924E5E-9BB3-48D4-8943-AC6CB80D9A7F}"/>
    <cellStyle name="SAPBEXHLevel1X 2 8 8" xfId="39728" xr:uid="{1A701EB2-7654-481A-885D-50736C020F08}"/>
    <cellStyle name="SAPBEXHLevel1X 2 8 9" xfId="39729" xr:uid="{7BAD97FA-29DF-481B-B726-5EAB541BC694}"/>
    <cellStyle name="SAPBEXHLevel1X 2 9" xfId="39730" xr:uid="{00A40BC7-40D4-401E-956F-DEEC8850629F}"/>
    <cellStyle name="SAPBEXHLevel1X 2 9 10" xfId="39731" xr:uid="{C972BBF1-7804-4663-857C-12CD388CAD6C}"/>
    <cellStyle name="SAPBEXHLevel1X 2 9 2" xfId="39733" xr:uid="{763C40A3-0651-4DEF-9A89-EBA55F71B19B}"/>
    <cellStyle name="SAPBEXHLevel1X 2 9 2 2" xfId="39734" xr:uid="{5FB01BF6-D9D5-4043-B229-6899DB4F17AD}"/>
    <cellStyle name="SAPBEXHLevel1X 2 9 2 3" xfId="39735" xr:uid="{0FBEC3C2-CA8C-4748-A8E0-1F8484670BDC}"/>
    <cellStyle name="SAPBEXHLevel1X 2 9 2 4" xfId="39736" xr:uid="{BC8F2BEB-1350-4563-B869-BEFC8259F5DB}"/>
    <cellStyle name="SAPBEXHLevel1X 2 9 2 5" xfId="39737" xr:uid="{E3E3BD1C-7A88-4F42-97BA-EE87DE630219}"/>
    <cellStyle name="SAPBEXHLevel1X 2 9 3" xfId="39738" xr:uid="{4D132632-7F69-4592-B9EA-15B1C65974BA}"/>
    <cellStyle name="SAPBEXHLevel1X 2 9 4" xfId="39739" xr:uid="{AFC62294-35B1-4784-AADD-E91B68A47FB5}"/>
    <cellStyle name="SAPBEXHLevel1X 2 9 5" xfId="39740" xr:uid="{33CE6063-EEFF-4EA6-B4B5-5946CE074F9C}"/>
    <cellStyle name="SAPBEXHLevel1X 2 9 6" xfId="39742" xr:uid="{F41F8CDB-B662-4171-B942-59E68CB89D4D}"/>
    <cellStyle name="SAPBEXHLevel1X 2 9 7" xfId="39744" xr:uid="{D5E64387-5D2C-4E9E-B699-A0C498C05544}"/>
    <cellStyle name="SAPBEXHLevel1X 2 9 8" xfId="39746" xr:uid="{239219A4-5C50-4847-A84A-82C83D78E5E4}"/>
    <cellStyle name="SAPBEXHLevel1X 2 9 9" xfId="39748" xr:uid="{8AE97A4B-5854-4870-ACE9-F2DC899BA3AF}"/>
    <cellStyle name="SAPBEXHLevel1X 2_New TB 18-19" xfId="39750" xr:uid="{C82D3ED0-3E58-4C50-86AB-0B543A04DEC5}"/>
    <cellStyle name="SAPBEXHLevel1X 20" xfId="39423" xr:uid="{7D94EF46-B669-483E-B9F2-7B12684070E7}"/>
    <cellStyle name="SAPBEXHLevel1X 21" xfId="39425" xr:uid="{71C80226-A6A0-4D6F-952B-DC862694EBB8}"/>
    <cellStyle name="SAPBEXHLevel1X 22" xfId="39427" xr:uid="{46097675-7FD5-4627-8E3D-37050252D590}"/>
    <cellStyle name="SAPBEXHLevel1X 3" xfId="28717" xr:uid="{95F23365-4E67-4CFA-8D84-2F27803B347C}"/>
    <cellStyle name="SAPBEXHLevel1X 3 10" xfId="39751" xr:uid="{FE0902F1-B99B-4C0E-BA66-89539D6A67FA}"/>
    <cellStyle name="SAPBEXHLevel1X 3 10 2" xfId="39752" xr:uid="{68C4AC0A-7A71-4BB1-A859-09876622E95F}"/>
    <cellStyle name="SAPBEXHLevel1X 3 10 3" xfId="39753" xr:uid="{F4BA7EC8-563D-48BC-B39E-15933A0BBD88}"/>
    <cellStyle name="SAPBEXHLevel1X 3 10 4" xfId="39754" xr:uid="{297DB728-62E9-487A-9827-489AB380F1A1}"/>
    <cellStyle name="SAPBEXHLevel1X 3 10 5" xfId="39755" xr:uid="{1017FADD-CB38-42B3-8833-C1F1D5BB0613}"/>
    <cellStyle name="SAPBEXHLevel1X 3 11" xfId="39756" xr:uid="{C64D0331-D374-4B01-8891-07E14DF59B8B}"/>
    <cellStyle name="SAPBEXHLevel1X 3 11 2" xfId="39757" xr:uid="{CC70AAE2-B120-417D-AC38-33315467FCA9}"/>
    <cellStyle name="SAPBEXHLevel1X 3 11 3" xfId="39759" xr:uid="{55D62AB9-FDB2-4121-9B72-482E0174FFE2}"/>
    <cellStyle name="SAPBEXHLevel1X 3 11 4" xfId="39760" xr:uid="{F4C1EB41-3015-4424-8A20-7D6A21A974C7}"/>
    <cellStyle name="SAPBEXHLevel1X 3 11 5" xfId="39761" xr:uid="{09A25471-72E9-4D4A-9848-A81746DEC8F1}"/>
    <cellStyle name="SAPBEXHLevel1X 3 12" xfId="39762" xr:uid="{3183F540-9AE6-4627-8ACE-7E3FE9B7CB8A}"/>
    <cellStyle name="SAPBEXHLevel1X 3 12 2" xfId="39763" xr:uid="{34B5C026-E554-426E-847C-66B431FBA3B8}"/>
    <cellStyle name="SAPBEXHLevel1X 3 12 3" xfId="39764" xr:uid="{0F040CC7-F6DE-479F-A247-64C616A31D28}"/>
    <cellStyle name="SAPBEXHLevel1X 3 12 4" xfId="39765" xr:uid="{60463C6A-3E91-4941-949A-E0507443377F}"/>
    <cellStyle name="SAPBEXHLevel1X 3 12 5" xfId="39766" xr:uid="{D770A6F2-7C92-4B60-BE8A-29C2B7ED990C}"/>
    <cellStyle name="SAPBEXHLevel1X 3 13" xfId="39767" xr:uid="{BA9224B5-CCB2-4E94-BA96-7DE74B40A17E}"/>
    <cellStyle name="SAPBEXHLevel1X 3 13 2" xfId="39768" xr:uid="{21C62EE6-614D-455F-81AD-011E0AF395CB}"/>
    <cellStyle name="SAPBEXHLevel1X 3 13 3" xfId="39769" xr:uid="{B8DF57D6-97ED-4D0C-968B-7C8FE73A1183}"/>
    <cellStyle name="SAPBEXHLevel1X 3 13 4" xfId="39770" xr:uid="{3415AAD3-6D92-4572-A702-463D777D64C4}"/>
    <cellStyle name="SAPBEXHLevel1X 3 13 5" xfId="1807" xr:uid="{B99DA935-C26A-46D4-8042-716AB1932A00}"/>
    <cellStyle name="SAPBEXHLevel1X 3 14" xfId="39771" xr:uid="{CD614EEA-FDE2-4660-BD48-45BF7E2710F6}"/>
    <cellStyle name="SAPBEXHLevel1X 3 15" xfId="39772" xr:uid="{6C130802-2333-499F-966B-34DB683CC0B6}"/>
    <cellStyle name="SAPBEXHLevel1X 3 16" xfId="39774" xr:uid="{DBAE2838-21B6-452C-B269-046FF5CEA304}"/>
    <cellStyle name="SAPBEXHLevel1X 3 17" xfId="39776" xr:uid="{FFFA468D-48D5-4BE4-A601-690C4D2F94A6}"/>
    <cellStyle name="SAPBEXHLevel1X 3 18" xfId="39778" xr:uid="{048A1D3C-AFEF-4767-B3F4-DEA2EC8FDE81}"/>
    <cellStyle name="SAPBEXHLevel1X 3 19" xfId="39779" xr:uid="{7AED684C-C0CC-4EDB-A076-34F0BBAE37C2}"/>
    <cellStyle name="SAPBEXHLevel1X 3 2" xfId="30372" xr:uid="{DEDDEE3A-6272-45E3-B5C9-BBA130615C32}"/>
    <cellStyle name="SAPBEXHLevel1X 3 2 10" xfId="39780" xr:uid="{9AFCEFEB-C4B8-447D-B2EE-721FA110E26C}"/>
    <cellStyle name="SAPBEXHLevel1X 3 2 10 2" xfId="39781" xr:uid="{BCE4FF09-CC84-480A-AB1C-35104AD6E319}"/>
    <cellStyle name="SAPBEXHLevel1X 3 2 10 3" xfId="39782" xr:uid="{938ABCD6-8054-4FE9-A6C3-F9A9038D69A1}"/>
    <cellStyle name="SAPBEXHLevel1X 3 2 10 4" xfId="39783" xr:uid="{5D78A099-33F4-4931-947D-7D6C2ABB05E7}"/>
    <cellStyle name="SAPBEXHLevel1X 3 2 10 5" xfId="39784" xr:uid="{1163BBF3-02A9-4747-BA35-619E52CFABE8}"/>
    <cellStyle name="SAPBEXHLevel1X 3 2 11" xfId="39785" xr:uid="{C582F353-B654-4005-BEFE-E27291E984C5}"/>
    <cellStyle name="SAPBEXHLevel1X 3 2 12" xfId="39786" xr:uid="{1F86720F-B184-4308-88FA-637C59A68644}"/>
    <cellStyle name="SAPBEXHLevel1X 3 2 13" xfId="39787" xr:uid="{6EE37C0D-E88A-4516-9BFF-B895B97974A8}"/>
    <cellStyle name="SAPBEXHLevel1X 3 2 14" xfId="39788" xr:uid="{0CE18506-668A-407B-9553-B01856499D87}"/>
    <cellStyle name="SAPBEXHLevel1X 3 2 15" xfId="39789" xr:uid="{A21E138B-D12F-440B-98B4-E716F38F15C7}"/>
    <cellStyle name="SAPBEXHLevel1X 3 2 16" xfId="39790" xr:uid="{078DBD42-6280-4543-A6F9-68CB9CEFD1CA}"/>
    <cellStyle name="SAPBEXHLevel1X 3 2 17" xfId="39791" xr:uid="{BC5CFC94-AE6D-4E37-8B33-B746822E6040}"/>
    <cellStyle name="SAPBEXHLevel1X 3 2 18" xfId="39792" xr:uid="{8ECD2AD8-6EFE-4130-BD86-E13257340319}"/>
    <cellStyle name="SAPBEXHLevel1X 3 2 2" xfId="39793" xr:uid="{4650C3BE-03C9-48BA-B484-F75A625035B9}"/>
    <cellStyle name="SAPBEXHLevel1X 3 2 2 10" xfId="27455" xr:uid="{C5501DEF-89BB-4313-9B3E-9D5E925565F9}"/>
    <cellStyle name="SAPBEXHLevel1X 3 2 2 2" xfId="39794" xr:uid="{70D26D7D-42CD-4E5A-A85D-A9DD02C5409D}"/>
    <cellStyle name="SAPBEXHLevel1X 3 2 2 2 2" xfId="39795" xr:uid="{5BA39864-7D83-4496-B563-E29223A0F310}"/>
    <cellStyle name="SAPBEXHLevel1X 3 2 2 2 3" xfId="39796" xr:uid="{F23110E9-C9AC-4E43-82A3-41D9D20C9877}"/>
    <cellStyle name="SAPBEXHLevel1X 3 2 2 2 4" xfId="39797" xr:uid="{6B82E6D9-B7AF-4DC4-B8CE-5128BE019CB8}"/>
    <cellStyle name="SAPBEXHLevel1X 3 2 2 2 5" xfId="39798" xr:uid="{3B0645D2-2D32-4845-A07A-11948B30E2FF}"/>
    <cellStyle name="SAPBEXHLevel1X 3 2 2 3" xfId="39799" xr:uid="{87A5934B-6EEC-406F-B949-C528BC8C9F13}"/>
    <cellStyle name="SAPBEXHLevel1X 3 2 2 4" xfId="39800" xr:uid="{E3890CE8-2527-4EB1-9B47-3C451C3446FB}"/>
    <cellStyle name="SAPBEXHLevel1X 3 2 2 5" xfId="39801" xr:uid="{F18E4C75-B4C8-4793-BE99-8F7464BD3019}"/>
    <cellStyle name="SAPBEXHLevel1X 3 2 2 6" xfId="39802" xr:uid="{E966AD49-4406-4EF7-8208-CA91697575E0}"/>
    <cellStyle name="SAPBEXHLevel1X 3 2 2 7" xfId="39803" xr:uid="{98C57394-E6BC-44D2-81A2-FB6FABCE273A}"/>
    <cellStyle name="SAPBEXHLevel1X 3 2 2 8" xfId="39804" xr:uid="{57149DCD-A584-4422-84FD-B135C7610F40}"/>
    <cellStyle name="SAPBEXHLevel1X 3 2 2 9" xfId="39806" xr:uid="{29CE79C9-0BDE-4336-98BD-B43D0F83547C}"/>
    <cellStyle name="SAPBEXHLevel1X 3 2 3" xfId="39808" xr:uid="{89C57A17-40E6-445E-B1D7-7B89D8C40001}"/>
    <cellStyle name="SAPBEXHLevel1X 3 2 3 10" xfId="12266" xr:uid="{54C4218E-DA4B-4005-9ADC-C9884B9AEF0D}"/>
    <cellStyle name="SAPBEXHLevel1X 3 2 3 2" xfId="39809" xr:uid="{0389240C-858C-41D3-BACF-5AC2A1FA1AE8}"/>
    <cellStyle name="SAPBEXHLevel1X 3 2 3 2 2" xfId="39810" xr:uid="{465A1E97-7BF9-4922-B8BF-3A3B5E7EC492}"/>
    <cellStyle name="SAPBEXHLevel1X 3 2 3 2 3" xfId="39811" xr:uid="{4DC0B218-5D50-4E4E-B1C6-521F6392509A}"/>
    <cellStyle name="SAPBEXHLevel1X 3 2 3 2 4" xfId="39812" xr:uid="{95C494E1-5C5C-427C-B3A3-E32453C4940D}"/>
    <cellStyle name="SAPBEXHLevel1X 3 2 3 2 5" xfId="39813" xr:uid="{DF5EABAD-95B0-453B-9C5E-41A8C2798026}"/>
    <cellStyle name="SAPBEXHLevel1X 3 2 3 3" xfId="39814" xr:uid="{E82A143B-B474-418E-BA14-755392023F25}"/>
    <cellStyle name="SAPBEXHLevel1X 3 2 3 4" xfId="39815" xr:uid="{889ED031-17B1-4E54-8F21-0999A51D792C}"/>
    <cellStyle name="SAPBEXHLevel1X 3 2 3 5" xfId="39816" xr:uid="{DC2B0283-8319-4EB2-9CD5-8229044A3FCC}"/>
    <cellStyle name="SAPBEXHLevel1X 3 2 3 6" xfId="39817" xr:uid="{4341E59E-DB71-4190-ABCF-799FF165AC94}"/>
    <cellStyle name="SAPBEXHLevel1X 3 2 3 7" xfId="39818" xr:uid="{94F1F954-1B68-45F8-91A3-3F3718EF99CD}"/>
    <cellStyle name="SAPBEXHLevel1X 3 2 3 8" xfId="39819" xr:uid="{B96D0903-4CC4-4A0D-8BA7-2E2C1AAA4E8F}"/>
    <cellStyle name="SAPBEXHLevel1X 3 2 3 9" xfId="39821" xr:uid="{21AA0876-181D-4A7F-A6C6-6F897EA6430B}"/>
    <cellStyle name="SAPBEXHLevel1X 3 2 4" xfId="39823" xr:uid="{7D225B43-CEB8-454B-9499-61310394909D}"/>
    <cellStyle name="SAPBEXHLevel1X 3 2 4 10" xfId="12042" xr:uid="{5BAFEE89-5FCE-405C-AD84-0680064F7E18}"/>
    <cellStyle name="SAPBEXHLevel1X 3 2 4 2" xfId="39824" xr:uid="{072A99FA-3F92-48AE-9157-1AC2396E4CC5}"/>
    <cellStyle name="SAPBEXHLevel1X 3 2 4 2 2" xfId="14412" xr:uid="{20A5FD09-912C-4992-BF5A-CF43E1F20E32}"/>
    <cellStyle name="SAPBEXHLevel1X 3 2 4 2 3" xfId="14421" xr:uid="{FCA5951F-C745-476D-9AD0-CA38105A55AB}"/>
    <cellStyle name="SAPBEXHLevel1X 3 2 4 2 4" xfId="14429" xr:uid="{566F200A-C4D2-4444-B443-3A33A27BD4AE}"/>
    <cellStyle name="SAPBEXHLevel1X 3 2 4 2 5" xfId="14435" xr:uid="{11707939-A10D-403C-8AC4-83E7AE5580CA}"/>
    <cellStyle name="SAPBEXHLevel1X 3 2 4 3" xfId="39826" xr:uid="{D94485F8-BF70-45D7-948C-905D3E131F58}"/>
    <cellStyle name="SAPBEXHLevel1X 3 2 4 4" xfId="39828" xr:uid="{52F41A9E-D486-409D-B76C-D36E2724D8E0}"/>
    <cellStyle name="SAPBEXHLevel1X 3 2 4 5" xfId="39830" xr:uid="{01B168E9-5593-4BAE-A16E-928B7EF22C8E}"/>
    <cellStyle name="SAPBEXHLevel1X 3 2 4 6" xfId="39832" xr:uid="{D6945800-09E2-49BF-B7D3-716291432FD4}"/>
    <cellStyle name="SAPBEXHLevel1X 3 2 4 7" xfId="39834" xr:uid="{760D9774-FDFF-4909-843D-5D91B1AD6A9C}"/>
    <cellStyle name="SAPBEXHLevel1X 3 2 4 8" xfId="39836" xr:uid="{83CB097A-7E4A-4DA4-96AD-30D25ACDB6B4}"/>
    <cellStyle name="SAPBEXHLevel1X 3 2 4 9" xfId="39838" xr:uid="{E88EB433-316E-4435-83A2-875661221974}"/>
    <cellStyle name="SAPBEXHLevel1X 3 2 5" xfId="39840" xr:uid="{2A84CDD8-D6B1-4DEE-87B7-724A6C4040A6}"/>
    <cellStyle name="SAPBEXHLevel1X 3 2 5 10" xfId="39841" xr:uid="{FFED84C0-1FB2-42F3-A45C-FC34B010567B}"/>
    <cellStyle name="SAPBEXHLevel1X 3 2 5 2" xfId="39842" xr:uid="{99930F0B-5E27-4E5B-9B2A-7AAAA719057C}"/>
    <cellStyle name="SAPBEXHLevel1X 3 2 5 2 2" xfId="14557" xr:uid="{D652134E-3109-4C84-A13E-8A2760E3CA41}"/>
    <cellStyle name="SAPBEXHLevel1X 3 2 5 2 3" xfId="14561" xr:uid="{9210119D-12A8-4B1D-AC95-066F64E27615}"/>
    <cellStyle name="SAPBEXHLevel1X 3 2 5 2 4" xfId="14565" xr:uid="{DF0F633D-6965-4E7A-8DDB-06BBC783D57C}"/>
    <cellStyle name="SAPBEXHLevel1X 3 2 5 2 5" xfId="14569" xr:uid="{B63C74D3-1012-46F2-8984-550AB31AC412}"/>
    <cellStyle name="SAPBEXHLevel1X 3 2 5 3" xfId="39843" xr:uid="{05186CA2-C2CD-4C0E-945B-58A81FFAEA02}"/>
    <cellStyle name="SAPBEXHLevel1X 3 2 5 4" xfId="39844" xr:uid="{236DFF2D-7EAB-4FBF-A221-4EC4756920FF}"/>
    <cellStyle name="SAPBEXHLevel1X 3 2 5 5" xfId="39845" xr:uid="{6B7EB50C-00F6-49C5-B998-70F002112D37}"/>
    <cellStyle name="SAPBEXHLevel1X 3 2 5 6" xfId="39846" xr:uid="{9700234D-1636-4FD6-B2F0-8384597AE7E0}"/>
    <cellStyle name="SAPBEXHLevel1X 3 2 5 7" xfId="39847" xr:uid="{DE95C885-2FCE-4A1F-B727-865E4096A90A}"/>
    <cellStyle name="SAPBEXHLevel1X 3 2 5 8" xfId="39848" xr:uid="{3511E701-2D96-4A6A-AEAA-DA0CFC1E4AF0}"/>
    <cellStyle name="SAPBEXHLevel1X 3 2 5 9" xfId="39850" xr:uid="{73CEE3DD-AF0A-446E-ADE0-564882EDBFE7}"/>
    <cellStyle name="SAPBEXHLevel1X 3 2 6" xfId="39852" xr:uid="{5A7CF7E0-172B-4F0D-8783-2BFE35074C09}"/>
    <cellStyle name="SAPBEXHLevel1X 3 2 6 10" xfId="39853" xr:uid="{017CD376-C00A-418A-84C3-CA6BB136349A}"/>
    <cellStyle name="SAPBEXHLevel1X 3 2 6 2" xfId="14868" xr:uid="{D910FAC9-21ED-4016-A1F8-F61D560216D2}"/>
    <cellStyle name="SAPBEXHLevel1X 3 2 6 2 2" xfId="21300" xr:uid="{8131FCC7-5977-457A-AF50-583B7FF1ECF9}"/>
    <cellStyle name="SAPBEXHLevel1X 3 2 6 2 3" xfId="21302" xr:uid="{AA2983AB-CAF2-4819-97B5-5E297CDE30E8}"/>
    <cellStyle name="SAPBEXHLevel1X 3 2 6 2 4" xfId="21304" xr:uid="{AB31A85F-8798-4934-8F8B-A38484019224}"/>
    <cellStyle name="SAPBEXHLevel1X 3 2 6 2 5" xfId="21306" xr:uid="{D461E7E6-49FB-47F6-93FE-42E4DE8163C0}"/>
    <cellStyle name="SAPBEXHLevel1X 3 2 6 3" xfId="39854" xr:uid="{F2EC8095-4EB0-472D-8E15-6095BD4D09BC}"/>
    <cellStyle name="SAPBEXHLevel1X 3 2 6 4" xfId="39855" xr:uid="{E9110DC7-01ED-4627-870E-B1E6D55ABBFF}"/>
    <cellStyle name="SAPBEXHLevel1X 3 2 6 5" xfId="39856" xr:uid="{155322EE-DEC7-45C2-89BE-4A29C2757DB9}"/>
    <cellStyle name="SAPBEXHLevel1X 3 2 6 6" xfId="39857" xr:uid="{5F09F075-22FD-48C5-A1B1-5E474B6BFE4F}"/>
    <cellStyle name="SAPBEXHLevel1X 3 2 6 7" xfId="39858" xr:uid="{4259F4FF-19C8-409A-AC74-85D971F1F8FB}"/>
    <cellStyle name="SAPBEXHLevel1X 3 2 6 8" xfId="39859" xr:uid="{5F9977E6-CDCD-4E4D-AF64-541DF9B2CD62}"/>
    <cellStyle name="SAPBEXHLevel1X 3 2 6 9" xfId="39861" xr:uid="{27323584-B759-49FC-A86A-4F26AA711643}"/>
    <cellStyle name="SAPBEXHLevel1X 3 2 7" xfId="39863" xr:uid="{6226926D-C5B5-4F9C-A379-2A102DEDDFEC}"/>
    <cellStyle name="SAPBEXHLevel1X 3 2 7 2" xfId="39864" xr:uid="{1C9B517E-2C2E-4118-B1D3-C347E22B185B}"/>
    <cellStyle name="SAPBEXHLevel1X 3 2 7 3" xfId="39865" xr:uid="{697BCED5-E14F-4B31-B120-3ECD00E8DE94}"/>
    <cellStyle name="SAPBEXHLevel1X 3 2 7 4" xfId="28987" xr:uid="{B65AD396-14F3-4B34-895C-9F9C20E76EF4}"/>
    <cellStyle name="SAPBEXHLevel1X 3 2 7 5" xfId="28990" xr:uid="{494F4ADA-58DC-4B3A-978E-3E353D78F162}"/>
    <cellStyle name="SAPBEXHLevel1X 3 2 8" xfId="39866" xr:uid="{CC66AF1C-6EEA-476E-BD47-5E4EFC5F0B68}"/>
    <cellStyle name="SAPBEXHLevel1X 3 2 8 2" xfId="39867" xr:uid="{8616FF97-7887-4341-A240-F002308713A0}"/>
    <cellStyle name="SAPBEXHLevel1X 3 2 8 3" xfId="39868" xr:uid="{CCC9F1FE-26CA-4444-9DFD-51DF0F3331C2}"/>
    <cellStyle name="SAPBEXHLevel1X 3 2 8 4" xfId="29004" xr:uid="{8767947F-A904-40D3-98FD-C701723742F4}"/>
    <cellStyle name="SAPBEXHLevel1X 3 2 8 5" xfId="29008" xr:uid="{DB3D92E3-7872-4A9C-B153-D8912545F8E9}"/>
    <cellStyle name="SAPBEXHLevel1X 3 2 9" xfId="39869" xr:uid="{E4704A75-4B6A-4A31-90A9-A028E9647C2E}"/>
    <cellStyle name="SAPBEXHLevel1X 3 2 9 2" xfId="39870" xr:uid="{72B84E96-EC10-4FA6-8A62-61BE85F1EF72}"/>
    <cellStyle name="SAPBEXHLevel1X 3 2 9 3" xfId="39871" xr:uid="{E623AE05-E04C-4309-9290-C3F26186DDFE}"/>
    <cellStyle name="SAPBEXHLevel1X 3 2 9 4" xfId="29022" xr:uid="{1FE6266A-968E-4286-8A26-DB4CCD5E31E9}"/>
    <cellStyle name="SAPBEXHLevel1X 3 2 9 5" xfId="20767" xr:uid="{4644FC1D-263F-4CC3-A406-7CE22026D38F}"/>
    <cellStyle name="SAPBEXHLevel1X 3 2_New TB 18-19" xfId="11310" xr:uid="{484E29AF-4462-44A1-9649-9847A714744D}"/>
    <cellStyle name="SAPBEXHLevel1X 3 20" xfId="39773" xr:uid="{41B95C59-23DD-448A-8E8D-77A35C197221}"/>
    <cellStyle name="SAPBEXHLevel1X 3 21" xfId="39775" xr:uid="{A3DB9107-F7A2-4618-9B0A-3C4DF943D0CF}"/>
    <cellStyle name="SAPBEXHLevel1X 3 3" xfId="30375" xr:uid="{9BB2AD7F-458E-4709-A830-0E5F3B8390F9}"/>
    <cellStyle name="SAPBEXHLevel1X 3 3 10" xfId="4910" xr:uid="{7174D06E-A0C1-4C3D-BF69-E4526DFFB625}"/>
    <cellStyle name="SAPBEXHLevel1X 3 3 10 2" xfId="39872" xr:uid="{6EAD8A3D-F9DC-4644-97BA-86CFDEB00991}"/>
    <cellStyle name="SAPBEXHLevel1X 3 3 10 3" xfId="39873" xr:uid="{57675D56-94C4-40EB-86C9-7D8F2B5680C8}"/>
    <cellStyle name="SAPBEXHLevel1X 3 3 10 4" xfId="39874" xr:uid="{57F43137-F5E7-4A81-B253-9AB0143EFF84}"/>
    <cellStyle name="SAPBEXHLevel1X 3 3 10 5" xfId="39875" xr:uid="{4699F6EF-26CC-4CDC-97DF-68EF12D39DA9}"/>
    <cellStyle name="SAPBEXHLevel1X 3 3 11" xfId="937" xr:uid="{17BE4EBD-C49A-434B-93F9-892BDC81539C}"/>
    <cellStyle name="SAPBEXHLevel1X 3 3 12" xfId="1314" xr:uid="{0C7C7E55-5C57-453A-AA54-D7447AE0B82F}"/>
    <cellStyle name="SAPBEXHLevel1X 3 3 13" xfId="1826" xr:uid="{F827048F-CF64-44C1-8068-40F0D0D42C79}"/>
    <cellStyle name="SAPBEXHLevel1X 3 3 14" xfId="39876" xr:uid="{F0D8B7F5-719E-4676-9D50-8200BE6916DF}"/>
    <cellStyle name="SAPBEXHLevel1X 3 3 15" xfId="39877" xr:uid="{E3116B2C-DBE3-402E-B22C-66DA09810441}"/>
    <cellStyle name="SAPBEXHLevel1X 3 3 16" xfId="39878" xr:uid="{E56585D9-B064-4427-B165-B5C299140719}"/>
    <cellStyle name="SAPBEXHLevel1X 3 3 17" xfId="39879" xr:uid="{AE34DEA7-0139-4F2A-B86A-CA72AEAE15CA}"/>
    <cellStyle name="SAPBEXHLevel1X 3 3 18" xfId="39880" xr:uid="{A7065507-58B0-4AAF-B523-031D338EE78E}"/>
    <cellStyle name="SAPBEXHLevel1X 3 3 2" xfId="39881" xr:uid="{AE576B9E-1224-4051-A94A-23F872C0A00E}"/>
    <cellStyle name="SAPBEXHLevel1X 3 3 2 10" xfId="39024" xr:uid="{488BFC22-E670-417C-B76A-DCF96AB28652}"/>
    <cellStyle name="SAPBEXHLevel1X 3 3 2 2" xfId="39882" xr:uid="{70ED1084-4D71-487F-9593-13DA404917EB}"/>
    <cellStyle name="SAPBEXHLevel1X 3 3 2 2 2" xfId="14787" xr:uid="{790F1FBD-D715-47BD-ACF4-E3772A7D81CB}"/>
    <cellStyle name="SAPBEXHLevel1X 3 3 2 2 3" xfId="39630" xr:uid="{27743905-9E38-4D93-8EB3-AD8F8048E3F3}"/>
    <cellStyle name="SAPBEXHLevel1X 3 3 2 2 4" xfId="39632" xr:uid="{33F5B6D0-8B2D-48F8-8058-70D599689DD0}"/>
    <cellStyle name="SAPBEXHLevel1X 3 3 2 2 5" xfId="39634" xr:uid="{7A2DDFB0-0739-46E1-AC3F-B40F437FD38A}"/>
    <cellStyle name="SAPBEXHLevel1X 3 3 2 3" xfId="39883" xr:uid="{CC920B79-FADD-469D-AEC5-39F6B7ACC375}"/>
    <cellStyle name="SAPBEXHLevel1X 3 3 2 4" xfId="39884" xr:uid="{167BD792-5461-4E60-9222-63C6698B655A}"/>
    <cellStyle name="SAPBEXHLevel1X 3 3 2 5" xfId="39885" xr:uid="{889F89B0-792D-42FC-AA83-625CC9EC49B7}"/>
    <cellStyle name="SAPBEXHLevel1X 3 3 2 6" xfId="39886" xr:uid="{01312252-4A9A-4D9E-9C52-A4314B16996D}"/>
    <cellStyle name="SAPBEXHLevel1X 3 3 2 7" xfId="39887" xr:uid="{1A1983ED-784B-4C02-A50D-620E33036EB6}"/>
    <cellStyle name="SAPBEXHLevel1X 3 3 2 8" xfId="39888" xr:uid="{7073C5DE-7A78-4192-A5E8-A19A89D40041}"/>
    <cellStyle name="SAPBEXHLevel1X 3 3 2 9" xfId="39889" xr:uid="{BCEAE849-5AC0-4E97-88A5-E12BE98BB5C5}"/>
    <cellStyle name="SAPBEXHLevel1X 3 3 3" xfId="39890" xr:uid="{3D1FC9CB-0142-4C2A-BE47-F334350BAEEA}"/>
    <cellStyle name="SAPBEXHLevel1X 3 3 3 10" xfId="39891" xr:uid="{B8E8D2B8-FFB2-402B-8131-2B02D0C715A9}"/>
    <cellStyle name="SAPBEXHLevel1X 3 3 3 2" xfId="27936" xr:uid="{8756D3F1-2291-477C-8D8F-7692C7203310}"/>
    <cellStyle name="SAPBEXHLevel1X 3 3 3 2 2" xfId="39892" xr:uid="{6D39A9E9-1EBD-4F61-941F-38E0BFA08CAC}"/>
    <cellStyle name="SAPBEXHLevel1X 3 3 3 2 3" xfId="39893" xr:uid="{7BCD4AB0-F700-4A55-9533-3255B60223E9}"/>
    <cellStyle name="SAPBEXHLevel1X 3 3 3 2 4" xfId="39894" xr:uid="{80FF9267-BEA4-4FFA-8D63-4D6F811DC911}"/>
    <cellStyle name="SAPBEXHLevel1X 3 3 3 2 5" xfId="39895" xr:uid="{6C033BA9-3D97-4874-BFEA-77C7AC3AF327}"/>
    <cellStyle name="SAPBEXHLevel1X 3 3 3 3" xfId="27939" xr:uid="{C78E56ED-0C6F-4966-85B7-D16B829D9FD3}"/>
    <cellStyle name="SAPBEXHLevel1X 3 3 3 4" xfId="39896" xr:uid="{2594E9E3-97C3-4F0C-91A1-A88D967F997D}"/>
    <cellStyle name="SAPBEXHLevel1X 3 3 3 5" xfId="39897" xr:uid="{9AA7AFF3-AEAE-4EA2-9FBF-3DE710E9AA8C}"/>
    <cellStyle name="SAPBEXHLevel1X 3 3 3 6" xfId="39898" xr:uid="{D1BDFD26-BE5F-438C-9B54-F9F4FBD8A89B}"/>
    <cellStyle name="SAPBEXHLevel1X 3 3 3 7" xfId="39899" xr:uid="{D0D880CF-834C-4CAF-823D-A9B79EA9694E}"/>
    <cellStyle name="SAPBEXHLevel1X 3 3 3 8" xfId="39900" xr:uid="{E5419182-EC1A-4DAB-8F6E-9FEE919EB7BE}"/>
    <cellStyle name="SAPBEXHLevel1X 3 3 3 9" xfId="39901" xr:uid="{A79069B4-4DD6-42E3-AC2E-5A4AC98E72E3}"/>
    <cellStyle name="SAPBEXHLevel1X 3 3 4" xfId="39902" xr:uid="{8441D1E7-1B1E-40EB-B1F5-A8ECE8CE5218}"/>
    <cellStyle name="SAPBEXHLevel1X 3 3 4 10" xfId="39903" xr:uid="{89699B0F-6615-46D1-8BF8-22BC4E205152}"/>
    <cellStyle name="SAPBEXHLevel1X 3 3 4 2" xfId="39904" xr:uid="{DB1D383B-D141-48E7-B3FE-13F3FD43D097}"/>
    <cellStyle name="SAPBEXHLevel1X 3 3 4 2 2" xfId="39905" xr:uid="{45AD4E4F-CF15-40DF-9BBC-668D7A657F67}"/>
    <cellStyle name="SAPBEXHLevel1X 3 3 4 2 3" xfId="39906" xr:uid="{272DBF2D-6A22-4EC5-A335-B2FA75E738EE}"/>
    <cellStyle name="SAPBEXHLevel1X 3 3 4 2 4" xfId="39907" xr:uid="{7FAC7922-FD70-4095-88D0-9806A408441C}"/>
    <cellStyle name="SAPBEXHLevel1X 3 3 4 2 5" xfId="39908" xr:uid="{907D2D04-38BB-4F4F-AA79-B6EE644462F8}"/>
    <cellStyle name="SAPBEXHLevel1X 3 3 4 3" xfId="39909" xr:uid="{A85BFB92-D131-4563-BA8C-157462E778C4}"/>
    <cellStyle name="SAPBEXHLevel1X 3 3 4 4" xfId="39910" xr:uid="{5A21B8CE-AE16-4FBB-BAC3-19D5C70CAA63}"/>
    <cellStyle name="SAPBEXHLevel1X 3 3 4 5" xfId="39911" xr:uid="{35ADE2CB-3187-4072-BA5F-8FC9F65E6315}"/>
    <cellStyle name="SAPBEXHLevel1X 3 3 4 6" xfId="39912" xr:uid="{C0BD5157-4EFA-47D7-9562-CFBF425C64AB}"/>
    <cellStyle name="SAPBEXHLevel1X 3 3 4 7" xfId="39913" xr:uid="{2C9A3DE1-F72C-4ADD-A5B4-009411C289D7}"/>
    <cellStyle name="SAPBEXHLevel1X 3 3 4 8" xfId="39914" xr:uid="{5D1AEA09-29B1-4D6B-A22F-019A6108876A}"/>
    <cellStyle name="SAPBEXHLevel1X 3 3 4 9" xfId="39915" xr:uid="{4BBC6C06-8494-42ED-BA4F-682C025CD470}"/>
    <cellStyle name="SAPBEXHLevel1X 3 3 5" xfId="39916" xr:uid="{FF1B76EF-8BEA-4E88-951B-8C7FA7D27806}"/>
    <cellStyle name="SAPBEXHLevel1X 3 3 5 10" xfId="7191" xr:uid="{90050775-32B8-4814-A61B-D3258E005B2C}"/>
    <cellStyle name="SAPBEXHLevel1X 3 3 5 2" xfId="39917" xr:uid="{D9255CD0-1DC4-4E06-8259-4229F78E2FD7}"/>
    <cellStyle name="SAPBEXHLevel1X 3 3 5 2 2" xfId="39918" xr:uid="{471205FD-4C74-477B-A77B-804A45756CD3}"/>
    <cellStyle name="SAPBEXHLevel1X 3 3 5 2 3" xfId="39919" xr:uid="{C54CFD0A-EDAD-4D61-9694-667A939BC4D8}"/>
    <cellStyle name="SAPBEXHLevel1X 3 3 5 2 4" xfId="14964" xr:uid="{AAF9E37E-A874-45E1-9E87-9ECC9C08B92D}"/>
    <cellStyle name="SAPBEXHLevel1X 3 3 5 2 5" xfId="39920" xr:uid="{A1E0DF19-FF92-4E59-B075-14D0504A92E0}"/>
    <cellStyle name="SAPBEXHLevel1X 3 3 5 3" xfId="39921" xr:uid="{0CB0E7FD-BD74-4D1F-B954-CC19B6348831}"/>
    <cellStyle name="SAPBEXHLevel1X 3 3 5 4" xfId="39922" xr:uid="{FC674352-5FFE-4520-8C07-F83B62DA6386}"/>
    <cellStyle name="SAPBEXHLevel1X 3 3 5 5" xfId="39923" xr:uid="{830CFBF6-A469-40A2-9192-AB07325B493D}"/>
    <cellStyle name="SAPBEXHLevel1X 3 3 5 6" xfId="39924" xr:uid="{B197FE93-7949-4929-97A4-B696E0DD0C53}"/>
    <cellStyle name="SAPBEXHLevel1X 3 3 5 7" xfId="39925" xr:uid="{5D75CF7F-6AD5-4E75-B048-D995DCFC0F41}"/>
    <cellStyle name="SAPBEXHLevel1X 3 3 5 8" xfId="13672" xr:uid="{5F16E16B-59E4-45ED-A976-B2830CB3F9E3}"/>
    <cellStyle name="SAPBEXHLevel1X 3 3 5 9" xfId="39926" xr:uid="{704D32CF-1E5A-427C-A2F3-98A5B83C2B3E}"/>
    <cellStyle name="SAPBEXHLevel1X 3 3 6" xfId="39927" xr:uid="{69F6802A-9C95-4DDF-B098-9A7FA8BAEE61}"/>
    <cellStyle name="SAPBEXHLevel1X 3 3 6 10" xfId="36615" xr:uid="{5550D3A9-D68B-4138-AAEA-84E81CA5DE8E}"/>
    <cellStyle name="SAPBEXHLevel1X 3 3 6 2" xfId="39928" xr:uid="{E75A7B7B-94EB-440D-80A7-6E21F191D47F}"/>
    <cellStyle name="SAPBEXHLevel1X 3 3 6 2 2" xfId="26250" xr:uid="{BCCC3E15-1AA0-4B60-B393-8F50F66C1F23}"/>
    <cellStyle name="SAPBEXHLevel1X 3 3 6 2 3" xfId="26252" xr:uid="{FD41B01A-2F6E-468F-98F0-B81203EA414A}"/>
    <cellStyle name="SAPBEXHLevel1X 3 3 6 2 4" xfId="39929" xr:uid="{97118566-5A1A-4AAB-ABB4-2DF1CAEBFE2C}"/>
    <cellStyle name="SAPBEXHLevel1X 3 3 6 2 5" xfId="39930" xr:uid="{C9A9D218-03C7-4FF9-8578-9851A5308746}"/>
    <cellStyle name="SAPBEXHLevel1X 3 3 6 3" xfId="39932" xr:uid="{584C4E7B-0AEA-4287-B111-D896BCC2ED81}"/>
    <cellStyle name="SAPBEXHLevel1X 3 3 6 4" xfId="39933" xr:uid="{5156FC44-AC61-4953-977B-45624B0C7B9F}"/>
    <cellStyle name="SAPBEXHLevel1X 3 3 6 5" xfId="17287" xr:uid="{578E291E-E0D3-4EA1-82DD-DF1642BF641E}"/>
    <cellStyle name="SAPBEXHLevel1X 3 3 6 6" xfId="17292" xr:uid="{B2C15099-FBE1-48C0-914B-1D13EFB141CF}"/>
    <cellStyle name="SAPBEXHLevel1X 3 3 6 7" xfId="17298" xr:uid="{78396D4E-20D8-4E22-9BD2-DF6E55042BD4}"/>
    <cellStyle name="SAPBEXHLevel1X 3 3 6 8" xfId="1815" xr:uid="{13702265-2094-4348-BFE5-514C2C1692A3}"/>
    <cellStyle name="SAPBEXHLevel1X 3 3 6 9" xfId="1929" xr:uid="{224A8770-634A-43D2-8042-E0DA770BB925}"/>
    <cellStyle name="SAPBEXHLevel1X 3 3 7" xfId="39934" xr:uid="{AD64A9D1-30A7-49F7-8F17-BB655E909FEA}"/>
    <cellStyle name="SAPBEXHLevel1X 3 3 7 2" xfId="39935" xr:uid="{E6CAF42F-7FCB-45BD-9FA8-E48BE20A5CC3}"/>
    <cellStyle name="SAPBEXHLevel1X 3 3 7 3" xfId="39936" xr:uid="{F5D27C7F-9122-44E5-BD92-6CD3A290EDDB}"/>
    <cellStyle name="SAPBEXHLevel1X 3 3 7 4" xfId="29077" xr:uid="{028CEEE6-D36E-4AA8-9E72-CA5F1952363B}"/>
    <cellStyle name="SAPBEXHLevel1X 3 3 7 5" xfId="17303" xr:uid="{254576DB-6C63-4511-BA4B-263C401635F2}"/>
    <cellStyle name="SAPBEXHLevel1X 3 3 8" xfId="39937" xr:uid="{BD7F38B4-150D-4D3E-8FFE-BB6AE0B70960}"/>
    <cellStyle name="SAPBEXHLevel1X 3 3 8 2" xfId="27988" xr:uid="{6990914A-1E1E-4C76-90BF-14A561CC053C}"/>
    <cellStyle name="SAPBEXHLevel1X 3 3 8 3" xfId="27993" xr:uid="{CA3888AC-7AE3-42FF-B6A1-5B22E16A625F}"/>
    <cellStyle name="SAPBEXHLevel1X 3 3 8 4" xfId="29081" xr:uid="{E88C73B8-BD6C-4863-868C-630E3F49FD65}"/>
    <cellStyle name="SAPBEXHLevel1X 3 3 8 5" xfId="17315" xr:uid="{2E604C36-8DC9-45C8-96E9-A5DCE5385D63}"/>
    <cellStyle name="SAPBEXHLevel1X 3 3 9" xfId="39938" xr:uid="{2055B6CF-248C-4A39-885B-DCCCF4C91183}"/>
    <cellStyle name="SAPBEXHLevel1X 3 3 9 2" xfId="39939" xr:uid="{667F036B-0703-4AC3-83DE-B42DFD92B8A0}"/>
    <cellStyle name="SAPBEXHLevel1X 3 3 9 3" xfId="39940" xr:uid="{0CD213CD-6B3E-45BF-B758-8B4420E18291}"/>
    <cellStyle name="SAPBEXHLevel1X 3 3 9 4" xfId="29086" xr:uid="{65B6101A-9B0A-42A0-B6E5-88A6E19682EC}"/>
    <cellStyle name="SAPBEXHLevel1X 3 3 9 5" xfId="17326" xr:uid="{935C0B1A-F8F3-4345-B018-1BC0F051F82D}"/>
    <cellStyle name="SAPBEXHLevel1X 3 3_New TB 18-19" xfId="39941" xr:uid="{73F4B721-92E8-45B8-A35A-E86DF192DA47}"/>
    <cellStyle name="SAPBEXHLevel1X 3 4" xfId="39942" xr:uid="{DF0712EC-0D72-45EF-9E0E-82765A1B6CAE}"/>
    <cellStyle name="SAPBEXHLevel1X 3 4 10" xfId="7041" xr:uid="{6380A078-4396-4EFA-8E11-58B94581506A}"/>
    <cellStyle name="SAPBEXHLevel1X 3 4 10 2" xfId="39944" xr:uid="{E81EF84A-BE1D-431E-A000-E80BAE0564AC}"/>
    <cellStyle name="SAPBEXHLevel1X 3 4 10 3" xfId="39945" xr:uid="{ABBB18FE-6BD5-4890-B6BB-49F1182EF505}"/>
    <cellStyle name="SAPBEXHLevel1X 3 4 10 4" xfId="39946" xr:uid="{26FCA622-CC1D-4075-A8DE-5340F4409D85}"/>
    <cellStyle name="SAPBEXHLevel1X 3 4 10 5" xfId="39947" xr:uid="{D72007FC-FDAE-472A-A225-75BC88FAC691}"/>
    <cellStyle name="SAPBEXHLevel1X 3 4 11" xfId="7047" xr:uid="{16DA1AD3-818D-4413-9892-C95F0C93AB2D}"/>
    <cellStyle name="SAPBEXHLevel1X 3 4 12" xfId="7057" xr:uid="{CFFACDE2-23D9-46D4-8AF0-BCAEB4AF252D}"/>
    <cellStyle name="SAPBEXHLevel1X 3 4 13" xfId="7070" xr:uid="{08CB1A26-32DD-4983-91EE-18BF5B9BFE2A}"/>
    <cellStyle name="SAPBEXHLevel1X 3 4 14" xfId="39948" xr:uid="{9078CD22-FB12-4562-B520-56735AA9FA14}"/>
    <cellStyle name="SAPBEXHLevel1X 3 4 15" xfId="39949" xr:uid="{145C2541-0FD8-4D5D-898F-51970B71387A}"/>
    <cellStyle name="SAPBEXHLevel1X 3 4 16" xfId="39950" xr:uid="{A880026D-6675-4975-B9BB-AE64060BE386}"/>
    <cellStyle name="SAPBEXHLevel1X 3 4 17" xfId="39951" xr:uid="{5C9DFD8B-6D63-4F89-8FEE-D6F283C60A16}"/>
    <cellStyle name="SAPBEXHLevel1X 3 4 18" xfId="39952" xr:uid="{7513EBC6-12FD-443B-9D5E-9F2A4912A37D}"/>
    <cellStyle name="SAPBEXHLevel1X 3 4 2" xfId="39953" xr:uid="{73AE81BD-CF51-4392-9CB8-2BDF7F176E11}"/>
    <cellStyle name="SAPBEXHLevel1X 3 4 2 10" xfId="23003" xr:uid="{B5A8A3AE-B153-4549-BB2D-DE923B13DCA7}"/>
    <cellStyle name="SAPBEXHLevel1X 3 4 2 2" xfId="39954" xr:uid="{D31F1AFD-2A8E-4BA8-B597-C5F1E7EFC1D8}"/>
    <cellStyle name="SAPBEXHLevel1X 3 4 2 2 2" xfId="39955" xr:uid="{870F3C6D-EE88-4E22-AE87-017C1F13639A}"/>
    <cellStyle name="SAPBEXHLevel1X 3 4 2 2 3" xfId="39957" xr:uid="{FD4EF085-AECF-49DE-B761-ED5C88B68133}"/>
    <cellStyle name="SAPBEXHLevel1X 3 4 2 2 4" xfId="39959" xr:uid="{952C24C8-5F74-4A18-8C80-2FC71A5499C6}"/>
    <cellStyle name="SAPBEXHLevel1X 3 4 2 2 5" xfId="39961" xr:uid="{C34825FA-6F3E-4A77-B0AC-EC35C8EF76B7}"/>
    <cellStyle name="SAPBEXHLevel1X 3 4 2 3" xfId="39963" xr:uid="{33242038-398C-4E9C-8EB2-E73B00C97EC2}"/>
    <cellStyle name="SAPBEXHLevel1X 3 4 2 4" xfId="39964" xr:uid="{14441FED-9220-4A51-BC82-05FD829F1001}"/>
    <cellStyle name="SAPBEXHLevel1X 3 4 2 5" xfId="39965" xr:uid="{D01D2DD6-FCA6-4B11-BA06-4F6203D37D2B}"/>
    <cellStyle name="SAPBEXHLevel1X 3 4 2 6" xfId="39966" xr:uid="{56CB1C49-189E-4384-89A8-28DE3D786B65}"/>
    <cellStyle name="SAPBEXHLevel1X 3 4 2 7" xfId="39967" xr:uid="{1BC060FD-7D6F-4F1B-AC9F-CC2EEEC83E6B}"/>
    <cellStyle name="SAPBEXHLevel1X 3 4 2 8" xfId="39968" xr:uid="{591F34FB-A3B5-4972-BA59-E1350CF20BF4}"/>
    <cellStyle name="SAPBEXHLevel1X 3 4 2 9" xfId="39969" xr:uid="{C03EF1E7-1ABE-467B-A06B-3A8C06ECECAE}"/>
    <cellStyle name="SAPBEXHLevel1X 3 4 3" xfId="28149" xr:uid="{6328356B-C706-4CDB-B059-F3705747FBD1}"/>
    <cellStyle name="SAPBEXHLevel1X 3 4 3 10" xfId="39970" xr:uid="{828675D8-FA3A-469F-8BD3-381CCC480E8F}"/>
    <cellStyle name="SAPBEXHLevel1X 3 4 3 2" xfId="39971" xr:uid="{77058CC9-05A4-4ECC-920F-FBDCF6EF07B1}"/>
    <cellStyle name="SAPBEXHLevel1X 3 4 3 2 2" xfId="39972" xr:uid="{BE5F24D3-EF12-457B-A1A7-16072297A564}"/>
    <cellStyle name="SAPBEXHLevel1X 3 4 3 2 3" xfId="39973" xr:uid="{B8190A6A-810F-4B7B-A7A4-C052BBF2B2A7}"/>
    <cellStyle name="SAPBEXHLevel1X 3 4 3 2 4" xfId="39974" xr:uid="{70846171-7B6C-4B89-8BEF-8477DD442875}"/>
    <cellStyle name="SAPBEXHLevel1X 3 4 3 2 5" xfId="39975" xr:uid="{C240825B-80CE-4CAC-874A-BFC3C6F390AE}"/>
    <cellStyle name="SAPBEXHLevel1X 3 4 3 3" xfId="39956" xr:uid="{C9CA27C9-2E70-4D26-BD9E-FF2DDDDB3685}"/>
    <cellStyle name="SAPBEXHLevel1X 3 4 3 4" xfId="39958" xr:uid="{29EEC03C-3031-48F7-B091-1044BE484B4B}"/>
    <cellStyle name="SAPBEXHLevel1X 3 4 3 5" xfId="39960" xr:uid="{7C257818-FE89-474C-A557-68CFF0B7D378}"/>
    <cellStyle name="SAPBEXHLevel1X 3 4 3 6" xfId="39962" xr:uid="{E4C1AD90-8B88-466D-B6D2-F552B3344FF5}"/>
    <cellStyle name="SAPBEXHLevel1X 3 4 3 7" xfId="39976" xr:uid="{E5ADEB20-52C2-4B31-9967-5D46E6736EE0}"/>
    <cellStyle name="SAPBEXHLevel1X 3 4 3 8" xfId="39977" xr:uid="{7709C735-3663-4758-BB4A-DE7114787DBD}"/>
    <cellStyle name="SAPBEXHLevel1X 3 4 3 9" xfId="39978" xr:uid="{7C34452E-8495-4370-A10F-A24A5BB5E7C6}"/>
    <cellStyle name="SAPBEXHLevel1X 3 4 4" xfId="39979" xr:uid="{D8A71B19-024C-4A3F-9EE0-5F732E6836C3}"/>
    <cellStyle name="SAPBEXHLevel1X 3 4 4 10" xfId="39980" xr:uid="{E2713B1F-1488-415C-89DD-186E9B833BE3}"/>
    <cellStyle name="SAPBEXHLevel1X 3 4 4 2" xfId="39981" xr:uid="{ADD3028A-604F-4BB3-B3B9-50BB7CB78944}"/>
    <cellStyle name="SAPBEXHLevel1X 3 4 4 2 2" xfId="39982" xr:uid="{C657F945-1B82-4C26-8640-0DDD056893E2}"/>
    <cellStyle name="SAPBEXHLevel1X 3 4 4 2 3" xfId="39983" xr:uid="{B0C07897-71EA-457E-9D42-3F9273BD8DBE}"/>
    <cellStyle name="SAPBEXHLevel1X 3 4 4 2 4" xfId="39984" xr:uid="{B1834343-93CF-4F00-BEE9-62D3C58DCC35}"/>
    <cellStyle name="SAPBEXHLevel1X 3 4 4 2 5" xfId="39985" xr:uid="{7DFE5F72-B259-4DDA-B02E-C11A095694DE}"/>
    <cellStyle name="SAPBEXHLevel1X 3 4 4 3" xfId="39986" xr:uid="{76663A8F-6467-4517-B3B7-D5BF7AE1BB6B}"/>
    <cellStyle name="SAPBEXHLevel1X 3 4 4 4" xfId="39987" xr:uid="{FF1D5A3B-0DD8-4378-8215-9945E48F97B2}"/>
    <cellStyle name="SAPBEXHLevel1X 3 4 4 5" xfId="39988" xr:uid="{66094D8C-5FB1-47BE-9698-86015B019536}"/>
    <cellStyle name="SAPBEXHLevel1X 3 4 4 6" xfId="39989" xr:uid="{04608473-FFF2-4E4D-BCB9-F63FC463C8AD}"/>
    <cellStyle name="SAPBEXHLevel1X 3 4 4 7" xfId="39990" xr:uid="{A0F8DDED-47F4-4711-A84F-96BF4292407D}"/>
    <cellStyle name="SAPBEXHLevel1X 3 4 4 8" xfId="39992" xr:uid="{F8BBCF3E-11BB-4AC7-AF48-17758CC710D8}"/>
    <cellStyle name="SAPBEXHLevel1X 3 4 4 9" xfId="39993" xr:uid="{B751AB6B-3EB7-481C-9EAD-43A44B74AFA2}"/>
    <cellStyle name="SAPBEXHLevel1X 3 4 5" xfId="39994" xr:uid="{EBB0429A-8554-4BE4-BD97-4A38A82011AB}"/>
    <cellStyle name="SAPBEXHLevel1X 3 4 5 10" xfId="39995" xr:uid="{A42D433F-2C1F-42E4-8A77-240D0C83557C}"/>
    <cellStyle name="SAPBEXHLevel1X 3 4 5 2" xfId="39996" xr:uid="{DC478CBF-167F-494A-ACE8-1CBD9B9E8C96}"/>
    <cellStyle name="SAPBEXHLevel1X 3 4 5 2 2" xfId="39997" xr:uid="{B688E363-8001-4FA8-AAC7-EF68D7153E46}"/>
    <cellStyle name="SAPBEXHLevel1X 3 4 5 2 3" xfId="39998" xr:uid="{8C36E210-B0A1-4B12-BF16-1591046DB70E}"/>
    <cellStyle name="SAPBEXHLevel1X 3 4 5 2 4" xfId="39999" xr:uid="{16EA84A4-D066-4FA6-97AA-FC17632E279C}"/>
    <cellStyle name="SAPBEXHLevel1X 3 4 5 2 5" xfId="40000" xr:uid="{850234FD-65C5-42D2-BE3A-28A5F0B3DE41}"/>
    <cellStyle name="SAPBEXHLevel1X 3 4 5 3" xfId="40001" xr:uid="{D7C42F0E-9E64-4B56-8700-B9BE034F764B}"/>
    <cellStyle name="SAPBEXHLevel1X 3 4 5 4" xfId="40002" xr:uid="{845F23C9-B876-4138-B6D9-8861D3E3835E}"/>
    <cellStyle name="SAPBEXHLevel1X 3 4 5 5" xfId="40003" xr:uid="{CB036138-DDF0-4D09-AB56-DC61A91B9A12}"/>
    <cellStyle name="SAPBEXHLevel1X 3 4 5 6" xfId="40004" xr:uid="{3DAD874E-E3BA-4218-A85E-01AAFE705A07}"/>
    <cellStyle name="SAPBEXHLevel1X 3 4 5 7" xfId="40005" xr:uid="{F2A83B9D-2DED-4799-8ED4-5640264ABAC7}"/>
    <cellStyle name="SAPBEXHLevel1X 3 4 5 8" xfId="40006" xr:uid="{06296E23-8947-4799-8C63-AA4B575437ED}"/>
    <cellStyle name="SAPBEXHLevel1X 3 4 5 9" xfId="40007" xr:uid="{25DC5A6B-2C7B-415B-A0ED-A3FFBB5F5553}"/>
    <cellStyle name="SAPBEXHLevel1X 3 4 6" xfId="40008" xr:uid="{01A243B4-E916-4CCF-A5E5-24D6F6664E45}"/>
    <cellStyle name="SAPBEXHLevel1X 3 4 6 10" xfId="40009" xr:uid="{E68D256D-2533-4D87-B603-CAFF9368CD5F}"/>
    <cellStyle name="SAPBEXHLevel1X 3 4 6 2" xfId="9161" xr:uid="{5A2C0172-9887-4F4F-84D8-0A5FA797E40C}"/>
    <cellStyle name="SAPBEXHLevel1X 3 4 6 2 2" xfId="26886" xr:uid="{87A7E4CD-3694-4B8D-9C4C-DB22379C30C1}"/>
    <cellStyle name="SAPBEXHLevel1X 3 4 6 2 3" xfId="26890" xr:uid="{0B7B38FC-B953-4661-AAAE-664DA409E7A3}"/>
    <cellStyle name="SAPBEXHLevel1X 3 4 6 2 4" xfId="26895" xr:uid="{049B8494-A5A3-48B5-8AB6-7B3130897455}"/>
    <cellStyle name="SAPBEXHLevel1X 3 4 6 2 5" xfId="28824" xr:uid="{87E73FD2-6030-4BCA-903C-82ACCB538720}"/>
    <cellStyle name="SAPBEXHLevel1X 3 4 6 3" xfId="40010" xr:uid="{10066243-E22C-43CF-8C3D-E67C148A9638}"/>
    <cellStyle name="SAPBEXHLevel1X 3 4 6 4" xfId="40011" xr:uid="{016AC3AF-D7E7-4336-8A50-FE757FE7C99C}"/>
    <cellStyle name="SAPBEXHLevel1X 3 4 6 5" xfId="9172" xr:uid="{46A40E7B-DD86-4610-AE33-D4B751A15FD4}"/>
    <cellStyle name="SAPBEXHLevel1X 3 4 6 6" xfId="17369" xr:uid="{504F1D6A-C651-4C08-8A21-A3CB2C4E032D}"/>
    <cellStyle name="SAPBEXHLevel1X 3 4 6 7" xfId="11876" xr:uid="{A4436DD4-0274-432F-8720-28BCA94851A8}"/>
    <cellStyle name="SAPBEXHLevel1X 3 4 6 8" xfId="17371" xr:uid="{E2FF364A-19F8-42AB-8262-9287502A1AA1}"/>
    <cellStyle name="SAPBEXHLevel1X 3 4 6 9" xfId="17373" xr:uid="{969F3F27-C30F-4EBC-B204-24379FC26436}"/>
    <cellStyle name="SAPBEXHLevel1X 3 4 7" xfId="40012" xr:uid="{6F342AE1-45E8-4318-B11B-FCE8C1E01148}"/>
    <cellStyle name="SAPBEXHLevel1X 3 4 7 2" xfId="40013" xr:uid="{307D3F3B-03FF-4C39-9C17-34F55899FE67}"/>
    <cellStyle name="SAPBEXHLevel1X 3 4 7 3" xfId="40014" xr:uid="{2563E225-40A3-4E60-83E3-06DA645BBE45}"/>
    <cellStyle name="SAPBEXHLevel1X 3 4 7 4" xfId="29129" xr:uid="{1400C14F-514D-4426-859F-945C8A97A21F}"/>
    <cellStyle name="SAPBEXHLevel1X 3 4 7 5" xfId="9201" xr:uid="{A751A9E4-9E5D-4194-8928-73E0D1525A11}"/>
    <cellStyle name="SAPBEXHLevel1X 3 4 8" xfId="40015" xr:uid="{598D6138-C7B8-437B-A4B8-7F3F7F8D82E4}"/>
    <cellStyle name="SAPBEXHLevel1X 3 4 8 2" xfId="40016" xr:uid="{8E787D0F-B976-47CE-8BE3-653DBB56052E}"/>
    <cellStyle name="SAPBEXHLevel1X 3 4 8 3" xfId="40017" xr:uid="{DC824360-0108-4C70-B760-E220189F6D31}"/>
    <cellStyle name="SAPBEXHLevel1X 3 4 8 4" xfId="29131" xr:uid="{E1058435-C0EA-494D-8F93-9C21786E6EF7}"/>
    <cellStyle name="SAPBEXHLevel1X 3 4 8 5" xfId="8891" xr:uid="{9D549780-7DD5-4DE4-9EAC-5D0FFDF9D982}"/>
    <cellStyle name="SAPBEXHLevel1X 3 4 9" xfId="40018" xr:uid="{93A3D3F0-CFAD-4BB5-9BD7-77BE26755B84}"/>
    <cellStyle name="SAPBEXHLevel1X 3 4 9 2" xfId="40019" xr:uid="{E149FC8C-54B6-4E91-9D66-ADC25A6BD36B}"/>
    <cellStyle name="SAPBEXHLevel1X 3 4 9 3" xfId="40020" xr:uid="{F7ED3DF8-34E0-4716-AB9B-D014BB4AE5AD}"/>
    <cellStyle name="SAPBEXHLevel1X 3 4 9 4" xfId="29137" xr:uid="{5C81A73B-5BC8-4C94-9847-5A444A5DAB64}"/>
    <cellStyle name="SAPBEXHLevel1X 3 4 9 5" xfId="9244" xr:uid="{D97012C1-A44E-4E7E-9B98-23AAB19981CE}"/>
    <cellStyle name="SAPBEXHLevel1X 3 4_New TB 18-19" xfId="27963" xr:uid="{1759C782-D4DE-469C-8746-FB31C16E536F}"/>
    <cellStyle name="SAPBEXHLevel1X 3 5" xfId="40021" xr:uid="{36B3545A-7410-4377-B4B3-C09D8B42AF27}"/>
    <cellStyle name="SAPBEXHLevel1X 3 5 10" xfId="32591" xr:uid="{FDDD277D-B137-4985-801C-CE480B76F507}"/>
    <cellStyle name="SAPBEXHLevel1X 3 5 2" xfId="28171" xr:uid="{20834E09-0C9E-4F66-BCCA-A9DB573230C8}"/>
    <cellStyle name="SAPBEXHLevel1X 3 5 2 2" xfId="40022" xr:uid="{BE94189B-6A89-4F88-AB5B-9B27E1348228}"/>
    <cellStyle name="SAPBEXHLevel1X 3 5 2 3" xfId="40023" xr:uid="{0DB3B570-25D2-40CB-A750-AC711150C3FD}"/>
    <cellStyle name="SAPBEXHLevel1X 3 5 2 4" xfId="40024" xr:uid="{3A6463EE-75DD-4965-B8C1-D9E6A82F8C44}"/>
    <cellStyle name="SAPBEXHLevel1X 3 5 2 5" xfId="40025" xr:uid="{56DF8527-6463-4734-B82E-C8ADAF838D09}"/>
    <cellStyle name="SAPBEXHLevel1X 3 5 3" xfId="40026" xr:uid="{9E90969D-2A0F-442F-A124-84251AF009CE}"/>
    <cellStyle name="SAPBEXHLevel1X 3 5 4" xfId="40027" xr:uid="{A644B447-7100-4A5F-8804-BC154A6BD593}"/>
    <cellStyle name="SAPBEXHLevel1X 3 5 5" xfId="40028" xr:uid="{2EBFA1AF-7173-490E-A4D3-EFCAF661E63C}"/>
    <cellStyle name="SAPBEXHLevel1X 3 5 6" xfId="40029" xr:uid="{B1107C21-FC7D-47B5-90BF-24BAC5661153}"/>
    <cellStyle name="SAPBEXHLevel1X 3 5 7" xfId="40030" xr:uid="{D14F7710-087B-429D-9707-48644832EE15}"/>
    <cellStyle name="SAPBEXHLevel1X 3 5 8" xfId="40031" xr:uid="{2031010D-690B-4FD8-8370-3804FB3F133D}"/>
    <cellStyle name="SAPBEXHLevel1X 3 5 9" xfId="40032" xr:uid="{498DD917-8DA1-4839-A432-A57B4C99A12C}"/>
    <cellStyle name="SAPBEXHLevel1X 3 6" xfId="40033" xr:uid="{32857690-FF5B-4C65-BEF2-7B3A44AA23B2}"/>
    <cellStyle name="SAPBEXHLevel1X 3 6 10" xfId="40034" xr:uid="{9063BB9F-C716-4467-AA62-A1623D55495B}"/>
    <cellStyle name="SAPBEXHLevel1X 3 6 2" xfId="40035" xr:uid="{70928D1E-CF1C-468C-9C03-1BB40E56A15A}"/>
    <cellStyle name="SAPBEXHLevel1X 3 6 2 2" xfId="40036" xr:uid="{5CD8FB97-6244-4B98-8A2E-736E9AE9528E}"/>
    <cellStyle name="SAPBEXHLevel1X 3 6 2 3" xfId="7990" xr:uid="{6D67103E-5009-43CA-96BF-A3817C5B1861}"/>
    <cellStyle name="SAPBEXHLevel1X 3 6 2 4" xfId="7997" xr:uid="{9BF71370-6280-4F77-80E8-8519AADB926B}"/>
    <cellStyle name="SAPBEXHLevel1X 3 6 2 5" xfId="8004" xr:uid="{28D6C236-97CA-4973-84F6-683179648864}"/>
    <cellStyle name="SAPBEXHLevel1X 3 6 3" xfId="40037" xr:uid="{C2FFBBF8-E390-47C5-A451-D057739D080F}"/>
    <cellStyle name="SAPBEXHLevel1X 3 6 4" xfId="40038" xr:uid="{7B69F88F-0B95-4BD2-825D-1B17EE2B3B59}"/>
    <cellStyle name="SAPBEXHLevel1X 3 6 5" xfId="28197" xr:uid="{0700148F-E9A0-470E-8FE4-E4DB0A180B4F}"/>
    <cellStyle name="SAPBEXHLevel1X 3 6 6" xfId="28201" xr:uid="{F6A95D73-BD61-40EA-ABF2-A77C93270117}"/>
    <cellStyle name="SAPBEXHLevel1X 3 6 7" xfId="28205" xr:uid="{B181C915-E29A-425B-8822-5E0DE0961F37}"/>
    <cellStyle name="SAPBEXHLevel1X 3 6 8" xfId="30185" xr:uid="{28D376AB-E035-47A9-9493-19C7D09DB247}"/>
    <cellStyle name="SAPBEXHLevel1X 3 6 9" xfId="30188" xr:uid="{86C5ED89-CCBD-43DF-A44C-6A46E6E77E62}"/>
    <cellStyle name="SAPBEXHLevel1X 3 7" xfId="40039" xr:uid="{9664684E-099F-405A-8DD7-8A30C390F95E}"/>
    <cellStyle name="SAPBEXHLevel1X 3 7 10" xfId="7020" xr:uid="{38931709-A1DE-4C1D-9F8F-93A5220A2264}"/>
    <cellStyle name="SAPBEXHLevel1X 3 7 2" xfId="40040" xr:uid="{ED772496-3861-4C9E-9E6D-765E48489A82}"/>
    <cellStyle name="SAPBEXHLevel1X 3 7 2 2" xfId="40041" xr:uid="{80A84AEF-96B0-4075-9915-03ED9D42F376}"/>
    <cellStyle name="SAPBEXHLevel1X 3 7 2 3" xfId="40042" xr:uid="{5B982278-E2C7-4113-B633-BED1ACE3542E}"/>
    <cellStyle name="SAPBEXHLevel1X 3 7 2 4" xfId="40043" xr:uid="{4F671F3D-8D99-49D9-9F3A-02D4DDF3FF2C}"/>
    <cellStyle name="SAPBEXHLevel1X 3 7 2 5" xfId="40044" xr:uid="{AFA64BC5-4D1C-47F1-A70D-A228A896C42A}"/>
    <cellStyle name="SAPBEXHLevel1X 3 7 3" xfId="40045" xr:uid="{9F352CF5-F626-4839-B536-30DCFFDA0AEB}"/>
    <cellStyle name="SAPBEXHLevel1X 3 7 4" xfId="40046" xr:uid="{870D29CF-75C4-41DC-B48F-AEA801E65310}"/>
    <cellStyle name="SAPBEXHLevel1X 3 7 5" xfId="40047" xr:uid="{551FFB67-94FE-43EA-AF60-BADB2804BE14}"/>
    <cellStyle name="SAPBEXHLevel1X 3 7 6" xfId="40048" xr:uid="{719B9AC4-6C77-4D5D-9507-7B7A28C92540}"/>
    <cellStyle name="SAPBEXHLevel1X 3 7 7" xfId="40049" xr:uid="{18FC9369-CA8F-49AB-A2A7-FB2213E1F77B}"/>
    <cellStyle name="SAPBEXHLevel1X 3 7 8" xfId="40050" xr:uid="{F6DAA15E-0928-485F-852E-4ACC316A8996}"/>
    <cellStyle name="SAPBEXHLevel1X 3 7 9" xfId="40051" xr:uid="{5E44E7F9-0734-4187-9069-8C4373FEFE92}"/>
    <cellStyle name="SAPBEXHLevel1X 3 8" xfId="40052" xr:uid="{FEFCC350-F75F-40E3-8F46-2E60CA861E7A}"/>
    <cellStyle name="SAPBEXHLevel1X 3 8 10" xfId="40053" xr:uid="{E98AA70C-8E41-41B1-B069-0AFA1CECE7DA}"/>
    <cellStyle name="SAPBEXHLevel1X 3 8 2" xfId="40054" xr:uid="{547EDAE0-D2AE-45FC-97F5-8BBCA45C31A9}"/>
    <cellStyle name="SAPBEXHLevel1X 3 8 2 2" xfId="40055" xr:uid="{84A28089-8ED1-43DA-B584-F3CEFC252F38}"/>
    <cellStyle name="SAPBEXHLevel1X 3 8 2 3" xfId="40057" xr:uid="{F001FB59-D587-4203-8E2B-EC6C76FC17B1}"/>
    <cellStyle name="SAPBEXHLevel1X 3 8 2 4" xfId="40059" xr:uid="{ECA3904C-B5B2-47BE-841B-5A72B709DE19}"/>
    <cellStyle name="SAPBEXHLevel1X 3 8 2 5" xfId="40061" xr:uid="{8F3118A8-0E2D-4934-9BFE-2A65EC26EBD3}"/>
    <cellStyle name="SAPBEXHLevel1X 3 8 3" xfId="40063" xr:uid="{50EB7B4B-9FD6-44DD-A2C9-453A5D53F9D7}"/>
    <cellStyle name="SAPBEXHLevel1X 3 8 4" xfId="40064" xr:uid="{DFAEA3F7-767B-47A2-9B58-4E20DB773A81}"/>
    <cellStyle name="SAPBEXHLevel1X 3 8 5" xfId="40065" xr:uid="{3AFBA1D7-9222-4EF1-9C17-52245987F287}"/>
    <cellStyle name="SAPBEXHLevel1X 3 8 6" xfId="40066" xr:uid="{704B5677-3E04-41EC-9CFF-D9690624E803}"/>
    <cellStyle name="SAPBEXHLevel1X 3 8 7" xfId="40068" xr:uid="{68712C06-3D00-4027-A230-A81DD497CB2E}"/>
    <cellStyle name="SAPBEXHLevel1X 3 8 8" xfId="40070" xr:uid="{DCB0FFF7-3CD9-426A-8DF7-4D9E695CF4B6}"/>
    <cellStyle name="SAPBEXHLevel1X 3 8 9" xfId="8775" xr:uid="{E47A0AD7-5785-4C8B-B973-7DADEB7B03D8}"/>
    <cellStyle name="SAPBEXHLevel1X 3 9" xfId="40072" xr:uid="{02A875CE-E867-4530-A326-364D3098272D}"/>
    <cellStyle name="SAPBEXHLevel1X 3 9 10" xfId="23224" xr:uid="{52C3FB85-F78A-4CC8-B842-40536994BE1E}"/>
    <cellStyle name="SAPBEXHLevel1X 3 9 2" xfId="40073" xr:uid="{680AAF7D-0B6B-4662-872D-2B273E2C8C70}"/>
    <cellStyle name="SAPBEXHLevel1X 3 9 2 2" xfId="36427" xr:uid="{EB9CC3B5-DF3A-4CA2-876B-796DD7C7F082}"/>
    <cellStyle name="SAPBEXHLevel1X 3 9 2 3" xfId="36429" xr:uid="{62A3A0A8-327D-4A57-8FE8-360ABFD48E38}"/>
    <cellStyle name="SAPBEXHLevel1X 3 9 2 4" xfId="36431" xr:uid="{D19CB77A-6831-48DD-A044-7D6798485BEE}"/>
    <cellStyle name="SAPBEXHLevel1X 3 9 2 5" xfId="40074" xr:uid="{28F6B6CB-EC80-49B6-903F-44D878CBDDF2}"/>
    <cellStyle name="SAPBEXHLevel1X 3 9 3" xfId="40075" xr:uid="{84F84182-53EC-43E8-AC64-8FFD34430127}"/>
    <cellStyle name="SAPBEXHLevel1X 3 9 4" xfId="40076" xr:uid="{E1FEEA63-4928-41AD-B6E6-52CC35F6E56E}"/>
    <cellStyle name="SAPBEXHLevel1X 3 9 5" xfId="40077" xr:uid="{0DA6B774-F8DF-402F-A737-D1723A9538EF}"/>
    <cellStyle name="SAPBEXHLevel1X 3 9 6" xfId="40079" xr:uid="{B84CAB08-7DDB-4AA5-8E6E-FA8FCFA62A0C}"/>
    <cellStyle name="SAPBEXHLevel1X 3 9 7" xfId="40081" xr:uid="{58CC36C9-0485-4A4A-BBBD-8BFB0D0798B9}"/>
    <cellStyle name="SAPBEXHLevel1X 3 9 8" xfId="40083" xr:uid="{42D3AB15-33F7-47BE-BF00-FB374CABA72A}"/>
    <cellStyle name="SAPBEXHLevel1X 3 9 9" xfId="8794" xr:uid="{7767A04F-B266-4FD0-AE8E-C1DFF2E6C0E5}"/>
    <cellStyle name="SAPBEXHLevel1X 3_New TB 18-19" xfId="15132" xr:uid="{E6D5A2A8-8217-4597-B983-F7AC525256FB}"/>
    <cellStyle name="SAPBEXHLevel1X 4" xfId="4731" xr:uid="{1F23F180-056D-4C88-B1F0-D2E39E96ADC8}"/>
    <cellStyle name="SAPBEXHLevel1X 4 10" xfId="40085" xr:uid="{EB243A53-E27B-4907-8DDA-C28BB8A5487C}"/>
    <cellStyle name="SAPBEXHLevel1X 4 10 2" xfId="8371" xr:uid="{BFA4C522-0C18-4FA0-B086-23DB18012446}"/>
    <cellStyle name="SAPBEXHLevel1X 4 10 3" xfId="8374" xr:uid="{AC3F280D-EA6C-4B3F-9C6B-AEC256FC36AA}"/>
    <cellStyle name="SAPBEXHLevel1X 4 10 4" xfId="7380" xr:uid="{D848DD49-21C5-4265-9EC9-7A4898FD23B6}"/>
    <cellStyle name="SAPBEXHLevel1X 4 10 5" xfId="40086" xr:uid="{C53872EB-FBC2-4742-9231-D3130C6B3EC4}"/>
    <cellStyle name="SAPBEXHLevel1X 4 11" xfId="40087" xr:uid="{D9BA3631-8767-4C0C-8F0A-AAEB15C2C4B7}"/>
    <cellStyle name="SAPBEXHLevel1X 4 12" xfId="2033" xr:uid="{D5D5A5FB-433C-4903-86F1-17B7B38BFE2B}"/>
    <cellStyle name="SAPBEXHLevel1X 4 13" xfId="2047" xr:uid="{FF98AB8A-2F3B-430D-AB62-10BFADA5E35E}"/>
    <cellStyle name="SAPBEXHLevel1X 4 14" xfId="2070" xr:uid="{97F7CF64-EB0E-4835-960D-9B6BD8BB3F65}"/>
    <cellStyle name="SAPBEXHLevel1X 4 15" xfId="4276" xr:uid="{1EDF295B-0295-428B-BCBC-55C13747BABF}"/>
    <cellStyle name="SAPBEXHLevel1X 4 16" xfId="40088" xr:uid="{96888DFF-79F5-4ECD-8274-D2CB8C35FEE1}"/>
    <cellStyle name="SAPBEXHLevel1X 4 17" xfId="2579" xr:uid="{4635F236-7ECA-41DA-B953-925FC72BF9E1}"/>
    <cellStyle name="SAPBEXHLevel1X 4 18" xfId="3525" xr:uid="{10BF7123-E098-49DC-B8E3-81219D025CCE}"/>
    <cellStyle name="SAPBEXHLevel1X 4 2" xfId="2318" xr:uid="{215F9370-C4D5-4DF2-997A-75703189C5D6}"/>
    <cellStyle name="SAPBEXHLevel1X 4 2 10" xfId="40090" xr:uid="{104013CE-8398-4F0D-9C09-2EDCD2610DB2}"/>
    <cellStyle name="SAPBEXHLevel1X 4 2 2" xfId="40091" xr:uid="{11F95462-9CAD-4BA1-AF25-1A736DAE3896}"/>
    <cellStyle name="SAPBEXHLevel1X 4 2 2 2" xfId="40092" xr:uid="{83DB1ED5-4F6D-4719-B37A-8635FCF1E0C1}"/>
    <cellStyle name="SAPBEXHLevel1X 4 2 2 3" xfId="40093" xr:uid="{CC6D9CDE-87A1-42EB-993C-44FBBFB90ED6}"/>
    <cellStyle name="SAPBEXHLevel1X 4 2 2 4" xfId="40094" xr:uid="{33369D93-236B-4871-A006-5515C7316713}"/>
    <cellStyle name="SAPBEXHLevel1X 4 2 2 5" xfId="24237" xr:uid="{819896DA-E6BF-4989-8810-BE438C9675A2}"/>
    <cellStyle name="SAPBEXHLevel1X 4 2 3" xfId="40095" xr:uid="{2B2A199A-25AE-427B-B746-DC072E8456AB}"/>
    <cellStyle name="SAPBEXHLevel1X 4 2 4" xfId="40096" xr:uid="{F6F54ED3-D8B4-4DCE-B387-B32AFCB054C7}"/>
    <cellStyle name="SAPBEXHLevel1X 4 2 5" xfId="40097" xr:uid="{D1981630-2475-4B42-B802-026C29C6E821}"/>
    <cellStyle name="SAPBEXHLevel1X 4 2 6" xfId="40098" xr:uid="{A5B3FF90-B710-441F-8377-B2589B7BEB11}"/>
    <cellStyle name="SAPBEXHLevel1X 4 2 7" xfId="40099" xr:uid="{1206C74C-630B-4422-AB50-E91C7FFD8889}"/>
    <cellStyle name="SAPBEXHLevel1X 4 2 8" xfId="40100" xr:uid="{C3000C96-248F-4025-9F8E-64BD84B9D87A}"/>
    <cellStyle name="SAPBEXHLevel1X 4 2 9" xfId="40101" xr:uid="{42824618-2EEC-4262-B9FC-5932BA6D6A5C}"/>
    <cellStyle name="SAPBEXHLevel1X 4 3" xfId="1156" xr:uid="{1107EB61-F5B5-4520-AE4A-D11F09E1F27B}"/>
    <cellStyle name="SAPBEXHLevel1X 4 3 10" xfId="40102" xr:uid="{83EA7731-D4C7-44E1-A2A6-C2007B07EED6}"/>
    <cellStyle name="SAPBEXHLevel1X 4 3 2" xfId="40104" xr:uid="{B1F8AE17-4377-412F-9122-6457439F1C72}"/>
    <cellStyle name="SAPBEXHLevel1X 4 3 2 2" xfId="40105" xr:uid="{316583E1-BF4E-4BE4-842E-9A17520BBBE7}"/>
    <cellStyle name="SAPBEXHLevel1X 4 3 2 3" xfId="40106" xr:uid="{9801D382-5F80-4A3A-83AE-F76C8C8C453B}"/>
    <cellStyle name="SAPBEXHLevel1X 4 3 2 4" xfId="40107" xr:uid="{894BAAB9-3758-461D-B2A2-87A3615F6046}"/>
    <cellStyle name="SAPBEXHLevel1X 4 3 2 5" xfId="40108" xr:uid="{4829B849-A875-461A-8B52-8B5CEE32A5F0}"/>
    <cellStyle name="SAPBEXHLevel1X 4 3 3" xfId="40109" xr:uid="{AEA4FF85-C874-4695-ACD8-F39651086958}"/>
    <cellStyle name="SAPBEXHLevel1X 4 3 4" xfId="40110" xr:uid="{CA39BE7D-4888-4212-B9F7-26765E5DB78E}"/>
    <cellStyle name="SAPBEXHLevel1X 4 3 5" xfId="40111" xr:uid="{F9F8E0DB-B024-4ED0-A9A5-B636D143EBB5}"/>
    <cellStyle name="SAPBEXHLevel1X 4 3 6" xfId="40112" xr:uid="{BD7B0839-D2FE-448C-96EF-AD24B30DC087}"/>
    <cellStyle name="SAPBEXHLevel1X 4 3 7" xfId="40113" xr:uid="{5B1E8880-3557-46A9-9404-9E43F112DDD5}"/>
    <cellStyle name="SAPBEXHLevel1X 4 3 8" xfId="40114" xr:uid="{27212299-2659-48B7-9697-286992C4EA8D}"/>
    <cellStyle name="SAPBEXHLevel1X 4 3 9" xfId="40115" xr:uid="{AEA512AF-CA55-49F7-96F3-EC73AD3036EA}"/>
    <cellStyle name="SAPBEXHLevel1X 4 4" xfId="2360" xr:uid="{04F1F26C-9D9D-452B-9952-0CEBAB7C3496}"/>
    <cellStyle name="SAPBEXHLevel1X 4 4 10" xfId="23613" xr:uid="{0ADFB72F-70BF-4B88-AEAB-790E9CB8D069}"/>
    <cellStyle name="SAPBEXHLevel1X 4 4 2" xfId="40116" xr:uid="{5A57180F-8D48-410A-B854-5B6E03A06E33}"/>
    <cellStyle name="SAPBEXHLevel1X 4 4 2 2" xfId="40117" xr:uid="{4561B1AB-8DB0-4A43-8EA4-590715404C04}"/>
    <cellStyle name="SAPBEXHLevel1X 4 4 2 3" xfId="40118" xr:uid="{1BC2A4F4-ABAF-43B6-8037-367BCE489751}"/>
    <cellStyle name="SAPBEXHLevel1X 4 4 2 4" xfId="40119" xr:uid="{36DC757F-7C29-4965-868F-9F27628925A2}"/>
    <cellStyle name="SAPBEXHLevel1X 4 4 2 5" xfId="40120" xr:uid="{54607D62-E498-4C65-9723-6DF7D3EC6DFE}"/>
    <cellStyle name="SAPBEXHLevel1X 4 4 3" xfId="40121" xr:uid="{CC707DAB-D236-4CF2-A051-916DB165585E}"/>
    <cellStyle name="SAPBEXHLevel1X 4 4 4" xfId="40122" xr:uid="{9480A5E0-B1A7-45A6-AA4B-7B8688024190}"/>
    <cellStyle name="SAPBEXHLevel1X 4 4 5" xfId="40123" xr:uid="{16386F15-F033-4FC4-820D-26DBEC1775A3}"/>
    <cellStyle name="SAPBEXHLevel1X 4 4 6" xfId="40124" xr:uid="{44D73E24-F9A7-4D07-83CD-E782C8DF69F8}"/>
    <cellStyle name="SAPBEXHLevel1X 4 4 7" xfId="40125" xr:uid="{2999CC29-D919-45F4-828C-25BA5A34E3E1}"/>
    <cellStyle name="SAPBEXHLevel1X 4 4 8" xfId="40126" xr:uid="{AE03C5C2-C0CC-470F-8AB7-093EEEE7A2AC}"/>
    <cellStyle name="SAPBEXHLevel1X 4 4 9" xfId="40127" xr:uid="{5DA30298-EF9D-403C-87A1-83EB4ED7D5E0}"/>
    <cellStyle name="SAPBEXHLevel1X 4 5" xfId="2404" xr:uid="{E07913D5-0847-49E1-AC0B-4123E7C24D56}"/>
    <cellStyle name="SAPBEXHLevel1X 4 5 10" xfId="40128" xr:uid="{8AA2C275-F5D6-4ED3-969A-4945D099EACE}"/>
    <cellStyle name="SAPBEXHLevel1X 4 5 2" xfId="28275" xr:uid="{487C9775-0EA7-4ACB-845A-EC5DB204DB31}"/>
    <cellStyle name="SAPBEXHLevel1X 4 5 2 2" xfId="40129" xr:uid="{91C44D00-3FF5-4F6C-ADFA-6BC4FD61BD07}"/>
    <cellStyle name="SAPBEXHLevel1X 4 5 2 3" xfId="40130" xr:uid="{3A09D10A-9196-40A9-8D75-799806EDA893}"/>
    <cellStyle name="SAPBEXHLevel1X 4 5 2 4" xfId="40131" xr:uid="{ACE35142-2359-4444-9114-D606DEBB5DB7}"/>
    <cellStyle name="SAPBEXHLevel1X 4 5 2 5" xfId="40132" xr:uid="{7477A15A-FFD7-4250-BC76-CB75A465D3E3}"/>
    <cellStyle name="SAPBEXHLevel1X 4 5 3" xfId="40133" xr:uid="{AF771778-E447-43AD-93DA-AE49EB998DD5}"/>
    <cellStyle name="SAPBEXHLevel1X 4 5 4" xfId="40134" xr:uid="{66C2EDB4-A09C-4C42-B8BC-46E323AF442A}"/>
    <cellStyle name="SAPBEXHLevel1X 4 5 5" xfId="40135" xr:uid="{4874A015-6797-4B7D-92CE-BC40887B7F77}"/>
    <cellStyle name="SAPBEXHLevel1X 4 5 6" xfId="40136" xr:uid="{047B725A-3878-49CE-A525-9F8DE0404816}"/>
    <cellStyle name="SAPBEXHLevel1X 4 5 7" xfId="40137" xr:uid="{16BDBC7B-F003-4BB3-B1A1-BB6A44C250BF}"/>
    <cellStyle name="SAPBEXHLevel1X 4 5 8" xfId="40138" xr:uid="{86A711DD-CE18-482D-8AFC-A25CD9355EBE}"/>
    <cellStyle name="SAPBEXHLevel1X 4 5 9" xfId="40139" xr:uid="{C65D10DC-A740-4AF7-9FFD-D0B9CBC262EA}"/>
    <cellStyle name="SAPBEXHLevel1X 4 6" xfId="2433" xr:uid="{5938569B-3C13-41FE-89E7-16919B01C58C}"/>
    <cellStyle name="SAPBEXHLevel1X 4 6 10" xfId="40140" xr:uid="{7E5229FA-B263-4CFE-8C35-B3E60DAE8E36}"/>
    <cellStyle name="SAPBEXHLevel1X 4 6 2" xfId="40141" xr:uid="{4BA62708-B520-40FF-A2DD-738D52E17D66}"/>
    <cellStyle name="SAPBEXHLevel1X 4 6 2 2" xfId="31269" xr:uid="{81A0515E-17F1-4F7A-A869-F6B46B0E56AD}"/>
    <cellStyle name="SAPBEXHLevel1X 4 6 2 3" xfId="18746" xr:uid="{A4A745D7-79D8-4121-8475-7F0A201BE225}"/>
    <cellStyle name="SAPBEXHLevel1X 4 6 2 4" xfId="24886" xr:uid="{0957B253-3FF8-4032-8E1F-40B592EAF3B7}"/>
    <cellStyle name="SAPBEXHLevel1X 4 6 2 5" xfId="24892" xr:uid="{59EE0410-05FD-4C7D-83C9-159223DC37C7}"/>
    <cellStyle name="SAPBEXHLevel1X 4 6 3" xfId="40142" xr:uid="{EF6ED704-1560-443B-8ACC-0788E82CEBE2}"/>
    <cellStyle name="SAPBEXHLevel1X 4 6 4" xfId="40143" xr:uid="{87ADD144-6E9A-43C1-9B8D-C36005BE4686}"/>
    <cellStyle name="SAPBEXHLevel1X 4 6 5" xfId="28296" xr:uid="{9001FA64-F466-4124-84BB-864183EB7B1D}"/>
    <cellStyle name="SAPBEXHLevel1X 4 6 6" xfId="28300" xr:uid="{2642F458-0131-4BA1-B1BD-545A2CC7AA43}"/>
    <cellStyle name="SAPBEXHLevel1X 4 6 7" xfId="28304" xr:uid="{7DE63292-1154-4412-9B1A-1DD6FC42FB77}"/>
    <cellStyle name="SAPBEXHLevel1X 4 6 8" xfId="30203" xr:uid="{0B0CD5A0-4AC0-46AC-B8D3-8592D7D55F74}"/>
    <cellStyle name="SAPBEXHLevel1X 4 6 9" xfId="30206" xr:uid="{8745EF64-B70C-4A7E-BE6E-37709E0C5942}"/>
    <cellStyle name="SAPBEXHLevel1X 4 7" xfId="40144" xr:uid="{109E42AE-FA61-41F2-8B5C-D364CA8CD738}"/>
    <cellStyle name="SAPBEXHLevel1X 4 7 2" xfId="40145" xr:uid="{E47D8D3D-7603-46D5-B6C1-245F5FF62609}"/>
    <cellStyle name="SAPBEXHLevel1X 4 7 3" xfId="40146" xr:uid="{848DBDB0-D74E-402C-97B6-9F49979D6006}"/>
    <cellStyle name="SAPBEXHLevel1X 4 7 4" xfId="40147" xr:uid="{F8D9CEB6-0335-401D-8605-F2098645ED05}"/>
    <cellStyle name="SAPBEXHLevel1X 4 7 5" xfId="40148" xr:uid="{927DD230-78F6-41FE-8D4E-CBB05820AE39}"/>
    <cellStyle name="SAPBEXHLevel1X 4 8" xfId="40149" xr:uid="{3236796B-B734-4B61-A538-5A982EE30C59}"/>
    <cellStyle name="SAPBEXHLevel1X 4 8 2" xfId="40150" xr:uid="{EDC95966-2F86-41F2-AF31-8C2C0904995F}"/>
    <cellStyle name="SAPBEXHLevel1X 4 8 3" xfId="40151" xr:uid="{7F7C5EE8-1957-410F-869C-DBCE2B621616}"/>
    <cellStyle name="SAPBEXHLevel1X 4 8 4" xfId="40152" xr:uid="{900BC7F0-025B-41BA-866B-290F21504FE7}"/>
    <cellStyle name="SAPBEXHLevel1X 4 8 5" xfId="40153" xr:uid="{1C919B9B-5F7C-4B5E-905B-2D4911C0EB3B}"/>
    <cellStyle name="SAPBEXHLevel1X 4 9" xfId="40154" xr:uid="{EC2D5E49-B3B9-44BF-8167-418DA33C1DC2}"/>
    <cellStyle name="SAPBEXHLevel1X 4 9 2" xfId="40155" xr:uid="{49E3CEEA-072A-42AC-AA30-5D88D5A99D1E}"/>
    <cellStyle name="SAPBEXHLevel1X 4 9 3" xfId="40156" xr:uid="{A44BAF9E-6255-45D3-BD5A-A1A4ABD0531B}"/>
    <cellStyle name="SAPBEXHLevel1X 4 9 4" xfId="40157" xr:uid="{249B880D-8C7D-4BA8-8668-8A3F33D33A87}"/>
    <cellStyle name="SAPBEXHLevel1X 4 9 5" xfId="40158" xr:uid="{409A487E-1D56-4A83-87B8-DBD6A1F6E5B7}"/>
    <cellStyle name="SAPBEXHLevel1X 4_New TB 18-19" xfId="21077" xr:uid="{197572C5-1ED2-4D70-A089-8EE2BABE9CA5}"/>
    <cellStyle name="SAPBEXHLevel1X 5" xfId="4759" xr:uid="{9F33810C-FEE7-40C7-98F8-9AA7348CF641}"/>
    <cellStyle name="SAPBEXHLevel1X 5 10" xfId="25903" xr:uid="{FA4ADFDC-4F31-4E12-8C50-253F9DD02A6B}"/>
    <cellStyle name="SAPBEXHLevel1X 5 10 2" xfId="1024" xr:uid="{BC124DC5-B1EE-43FA-B2F0-7054F47FA6DC}"/>
    <cellStyle name="SAPBEXHLevel1X 5 10 3" xfId="4226" xr:uid="{97646232-9683-4C41-9B71-1CA046E346AF}"/>
    <cellStyle name="SAPBEXHLevel1X 5 10 4" xfId="4234" xr:uid="{F4C5D8A8-FE88-4987-A47D-9EF53CEB4F50}"/>
    <cellStyle name="SAPBEXHLevel1X 5 10 5" xfId="4243" xr:uid="{5E362745-B603-4A5A-ACD6-D7C4BDB87FD8}"/>
    <cellStyle name="SAPBEXHLevel1X 5 11" xfId="25906" xr:uid="{AA6435A1-47FB-4452-A278-5D74F47C7B42}"/>
    <cellStyle name="SAPBEXHLevel1X 5 12" xfId="25909" xr:uid="{69BB9706-FCED-43EF-A2C8-F7BDF6DBDDFD}"/>
    <cellStyle name="SAPBEXHLevel1X 5 13" xfId="25912" xr:uid="{E4D830EE-CD57-49D6-99BE-37E54B383BF3}"/>
    <cellStyle name="SAPBEXHLevel1X 5 14" xfId="25915" xr:uid="{1CB4FFD9-7C4B-49A0-8539-8585B64B7337}"/>
    <cellStyle name="SAPBEXHLevel1X 5 15" xfId="36150" xr:uid="{B7493CC2-FD65-4F4A-BD51-AF30EA1F1FB2}"/>
    <cellStyle name="SAPBEXHLevel1X 5 16" xfId="33725" xr:uid="{DD35652A-9F0D-4837-A570-713ADBE10A6F}"/>
    <cellStyle name="SAPBEXHLevel1X 5 17" xfId="36152" xr:uid="{27C10835-F206-40C7-9CFE-CD4F2CFA4823}"/>
    <cellStyle name="SAPBEXHLevel1X 5 18" xfId="40160" xr:uid="{10533D44-A32A-4AAF-9F8C-072A49B5D37B}"/>
    <cellStyle name="SAPBEXHLevel1X 5 2" xfId="40161" xr:uid="{2DFD216D-2AD4-4133-8B97-E4DDFF99774C}"/>
    <cellStyle name="SAPBEXHLevel1X 5 2 10" xfId="40162" xr:uid="{B46B5356-4B63-4CB6-B751-A5B7732B2377}"/>
    <cellStyle name="SAPBEXHLevel1X 5 2 2" xfId="40163" xr:uid="{9AB0679E-D0B2-4F4D-9274-149510DA90E7}"/>
    <cellStyle name="SAPBEXHLevel1X 5 2 2 2" xfId="35433" xr:uid="{4095F09F-0FCF-479A-AC54-234D0ABFD196}"/>
    <cellStyle name="SAPBEXHLevel1X 5 2 2 3" xfId="40164" xr:uid="{811DF068-0432-40B5-BE9B-39C693345AE7}"/>
    <cellStyle name="SAPBEXHLevel1X 5 2 2 4" xfId="40165" xr:uid="{2D3D72C6-A211-48E5-8DED-5E757B599A40}"/>
    <cellStyle name="SAPBEXHLevel1X 5 2 2 5" xfId="38091" xr:uid="{6A25C2BF-5B2B-41D5-8976-5A6F1029C641}"/>
    <cellStyle name="SAPBEXHLevel1X 5 2 3" xfId="40166" xr:uid="{016B50A2-014B-4129-9001-0D4F876D9995}"/>
    <cellStyle name="SAPBEXHLevel1X 5 2 4" xfId="40167" xr:uid="{340C2346-F062-406F-911C-98885211B284}"/>
    <cellStyle name="SAPBEXHLevel1X 5 2 5" xfId="40168" xr:uid="{84B3545C-8437-46E2-ACAF-186C9FFECA35}"/>
    <cellStyle name="SAPBEXHLevel1X 5 2 6" xfId="40169" xr:uid="{1389C6C6-FC0D-4EA2-B86C-F316C90CD7EA}"/>
    <cellStyle name="SAPBEXHLevel1X 5 2 7" xfId="40170" xr:uid="{CC981206-8DA0-43E8-B3E3-96DDC8CF99D1}"/>
    <cellStyle name="SAPBEXHLevel1X 5 2 8" xfId="40171" xr:uid="{A89C4D19-E928-458F-AA90-FE0E905DDEF1}"/>
    <cellStyle name="SAPBEXHLevel1X 5 2 9" xfId="40172" xr:uid="{F28D2107-5ABB-4BE1-8FC0-A2CFEE3CCFAA}"/>
    <cellStyle name="SAPBEXHLevel1X 5 3" xfId="40173" xr:uid="{6E3BBC33-186C-496E-8C3A-BC636735008C}"/>
    <cellStyle name="SAPBEXHLevel1X 5 3 10" xfId="40174" xr:uid="{FFE6A962-2D53-431D-936A-C3F7942F396B}"/>
    <cellStyle name="SAPBEXHLevel1X 5 3 2" xfId="40175" xr:uid="{C6E2A0A1-199C-421B-BCFD-BB345A53663D}"/>
    <cellStyle name="SAPBEXHLevel1X 5 3 2 2" xfId="40176" xr:uid="{6E29E017-2672-4080-855C-1994842881F1}"/>
    <cellStyle name="SAPBEXHLevel1X 5 3 2 3" xfId="40177" xr:uid="{CABB018D-309D-40EC-BC5D-AAD3C3752E97}"/>
    <cellStyle name="SAPBEXHLevel1X 5 3 2 4" xfId="40178" xr:uid="{F84E45AE-15DC-49E5-8853-15D4801A2C28}"/>
    <cellStyle name="SAPBEXHLevel1X 5 3 2 5" xfId="38186" xr:uid="{67A75FD9-17CB-4380-A2D2-C221223D7144}"/>
    <cellStyle name="SAPBEXHLevel1X 5 3 3" xfId="40179" xr:uid="{56976A0B-1123-48C3-A727-7B86D3E2629A}"/>
    <cellStyle name="SAPBEXHLevel1X 5 3 4" xfId="40180" xr:uid="{5F2BD90D-404C-4859-84D1-5494C500290D}"/>
    <cellStyle name="SAPBEXHLevel1X 5 3 5" xfId="40181" xr:uid="{BFD1A55E-E519-4405-A998-60191F1B865A}"/>
    <cellStyle name="SAPBEXHLevel1X 5 3 6" xfId="1447" xr:uid="{C48090D9-60EE-4FE5-9D59-61DFF119313C}"/>
    <cellStyle name="SAPBEXHLevel1X 5 3 7" xfId="3492" xr:uid="{905D1F40-9FB6-476E-9ED2-6966F6295062}"/>
    <cellStyle name="SAPBEXHLevel1X 5 3 8" xfId="3506" xr:uid="{C3F60A8B-82D6-443B-BBA9-7C429B869A8D}"/>
    <cellStyle name="SAPBEXHLevel1X 5 3 9" xfId="3019" xr:uid="{9ED2A902-D106-4E35-9A7A-B49E02354E4E}"/>
    <cellStyle name="SAPBEXHLevel1X 5 4" xfId="40182" xr:uid="{3FE334F8-7512-457B-B98C-5062C29AEC7C}"/>
    <cellStyle name="SAPBEXHLevel1X 5 4 10" xfId="26826" xr:uid="{5C6007CD-3CBE-4F74-976C-2ACB3A33729D}"/>
    <cellStyle name="SAPBEXHLevel1X 5 4 2" xfId="40183" xr:uid="{31D9AE69-5571-4DAA-B509-A03489D84E32}"/>
    <cellStyle name="SAPBEXHLevel1X 5 4 2 2" xfId="40184" xr:uid="{D3474785-3C9D-4A3D-B628-523A57378D40}"/>
    <cellStyle name="SAPBEXHLevel1X 5 4 2 3" xfId="40185" xr:uid="{37CB9B49-A350-4717-9FF9-EE8B8AD8BCB7}"/>
    <cellStyle name="SAPBEXHLevel1X 5 4 2 4" xfId="40186" xr:uid="{38465AEE-579B-4452-9192-7FBE82F5B591}"/>
    <cellStyle name="SAPBEXHLevel1X 5 4 2 5" xfId="40187" xr:uid="{268DEBEF-7EE3-4A37-875F-3536C4BED03D}"/>
    <cellStyle name="SAPBEXHLevel1X 5 4 3" xfId="40188" xr:uid="{E6362304-0C7B-4073-9B08-0FA7A488F690}"/>
    <cellStyle name="SAPBEXHLevel1X 5 4 4" xfId="40189" xr:uid="{C90CE6B7-902E-4BD2-969E-DEE18B3E515F}"/>
    <cellStyle name="SAPBEXHLevel1X 5 4 5" xfId="40190" xr:uid="{D2576552-AC69-4359-858B-F913E7EBFE89}"/>
    <cellStyle name="SAPBEXHLevel1X 5 4 6" xfId="2554" xr:uid="{3C0F14DA-1138-4D25-BC9C-10163E7B7AEC}"/>
    <cellStyle name="SAPBEXHLevel1X 5 4 7" xfId="2577" xr:uid="{FC9DEC00-DE43-4C92-B39B-3E67D4BF2033}"/>
    <cellStyle name="SAPBEXHLevel1X 5 4 8" xfId="3523" xr:uid="{854F1E0A-5F76-4812-A077-64331324537F}"/>
    <cellStyle name="SAPBEXHLevel1X 5 4 9" xfId="3053" xr:uid="{90F7B998-D9EA-4571-8509-9A35096BF0E2}"/>
    <cellStyle name="SAPBEXHLevel1X 5 5" xfId="40191" xr:uid="{EE9F22F8-BBB5-4048-92F7-C1BD1AB83B4A}"/>
    <cellStyle name="SAPBEXHLevel1X 5 5 10" xfId="40192" xr:uid="{7573F0D7-6258-42BE-B845-5C5C6BC722BB}"/>
    <cellStyle name="SAPBEXHLevel1X 5 5 2" xfId="28365" xr:uid="{B34AA1DD-1ADB-418E-A456-AF179686ED28}"/>
    <cellStyle name="SAPBEXHLevel1X 5 5 2 2" xfId="40193" xr:uid="{1BDB9997-FBE9-4D51-AC8B-A5F149869968}"/>
    <cellStyle name="SAPBEXHLevel1X 5 5 2 3" xfId="40194" xr:uid="{3F7CEB9E-D2CD-4157-801F-F5C8F2487C3C}"/>
    <cellStyle name="SAPBEXHLevel1X 5 5 2 4" xfId="40195" xr:uid="{A9FADBE8-551F-434C-86DC-41B43A7C0729}"/>
    <cellStyle name="SAPBEXHLevel1X 5 5 2 5" xfId="40196" xr:uid="{B9358BA3-4147-466C-BE3C-68CDF9FD19D1}"/>
    <cellStyle name="SAPBEXHLevel1X 5 5 3" xfId="40197" xr:uid="{34E6F3B8-F640-4B36-8479-460BA78FBE3B}"/>
    <cellStyle name="SAPBEXHLevel1X 5 5 4" xfId="40198" xr:uid="{D907631E-6A84-4647-B4CC-6CF7263E6E9F}"/>
    <cellStyle name="SAPBEXHLevel1X 5 5 5" xfId="40199" xr:uid="{28D5DB93-D30F-4F2A-8E5C-5787D83C9207}"/>
    <cellStyle name="SAPBEXHLevel1X 5 5 6" xfId="3553" xr:uid="{D15261BD-714B-4208-9342-A0540579A422}"/>
    <cellStyle name="SAPBEXHLevel1X 5 5 7" xfId="3569" xr:uid="{1C2D374D-570C-4D5A-9F7D-2E89AA0E7A97}"/>
    <cellStyle name="SAPBEXHLevel1X 5 5 8" xfId="699" xr:uid="{2894D608-7615-46EF-9660-BD7BD1DFD835}"/>
    <cellStyle name="SAPBEXHLevel1X 5 5 9" xfId="3584" xr:uid="{AE05D304-F569-4272-AAD1-79DF26C36F4D}"/>
    <cellStyle name="SAPBEXHLevel1X 5 6" xfId="40200" xr:uid="{93D5B877-8C94-48A2-8AC0-E1E2B82EC8AB}"/>
    <cellStyle name="SAPBEXHLevel1X 5 6 10" xfId="40201" xr:uid="{2D673245-C9B8-4215-859F-C386CC5C340D}"/>
    <cellStyle name="SAPBEXHLevel1X 5 6 2" xfId="40203" xr:uid="{410BB963-8EE2-43B9-B62E-B98A5CFF24AF}"/>
    <cellStyle name="SAPBEXHLevel1X 5 6 2 2" xfId="35978" xr:uid="{68D2C599-2B6E-4D78-B344-D2D18D852EED}"/>
    <cellStyle name="SAPBEXHLevel1X 5 6 2 3" xfId="35984" xr:uid="{ACA35815-357A-467A-AF08-1EE7F2A4B8E4}"/>
    <cellStyle name="SAPBEXHLevel1X 5 6 2 4" xfId="35987" xr:uid="{5473CA39-7950-47E4-9FAF-A8A2E190E75A}"/>
    <cellStyle name="SAPBEXHLevel1X 5 6 2 5" xfId="35990" xr:uid="{C7FEC1DB-6655-4F79-A2E5-DA953495AF63}"/>
    <cellStyle name="SAPBEXHLevel1X 5 6 3" xfId="40204" xr:uid="{02B44008-3846-4B83-AFDD-41950D512FD3}"/>
    <cellStyle name="SAPBEXHLevel1X 5 6 4" xfId="40205" xr:uid="{C152DF85-13C1-4861-B67D-C4E999CF1336}"/>
    <cellStyle name="SAPBEXHLevel1X 5 6 5" xfId="40206" xr:uid="{418C7559-ADB8-4893-97E0-206C58E90AC2}"/>
    <cellStyle name="SAPBEXHLevel1X 5 6 6" xfId="3444" xr:uid="{63049A64-BD1D-4AF8-83F6-89EF765BDD9E}"/>
    <cellStyle name="SAPBEXHLevel1X 5 6 7" xfId="3653" xr:uid="{D2768467-CD66-499E-8FF7-88858B0F8F15}"/>
    <cellStyle name="SAPBEXHLevel1X 5 6 8" xfId="3673" xr:uid="{99BCF4A3-6109-474C-8E5C-681B41365C29}"/>
    <cellStyle name="SAPBEXHLevel1X 5 6 9" xfId="3688" xr:uid="{CB0D47EE-DDF2-4C78-8031-8617AFF9F162}"/>
    <cellStyle name="SAPBEXHLevel1X 5 7" xfId="40207" xr:uid="{57DDE31B-2D40-46DE-9AAA-C900474D8080}"/>
    <cellStyle name="SAPBEXHLevel1X 5 7 2" xfId="40208" xr:uid="{2CD6A783-D84B-4B7E-89A7-62C4178D8EFE}"/>
    <cellStyle name="SAPBEXHLevel1X 5 7 3" xfId="40209" xr:uid="{749569D3-EFB2-4EF6-946E-29C231846C3D}"/>
    <cellStyle name="SAPBEXHLevel1X 5 7 4" xfId="5077" xr:uid="{C6F645ED-25D2-4DAF-AD2B-933B6F192178}"/>
    <cellStyle name="SAPBEXHLevel1X 5 7 5" xfId="31711" xr:uid="{DDB69FFA-65B9-4AD3-82AA-622F1D55A28A}"/>
    <cellStyle name="SAPBEXHLevel1X 5 8" xfId="40210" xr:uid="{BA275B9F-75F8-44F5-922A-1EB91A243AD5}"/>
    <cellStyle name="SAPBEXHLevel1X 5 8 2" xfId="40211" xr:uid="{BC7C2238-3292-4F1C-AE6B-1C0A40049DFF}"/>
    <cellStyle name="SAPBEXHLevel1X 5 8 3" xfId="40212" xr:uid="{F627BEB1-F7FC-44D8-8459-1D4A976E8938}"/>
    <cellStyle name="SAPBEXHLevel1X 5 8 4" xfId="40213" xr:uid="{53CEBC69-F35E-4EAC-8FB4-79C17A38472B}"/>
    <cellStyle name="SAPBEXHLevel1X 5 8 5" xfId="40214" xr:uid="{45BB5526-5F0F-45B5-B63D-0FF3D1A4B986}"/>
    <cellStyle name="SAPBEXHLevel1X 5 9" xfId="16602" xr:uid="{3B32E085-9CD4-4284-8263-D2E9B5FB60FB}"/>
    <cellStyle name="SAPBEXHLevel1X 5 9 2" xfId="2371" xr:uid="{AA99AA44-4A25-4ED3-90F2-E86A04464AF5}"/>
    <cellStyle name="SAPBEXHLevel1X 5 9 3" xfId="21432" xr:uid="{B220BE19-F003-4805-81E1-7AD5F6B429EE}"/>
    <cellStyle name="SAPBEXHLevel1X 5 9 4" xfId="21438" xr:uid="{CFB17B42-B5DA-4CA9-B19E-DDE0C1356649}"/>
    <cellStyle name="SAPBEXHLevel1X 5 9 5" xfId="21444" xr:uid="{F4368879-46A4-4F0C-BDD7-B63D41E5468D}"/>
    <cellStyle name="SAPBEXHLevel1X 5_New TB 18-19" xfId="40215" xr:uid="{FFFB095A-799B-41BB-A64D-D3AB3CDFBA69}"/>
    <cellStyle name="SAPBEXHLevel1X 6" xfId="4866" xr:uid="{4ADBCB29-9364-4165-9331-C5DB30F7CB27}"/>
    <cellStyle name="SAPBEXHLevel1X 6 10" xfId="32965" xr:uid="{6B45A524-7B66-4FB9-A178-144A361D1FD9}"/>
    <cellStyle name="SAPBEXHLevel1X 6 2" xfId="40216" xr:uid="{DBC47723-1BE2-44F4-89ED-661CF8C71953}"/>
    <cellStyle name="SAPBEXHLevel1X 6 2 2" xfId="40217" xr:uid="{78AC34CE-3FB7-4687-88BC-60B66051D3D1}"/>
    <cellStyle name="SAPBEXHLevel1X 6 2 3" xfId="40218" xr:uid="{25D84559-944A-44A8-88DE-284FA93E316C}"/>
    <cellStyle name="SAPBEXHLevel1X 6 2 4" xfId="40219" xr:uid="{4078C213-39F9-4C93-B3DB-6B8A8B545ECF}"/>
    <cellStyle name="SAPBEXHLevel1X 6 2 5" xfId="40220" xr:uid="{CDC2B000-C9AC-492B-818F-7D4748C94420}"/>
    <cellStyle name="SAPBEXHLevel1X 6 3" xfId="40221" xr:uid="{4E9DE702-48B6-4AFD-8D05-853C2E0F56E0}"/>
    <cellStyle name="SAPBEXHLevel1X 6 4" xfId="40222" xr:uid="{932A5CD1-444D-4A86-9850-4DE6381E7654}"/>
    <cellStyle name="SAPBEXHLevel1X 6 5" xfId="40223" xr:uid="{377B211D-438D-427C-96A0-914A977796FB}"/>
    <cellStyle name="SAPBEXHLevel1X 6 6" xfId="40224" xr:uid="{7C9FB90B-159D-4D48-B1C4-5768398E82BB}"/>
    <cellStyle name="SAPBEXHLevel1X 6 7" xfId="40225" xr:uid="{7579FF48-3266-4946-B36F-E200AF679DF1}"/>
    <cellStyle name="SAPBEXHLevel1X 6 8" xfId="40226" xr:uid="{D2C0F53B-21C5-44E8-82EA-53D83CFE010A}"/>
    <cellStyle name="SAPBEXHLevel1X 6 9" xfId="16613" xr:uid="{F84B8D10-AC03-47D3-AE01-2E7885BDC07B}"/>
    <cellStyle name="SAPBEXHLevel1X 7" xfId="4941" xr:uid="{5290AE45-7FBD-4F50-B61C-F460E4594C04}"/>
    <cellStyle name="SAPBEXHLevel1X 7 10" xfId="40227" xr:uid="{958B3BFF-4D31-4AC8-91DB-31E406034B5A}"/>
    <cellStyle name="SAPBEXHLevel1X 7 2" xfId="40228" xr:uid="{0E77C127-F743-4612-8764-BA5C7EAAD863}"/>
    <cellStyle name="SAPBEXHLevel1X 7 2 2" xfId="26171" xr:uid="{F44725B3-B9CF-4B1D-B805-8D20EE730843}"/>
    <cellStyle name="SAPBEXHLevel1X 7 2 3" xfId="933" xr:uid="{25D891F3-B543-4D31-95F2-6346DD1C6EA5}"/>
    <cellStyle name="SAPBEXHLevel1X 7 2 4" xfId="1319" xr:uid="{0BD3BAFA-836B-4383-9003-C373517FEC0F}"/>
    <cellStyle name="SAPBEXHLevel1X 7 2 5" xfId="1832" xr:uid="{967EC13D-9FBB-47C1-B037-84C8233B8433}"/>
    <cellStyle name="SAPBEXHLevel1X 7 3" xfId="40229" xr:uid="{D3B7BE44-2287-496F-A310-EE34F7B674CC}"/>
    <cellStyle name="SAPBEXHLevel1X 7 4" xfId="40230" xr:uid="{9324A2F9-E5A8-4DDD-BD10-DF1CA15245AC}"/>
    <cellStyle name="SAPBEXHLevel1X 7 5" xfId="40231" xr:uid="{6AE1037B-56E3-40D4-BACC-4C91414B0F7E}"/>
    <cellStyle name="SAPBEXHLevel1X 7 6" xfId="40232" xr:uid="{B3F5D905-9422-4121-BC24-FF1CA20E8053}"/>
    <cellStyle name="SAPBEXHLevel1X 7 7" xfId="40233" xr:uid="{917363A5-A14A-4F15-B7DA-4D61FDE92D50}"/>
    <cellStyle name="SAPBEXHLevel1X 7 8" xfId="40234" xr:uid="{212C09B2-F7BD-4134-97A9-9D2114E1D8C5}"/>
    <cellStyle name="SAPBEXHLevel1X 7 9" xfId="15300" xr:uid="{2244DA2A-319C-41E0-8D61-89B464905FBE}"/>
    <cellStyle name="SAPBEXHLevel1X 8" xfId="5059" xr:uid="{0AC4FF4F-4342-4AC5-87A4-27264493B4FE}"/>
    <cellStyle name="SAPBEXHLevel1X 8 10" xfId="40235" xr:uid="{98B515AF-A98A-49C3-9589-5C374703E7A5}"/>
    <cellStyle name="SAPBEXHLevel1X 8 2" xfId="16620" xr:uid="{8A20E75C-38EA-4931-A4EA-4505255B65F3}"/>
    <cellStyle name="SAPBEXHLevel1X 8 2 2" xfId="28596" xr:uid="{C80C424C-9608-4B5B-BF65-A2567114F863}"/>
    <cellStyle name="SAPBEXHLevel1X 8 2 3" xfId="28613" xr:uid="{591C792B-D9D6-4FB2-87C7-675A00619EE8}"/>
    <cellStyle name="SAPBEXHLevel1X 8 2 4" xfId="28630" xr:uid="{0918913E-69D7-4DCC-A181-696B25E44287}"/>
    <cellStyle name="SAPBEXHLevel1X 8 2 5" xfId="28633" xr:uid="{D1A461F9-6238-4156-AB46-7A022C905012}"/>
    <cellStyle name="SAPBEXHLevel1X 8 3" xfId="15306" xr:uid="{FFFB24D8-A738-4601-AD60-C7DACF9E263F}"/>
    <cellStyle name="SAPBEXHLevel1X 8 4" xfId="40236" xr:uid="{8AB47E76-85AE-4F27-8D57-B4B03F6C0C45}"/>
    <cellStyle name="SAPBEXHLevel1X 8 5" xfId="40237" xr:uid="{B9FD21FC-0BF4-468E-97E6-ED0E2058E052}"/>
    <cellStyle name="SAPBEXHLevel1X 8 6" xfId="40238" xr:uid="{89226283-8EC0-49D0-AABA-7EE798955815}"/>
    <cellStyle name="SAPBEXHLevel1X 8 7" xfId="40239" xr:uid="{52D90892-3E03-4D8C-B549-C46BD03415A5}"/>
    <cellStyle name="SAPBEXHLevel1X 8 8" xfId="40240" xr:uid="{9F1F9F6F-12CA-4B66-9E3C-1388F3402050}"/>
    <cellStyle name="SAPBEXHLevel1X 8 9" xfId="15339" xr:uid="{1854679C-5DA7-464A-A4B0-7D9A8EA8CCEE}"/>
    <cellStyle name="SAPBEXHLevel1X 9" xfId="1264" xr:uid="{8E7E17BB-332B-4C2B-9269-9E7C0876AE7E}"/>
    <cellStyle name="SAPBEXHLevel1X 9 10" xfId="40241" xr:uid="{D45550D0-9821-4434-A5D0-38A9A2972D28}"/>
    <cellStyle name="SAPBEXHLevel1X 9 2" xfId="40243" xr:uid="{70742FC3-BBA1-48DE-85A9-1B487E7D8046}"/>
    <cellStyle name="SAPBEXHLevel1X 9 2 2" xfId="40244" xr:uid="{54EF411A-52C7-4B35-A8FB-467339E2EE42}"/>
    <cellStyle name="SAPBEXHLevel1X 9 2 3" xfId="40245" xr:uid="{C2C9D869-46E0-44A6-9A7F-551FEDF77B60}"/>
    <cellStyle name="SAPBEXHLevel1X 9 2 4" xfId="40246" xr:uid="{05A04CEF-0726-4148-A196-F67691FDA55C}"/>
    <cellStyle name="SAPBEXHLevel1X 9 2 5" xfId="6196" xr:uid="{4E1F00C8-6467-4795-AF03-1D6895559EB8}"/>
    <cellStyle name="SAPBEXHLevel1X 9 3" xfId="40247" xr:uid="{A06E4B64-8A41-469A-AC56-357B4CA840F2}"/>
    <cellStyle name="SAPBEXHLevel1X 9 4" xfId="40248" xr:uid="{249D2574-F217-4FB4-A90B-12279F297F1D}"/>
    <cellStyle name="SAPBEXHLevel1X 9 5" xfId="40249" xr:uid="{1CF96B55-995A-4BAD-BF8F-F6BF1F73F002}"/>
    <cellStyle name="SAPBEXHLevel1X 9 6" xfId="40250" xr:uid="{466E4210-9A18-437F-8300-407B7D8848DC}"/>
    <cellStyle name="SAPBEXHLevel1X 9 7" xfId="40251" xr:uid="{B3AD8069-94B1-4741-A09A-24CA8E291D5B}"/>
    <cellStyle name="SAPBEXHLevel1X 9 8" xfId="40252" xr:uid="{2426E6F8-7F96-4348-87D5-E2ACDF7DE867}"/>
    <cellStyle name="SAPBEXHLevel1X 9 9" xfId="15353" xr:uid="{768990C1-CB13-4DFD-B1E1-8390C9AD74A1}"/>
    <cellStyle name="SAPBEXHLevel1X_New TB 18-19" xfId="37221" xr:uid="{9396E630-FCCA-4B8B-92C8-D5320B90FF70}"/>
    <cellStyle name="SAPBEXHLevel2" xfId="40253" xr:uid="{A119ACBF-2AF8-4FCA-9541-2A7301FF13CB}"/>
    <cellStyle name="SAPBEXHLevel2 10" xfId="40254" xr:uid="{A57530AD-595A-4E26-85C5-C6BB56A8A5C4}"/>
    <cellStyle name="SAPBEXHLevel2 10 10" xfId="40255" xr:uid="{2D6581A7-E803-4270-B0C4-F738473D8561}"/>
    <cellStyle name="SAPBEXHLevel2 10 2" xfId="40256" xr:uid="{15715528-645C-424F-8956-B3AA4A3DD69C}"/>
    <cellStyle name="SAPBEXHLevel2 10 2 2" xfId="40257" xr:uid="{A8C32954-8F0C-4975-AC59-4F81D7D37D88}"/>
    <cellStyle name="SAPBEXHLevel2 10 2 3" xfId="40259" xr:uid="{120D0006-0292-4CA8-9AAB-FC70EB0342DB}"/>
    <cellStyle name="SAPBEXHLevel2 10 2 4" xfId="40261" xr:uid="{1AA9D90C-CA99-4438-A31B-BFED74B5654F}"/>
    <cellStyle name="SAPBEXHLevel2 10 2 5" xfId="40262" xr:uid="{7B45B065-A2C5-4B7D-A2B7-C1F603B5C177}"/>
    <cellStyle name="SAPBEXHLevel2 10 3" xfId="40263" xr:uid="{805FB51A-C61F-4668-9039-11EB3552F075}"/>
    <cellStyle name="SAPBEXHLevel2 10 4" xfId="40264" xr:uid="{5F17B3B5-55BC-415B-A74A-43C0874DD629}"/>
    <cellStyle name="SAPBEXHLevel2 10 5" xfId="40266" xr:uid="{F1A83FAC-7F70-4FDB-AC45-E9534C47F16C}"/>
    <cellStyle name="SAPBEXHLevel2 10 6" xfId="40268" xr:uid="{9AFF0FC1-1CF9-4225-81E1-B839D4700C05}"/>
    <cellStyle name="SAPBEXHLevel2 10 7" xfId="40270" xr:uid="{670B1D9B-C95C-44E1-BB37-CC1E10651B57}"/>
    <cellStyle name="SAPBEXHLevel2 10 8" xfId="40272" xr:uid="{C59FC576-99E3-407A-ACD1-00CF02E554C6}"/>
    <cellStyle name="SAPBEXHLevel2 10 9" xfId="40273" xr:uid="{68C33721-DB28-4C12-9B75-A3FF65EE187A}"/>
    <cellStyle name="SAPBEXHLevel2 11" xfId="40274" xr:uid="{3F6C0A5B-F399-4E4F-976B-F669E59CE2C9}"/>
    <cellStyle name="SAPBEXHLevel2 11 2" xfId="40275" xr:uid="{FAA33324-9729-4052-9419-4E07E5F8DC99}"/>
    <cellStyle name="SAPBEXHLevel2 11 3" xfId="40276" xr:uid="{933BE181-70D0-4AB4-8564-692EBEEB7C88}"/>
    <cellStyle name="SAPBEXHLevel2 11 4" xfId="40277" xr:uid="{0E40EF5B-A69D-4FA9-A8BF-F72235CCB673}"/>
    <cellStyle name="SAPBEXHLevel2 11 5" xfId="40279" xr:uid="{5A0135E6-79C2-4138-9688-5514EA86645E}"/>
    <cellStyle name="SAPBEXHLevel2 12" xfId="40281" xr:uid="{58800653-1326-445D-86F4-BFBF63FD59EA}"/>
    <cellStyle name="SAPBEXHLevel2 12 2" xfId="40282" xr:uid="{14EBE533-6EFE-4256-B2F8-F6A2A4B30F91}"/>
    <cellStyle name="SAPBEXHLevel2 12 3" xfId="40283" xr:uid="{19954F23-F915-4F28-AF07-36C82CFFAE42}"/>
    <cellStyle name="SAPBEXHLevel2 12 4" xfId="40284" xr:uid="{5B5D25FC-89BA-4923-9C61-F795DDA8B425}"/>
    <cellStyle name="SAPBEXHLevel2 12 5" xfId="40286" xr:uid="{82B76FE8-2FAE-4D4D-AD69-6E70E134A93E}"/>
    <cellStyle name="SAPBEXHLevel2 13" xfId="40288" xr:uid="{DD90492E-A977-4756-AD6E-CB3B15B03307}"/>
    <cellStyle name="SAPBEXHLevel2 13 2" xfId="40289" xr:uid="{CD5F70E6-7410-49B4-9971-9C2779C57CBE}"/>
    <cellStyle name="SAPBEXHLevel2 13 3" xfId="40290" xr:uid="{58617E31-DD0C-402E-9003-8DD56987C87B}"/>
    <cellStyle name="SAPBEXHLevel2 13 4" xfId="40291" xr:uid="{665ED4AB-4869-44F1-96C4-08564E40F39A}"/>
    <cellStyle name="SAPBEXHLevel2 13 5" xfId="40292" xr:uid="{E5B46EEF-2AF4-4449-BE95-3400928C494D}"/>
    <cellStyle name="SAPBEXHLevel2 14" xfId="40293" xr:uid="{0A9560A8-6B9E-4F56-AD47-71CA08BBE3EC}"/>
    <cellStyle name="SAPBEXHLevel2 14 2" xfId="10464" xr:uid="{5BACED36-1E49-41D3-BD4D-926B811C9E5F}"/>
    <cellStyle name="SAPBEXHLevel2 14 3" xfId="10482" xr:uid="{2E8830AE-8791-4D42-80BA-1C3A73966E52}"/>
    <cellStyle name="SAPBEXHLevel2 14 4" xfId="10505" xr:uid="{5994E402-F2D8-4F80-AB4C-9E4237C587A2}"/>
    <cellStyle name="SAPBEXHLevel2 14 5" xfId="10517" xr:uid="{D9D35470-480C-4374-B26B-B4890E0A0135}"/>
    <cellStyle name="SAPBEXHLevel2 15" xfId="40294" xr:uid="{18ACBD9D-6B8E-44AF-9553-A31A81AF42B9}"/>
    <cellStyle name="SAPBEXHLevel2 16" xfId="40296" xr:uid="{6898868B-842A-4E53-AC8E-10D72252C698}"/>
    <cellStyle name="SAPBEXHLevel2 17" xfId="40298" xr:uid="{8C734886-ED1D-4F94-AD4E-0DFB0528B0FA}"/>
    <cellStyle name="SAPBEXHLevel2 18" xfId="40300" xr:uid="{E6B583B9-00D1-4075-AC3B-5AD7E3F9B9ED}"/>
    <cellStyle name="SAPBEXHLevel2 19" xfId="40301" xr:uid="{ADC852A9-4C96-4C9C-9767-1E9678632399}"/>
    <cellStyle name="SAPBEXHLevel2 2" xfId="35698" xr:uid="{9CB3327C-A91C-40AB-B057-656FB3C8701C}"/>
    <cellStyle name="SAPBEXHLevel2 2 10" xfId="40302" xr:uid="{5D0E614C-E173-4D0D-8F4E-621A7413B94F}"/>
    <cellStyle name="SAPBEXHLevel2 2 10 2" xfId="4643" xr:uid="{55D5217B-8950-4047-A4D3-14878AB4393C}"/>
    <cellStyle name="SAPBEXHLevel2 2 10 3" xfId="4649" xr:uid="{CBB03B12-C2EA-474C-AA74-B1A4AEF06F0C}"/>
    <cellStyle name="SAPBEXHLevel2 2 10 4" xfId="4653" xr:uid="{98E1A265-0343-4C15-8A1E-EE829FD22BB8}"/>
    <cellStyle name="SAPBEXHLevel2 2 10 5" xfId="40303" xr:uid="{3010A9F4-DB2A-481D-94D2-B018614B4083}"/>
    <cellStyle name="SAPBEXHLevel2 2 10 6" xfId="40304" xr:uid="{DE5F6554-F98F-4777-9812-15AEFFC1E167}"/>
    <cellStyle name="SAPBEXHLevel2 2 10 7" xfId="40305" xr:uid="{A2E288EF-79F4-46A7-ADFB-CD4472D31154}"/>
    <cellStyle name="SAPBEXHLevel2 2 10 8" xfId="40306" xr:uid="{859B0361-0FE1-4644-9A63-942F4A1D5B22}"/>
    <cellStyle name="SAPBEXHLevel2 2 10 9" xfId="40307" xr:uid="{FAE105BE-9C65-4221-995C-E7E94325711D}"/>
    <cellStyle name="SAPBEXHLevel2 2 11" xfId="40308" xr:uid="{62377DDB-8C8C-486F-B6B1-85D4F0A2B41D}"/>
    <cellStyle name="SAPBEXHLevel2 2 11 2" xfId="79" xr:uid="{3103AA67-116B-45E7-A8F6-2CC3E38DC431}"/>
    <cellStyle name="SAPBEXHLevel2 2 11 3" xfId="4671" xr:uid="{277BF7B7-1E77-4814-962B-9079B0DBF2A2}"/>
    <cellStyle name="SAPBEXHLevel2 2 11 4" xfId="4681" xr:uid="{EAE60166-B709-48DA-9CD0-F6B200B7DC10}"/>
    <cellStyle name="SAPBEXHLevel2 2 11 5" xfId="40309" xr:uid="{3D9F0C65-775B-4628-A8BD-7221B904079B}"/>
    <cellStyle name="SAPBEXHLevel2 2 11 6" xfId="40310" xr:uid="{C96415F1-F212-4B26-A4DF-6C147F8D9348}"/>
    <cellStyle name="SAPBEXHLevel2 2 11 7" xfId="40311" xr:uid="{F743E0D0-70A7-4494-AD28-8A7BA1162643}"/>
    <cellStyle name="SAPBEXHLevel2 2 11 8" xfId="40312" xr:uid="{BC6318EB-369E-411D-9B7A-04577388D80F}"/>
    <cellStyle name="SAPBEXHLevel2 2 11 9" xfId="40313" xr:uid="{60AB0870-28F5-4B01-B915-2A8D60F9A8AE}"/>
    <cellStyle name="SAPBEXHLevel2 2 12" xfId="40314" xr:uid="{AACA65E6-E088-4BA5-A67D-64E1FAE35A7C}"/>
    <cellStyle name="SAPBEXHLevel2 2 12 2" xfId="40315" xr:uid="{89764B9A-DDA6-4F09-B73B-E53D036A7180}"/>
    <cellStyle name="SAPBEXHLevel2 2 12 3" xfId="40316" xr:uid="{3C0A6CBE-CDAD-4C71-A571-2E141D122F6A}"/>
    <cellStyle name="SAPBEXHLevel2 2 12 4" xfId="40317" xr:uid="{9DFCEA8E-CEC1-434D-959C-F4FF7C66AF44}"/>
    <cellStyle name="SAPBEXHLevel2 2 12 5" xfId="40318" xr:uid="{E999D646-2656-413C-BDB9-01F502B2398E}"/>
    <cellStyle name="SAPBEXHLevel2 2 12 6" xfId="40319" xr:uid="{1F249A18-1262-4433-83B8-3713FCEAF9C5}"/>
    <cellStyle name="SAPBEXHLevel2 2 12 7" xfId="40320" xr:uid="{424F8896-CA8E-4581-A569-95BB16B97464}"/>
    <cellStyle name="SAPBEXHLevel2 2 12 8" xfId="40321" xr:uid="{CF4D4C5E-155C-46A6-9A01-DF1307B2DCB6}"/>
    <cellStyle name="SAPBEXHLevel2 2 12 9" xfId="40322" xr:uid="{4C282B42-8F06-4D7E-9D96-0CB60D73BBC4}"/>
    <cellStyle name="SAPBEXHLevel2 2 13" xfId="40323" xr:uid="{48439D5C-DE89-4E00-8131-5A71AC933BA1}"/>
    <cellStyle name="SAPBEXHLevel2 2 13 2" xfId="40324" xr:uid="{CD9F07F0-DCEE-4932-9D7B-2C42A8C7E8F9}"/>
    <cellStyle name="SAPBEXHLevel2 2 13 3" xfId="40325" xr:uid="{E91B12A8-F8E3-4C17-AC54-C4BBA4701DB1}"/>
    <cellStyle name="SAPBEXHLevel2 2 13 4" xfId="40326" xr:uid="{1C477A5F-5A3C-4CDC-8E0B-50E0E346B78F}"/>
    <cellStyle name="SAPBEXHLevel2 2 13 5" xfId="40327" xr:uid="{9AF70A8B-1516-442C-ACBC-00535C7EF90A}"/>
    <cellStyle name="SAPBEXHLevel2 2 13 6" xfId="40328" xr:uid="{11F00F80-AAA4-4BC2-BFB5-6D899CC5ACB6}"/>
    <cellStyle name="SAPBEXHLevel2 2 13 7" xfId="40329" xr:uid="{EF3CA65F-D3DA-4AF5-BA6F-201FF250E747}"/>
    <cellStyle name="SAPBEXHLevel2 2 13 8" xfId="40330" xr:uid="{4803612B-AD13-4B65-9D5A-A6B2454A8409}"/>
    <cellStyle name="SAPBEXHLevel2 2 13 9" xfId="40331" xr:uid="{F9E5A168-D005-45CF-B5C3-530C5527B111}"/>
    <cellStyle name="SAPBEXHLevel2 2 14" xfId="40332" xr:uid="{E9C01557-21BB-4D55-9E7F-6E8164113DA9}"/>
    <cellStyle name="SAPBEXHLevel2 2 15" xfId="40333" xr:uid="{104DCD2A-DF36-4C72-8717-F9478EA37DDB}"/>
    <cellStyle name="SAPBEXHLevel2 2 16" xfId="40335" xr:uid="{F2E64548-3E1E-4CB4-8967-50FE3690B833}"/>
    <cellStyle name="SAPBEXHLevel2 2 17" xfId="40337" xr:uid="{41016BBF-69E8-40DE-8ADE-410513C36BEB}"/>
    <cellStyle name="SAPBEXHLevel2 2 18" xfId="40338" xr:uid="{80CE938C-E100-48BB-90BB-4FCB3EAC5A74}"/>
    <cellStyle name="SAPBEXHLevel2 2 19" xfId="40339" xr:uid="{FAFC6D87-2956-4D76-9C03-01B17D798551}"/>
    <cellStyle name="SAPBEXHLevel2 2 2" xfId="40340" xr:uid="{74C6A8CA-6536-4BB0-8B6D-8BD1B60F5B83}"/>
    <cellStyle name="SAPBEXHLevel2 2 2 10" xfId="9783" xr:uid="{4B0AF449-3F9A-48E3-AB4C-D113547B114F}"/>
    <cellStyle name="SAPBEXHLevel2 2 2 10 2" xfId="40341" xr:uid="{AB160A3F-2354-4EB0-99CC-923288C80EB3}"/>
    <cellStyle name="SAPBEXHLevel2 2 2 10 3" xfId="40342" xr:uid="{EC82110F-2D7A-4205-8035-2DA71B3E6212}"/>
    <cellStyle name="SAPBEXHLevel2 2 2 10 4" xfId="40343" xr:uid="{AE4D1192-BF39-448A-8E7B-6B494E494401}"/>
    <cellStyle name="SAPBEXHLevel2 2 2 10 5" xfId="40344" xr:uid="{082876EC-00AA-4B90-BC27-949B9049BA2D}"/>
    <cellStyle name="SAPBEXHLevel2 2 2 10 6" xfId="40345" xr:uid="{A7E93349-3C76-4273-A1AA-538932D4A3F4}"/>
    <cellStyle name="SAPBEXHLevel2 2 2 10 7" xfId="40346" xr:uid="{A984A9C8-58F1-488E-A110-606C08B1ED59}"/>
    <cellStyle name="SAPBEXHLevel2 2 2 10 8" xfId="40347" xr:uid="{E2FBC950-7F11-4599-8B3A-34F78DC3E7CD}"/>
    <cellStyle name="SAPBEXHLevel2 2 2 10 9" xfId="40348" xr:uid="{E0FADC48-ECC5-4E20-8098-228A76360AF8}"/>
    <cellStyle name="SAPBEXHLevel2 2 2 11" xfId="9793" xr:uid="{D19F3C55-3DC1-4884-B493-98A6F69805DC}"/>
    <cellStyle name="SAPBEXHLevel2 2 2 12" xfId="9802" xr:uid="{204456C5-23B1-4874-A32C-4E1F82881F8C}"/>
    <cellStyle name="SAPBEXHLevel2 2 2 13" xfId="9812" xr:uid="{590EF141-5947-490F-BC64-F71525986668}"/>
    <cellStyle name="SAPBEXHLevel2 2 2 14" xfId="9820" xr:uid="{3A66374B-D61A-478B-A01C-DA7B6CD8BF73}"/>
    <cellStyle name="SAPBEXHLevel2 2 2 15" xfId="9827" xr:uid="{30D70E69-712B-447A-AA46-3401B85C5887}"/>
    <cellStyle name="SAPBEXHLevel2 2 2 16" xfId="9833" xr:uid="{B8FA96FF-73EE-465F-BB88-0D72E2A6C31D}"/>
    <cellStyle name="SAPBEXHLevel2 2 2 17" xfId="9841" xr:uid="{854EE6E5-644D-47C4-A386-C4AE001331F6}"/>
    <cellStyle name="SAPBEXHLevel2 2 2 18" xfId="40349" xr:uid="{5292E4D3-05E8-4EBD-BFED-3B674D71305F}"/>
    <cellStyle name="SAPBEXHLevel2 2 2 2" xfId="3955" xr:uid="{8937AF0E-D97E-46A5-8BE5-CAB835562EB9}"/>
    <cellStyle name="SAPBEXHLevel2 2 2 2 10" xfId="40350" xr:uid="{3717C163-D500-4F3F-AD3C-140E81876B74}"/>
    <cellStyle name="SAPBEXHLevel2 2 2 2 2" xfId="22723" xr:uid="{4F8D1D43-B48E-4E6A-80D5-7AF6DF433AC6}"/>
    <cellStyle name="SAPBEXHLevel2 2 2 2 2 2" xfId="40351" xr:uid="{FE29A2B3-9366-4F12-8C67-F511CA1BE53B}"/>
    <cellStyle name="SAPBEXHLevel2 2 2 2 2 3" xfId="40352" xr:uid="{37D66DB2-A5EA-4E24-9A12-10AC5ADFE028}"/>
    <cellStyle name="SAPBEXHLevel2 2 2 2 2 4" xfId="40353" xr:uid="{BF05A3A2-3D3D-482A-8344-565F4437D7E6}"/>
    <cellStyle name="SAPBEXHLevel2 2 2 2 2 5" xfId="40354" xr:uid="{83C0DDA0-1CC1-4810-8729-BA78D297B176}"/>
    <cellStyle name="SAPBEXHLevel2 2 2 2 2 6" xfId="40355" xr:uid="{FD73F1E0-7FF3-4D49-8F6B-B4F003E34C14}"/>
    <cellStyle name="SAPBEXHLevel2 2 2 2 2 7" xfId="40356" xr:uid="{05157C73-401E-4ECB-9266-EC59AB917C80}"/>
    <cellStyle name="SAPBEXHLevel2 2 2 2 2 8" xfId="40357" xr:uid="{2F67F92E-F829-4CDF-A264-A2D97BC942A5}"/>
    <cellStyle name="SAPBEXHLevel2 2 2 2 2 9" xfId="38204" xr:uid="{54DFEE63-EF15-4192-A871-FA55B8842F32}"/>
    <cellStyle name="SAPBEXHLevel2 2 2 2 3" xfId="40358" xr:uid="{1E43D73D-CF35-423B-B906-D4A705257A77}"/>
    <cellStyle name="SAPBEXHLevel2 2 2 2 4" xfId="40359" xr:uid="{049E74C3-4404-4F45-8AAB-5DDFCA35F30B}"/>
    <cellStyle name="SAPBEXHLevel2 2 2 2 5" xfId="40360" xr:uid="{DC21BFBF-27CD-4F0B-AF57-C924EA5EBF53}"/>
    <cellStyle name="SAPBEXHLevel2 2 2 2 6" xfId="40361" xr:uid="{A1F5EA8E-DFBA-405C-AC13-40D9E79CCD07}"/>
    <cellStyle name="SAPBEXHLevel2 2 2 2 7" xfId="40362" xr:uid="{1B2E9BFB-877A-4E7E-9727-F36AB78CE542}"/>
    <cellStyle name="SAPBEXHLevel2 2 2 2 8" xfId="40364" xr:uid="{0E7A2E0D-6671-4131-AF76-FBC5D3BAFFA0}"/>
    <cellStyle name="SAPBEXHLevel2 2 2 2 9" xfId="40365" xr:uid="{5CB13DDF-EE3D-49A9-B1DF-D42A7FE1C279}"/>
    <cellStyle name="SAPBEXHLevel2 2 2 3" xfId="3974" xr:uid="{7BB5E43F-7B2E-450E-9B89-EAFED80E764B}"/>
    <cellStyle name="SAPBEXHLevel2 2 2 3 10" xfId="29772" xr:uid="{544F0712-ADAC-4796-A1E6-8E1E32D84446}"/>
    <cellStyle name="SAPBEXHLevel2 2 2 3 2" xfId="24935" xr:uid="{7ACE30E1-CC8E-4B53-A741-88D111392E82}"/>
    <cellStyle name="SAPBEXHLevel2 2 2 3 2 2" xfId="29247" xr:uid="{BC6B2AAE-38CE-4F2C-8555-D0F645518125}"/>
    <cellStyle name="SAPBEXHLevel2 2 2 3 2 3" xfId="29250" xr:uid="{3A473416-3C72-449E-BCDF-FE9BF93ED89E}"/>
    <cellStyle name="SAPBEXHLevel2 2 2 3 2 4" xfId="29253" xr:uid="{62C302F4-6A01-4AB7-9E5B-13FAFC7D6F8F}"/>
    <cellStyle name="SAPBEXHLevel2 2 2 3 2 5" xfId="29256" xr:uid="{8C8B9F66-F11F-4216-BC65-B78ED19AC763}"/>
    <cellStyle name="SAPBEXHLevel2 2 2 3 2 6" xfId="40366" xr:uid="{0DFC4C20-10E8-464D-9FC0-DDEC9CB71D13}"/>
    <cellStyle name="SAPBEXHLevel2 2 2 3 2 7" xfId="40367" xr:uid="{F96037F0-42B0-4B41-8408-B5546B29ABDD}"/>
    <cellStyle name="SAPBEXHLevel2 2 2 3 2 8" xfId="40368" xr:uid="{2FACC652-1094-4AC6-9A07-33DD92C9180B}"/>
    <cellStyle name="SAPBEXHLevel2 2 2 3 2 9" xfId="40369" xr:uid="{A87439E1-5DA4-42CC-AFE9-F55EEAB96C3C}"/>
    <cellStyle name="SAPBEXHLevel2 2 2 3 3" xfId="40370" xr:uid="{D44CACB8-9DD0-4480-8E26-B23851A479E7}"/>
    <cellStyle name="SAPBEXHLevel2 2 2 3 4" xfId="40371" xr:uid="{45CDC984-61B6-482F-BD1B-5B2480BB54E6}"/>
    <cellStyle name="SAPBEXHLevel2 2 2 3 5" xfId="40372" xr:uid="{BF43A924-DC91-40EA-8E57-FC583DE611CF}"/>
    <cellStyle name="SAPBEXHLevel2 2 2 3 6" xfId="40373" xr:uid="{14AF975C-59A2-40AA-AD67-27D517379D80}"/>
    <cellStyle name="SAPBEXHLevel2 2 2 3 7" xfId="40374" xr:uid="{FC40DB0A-0BB6-4345-B27A-79FDC269FCFE}"/>
    <cellStyle name="SAPBEXHLevel2 2 2 3 8" xfId="40375" xr:uid="{E9F3D40A-6565-45C5-8C88-48F47D62B123}"/>
    <cellStyle name="SAPBEXHLevel2 2 2 3 9" xfId="40376" xr:uid="{C15A3E97-67C5-402F-9FF6-62334D2151CB}"/>
    <cellStyle name="SAPBEXHLevel2 2 2 4" xfId="10993" xr:uid="{34E3EB89-0310-4374-AF27-B484543CA2FF}"/>
    <cellStyle name="SAPBEXHLevel2 2 2 4 10" xfId="40377" xr:uid="{14E45F35-10F3-439F-AA0E-E9C5C9B1F64B}"/>
    <cellStyle name="SAPBEXHLevel2 2 2 4 2" xfId="24944" xr:uid="{FC77D20C-67C6-4982-82B5-1CDB9F3EF780}"/>
    <cellStyle name="SAPBEXHLevel2 2 2 4 2 2" xfId="31" xr:uid="{6520545A-3F35-4648-8010-5FF3929AAF58}"/>
    <cellStyle name="SAPBEXHLevel2 2 2 4 2 3" xfId="2995" xr:uid="{BAB76D15-FEF3-4F4A-88B2-D0ADBD530067}"/>
    <cellStyle name="SAPBEXHLevel2 2 2 4 2 4" xfId="3012" xr:uid="{3CE2882E-11F6-4D59-BFA3-C49D8B68164F}"/>
    <cellStyle name="SAPBEXHLevel2 2 2 4 2 5" xfId="3048" xr:uid="{EC6C9824-87A3-4FEF-804A-C0B28BBD531F}"/>
    <cellStyle name="SAPBEXHLevel2 2 2 4 2 6" xfId="17520" xr:uid="{7FB0B02A-DA5C-42C7-A666-C670456064AF}"/>
    <cellStyle name="SAPBEXHLevel2 2 2 4 2 7" xfId="17531" xr:uid="{FF27AEB8-D8AE-4220-8C7B-0A5313844BE8}"/>
    <cellStyle name="SAPBEXHLevel2 2 2 4 2 8" xfId="17543" xr:uid="{9157AF87-79DC-4296-B7DC-225606DD19C2}"/>
    <cellStyle name="SAPBEXHLevel2 2 2 4 2 9" xfId="17546" xr:uid="{1EA8B043-5631-41DC-B689-5C4A0E3A8A45}"/>
    <cellStyle name="SAPBEXHLevel2 2 2 4 3" xfId="40379" xr:uid="{DB8B8A04-3B15-4A20-9428-C198DE16695F}"/>
    <cellStyle name="SAPBEXHLevel2 2 2 4 4" xfId="40380" xr:uid="{B8A25DBD-3545-4B9A-92F1-99D9632E31E8}"/>
    <cellStyle name="SAPBEXHLevel2 2 2 4 5" xfId="40381" xr:uid="{B0F744AA-C901-41D6-9725-502450BCD2E7}"/>
    <cellStyle name="SAPBEXHLevel2 2 2 4 6" xfId="40382" xr:uid="{08F37938-FFF8-488E-9EEF-479DD89B5892}"/>
    <cellStyle name="SAPBEXHLevel2 2 2 4 7" xfId="40383" xr:uid="{19A7633D-F741-442A-A66C-6DB249B27C18}"/>
    <cellStyle name="SAPBEXHLevel2 2 2 4 8" xfId="40384" xr:uid="{3AE32FE6-0410-4F2F-A2D4-067D277B7762}"/>
    <cellStyle name="SAPBEXHLevel2 2 2 4 9" xfId="40385" xr:uid="{6A58753F-5766-440E-A882-A1050AE4C797}"/>
    <cellStyle name="SAPBEXHLevel2 2 2 5" xfId="11002" xr:uid="{11EDABB8-1F07-4EFA-A711-47D19AA82FE7}"/>
    <cellStyle name="SAPBEXHLevel2 2 2 5 10" xfId="18960" xr:uid="{C3B29FF0-1AFD-4388-A4FF-EE4D6A8C1ED0}"/>
    <cellStyle name="SAPBEXHLevel2 2 2 5 2" xfId="24956" xr:uid="{D90BE354-8681-4CC5-B38D-2DFBC815F900}"/>
    <cellStyle name="SAPBEXHLevel2 2 2 5 2 2" xfId="40386" xr:uid="{312FC20B-AC93-49A7-8282-1D9C9C209FBD}"/>
    <cellStyle name="SAPBEXHLevel2 2 2 5 2 3" xfId="40387" xr:uid="{4CBF7B44-4736-4384-B5F1-040EA646EDFF}"/>
    <cellStyle name="SAPBEXHLevel2 2 2 5 2 4" xfId="40388" xr:uid="{5EAFAF3B-1B43-4235-8F94-785843702EF4}"/>
    <cellStyle name="SAPBEXHLevel2 2 2 5 2 5" xfId="40389" xr:uid="{4029C292-313F-44D9-8EB3-2AFA05551FAF}"/>
    <cellStyle name="SAPBEXHLevel2 2 2 5 2 6" xfId="20537" xr:uid="{863479D3-9FF4-40BE-91CE-01327B777A5C}"/>
    <cellStyle name="SAPBEXHLevel2 2 2 5 2 7" xfId="20549" xr:uid="{49D3A7E7-7B8F-4E81-91A5-4DE5C775F2FE}"/>
    <cellStyle name="SAPBEXHLevel2 2 2 5 2 8" xfId="20561" xr:uid="{A418A58A-9767-4CDC-B873-361E4D747671}"/>
    <cellStyle name="SAPBEXHLevel2 2 2 5 2 9" xfId="20564" xr:uid="{36B5F952-B4D4-4E1D-914C-525F1DD0B23C}"/>
    <cellStyle name="SAPBEXHLevel2 2 2 5 3" xfId="40390" xr:uid="{1D66573A-930C-40AA-B17B-03A6318C870E}"/>
    <cellStyle name="SAPBEXHLevel2 2 2 5 4" xfId="38507" xr:uid="{C2D4C3F8-2639-4BD0-9DED-25489EF5A3D8}"/>
    <cellStyle name="SAPBEXHLevel2 2 2 5 5" xfId="38509" xr:uid="{4DDA315E-6A21-46C7-95CB-C90FBBAC78E7}"/>
    <cellStyle name="SAPBEXHLevel2 2 2 5 6" xfId="38511" xr:uid="{2F78BCA8-9189-463C-B9B6-DFEA539B7F9F}"/>
    <cellStyle name="SAPBEXHLevel2 2 2 5 7" xfId="38513" xr:uid="{8B4748E0-A136-4982-BFFA-E098CAF63E05}"/>
    <cellStyle name="SAPBEXHLevel2 2 2 5 8" xfId="38515" xr:uid="{8298FB95-B68E-465B-8095-D1348EAD2D57}"/>
    <cellStyle name="SAPBEXHLevel2 2 2 5 9" xfId="38517" xr:uid="{436A76CA-16DD-4454-A4DF-A304E8867B62}"/>
    <cellStyle name="SAPBEXHLevel2 2 2 6" xfId="11018" xr:uid="{43AC921B-B9A7-4D65-8CB9-A9D39BC03B56}"/>
    <cellStyle name="SAPBEXHLevel2 2 2 6 10" xfId="27198" xr:uid="{4DA4EECC-D2AF-47A7-9372-626D9809377F}"/>
    <cellStyle name="SAPBEXHLevel2 2 2 6 2" xfId="24088" xr:uid="{6263036C-FEC6-4349-B8EE-0AE25E6DF614}"/>
    <cellStyle name="SAPBEXHLevel2 2 2 6 2 2" xfId="40391" xr:uid="{92513926-ADA3-4C52-AFD9-01AEE72384A4}"/>
    <cellStyle name="SAPBEXHLevel2 2 2 6 2 3" xfId="40392" xr:uid="{1BD29B29-AA9A-46BE-BC91-A02037779473}"/>
    <cellStyle name="SAPBEXHLevel2 2 2 6 2 4" xfId="40393" xr:uid="{C4A65531-BCCF-4A2E-B0C4-68A21DDC5628}"/>
    <cellStyle name="SAPBEXHLevel2 2 2 6 2 5" xfId="40394" xr:uid="{0DBA482E-F5F7-4C36-9E79-0FCFF0E38A85}"/>
    <cellStyle name="SAPBEXHLevel2 2 2 6 2 6" xfId="17652" xr:uid="{9E635340-EDEB-4118-9E20-3C0906114567}"/>
    <cellStyle name="SAPBEXHLevel2 2 2 6 2 7" xfId="17656" xr:uid="{95200DFA-E587-4C8E-A40C-01624153928F}"/>
    <cellStyle name="SAPBEXHLevel2 2 2 6 2 8" xfId="23777" xr:uid="{FFC50C58-D484-4C09-9179-DA94C628B2D7}"/>
    <cellStyle name="SAPBEXHLevel2 2 2 6 2 9" xfId="23779" xr:uid="{9E8A8ADB-5F48-4B1A-BAA8-46949FFD5FFA}"/>
    <cellStyle name="SAPBEXHLevel2 2 2 6 3" xfId="40395" xr:uid="{C7CE679B-37B6-47C9-9209-96EC3836F3C8}"/>
    <cellStyle name="SAPBEXHLevel2 2 2 6 4" xfId="40396" xr:uid="{B2A1F886-0BD7-409C-8C87-4058A658831E}"/>
    <cellStyle name="SAPBEXHLevel2 2 2 6 5" xfId="40397" xr:uid="{0DC5414F-77D4-42E5-AB84-1D096F1ABEA1}"/>
    <cellStyle name="SAPBEXHLevel2 2 2 6 6" xfId="40398" xr:uid="{8FDCEF70-EA2D-4B0A-A35B-957E5180C7AF}"/>
    <cellStyle name="SAPBEXHLevel2 2 2 6 7" xfId="40399" xr:uid="{59FB4CC4-C569-4641-B1E8-55960865C0BD}"/>
    <cellStyle name="SAPBEXHLevel2 2 2 6 8" xfId="40400" xr:uid="{59A59967-8C79-4098-AFD1-44C88BA06E00}"/>
    <cellStyle name="SAPBEXHLevel2 2 2 6 9" xfId="40401" xr:uid="{4A3595F6-99AD-4308-8832-BD0240B4539F}"/>
    <cellStyle name="SAPBEXHLevel2 2 2 7" xfId="11034" xr:uid="{5D0CCB5D-F81C-4414-B258-AC24AA2E1C51}"/>
    <cellStyle name="SAPBEXHLevel2 2 2 7 2" xfId="40402" xr:uid="{1006F669-1113-4C17-8461-F1E848245B3A}"/>
    <cellStyle name="SAPBEXHLevel2 2 2 7 3" xfId="40403" xr:uid="{2D1F9D3A-5103-4FB9-9567-84CEB14AAF75}"/>
    <cellStyle name="SAPBEXHLevel2 2 2 7 4" xfId="40404" xr:uid="{26274841-E131-439B-9B85-D0CC4AF14CE5}"/>
    <cellStyle name="SAPBEXHLevel2 2 2 7 5" xfId="40405" xr:uid="{79D5669F-73DC-4CC9-84E1-545AEC0C9225}"/>
    <cellStyle name="SAPBEXHLevel2 2 2 7 6" xfId="40406" xr:uid="{E0848A38-87AB-48E9-A3B7-78543D9EBCBA}"/>
    <cellStyle name="SAPBEXHLevel2 2 2 7 7" xfId="40407" xr:uid="{073C2430-E37F-41BF-B90A-35F4C778672F}"/>
    <cellStyle name="SAPBEXHLevel2 2 2 7 8" xfId="31448" xr:uid="{AC929EC7-6803-4F66-8254-B0AC2E88C9DE}"/>
    <cellStyle name="SAPBEXHLevel2 2 2 7 9" xfId="31451" xr:uid="{E48C28DF-7D58-404D-9946-CA01FDE12A54}"/>
    <cellStyle name="SAPBEXHLevel2 2 2 8" xfId="11055" xr:uid="{06F1FC9F-8596-45DF-8E15-0C52F3A53AA7}"/>
    <cellStyle name="SAPBEXHLevel2 2 2 8 2" xfId="40408" xr:uid="{783D4C0A-C1DF-48BE-B454-E6E1A5DA4269}"/>
    <cellStyle name="SAPBEXHLevel2 2 2 8 3" xfId="40409" xr:uid="{B3BE6BDD-23EF-4C1B-AF3A-1ECF823D7EE9}"/>
    <cellStyle name="SAPBEXHLevel2 2 2 8 4" xfId="40410" xr:uid="{6A3E2BC9-7F87-43E9-A03E-714D92484D25}"/>
    <cellStyle name="SAPBEXHLevel2 2 2 8 5" xfId="40411" xr:uid="{3C0685C4-1CDB-4645-8FF6-96256AE34287}"/>
    <cellStyle name="SAPBEXHLevel2 2 2 8 6" xfId="40412" xr:uid="{A20A168C-6DFE-4FB4-86B1-452BA5D90A1D}"/>
    <cellStyle name="SAPBEXHLevel2 2 2 8 7" xfId="18029" xr:uid="{9BB1661B-3F6D-49E7-9FAE-67DEBD013FE8}"/>
    <cellStyle name="SAPBEXHLevel2 2 2 8 8" xfId="1015" xr:uid="{F8A86A6D-7313-4D32-AF06-04556BB8E1BA}"/>
    <cellStyle name="SAPBEXHLevel2 2 2 8 9" xfId="37556" xr:uid="{33C74032-8C95-4960-AFC3-8D98D96F5572}"/>
    <cellStyle name="SAPBEXHLevel2 2 2 9" xfId="11075" xr:uid="{9B6029E3-DA73-4457-9E68-83F7FFDE2D65}"/>
    <cellStyle name="SAPBEXHLevel2 2 2 9 2" xfId="40413" xr:uid="{6CD47D35-15A3-4500-BE73-AA1C0262F4C3}"/>
    <cellStyle name="SAPBEXHLevel2 2 2 9 3" xfId="40414" xr:uid="{BF5D6506-FE03-456B-860E-2DADBFFD134C}"/>
    <cellStyle name="SAPBEXHLevel2 2 2 9 4" xfId="40415" xr:uid="{A1344967-2C94-479A-9B0A-60B1F3F7FB13}"/>
    <cellStyle name="SAPBEXHLevel2 2 2 9 5" xfId="40416" xr:uid="{9F1B0CE9-96EA-415C-9E69-F5823A28BEB0}"/>
    <cellStyle name="SAPBEXHLevel2 2 2 9 6" xfId="40418" xr:uid="{7F203DA5-4C10-48BA-B528-1E2C63846806}"/>
    <cellStyle name="SAPBEXHLevel2 2 2 9 7" xfId="40420" xr:uid="{BFF76CA0-A9BD-43B5-9A5C-9ABCF1E7BD2F}"/>
    <cellStyle name="SAPBEXHLevel2 2 2 9 8" xfId="37563" xr:uid="{DDD820DF-DD85-42A0-BA5A-CE4F7F8AD90D}"/>
    <cellStyle name="SAPBEXHLevel2 2 2 9 9" xfId="37570" xr:uid="{E1EFBA61-3795-4719-BD39-152E7CD1BE67}"/>
    <cellStyle name="SAPBEXHLevel2 2 2_New TB 18-19" xfId="40422" xr:uid="{FAF6C5E4-316D-4C36-A7A0-4E471FD383F0}"/>
    <cellStyle name="SAPBEXHLevel2 2 20" xfId="40334" xr:uid="{0EF79AA0-4B10-44EC-9801-BBA15529EA81}"/>
    <cellStyle name="SAPBEXHLevel2 2 21" xfId="40336" xr:uid="{F8E97035-3AA5-4133-8269-843D5F4AE9C0}"/>
    <cellStyle name="SAPBEXHLevel2 2 3" xfId="40423" xr:uid="{C3C63EDA-2170-4E67-B2FB-CD69164EE8BD}"/>
    <cellStyle name="SAPBEXHLevel2 2 3 10" xfId="40424" xr:uid="{E45A6A05-3200-4623-9C76-CADEF739F63E}"/>
    <cellStyle name="SAPBEXHLevel2 2 3 10 2" xfId="19665" xr:uid="{F9E87FD9-F7BA-43D8-8FED-EE34DF310C69}"/>
    <cellStyle name="SAPBEXHLevel2 2 3 10 3" xfId="19668" xr:uid="{C58268BF-1A5F-461E-A8BF-175C65116BED}"/>
    <cellStyle name="SAPBEXHLevel2 2 3 10 4" xfId="7742" xr:uid="{B952A32E-23ED-40DC-927A-F021A66EC55A}"/>
    <cellStyle name="SAPBEXHLevel2 2 3 10 5" xfId="40425" xr:uid="{9F98C4FE-CA26-4B31-8C6C-3EF2DDC4AC55}"/>
    <cellStyle name="SAPBEXHLevel2 2 3 10 6" xfId="40426" xr:uid="{6819FA12-F9B3-4EAB-8A3A-E62D3CD17D27}"/>
    <cellStyle name="SAPBEXHLevel2 2 3 10 7" xfId="40427" xr:uid="{E4728FE2-6054-4A6F-A62D-6B3E3265B880}"/>
    <cellStyle name="SAPBEXHLevel2 2 3 10 8" xfId="40428" xr:uid="{1B859266-BE81-4F03-8DB0-EECFA7286BAF}"/>
    <cellStyle name="SAPBEXHLevel2 2 3 10 9" xfId="40429" xr:uid="{6107CD6C-A109-4BA8-880E-1B948AD6A4B3}"/>
    <cellStyle name="SAPBEXHLevel2 2 3 11" xfId="40430" xr:uid="{BCC9DE2B-CDB4-4713-A861-73AEB9258362}"/>
    <cellStyle name="SAPBEXHLevel2 2 3 12" xfId="40431" xr:uid="{7F8BAA78-DED5-437C-9613-D1F1D498D756}"/>
    <cellStyle name="SAPBEXHLevel2 2 3 13" xfId="40432" xr:uid="{99D5DFBC-6112-41FA-85D8-DAA2A7183328}"/>
    <cellStyle name="SAPBEXHLevel2 2 3 14" xfId="40433" xr:uid="{EFE39BC7-D934-4A12-9A2F-87DE6D01B118}"/>
    <cellStyle name="SAPBEXHLevel2 2 3 15" xfId="40434" xr:uid="{52DFCCE0-C114-411B-B019-4C637A976965}"/>
    <cellStyle name="SAPBEXHLevel2 2 3 16" xfId="40435" xr:uid="{31B61185-BFEB-4599-BE32-2D35431FB395}"/>
    <cellStyle name="SAPBEXHLevel2 2 3 17" xfId="40436" xr:uid="{EED6C426-9749-4B39-9559-D7B01B7D7839}"/>
    <cellStyle name="SAPBEXHLevel2 2 3 18" xfId="40437" xr:uid="{A9FC9670-F5B3-4C26-AC8D-956E2A050938}"/>
    <cellStyle name="SAPBEXHLevel2 2 3 2" xfId="4077" xr:uid="{ACC53F84-F92E-4153-88B9-3A9DBF0DC58A}"/>
    <cellStyle name="SAPBEXHLevel2 2 3 2 10" xfId="6531" xr:uid="{DE26388F-F5D7-478C-A767-03EF30B19C9D}"/>
    <cellStyle name="SAPBEXHLevel2 2 3 2 2" xfId="31453" xr:uid="{83CD90D5-24BE-46B9-BBB9-7774104982E2}"/>
    <cellStyle name="SAPBEXHLevel2 2 3 2 2 2" xfId="40438" xr:uid="{249C3789-C209-4B52-AC8C-9711BF9BCAAE}"/>
    <cellStyle name="SAPBEXHLevel2 2 3 2 2 3" xfId="40439" xr:uid="{03C2AED4-5F90-4C34-B64E-512B2073143F}"/>
    <cellStyle name="SAPBEXHLevel2 2 3 2 2 4" xfId="40440" xr:uid="{940D6702-3507-4FEB-89E2-948DDB85A135}"/>
    <cellStyle name="SAPBEXHLevel2 2 3 2 2 5" xfId="40441" xr:uid="{3586F2EF-501B-4546-AD44-C34FC6359BCB}"/>
    <cellStyle name="SAPBEXHLevel2 2 3 2 2 6" xfId="40442" xr:uid="{267992A9-034B-4B93-B30B-BEEE699DBEDF}"/>
    <cellStyle name="SAPBEXHLevel2 2 3 2 2 7" xfId="40443" xr:uid="{88DF542A-6F2B-4A8C-8DA5-056BD2CBE77B}"/>
    <cellStyle name="SAPBEXHLevel2 2 3 2 2 8" xfId="40444" xr:uid="{AEDB7CBF-55FE-4F73-810E-47DC3904401B}"/>
    <cellStyle name="SAPBEXHLevel2 2 3 2 2 9" xfId="40445" xr:uid="{7DAB8683-E54A-4172-AC81-B635D24D5AD6}"/>
    <cellStyle name="SAPBEXHLevel2 2 3 2 3" xfId="40446" xr:uid="{60AF587E-7B42-4834-8012-4F66F26D3E48}"/>
    <cellStyle name="SAPBEXHLevel2 2 3 2 4" xfId="40447" xr:uid="{F2039458-BE8F-4FB6-BAA5-76F5BFAAAC7F}"/>
    <cellStyle name="SAPBEXHLevel2 2 3 2 5" xfId="40448" xr:uid="{214177D6-D47E-4B00-820F-DD78AE3B3979}"/>
    <cellStyle name="SAPBEXHLevel2 2 3 2 6" xfId="40449" xr:uid="{B7C4B27D-43FB-437E-9347-F5F37813E126}"/>
    <cellStyle name="SAPBEXHLevel2 2 3 2 7" xfId="40450" xr:uid="{921B7F56-FCD0-4C77-8C78-59C78B2C7CF0}"/>
    <cellStyle name="SAPBEXHLevel2 2 3 2 8" xfId="40451" xr:uid="{9D6B4E0B-E4B1-41FD-8A17-B104DB9CBB8F}"/>
    <cellStyle name="SAPBEXHLevel2 2 3 2 9" xfId="40452" xr:uid="{1E9E2A89-C06D-4D13-B09E-E1BCA5CE3E9C}"/>
    <cellStyle name="SAPBEXHLevel2 2 3 3" xfId="4090" xr:uid="{7621661F-212E-4189-85A6-EC7EE923F7F5}"/>
    <cellStyle name="SAPBEXHLevel2 2 3 3 10" xfId="40453" xr:uid="{FEB805AE-5B6D-4394-8BAE-206B2C04DABA}"/>
    <cellStyle name="SAPBEXHLevel2 2 3 3 2" xfId="40454" xr:uid="{4E6825F2-68A4-4CBC-A5BD-510DCEC49CE3}"/>
    <cellStyle name="SAPBEXHLevel2 2 3 3 2 2" xfId="35417" xr:uid="{C7A43814-E672-46CC-B3A8-B9C747E8765E}"/>
    <cellStyle name="SAPBEXHLevel2 2 3 3 2 3" xfId="40455" xr:uid="{233ACA34-0625-4119-866F-6B9B7436A13D}"/>
    <cellStyle name="SAPBEXHLevel2 2 3 3 2 4" xfId="40456" xr:uid="{FC890197-037B-4D06-BE1C-7BAD8CE9698B}"/>
    <cellStyle name="SAPBEXHLevel2 2 3 3 2 5" xfId="40457" xr:uid="{D7FDA5D8-0E5E-4C29-991F-ADF7AF3672E6}"/>
    <cellStyle name="SAPBEXHLevel2 2 3 3 2 6" xfId="40458" xr:uid="{28DE6709-3028-4C97-8447-310014228593}"/>
    <cellStyle name="SAPBEXHLevel2 2 3 3 2 7" xfId="40459" xr:uid="{C1CA25DF-A692-47D5-A5BC-30DD17C40F68}"/>
    <cellStyle name="SAPBEXHLevel2 2 3 3 2 8" xfId="40460" xr:uid="{DA807B5B-D46C-4F17-8559-403812EB1302}"/>
    <cellStyle name="SAPBEXHLevel2 2 3 3 2 9" xfId="40461" xr:uid="{405E767B-45F0-4E1F-81AD-AD55D7AD27F5}"/>
    <cellStyle name="SAPBEXHLevel2 2 3 3 3" xfId="40462" xr:uid="{C504358B-AED4-4AB0-8BF8-1A45854A0BFE}"/>
    <cellStyle name="SAPBEXHLevel2 2 3 3 4" xfId="40463" xr:uid="{F6089CE1-0275-4F81-8285-7E35EFD7BA2B}"/>
    <cellStyle name="SAPBEXHLevel2 2 3 3 5" xfId="40464" xr:uid="{2F568482-68A7-4F6F-8218-275EE4923466}"/>
    <cellStyle name="SAPBEXHLevel2 2 3 3 6" xfId="40465" xr:uid="{BEE29E82-6C5B-47AF-BD46-6801261E9AC5}"/>
    <cellStyle name="SAPBEXHLevel2 2 3 3 7" xfId="40466" xr:uid="{55F4A8B8-4958-43CB-8A5F-D51ED643B233}"/>
    <cellStyle name="SAPBEXHLevel2 2 3 3 8" xfId="40467" xr:uid="{47ECBA16-FD0A-4870-B2CB-6ACAC1992ACE}"/>
    <cellStyle name="SAPBEXHLevel2 2 3 3 9" xfId="40468" xr:uid="{1A63F8D8-3E32-4A02-BD2A-EFFFFDC74B8E}"/>
    <cellStyle name="SAPBEXHLevel2 2 3 4" xfId="4346" xr:uid="{B1C26850-B109-42C9-8429-2315A8806605}"/>
    <cellStyle name="SAPBEXHLevel2 2 3 4 10" xfId="31601" xr:uid="{1E5B62C2-AA2E-4A1F-BC39-4BFDDB73E3E8}"/>
    <cellStyle name="SAPBEXHLevel2 2 3 4 2" xfId="40469" xr:uid="{C2B3BBA0-C82F-41A3-8A0D-01E96BB36152}"/>
    <cellStyle name="SAPBEXHLevel2 2 3 4 2 2" xfId="37591" xr:uid="{91962FBD-A1F5-4F6F-A358-EE2BDCAB1325}"/>
    <cellStyle name="SAPBEXHLevel2 2 3 4 2 3" xfId="40470" xr:uid="{C6F02E32-0FA2-495C-B71F-C9D145E4DA7B}"/>
    <cellStyle name="SAPBEXHLevel2 2 3 4 2 4" xfId="40471" xr:uid="{614609CF-1C3E-421F-857C-6C6FD1CE3ED1}"/>
    <cellStyle name="SAPBEXHLevel2 2 3 4 2 5" xfId="40472" xr:uid="{9A4AA9C0-BAB0-4248-8BAA-C68600999CE3}"/>
    <cellStyle name="SAPBEXHLevel2 2 3 4 2 6" xfId="40473" xr:uid="{AF3A796D-DF59-40B7-98E7-E1D5E7CCB3A6}"/>
    <cellStyle name="SAPBEXHLevel2 2 3 4 2 7" xfId="40474" xr:uid="{657E514A-E92E-4361-B3EF-E43B9D5C80A5}"/>
    <cellStyle name="SAPBEXHLevel2 2 3 4 2 8" xfId="40475" xr:uid="{F284B770-9147-488A-A07F-5CE090D57437}"/>
    <cellStyle name="SAPBEXHLevel2 2 3 4 2 9" xfId="40476" xr:uid="{E5A61945-0DCF-4E4E-9FF7-3320108C2CB4}"/>
    <cellStyle name="SAPBEXHLevel2 2 3 4 3" xfId="40477" xr:uid="{48319138-824B-4501-9202-5FB37ADE0386}"/>
    <cellStyle name="SAPBEXHLevel2 2 3 4 4" xfId="40478" xr:uid="{FB735D2E-FDD9-4367-BC80-D11DC35C2DCF}"/>
    <cellStyle name="SAPBEXHLevel2 2 3 4 5" xfId="40479" xr:uid="{29E63DE3-5ADD-4A44-A4D7-A55BD119C425}"/>
    <cellStyle name="SAPBEXHLevel2 2 3 4 6" xfId="40480" xr:uid="{60EF2DFF-7A36-4DD4-B3EA-CFE7558256A1}"/>
    <cellStyle name="SAPBEXHLevel2 2 3 4 7" xfId="40481" xr:uid="{F60630D6-AEE0-4AEC-A83E-BF3A692D9152}"/>
    <cellStyle name="SAPBEXHLevel2 2 3 4 8" xfId="40482" xr:uid="{69D9E0C6-C797-4D54-A623-FB5422F731B7}"/>
    <cellStyle name="SAPBEXHLevel2 2 3 4 9" xfId="40483" xr:uid="{2EFA93C8-5A67-42C4-B905-9798A8E1CA7D}"/>
    <cellStyle name="SAPBEXHLevel2 2 3 5" xfId="4365" xr:uid="{5C29C0BC-3DC8-402B-A35F-964B514C9569}"/>
    <cellStyle name="SAPBEXHLevel2 2 3 5 10" xfId="11232" xr:uid="{4F7E37D2-4C86-413E-AED0-5C42B8B5F1FB}"/>
    <cellStyle name="SAPBEXHLevel2 2 3 5 2" xfId="40484" xr:uid="{BB471830-B32C-45FD-B9BD-9FD9ABB06136}"/>
    <cellStyle name="SAPBEXHLevel2 2 3 5 2 2" xfId="37634" xr:uid="{36A99FE9-7186-44FD-ACA2-4B6E41566BB6}"/>
    <cellStyle name="SAPBEXHLevel2 2 3 5 2 3" xfId="40485" xr:uid="{50EEF432-779B-42B5-94B0-234D646C5657}"/>
    <cellStyle name="SAPBEXHLevel2 2 3 5 2 4" xfId="40486" xr:uid="{52DFB4AD-6004-4FDF-83FF-16541692995C}"/>
    <cellStyle name="SAPBEXHLevel2 2 3 5 2 5" xfId="40487" xr:uid="{BD86BF82-6B61-4CDC-A0B0-B75B7E2657CA}"/>
    <cellStyle name="SAPBEXHLevel2 2 3 5 2 6" xfId="40488" xr:uid="{455FE9A1-3B01-4AC4-8E55-EB4C7E17FCFC}"/>
    <cellStyle name="SAPBEXHLevel2 2 3 5 2 7" xfId="40489" xr:uid="{4F53F372-0B07-4D81-941E-F8138D804ED7}"/>
    <cellStyle name="SAPBEXHLevel2 2 3 5 2 8" xfId="40490" xr:uid="{8EF368CA-D466-423C-AF17-695F751F52C2}"/>
    <cellStyle name="SAPBEXHLevel2 2 3 5 2 9" xfId="40491" xr:uid="{6BE3073C-65C7-4BC1-8A44-7CA40623423B}"/>
    <cellStyle name="SAPBEXHLevel2 2 3 5 3" xfId="40492" xr:uid="{9D59DA55-ACC2-4346-A57F-171BC929EDEA}"/>
    <cellStyle name="SAPBEXHLevel2 2 3 5 4" xfId="38529" xr:uid="{E1F318B6-2EDC-497F-AFF0-E655A5DF0FEE}"/>
    <cellStyle name="SAPBEXHLevel2 2 3 5 5" xfId="38531" xr:uid="{9AFE0FD8-60FD-491A-8DC6-6E8920D41280}"/>
    <cellStyle name="SAPBEXHLevel2 2 3 5 6" xfId="38533" xr:uid="{8D65ED11-314A-4D5D-A513-ACF1E0F927F7}"/>
    <cellStyle name="SAPBEXHLevel2 2 3 5 7" xfId="38535" xr:uid="{3E99DC24-49F7-45DD-9967-568118774D87}"/>
    <cellStyle name="SAPBEXHLevel2 2 3 5 8" xfId="38537" xr:uid="{0C43EF4A-E77C-4758-9855-F27809AE3B2C}"/>
    <cellStyle name="SAPBEXHLevel2 2 3 5 9" xfId="38539" xr:uid="{556B6E3A-ABD8-40FF-A395-F97D2D40F666}"/>
    <cellStyle name="SAPBEXHLevel2 2 3 6" xfId="682" xr:uid="{0AFE6143-79A3-454C-B202-DF8C296B184A}"/>
    <cellStyle name="SAPBEXHLevel2 2 3 6 10" xfId="6702" xr:uid="{A9ECEB78-6BE6-4302-8DD0-28746AAD5ECD}"/>
    <cellStyle name="SAPBEXHLevel2 2 3 6 2" xfId="40493" xr:uid="{B8A4A9B8-B94F-4E4F-9255-523C2F1BA961}"/>
    <cellStyle name="SAPBEXHLevel2 2 3 6 2 2" xfId="40494" xr:uid="{017C76AC-4BF0-4375-B8EE-12A4A226D5D1}"/>
    <cellStyle name="SAPBEXHLevel2 2 3 6 2 3" xfId="40495" xr:uid="{BE149629-4237-4FEF-9CE5-067DB636147C}"/>
    <cellStyle name="SAPBEXHLevel2 2 3 6 2 4" xfId="40496" xr:uid="{69067479-FCBF-46F2-993E-27C00DA31D0E}"/>
    <cellStyle name="SAPBEXHLevel2 2 3 6 2 5" xfId="40497" xr:uid="{48B25047-52C3-4AEE-8588-4D1C527DFD3B}"/>
    <cellStyle name="SAPBEXHLevel2 2 3 6 2 6" xfId="40498" xr:uid="{AE9E9FD7-D32A-44C9-A899-944600D06EB5}"/>
    <cellStyle name="SAPBEXHLevel2 2 3 6 2 7" xfId="40499" xr:uid="{330E19E9-0E86-46A6-8584-C6B01B713033}"/>
    <cellStyle name="SAPBEXHLevel2 2 3 6 2 8" xfId="40500" xr:uid="{DB4D2B84-4859-4214-94AA-08A83F9DB341}"/>
    <cellStyle name="SAPBEXHLevel2 2 3 6 2 9" xfId="40501" xr:uid="{F05F55FA-DD06-4905-BC03-ECA7AC31933E}"/>
    <cellStyle name="SAPBEXHLevel2 2 3 6 3" xfId="40502" xr:uid="{1909B5D3-B35A-4C3D-9C9F-8094A013343F}"/>
    <cellStyle name="SAPBEXHLevel2 2 3 6 4" xfId="40503" xr:uid="{3502DCFF-F62D-4D04-94E7-FAEFAE06F6E7}"/>
    <cellStyle name="SAPBEXHLevel2 2 3 6 5" xfId="40504" xr:uid="{514C4DA9-9953-4768-B4B0-CAF6A0B69B2B}"/>
    <cellStyle name="SAPBEXHLevel2 2 3 6 6" xfId="11216" xr:uid="{E886C0A4-3FCA-47F8-9DC7-8A971D6CBE8D}"/>
    <cellStyle name="SAPBEXHLevel2 2 3 6 7" xfId="11224" xr:uid="{8C673B4A-5812-40BE-99E1-D31D1AC980AA}"/>
    <cellStyle name="SAPBEXHLevel2 2 3 6 8" xfId="11233" xr:uid="{62539766-BCBB-41A6-AA41-EB0291BC9963}"/>
    <cellStyle name="SAPBEXHLevel2 2 3 6 9" xfId="11240" xr:uid="{BB419255-0748-4733-BA53-1957C2E2906B}"/>
    <cellStyle name="SAPBEXHLevel2 2 3 7" xfId="4403" xr:uid="{7EFE401C-9531-4738-8F82-7D71A0C6E426}"/>
    <cellStyle name="SAPBEXHLevel2 2 3 7 2" xfId="40505" xr:uid="{18BD149E-B9A7-4496-BD51-9440D67AAC9D}"/>
    <cellStyle name="SAPBEXHLevel2 2 3 7 3" xfId="40506" xr:uid="{57C01C3E-DB9A-4E10-BBC4-09C5370E1751}"/>
    <cellStyle name="SAPBEXHLevel2 2 3 7 4" xfId="40507" xr:uid="{25E91094-5B2C-4832-A2B0-A132E293B145}"/>
    <cellStyle name="SAPBEXHLevel2 2 3 7 5" xfId="40508" xr:uid="{8939AC33-D381-4A04-938F-07FB35476541}"/>
    <cellStyle name="SAPBEXHLevel2 2 3 7 6" xfId="1121" xr:uid="{71509429-29C1-4562-9C1A-C4E6D9508690}"/>
    <cellStyle name="SAPBEXHLevel2 2 3 7 7" xfId="1130" xr:uid="{82EFAAB1-CB96-496F-BD51-E21DE9B4CB41}"/>
    <cellStyle name="SAPBEXHLevel2 2 3 7 8" xfId="18122" xr:uid="{448B69D3-616C-49E6-AF05-D7AE2714D9CF}"/>
    <cellStyle name="SAPBEXHLevel2 2 3 7 9" xfId="143" xr:uid="{E917EFA5-5EF8-4440-8339-252A99F6C93E}"/>
    <cellStyle name="SAPBEXHLevel2 2 3 8" xfId="4426" xr:uid="{0C19F916-379D-48FB-84F3-F937ADFE2EEC}"/>
    <cellStyle name="SAPBEXHLevel2 2 3 8 2" xfId="28828" xr:uid="{FD57A723-C931-4FEF-99F3-B44183B28C66}"/>
    <cellStyle name="SAPBEXHLevel2 2 3 8 3" xfId="28831" xr:uid="{4F3C1A8A-BD34-4D56-B865-220D15F4100E}"/>
    <cellStyle name="SAPBEXHLevel2 2 3 8 4" xfId="28834" xr:uid="{D5E6C8AA-DAE1-4E17-A923-5915D082BE89}"/>
    <cellStyle name="SAPBEXHLevel2 2 3 8 5" xfId="28837" xr:uid="{B922CAFE-9F2D-4320-8172-E3B21AE81D94}"/>
    <cellStyle name="SAPBEXHLevel2 2 3 8 6" xfId="40509" xr:uid="{94652008-6B97-4C6A-AC7A-8623E72F92F8}"/>
    <cellStyle name="SAPBEXHLevel2 2 3 8 7" xfId="40510" xr:uid="{BBCEB21C-2ABE-40A2-A36F-28DE26B458FB}"/>
    <cellStyle name="SAPBEXHLevel2 2 3 8 8" xfId="35491" xr:uid="{80C2B726-C49C-46F1-A37C-DAF8D490C6E9}"/>
    <cellStyle name="SAPBEXHLevel2 2 3 8 9" xfId="35494" xr:uid="{8222822A-B54C-40E9-BFE5-52A7C097D19B}"/>
    <cellStyle name="SAPBEXHLevel2 2 3 9" xfId="65" xr:uid="{033C13DA-942F-452A-AE6E-06AED4FC2381}"/>
    <cellStyle name="SAPBEXHLevel2 2 3 9 2" xfId="40511" xr:uid="{869F18D0-5059-45DF-96BB-A157D328B05F}"/>
    <cellStyle name="SAPBEXHLevel2 2 3 9 3" xfId="40512" xr:uid="{853AF59D-90DB-4AC3-8D37-884A4841A8A2}"/>
    <cellStyle name="SAPBEXHLevel2 2 3 9 4" xfId="40513" xr:uid="{4A8CB0EA-3FF9-493E-9289-97367A7BC53F}"/>
    <cellStyle name="SAPBEXHLevel2 2 3 9 5" xfId="40514" xr:uid="{B542511C-BE84-4164-916E-F7616AB7FC32}"/>
    <cellStyle name="SAPBEXHLevel2 2 3 9 6" xfId="40516" xr:uid="{82F98868-78A0-4CBE-9C97-6B3D7F1CFB01}"/>
    <cellStyle name="SAPBEXHLevel2 2 3 9 7" xfId="40518" xr:uid="{014C8641-884C-4E2C-823B-AA7BA5177232}"/>
    <cellStyle name="SAPBEXHLevel2 2 3 9 8" xfId="34573" xr:uid="{FED5C66F-AE1D-4112-AF8B-724460DCE901}"/>
    <cellStyle name="SAPBEXHLevel2 2 3 9 9" xfId="34577" xr:uid="{D1501D61-FFD1-46C5-B5CB-9EAAD4226FC3}"/>
    <cellStyle name="SAPBEXHLevel2 2 3_New TB 18-19" xfId="40520" xr:uid="{B6DB1431-C201-4561-A702-FE2E0762A140}"/>
    <cellStyle name="SAPBEXHLevel2 2 4" xfId="40521" xr:uid="{81CF6E6B-E20A-4009-A592-A33F3102B284}"/>
    <cellStyle name="SAPBEXHLevel2 2 4 10" xfId="40522" xr:uid="{460B36C0-3B63-4BA2-BBF7-A5950EF5A12B}"/>
    <cellStyle name="SAPBEXHLevel2 2 4 10 2" xfId="40523" xr:uid="{3E2C36B6-B223-4DD9-864E-B30A536A20E3}"/>
    <cellStyle name="SAPBEXHLevel2 2 4 10 3" xfId="40524" xr:uid="{A8572248-B634-4091-8C8A-606D68554201}"/>
    <cellStyle name="SAPBEXHLevel2 2 4 10 4" xfId="40525" xr:uid="{C684490B-0E6F-40A6-8875-D8BCB24A0330}"/>
    <cellStyle name="SAPBEXHLevel2 2 4 10 5" xfId="8668" xr:uid="{30B2F2D5-6549-43A8-9799-7B0BBF268EE7}"/>
    <cellStyle name="SAPBEXHLevel2 2 4 10 6" xfId="40526" xr:uid="{70ED6D89-15C1-48B8-AF86-25188323713B}"/>
    <cellStyle name="SAPBEXHLevel2 2 4 10 7" xfId="40527" xr:uid="{37FAB8F8-C9B5-4DBE-BA8D-83D4D89FB129}"/>
    <cellStyle name="SAPBEXHLevel2 2 4 10 8" xfId="40528" xr:uid="{F197A031-BCC7-46B4-8079-CC4E24274EB1}"/>
    <cellStyle name="SAPBEXHLevel2 2 4 10 9" xfId="40529" xr:uid="{DA7010C5-8529-4EA5-BFC9-C989BBDBDC65}"/>
    <cellStyle name="SAPBEXHLevel2 2 4 11" xfId="40530" xr:uid="{7E6E15CD-7054-40AB-876C-2999FD5FA4A0}"/>
    <cellStyle name="SAPBEXHLevel2 2 4 12" xfId="21271" xr:uid="{3D5A1F46-4F0D-4BBF-947F-E577FF6E1181}"/>
    <cellStyle name="SAPBEXHLevel2 2 4 13" xfId="21273" xr:uid="{2B0C05BD-07E3-4AB5-B192-E15EF591643E}"/>
    <cellStyle name="SAPBEXHLevel2 2 4 14" xfId="21275" xr:uid="{6D11D1F2-13F1-470E-8E72-6BEE3AF7E9B0}"/>
    <cellStyle name="SAPBEXHLevel2 2 4 15" xfId="21277" xr:uid="{053E65EE-9BDC-43B6-A126-244F5D25934E}"/>
    <cellStyle name="SAPBEXHLevel2 2 4 16" xfId="21279" xr:uid="{49279D7D-1EEE-42A3-A00E-BBDEBE410206}"/>
    <cellStyle name="SAPBEXHLevel2 2 4 17" xfId="11267" xr:uid="{1D2E0DEC-C05B-4FDD-9DA3-CAA25F2A4FAC}"/>
    <cellStyle name="SAPBEXHLevel2 2 4 18" xfId="11276" xr:uid="{C31C95F7-C18A-4DB2-AFD4-08CE1DD5EDF8}"/>
    <cellStyle name="SAPBEXHLevel2 2 4 2" xfId="7632" xr:uid="{959BFAA1-E3EF-492A-8309-2ECACD34DB18}"/>
    <cellStyle name="SAPBEXHLevel2 2 4 2 10" xfId="39991" xr:uid="{05AF9C6F-9555-41FD-A241-AC0B9C9F3284}"/>
    <cellStyle name="SAPBEXHLevel2 2 4 2 2" xfId="40531" xr:uid="{EB22A791-10FD-40D6-BC24-FD76A0093098}"/>
    <cellStyle name="SAPBEXHLevel2 2 4 2 2 2" xfId="40532" xr:uid="{59C02A78-8B7E-4085-8F1F-6C4BCF8A7EA8}"/>
    <cellStyle name="SAPBEXHLevel2 2 4 2 2 3" xfId="40533" xr:uid="{E7E62FAA-3C6A-420B-B88E-DFB45E02C704}"/>
    <cellStyle name="SAPBEXHLevel2 2 4 2 2 4" xfId="40534" xr:uid="{099EC2F0-494A-4203-B57E-2807233FE515}"/>
    <cellStyle name="SAPBEXHLevel2 2 4 2 2 5" xfId="40535" xr:uid="{FDC9524A-0007-46D1-956E-53AD57BD0D26}"/>
    <cellStyle name="SAPBEXHLevel2 2 4 2 2 6" xfId="7833" xr:uid="{918F5A9D-E834-4FD6-A93F-1435C852A8F1}"/>
    <cellStyle name="SAPBEXHLevel2 2 4 2 2 7" xfId="7863" xr:uid="{4EA39119-4F6A-4739-89A4-CFE8010E1082}"/>
    <cellStyle name="SAPBEXHLevel2 2 4 2 2 8" xfId="7900" xr:uid="{FD85D3AE-C1A3-4866-925A-E9D5CB4FBBB0}"/>
    <cellStyle name="SAPBEXHLevel2 2 4 2 2 9" xfId="7915" xr:uid="{00680DCE-EE00-40FE-979C-6EB791E9F0AB}"/>
    <cellStyle name="SAPBEXHLevel2 2 4 2 3" xfId="40536" xr:uid="{B5489147-EFDF-404F-9BDC-4647253F3E73}"/>
    <cellStyle name="SAPBEXHLevel2 2 4 2 4" xfId="40537" xr:uid="{E68A694E-174E-41CC-B5B5-030B23AC55B0}"/>
    <cellStyle name="SAPBEXHLevel2 2 4 2 5" xfId="40538" xr:uid="{240C3D3F-A982-4BBB-A4B3-FA66B464366D}"/>
    <cellStyle name="SAPBEXHLevel2 2 4 2 6" xfId="40539" xr:uid="{E31122DC-23F2-403A-8B97-16E6E8F52E88}"/>
    <cellStyle name="SAPBEXHLevel2 2 4 2 7" xfId="40540" xr:uid="{638EFC55-A670-4CF5-B6D5-267A0966F90C}"/>
    <cellStyle name="SAPBEXHLevel2 2 4 2 8" xfId="40541" xr:uid="{39AF35F4-ED0E-4055-A4B1-6001A30EC3FE}"/>
    <cellStyle name="SAPBEXHLevel2 2 4 2 9" xfId="40542" xr:uid="{6F14D138-C4A5-4673-9951-FF43610255B6}"/>
    <cellStyle name="SAPBEXHLevel2 2 4 3" xfId="7639" xr:uid="{F3496AF5-564B-47D1-AA32-AB4F96E06475}"/>
    <cellStyle name="SAPBEXHLevel2 2 4 3 10" xfId="17394" xr:uid="{4DF60C28-5B26-4689-94BD-C2A0610F2C90}"/>
    <cellStyle name="SAPBEXHLevel2 2 4 3 2" xfId="29121" xr:uid="{3727FCE0-F960-48E9-BD4D-5DF5C2C046B4}"/>
    <cellStyle name="SAPBEXHLevel2 2 4 3 2 2" xfId="37758" xr:uid="{4006135B-C2A5-48CB-8701-C7A52DD53F22}"/>
    <cellStyle name="SAPBEXHLevel2 2 4 3 2 3" xfId="40543" xr:uid="{16F59C30-E0B2-49DB-B716-14B9B64E301C}"/>
    <cellStyle name="SAPBEXHLevel2 2 4 3 2 4" xfId="40544" xr:uid="{B65AB269-4D01-4969-BF20-1CA48AC1CDB3}"/>
    <cellStyle name="SAPBEXHLevel2 2 4 3 2 5" xfId="40545" xr:uid="{57AB7BD0-46D0-4FDF-B867-B7348BE0DB24}"/>
    <cellStyle name="SAPBEXHLevel2 2 4 3 2 6" xfId="40547" xr:uid="{8672FC3E-96C8-47AD-A867-0C1E0B9ED5B7}"/>
    <cellStyle name="SAPBEXHLevel2 2 4 3 2 7" xfId="40549" xr:uid="{A0356CCD-A0E3-43D3-92E4-DCF284294B7A}"/>
    <cellStyle name="SAPBEXHLevel2 2 4 3 2 8" xfId="40551" xr:uid="{635C1A2D-6F70-4827-A68C-54362A1C2D7B}"/>
    <cellStyle name="SAPBEXHLevel2 2 4 3 2 9" xfId="40553" xr:uid="{25606A3C-7215-4F93-889A-CEE5F5A2E0F4}"/>
    <cellStyle name="SAPBEXHLevel2 2 4 3 3" xfId="29123" xr:uid="{04F204D6-691D-4B83-A48E-E7BDCEDE185C}"/>
    <cellStyle name="SAPBEXHLevel2 2 4 3 4" xfId="29125" xr:uid="{E39333B7-8CC6-42DE-A20A-3A02A02C7FD4}"/>
    <cellStyle name="SAPBEXHLevel2 2 4 3 5" xfId="29127" xr:uid="{FD3EB706-CCC6-470C-A7A2-4211258DE458}"/>
    <cellStyle name="SAPBEXHLevel2 2 4 3 6" xfId="40555" xr:uid="{B5725AB4-94D1-4702-BBBF-9FA4D27C4BD6}"/>
    <cellStyle name="SAPBEXHLevel2 2 4 3 7" xfId="40556" xr:uid="{39F5C161-C170-4491-8C4A-4A22910261F1}"/>
    <cellStyle name="SAPBEXHLevel2 2 4 3 8" xfId="40557" xr:uid="{A4BD680B-AA5B-41C4-B8C9-39752E1C9DE7}"/>
    <cellStyle name="SAPBEXHLevel2 2 4 3 9" xfId="40558" xr:uid="{5344450A-7308-4E61-83FF-747934D75710}"/>
    <cellStyle name="SAPBEXHLevel2 2 4 4" xfId="40559" xr:uid="{59D07AEF-1A9D-41F7-87DE-8A1C008131FC}"/>
    <cellStyle name="SAPBEXHLevel2 2 4 4 10" xfId="40561" xr:uid="{47EF1C77-33C4-4999-AAAB-6C4E9743D627}"/>
    <cellStyle name="SAPBEXHLevel2 2 4 4 2" xfId="40562" xr:uid="{4A09B194-914B-4265-9A4C-BFE8F99487B4}"/>
    <cellStyle name="SAPBEXHLevel2 2 4 4 2 2" xfId="37855" xr:uid="{5160E127-A848-40B4-AAB5-7CA12D8BAAEA}"/>
    <cellStyle name="SAPBEXHLevel2 2 4 4 2 3" xfId="40563" xr:uid="{3E1E3625-18D4-4ABB-B547-37FB8FDBBA1C}"/>
    <cellStyle name="SAPBEXHLevel2 2 4 4 2 4" xfId="40564" xr:uid="{1BAE1E0D-8141-42E6-8CD7-EC7799105867}"/>
    <cellStyle name="SAPBEXHLevel2 2 4 4 2 5" xfId="40565" xr:uid="{D453A7E3-3840-49FA-AB9C-B3186C230AB0}"/>
    <cellStyle name="SAPBEXHLevel2 2 4 4 2 6" xfId="40566" xr:uid="{12AD5A2C-23FA-4220-9708-30D8FE123ECC}"/>
    <cellStyle name="SAPBEXHLevel2 2 4 4 2 7" xfId="40567" xr:uid="{99193D80-07C4-4387-9C57-F27CC6364223}"/>
    <cellStyle name="SAPBEXHLevel2 2 4 4 2 8" xfId="37458" xr:uid="{9733825C-9657-451C-8006-C4DACD0C21DF}"/>
    <cellStyle name="SAPBEXHLevel2 2 4 4 2 9" xfId="37677" xr:uid="{A8D60F67-3FE7-477E-BA8D-6D1E38F91FA0}"/>
    <cellStyle name="SAPBEXHLevel2 2 4 4 3" xfId="40568" xr:uid="{396A0DC6-450E-414F-B5F3-D8450367BD63}"/>
    <cellStyle name="SAPBEXHLevel2 2 4 4 4" xfId="40569" xr:uid="{7B80A2E9-CB41-4D8F-81D0-A4986A53D162}"/>
    <cellStyle name="SAPBEXHLevel2 2 4 4 5" xfId="40570" xr:uid="{7BE8D6EB-2268-418A-A0DA-D4F8950303AF}"/>
    <cellStyle name="SAPBEXHLevel2 2 4 4 6" xfId="40571" xr:uid="{393355B3-2CA4-408C-A50D-F2781F093509}"/>
    <cellStyle name="SAPBEXHLevel2 2 4 4 7" xfId="40572" xr:uid="{B825C5C2-BB0A-4451-B4E6-48328FDFFBDA}"/>
    <cellStyle name="SAPBEXHLevel2 2 4 4 8" xfId="40573" xr:uid="{C016565D-1F81-47A9-9222-2169E0E37214}"/>
    <cellStyle name="SAPBEXHLevel2 2 4 4 9" xfId="40574" xr:uid="{77168942-629F-4458-BAB1-4A6F22AC1337}"/>
    <cellStyle name="SAPBEXHLevel2 2 4 5" xfId="40575" xr:uid="{69A90157-7DCF-429F-8621-0A79A7198D63}"/>
    <cellStyle name="SAPBEXHLevel2 2 4 5 10" xfId="20134" xr:uid="{FB344775-BE9E-471F-BD4A-49F2852DBC31}"/>
    <cellStyle name="SAPBEXHLevel2 2 4 5 2" xfId="40577" xr:uid="{AFC6E2BF-5ABF-4DAA-B2CB-97357117C140}"/>
    <cellStyle name="SAPBEXHLevel2 2 4 5 2 2" xfId="37939" xr:uid="{17AC6036-E5A9-458C-BD27-587CD6ADAFB3}"/>
    <cellStyle name="SAPBEXHLevel2 2 4 5 2 3" xfId="40578" xr:uid="{0B0E46FD-0F36-472E-B544-BCEED1BD091B}"/>
    <cellStyle name="SAPBEXHLevel2 2 4 5 2 4" xfId="40579" xr:uid="{E90CDD72-21AB-4CD8-AEB9-FB037DBF8A5B}"/>
    <cellStyle name="SAPBEXHLevel2 2 4 5 2 5" xfId="40580" xr:uid="{1F8CC7D2-5C00-49E1-85D4-CFCA84807AFE}"/>
    <cellStyle name="SAPBEXHLevel2 2 4 5 2 6" xfId="40581" xr:uid="{DF3FAC72-4E7B-439B-9AEE-E596C1A8F782}"/>
    <cellStyle name="SAPBEXHLevel2 2 4 5 2 7" xfId="40582" xr:uid="{C588892E-4D47-4E24-A1F3-0E23E8163E3C}"/>
    <cellStyle name="SAPBEXHLevel2 2 4 5 2 8" xfId="40583" xr:uid="{90CADDDF-8078-4C06-BA8E-6F9472792AEC}"/>
    <cellStyle name="SAPBEXHLevel2 2 4 5 2 9" xfId="40584" xr:uid="{B3EBC104-578C-4124-A855-52454CB2B786}"/>
    <cellStyle name="SAPBEXHLevel2 2 4 5 3" xfId="40585" xr:uid="{15C14216-7881-483F-9FF4-D1C350FCA807}"/>
    <cellStyle name="SAPBEXHLevel2 2 4 5 4" xfId="40586" xr:uid="{B6F10B1E-C741-4A1F-9793-AA320680B8AB}"/>
    <cellStyle name="SAPBEXHLevel2 2 4 5 5" xfId="40587" xr:uid="{311AE8DF-A824-45C0-B517-F021064C2265}"/>
    <cellStyle name="SAPBEXHLevel2 2 4 5 6" xfId="40588" xr:uid="{6856299B-8A35-4092-B1A6-18EACDEEE550}"/>
    <cellStyle name="SAPBEXHLevel2 2 4 5 7" xfId="40589" xr:uid="{BF114EB3-89F3-4251-A681-17068A2ED8FF}"/>
    <cellStyle name="SAPBEXHLevel2 2 4 5 8" xfId="40590" xr:uid="{FE2D8A45-6E97-4409-ABB2-D0176EE3F33D}"/>
    <cellStyle name="SAPBEXHLevel2 2 4 5 9" xfId="40591" xr:uid="{330A7DFB-57CB-4614-A8E4-C3263751B64B}"/>
    <cellStyle name="SAPBEXHLevel2 2 4 6" xfId="40592" xr:uid="{80D05496-65FF-474D-9FD8-BEA6EBA42C45}"/>
    <cellStyle name="SAPBEXHLevel2 2 4 6 10" xfId="40594" xr:uid="{840421E3-A362-4913-824A-F029929B5A05}"/>
    <cellStyle name="SAPBEXHLevel2 2 4 6 2" xfId="40595" xr:uid="{B33E9362-9A77-4D88-A709-2B4A8588D53C}"/>
    <cellStyle name="SAPBEXHLevel2 2 4 6 2 2" xfId="40596" xr:uid="{4AC8EA9A-DFD2-45D5-8B42-CAACE2ED186A}"/>
    <cellStyle name="SAPBEXHLevel2 2 4 6 2 3" xfId="40598" xr:uid="{154DF97C-E4F0-49EA-8197-2D6AA893C04B}"/>
    <cellStyle name="SAPBEXHLevel2 2 4 6 2 4" xfId="40601" xr:uid="{B571650F-3F5F-466E-BE0B-6086827AC00C}"/>
    <cellStyle name="SAPBEXHLevel2 2 4 6 2 5" xfId="40604" xr:uid="{2437E322-1F99-42AC-992B-001FD76F6023}"/>
    <cellStyle name="SAPBEXHLevel2 2 4 6 2 6" xfId="40607" xr:uid="{E01BE9F8-ECF4-4F21-A8E8-6AEB64BB0069}"/>
    <cellStyle name="SAPBEXHLevel2 2 4 6 2 7" xfId="40609" xr:uid="{DBF7966D-4E99-4D0F-8FE5-751EC809426A}"/>
    <cellStyle name="SAPBEXHLevel2 2 4 6 2 8" xfId="40611" xr:uid="{3D72D867-C6D8-4F4D-9299-5CB5802C2CB4}"/>
    <cellStyle name="SAPBEXHLevel2 2 4 6 2 9" xfId="40613" xr:uid="{469CCFBD-0FC3-4594-840E-3519E3ACB9ED}"/>
    <cellStyle name="SAPBEXHLevel2 2 4 6 3" xfId="40615" xr:uid="{8A4EA5FD-DF26-42BE-BA0B-A93474C1D3AD}"/>
    <cellStyle name="SAPBEXHLevel2 2 4 6 4" xfId="40616" xr:uid="{C25A4154-61C5-48FE-91E4-D73C70AB3F02}"/>
    <cellStyle name="SAPBEXHLevel2 2 4 6 5" xfId="40617" xr:uid="{AE450C61-9DF5-46FB-852A-41F880480E30}"/>
    <cellStyle name="SAPBEXHLevel2 2 4 6 6" xfId="40618" xr:uid="{DBBC4DF4-850C-49A6-8108-4D6DF9132FDE}"/>
    <cellStyle name="SAPBEXHLevel2 2 4 6 7" xfId="40619" xr:uid="{42FB93BD-14AE-467C-A0E0-6855A78B94B8}"/>
    <cellStyle name="SAPBEXHLevel2 2 4 6 8" xfId="40620" xr:uid="{AC64797B-E484-4E7E-BCCD-0A7659FE0E42}"/>
    <cellStyle name="SAPBEXHLevel2 2 4 6 9" xfId="35656" xr:uid="{0887EFEC-CC34-429F-8F1D-8920322060ED}"/>
    <cellStyle name="SAPBEXHLevel2 2 4 7" xfId="40621" xr:uid="{117A1E08-6860-4033-B3DB-89C0D88143C3}"/>
    <cellStyle name="SAPBEXHLevel2 2 4 7 2" xfId="40622" xr:uid="{C9547A87-9925-4070-B647-EE1DDC9B9F30}"/>
    <cellStyle name="SAPBEXHLevel2 2 4 7 3" xfId="40623" xr:uid="{C618F4A1-58C3-42D8-8AC6-539DDC1EDBB0}"/>
    <cellStyle name="SAPBEXHLevel2 2 4 7 4" xfId="40624" xr:uid="{BACCB167-EDFE-4E5A-9A1F-A29D6841A6B0}"/>
    <cellStyle name="SAPBEXHLevel2 2 4 7 5" xfId="40625" xr:uid="{72741CD9-3C57-4847-BF97-5A8060F5CDB1}"/>
    <cellStyle name="SAPBEXHLevel2 2 4 7 6" xfId="40626" xr:uid="{20F0D820-B4A0-4AB3-A77B-6D9C11DB9070}"/>
    <cellStyle name="SAPBEXHLevel2 2 4 7 7" xfId="11375" xr:uid="{7F6AC57F-333A-4F28-8F1D-4E91DA68432D}"/>
    <cellStyle name="SAPBEXHLevel2 2 4 7 8" xfId="37638" xr:uid="{CA054A3D-0D3A-485B-8AA0-908F6550ECD7}"/>
    <cellStyle name="SAPBEXHLevel2 2 4 7 9" xfId="35666" xr:uid="{0DF03AB3-0F95-4594-B0FD-6DC950AB0B6D}"/>
    <cellStyle name="SAPBEXHLevel2 2 4 8" xfId="40627" xr:uid="{63C4D34F-DDA0-401C-8FB8-04461C445FDE}"/>
    <cellStyle name="SAPBEXHLevel2 2 4 8 2" xfId="40628" xr:uid="{518A1012-AE89-460A-B00D-15516E1CF0C6}"/>
    <cellStyle name="SAPBEXHLevel2 2 4 8 3" xfId="40629" xr:uid="{FC345D11-3E0F-412D-BA9F-2794B1A0E3F2}"/>
    <cellStyle name="SAPBEXHLevel2 2 4 8 4" xfId="40630" xr:uid="{64595858-7562-4C69-9A24-7668BE10F4F9}"/>
    <cellStyle name="SAPBEXHLevel2 2 4 8 5" xfId="40631" xr:uid="{CEFEE200-DB74-475E-BF7A-DC860FE3D3A7}"/>
    <cellStyle name="SAPBEXHLevel2 2 4 8 6" xfId="40632" xr:uid="{920E1518-243B-4BAA-85D9-240B41A374A0}"/>
    <cellStyle name="SAPBEXHLevel2 2 4 8 7" xfId="40633" xr:uid="{05348F4A-E302-4336-902C-EDB0966639F4}"/>
    <cellStyle name="SAPBEXHLevel2 2 4 8 8" xfId="40634" xr:uid="{58F1746E-746B-429F-961E-8C8B79C1BFF3}"/>
    <cellStyle name="SAPBEXHLevel2 2 4 8 9" xfId="35675" xr:uid="{76FD676F-DB91-42B7-8ABF-20F8EE2B732B}"/>
    <cellStyle name="SAPBEXHLevel2 2 4 9" xfId="40635" xr:uid="{479E11BF-1B65-4F86-A035-392C58565E10}"/>
    <cellStyle name="SAPBEXHLevel2 2 4 9 2" xfId="40636" xr:uid="{51EABEB0-603D-46A8-85D4-2A50FE773CFA}"/>
    <cellStyle name="SAPBEXHLevel2 2 4 9 3" xfId="40637" xr:uid="{53A22B2F-1F66-4239-B737-1C6339105910}"/>
    <cellStyle name="SAPBEXHLevel2 2 4 9 4" xfId="11408" xr:uid="{7FE8929E-E732-4A95-9361-C03FD75ACE83}"/>
    <cellStyle name="SAPBEXHLevel2 2 4 9 5" xfId="11412" xr:uid="{89188F61-54BD-4F6A-8104-B25500DB30D6}"/>
    <cellStyle name="SAPBEXHLevel2 2 4 9 6" xfId="11416" xr:uid="{4AA40F82-1EC3-4241-BA18-EBE962D16B3D}"/>
    <cellStyle name="SAPBEXHLevel2 2 4 9 7" xfId="11420" xr:uid="{B798D928-5276-4196-A9D8-249B5F31C849}"/>
    <cellStyle name="SAPBEXHLevel2 2 4 9 8" xfId="11424" xr:uid="{872B61C1-4E99-4176-AF20-8CA0BD006E5C}"/>
    <cellStyle name="SAPBEXHLevel2 2 4 9 9" xfId="35681" xr:uid="{72BF6EA8-CADA-405B-8CA6-82899FE0D34D}"/>
    <cellStyle name="SAPBEXHLevel2 2 4_New TB 18-19" xfId="40638" xr:uid="{3D133021-D4C9-4336-AD6C-210D7107F591}"/>
    <cellStyle name="SAPBEXHLevel2 2 5" xfId="40639" xr:uid="{2F472A32-FB7F-4AD3-952D-F99CEA8700D7}"/>
    <cellStyle name="SAPBEXHLevel2 2 5 10" xfId="40640" xr:uid="{2D8A1D12-03DF-44D5-B883-086F0D839EB1}"/>
    <cellStyle name="SAPBEXHLevel2 2 5 2" xfId="40641" xr:uid="{83A26B1E-3777-46C2-97F8-07103ECC91B8}"/>
    <cellStyle name="SAPBEXHLevel2 2 5 2 2" xfId="40642" xr:uid="{832BF2F1-AA41-428A-B0B2-7BDBF09B934E}"/>
    <cellStyle name="SAPBEXHLevel2 2 5 2 3" xfId="40643" xr:uid="{76517A11-7F48-48E3-A041-582686169499}"/>
    <cellStyle name="SAPBEXHLevel2 2 5 2 4" xfId="40644" xr:uid="{8E6581CF-701A-49E0-B149-D6C0AE50E974}"/>
    <cellStyle name="SAPBEXHLevel2 2 5 2 5" xfId="40645" xr:uid="{735E19EB-9D90-4CCC-BEEB-1F411E12842B}"/>
    <cellStyle name="SAPBEXHLevel2 2 5 2 6" xfId="40646" xr:uid="{738B26D8-70F1-42C8-B80D-5F07BC349B52}"/>
    <cellStyle name="SAPBEXHLevel2 2 5 2 7" xfId="40647" xr:uid="{1FFBA904-1367-4977-BB70-1E7C4BBBFAB6}"/>
    <cellStyle name="SAPBEXHLevel2 2 5 2 8" xfId="40648" xr:uid="{8C317622-8783-48B9-9D7E-E552B079919D}"/>
    <cellStyle name="SAPBEXHLevel2 2 5 2 9" xfId="40649" xr:uid="{3135FB9A-8568-4AF1-BD22-A6DC97AA5A37}"/>
    <cellStyle name="SAPBEXHLevel2 2 5 3" xfId="40651" xr:uid="{B8A3007F-10DD-405C-972F-2A60DB9B627A}"/>
    <cellStyle name="SAPBEXHLevel2 2 5 4" xfId="40653" xr:uid="{3324069E-13F5-466A-924D-CD29990C3748}"/>
    <cellStyle name="SAPBEXHLevel2 2 5 5" xfId="40655" xr:uid="{5991E602-2850-479F-B1B1-5A98973682ED}"/>
    <cellStyle name="SAPBEXHLevel2 2 5 6" xfId="40657" xr:uid="{1A13EE91-969B-45E6-B38A-0F515F48F5F2}"/>
    <cellStyle name="SAPBEXHLevel2 2 5 7" xfId="40659" xr:uid="{F2D31B14-A24B-4C33-BD63-7A1008EA95CE}"/>
    <cellStyle name="SAPBEXHLevel2 2 5 8" xfId="40660" xr:uid="{5CBCF7AD-81C5-473A-88A0-E507F1248C4E}"/>
    <cellStyle name="SAPBEXHLevel2 2 5 9" xfId="40661" xr:uid="{7730B684-8907-4272-98C6-373A5AD25D8C}"/>
    <cellStyle name="SAPBEXHLevel2 2 6" xfId="40662" xr:uid="{78F4FD62-9E68-4169-9452-AA5D9AFD1013}"/>
    <cellStyle name="SAPBEXHLevel2 2 6 10" xfId="2926" xr:uid="{883748E4-077B-4761-A960-B8CE5EFF9241}"/>
    <cellStyle name="SAPBEXHLevel2 2 6 2" xfId="40663" xr:uid="{848B02B7-6A88-4498-B0AF-A3DA067C375B}"/>
    <cellStyle name="SAPBEXHLevel2 2 6 2 2" xfId="40664" xr:uid="{343F3E18-FE1F-433E-B553-C384F1992830}"/>
    <cellStyle name="SAPBEXHLevel2 2 6 2 3" xfId="40665" xr:uid="{79809021-A803-49A6-A38E-88150237B746}"/>
    <cellStyle name="SAPBEXHLevel2 2 6 2 4" xfId="40666" xr:uid="{E1D7CB09-69EE-44EB-AD6C-71A227E06E71}"/>
    <cellStyle name="SAPBEXHLevel2 2 6 2 5" xfId="40667" xr:uid="{8616C67A-8F3A-4363-A76F-B5905D5BCF62}"/>
    <cellStyle name="SAPBEXHLevel2 2 6 2 6" xfId="40668" xr:uid="{618CA193-986F-462D-9390-1C99B46B6D05}"/>
    <cellStyle name="SAPBEXHLevel2 2 6 2 7" xfId="40669" xr:uid="{D20F4E06-6F8B-421B-8A3D-9CE6A4021B47}"/>
    <cellStyle name="SAPBEXHLevel2 2 6 2 8" xfId="40670" xr:uid="{1A095781-79B0-42CE-B93E-9507D132AA75}"/>
    <cellStyle name="SAPBEXHLevel2 2 6 2 9" xfId="40671" xr:uid="{3D4B2398-3CBF-4D1B-BF16-9B72906937DE}"/>
    <cellStyle name="SAPBEXHLevel2 2 6 3" xfId="40672" xr:uid="{57E37934-D53D-46FA-98FD-FA9C0BD53714}"/>
    <cellStyle name="SAPBEXHLevel2 2 6 4" xfId="40674" xr:uid="{44DD4DBD-C4E4-4772-BF93-88AC92BA1397}"/>
    <cellStyle name="SAPBEXHLevel2 2 6 5" xfId="40676" xr:uid="{7580BC9E-37F2-43BC-A05E-21A99D3DE2D4}"/>
    <cellStyle name="SAPBEXHLevel2 2 6 6" xfId="40678" xr:uid="{53446172-AF4B-465F-9250-EB6E2A67E786}"/>
    <cellStyle name="SAPBEXHLevel2 2 6 7" xfId="40680" xr:uid="{8F32439B-FC3F-43CA-BAD8-C7083D908BE8}"/>
    <cellStyle name="SAPBEXHLevel2 2 6 8" xfId="40681" xr:uid="{C2AB5DE6-4E7E-4277-B6C1-4FC5E883517A}"/>
    <cellStyle name="SAPBEXHLevel2 2 6 9" xfId="40682" xr:uid="{990BB5C8-9158-4A80-A797-B0E1A6DDEF5B}"/>
    <cellStyle name="SAPBEXHLevel2 2 7" xfId="40683" xr:uid="{47FCB8DB-2ABC-44DF-BAE6-72809A1DC93D}"/>
    <cellStyle name="SAPBEXHLevel2 2 7 10" xfId="3633" xr:uid="{C57EEA2F-048C-475D-9F85-46723607873D}"/>
    <cellStyle name="SAPBEXHLevel2 2 7 2" xfId="40684" xr:uid="{FCFFDDC2-296F-4752-862D-6CC93DBD69EA}"/>
    <cellStyle name="SAPBEXHLevel2 2 7 2 2" xfId="40685" xr:uid="{9777E7E0-3B83-43AC-A32E-6B8DC0EB6D8B}"/>
    <cellStyle name="SAPBEXHLevel2 2 7 2 3" xfId="40686" xr:uid="{28E9619D-7ABE-48D7-B19C-D8EFFBE556DD}"/>
    <cellStyle name="SAPBEXHLevel2 2 7 2 4" xfId="40688" xr:uid="{FA3243B4-EFA7-4F89-A049-D1F51204FFAB}"/>
    <cellStyle name="SAPBEXHLevel2 2 7 2 5" xfId="40689" xr:uid="{96156B9E-F3ED-46C9-AC93-BCA0DC350E3D}"/>
    <cellStyle name="SAPBEXHLevel2 2 7 2 6" xfId="40690" xr:uid="{9D342202-25E2-437A-B0EB-BE454E88B0B5}"/>
    <cellStyle name="SAPBEXHLevel2 2 7 2 7" xfId="40691" xr:uid="{46D78DB1-5239-41C6-8DD5-7C42A6DEFA04}"/>
    <cellStyle name="SAPBEXHLevel2 2 7 2 8" xfId="40692" xr:uid="{B15E74CA-3900-400E-A8DE-A6C36AD9E7A4}"/>
    <cellStyle name="SAPBEXHLevel2 2 7 2 9" xfId="40693" xr:uid="{8DC9B043-6761-4B47-A5B3-1F9374741600}"/>
    <cellStyle name="SAPBEXHLevel2 2 7 3" xfId="40694" xr:uid="{65EB8110-0D68-42D8-8BD4-F7F387988294}"/>
    <cellStyle name="SAPBEXHLevel2 2 7 4" xfId="40696" xr:uid="{FF7B59F2-3B49-4A75-893D-E37B633041D8}"/>
    <cellStyle name="SAPBEXHLevel2 2 7 5" xfId="40698" xr:uid="{18FE2651-542D-4823-9DE4-5135AA2C65E6}"/>
    <cellStyle name="SAPBEXHLevel2 2 7 6" xfId="40700" xr:uid="{FD40CE92-9C28-48D7-B6E2-130E83B0C06C}"/>
    <cellStyle name="SAPBEXHLevel2 2 7 7" xfId="40702" xr:uid="{4748324F-53AA-448F-A111-5254521A0A3D}"/>
    <cellStyle name="SAPBEXHLevel2 2 7 8" xfId="40703" xr:uid="{EDD37E35-BA94-4F70-87D5-728AA679BE67}"/>
    <cellStyle name="SAPBEXHLevel2 2 7 9" xfId="40704" xr:uid="{B91A1641-CD76-44F1-A71C-F4AF3D487570}"/>
    <cellStyle name="SAPBEXHLevel2 2 8" xfId="40705" xr:uid="{AFF2D0B8-77D7-4752-A13D-FAC231F4620C}"/>
    <cellStyle name="SAPBEXHLevel2 2 8 10" xfId="40706" xr:uid="{E365948F-D24E-49D5-A3A2-92437E9DE64C}"/>
    <cellStyle name="SAPBEXHLevel2 2 8 2" xfId="40707" xr:uid="{E2396F42-655E-4C13-A334-FF5CC5F0C1AA}"/>
    <cellStyle name="SAPBEXHLevel2 2 8 2 2" xfId="40708" xr:uid="{153158E4-4C71-4FB1-9837-A219FABD51F3}"/>
    <cellStyle name="SAPBEXHLevel2 2 8 2 3" xfId="40709" xr:uid="{0666E3AC-1072-4B8D-86C4-93FE8FCF87A6}"/>
    <cellStyle name="SAPBEXHLevel2 2 8 2 4" xfId="40710" xr:uid="{EEB65162-E736-434B-84F5-FA65968879B1}"/>
    <cellStyle name="SAPBEXHLevel2 2 8 2 5" xfId="40711" xr:uid="{B87B1BB6-0E88-444D-BF7F-93D43505C342}"/>
    <cellStyle name="SAPBEXHLevel2 2 8 2 6" xfId="40712" xr:uid="{DC086484-6AAE-46C5-A4C4-5A4C26A8E7FF}"/>
    <cellStyle name="SAPBEXHLevel2 2 8 2 7" xfId="40713" xr:uid="{4CDBBE94-AD62-4C6D-B792-D44F09F8042F}"/>
    <cellStyle name="SAPBEXHLevel2 2 8 2 8" xfId="40714" xr:uid="{8E472B5F-6250-4EB2-B56A-4D51B0B3DC0C}"/>
    <cellStyle name="SAPBEXHLevel2 2 8 2 9" xfId="40715" xr:uid="{8EC69F5D-89CD-4633-864F-CE649D6FD2A8}"/>
    <cellStyle name="SAPBEXHLevel2 2 8 3" xfId="40716" xr:uid="{4C52A0C0-47B3-4C74-8BFE-FA0E8669B2E5}"/>
    <cellStyle name="SAPBEXHLevel2 2 8 4" xfId="4690" xr:uid="{76427851-208F-4EFF-A1A6-44F44A0DD375}"/>
    <cellStyle name="SAPBEXHLevel2 2 8 5" xfId="4697" xr:uid="{B91425B3-CA53-4E93-87B0-41968B1AFA1E}"/>
    <cellStyle name="SAPBEXHLevel2 2 8 6" xfId="4708" xr:uid="{8F4F1E31-69A5-4498-90B3-B4BADCDDD5EC}"/>
    <cellStyle name="SAPBEXHLevel2 2 8 7" xfId="4719" xr:uid="{97921014-0BAD-4200-8F93-7E3621D00066}"/>
    <cellStyle name="SAPBEXHLevel2 2 8 8" xfId="4727" xr:uid="{05CBFD69-5F82-449E-A09F-1994B2594652}"/>
    <cellStyle name="SAPBEXHLevel2 2 8 9" xfId="34931" xr:uid="{46C50729-A9EE-4870-BB3A-7F89D3421FF7}"/>
    <cellStyle name="SAPBEXHLevel2 2 9" xfId="5476" xr:uid="{2229D973-A3E2-492A-BEEE-8275E64A4216}"/>
    <cellStyle name="SAPBEXHLevel2 2 9 10" xfId="9337" xr:uid="{0986300C-AF73-415E-BB6A-337DB1577588}"/>
    <cellStyle name="SAPBEXHLevel2 2 9 2" xfId="9347" xr:uid="{A826D72C-5F34-43BE-8DC6-A8A76BB7770C}"/>
    <cellStyle name="SAPBEXHLevel2 2 9 2 2" xfId="14189" xr:uid="{2944646A-3FA1-464A-A970-7A9C6035756E}"/>
    <cellStyle name="SAPBEXHLevel2 2 9 2 3" xfId="40717" xr:uid="{2AC81DD4-91A6-4443-B512-01D4E734FB5E}"/>
    <cellStyle name="SAPBEXHLevel2 2 9 2 4" xfId="40718" xr:uid="{6BDC9097-1B81-442B-9E95-754CF915FDCC}"/>
    <cellStyle name="SAPBEXHLevel2 2 9 2 5" xfId="40719" xr:uid="{87AEF1AE-C32F-4AC2-91DC-35A7B5B4FFA0}"/>
    <cellStyle name="SAPBEXHLevel2 2 9 2 6" xfId="40720" xr:uid="{CE3897FD-972A-4847-957B-CF435A692952}"/>
    <cellStyle name="SAPBEXHLevel2 2 9 2 7" xfId="40721" xr:uid="{CE452C09-762E-4EA6-A94F-705050B344A1}"/>
    <cellStyle name="SAPBEXHLevel2 2 9 2 8" xfId="40722" xr:uid="{CDA9AD98-F364-4B0A-857B-560191BA6609}"/>
    <cellStyle name="SAPBEXHLevel2 2 9 2 9" xfId="40723" xr:uid="{EA785BA7-6694-4CE9-82DE-6377A7A119BC}"/>
    <cellStyle name="SAPBEXHLevel2 2 9 3" xfId="9358" xr:uid="{A4E69254-BDFE-43F1-85D9-42BEAC3D765B}"/>
    <cellStyle name="SAPBEXHLevel2 2 9 4" xfId="9368" xr:uid="{F9AC3B75-59C9-46A3-BDB2-A9F759178A81}"/>
    <cellStyle name="SAPBEXHLevel2 2 9 5" xfId="9377" xr:uid="{F5721AAA-3357-46C8-AC94-A219A0F9B9D7}"/>
    <cellStyle name="SAPBEXHLevel2 2 9 6" xfId="9386" xr:uid="{72BA8983-BA52-455D-8C90-9C43F8A5F771}"/>
    <cellStyle name="SAPBEXHLevel2 2 9 7" xfId="9394" xr:uid="{9BCD3AF6-ADFD-44FC-A418-64F0E5CA7444}"/>
    <cellStyle name="SAPBEXHLevel2 2 9 8" xfId="9402" xr:uid="{311F1A14-061B-4205-8B03-FC973826A62D}"/>
    <cellStyle name="SAPBEXHLevel2 2 9 9" xfId="9411" xr:uid="{5445A0CD-9FD7-4F1C-8E66-918FE7F1303F}"/>
    <cellStyle name="SAPBEXHLevel2 2_New TB 18-19" xfId="38672" xr:uid="{2AFCB477-495F-4C80-AB18-55197BB6A1C7}"/>
    <cellStyle name="SAPBEXHLevel2 20" xfId="40295" xr:uid="{B9724480-881F-4AFF-AE3B-0EFDE227DFA6}"/>
    <cellStyle name="SAPBEXHLevel2 21" xfId="40297" xr:uid="{36611216-6923-485A-B772-1628A4D227FF}"/>
    <cellStyle name="SAPBEXHLevel2 22" xfId="40299" xr:uid="{D6546C0D-DCA8-499C-87B2-7EC13AB76C36}"/>
    <cellStyle name="SAPBEXHLevel2 3" xfId="35700" xr:uid="{B6E0D542-CF4E-4264-98EE-3BF02283F3FF}"/>
    <cellStyle name="SAPBEXHLevel2 3 10" xfId="40724" xr:uid="{D8E41F7C-A9CA-44EE-BF21-502812EC9BEF}"/>
    <cellStyle name="SAPBEXHLevel2 3 10 2" xfId="5607" xr:uid="{5285B9B8-A2BD-4382-B2D6-12DDF8969A51}"/>
    <cellStyle name="SAPBEXHLevel2 3 10 3" xfId="5619" xr:uid="{981F9684-B7FB-49AA-9974-F888E8D3F55E}"/>
    <cellStyle name="SAPBEXHLevel2 3 10 4" xfId="5630" xr:uid="{1AAE95A7-D582-463D-AC0A-9F218731D4A3}"/>
    <cellStyle name="SAPBEXHLevel2 3 10 5" xfId="40726" xr:uid="{8FF189CC-3EA9-449B-B41C-7208BD3595A1}"/>
    <cellStyle name="SAPBEXHLevel2 3 10 6" xfId="40727" xr:uid="{0B53EAD7-D619-4F00-8853-0E8CE9049ED3}"/>
    <cellStyle name="SAPBEXHLevel2 3 10 7" xfId="40728" xr:uid="{BCC254E4-E366-4CEC-A543-D8CAE83A3A5F}"/>
    <cellStyle name="SAPBEXHLevel2 3 10 8" xfId="40729" xr:uid="{C099433D-C0BE-42B7-B7CC-ECBD986C33AA}"/>
    <cellStyle name="SAPBEXHLevel2 3 10 9" xfId="40730" xr:uid="{C778E9C8-83F7-47E4-8271-C94080209E7B}"/>
    <cellStyle name="SAPBEXHLevel2 3 11" xfId="40731" xr:uid="{D0D5278A-FE84-40E1-95F5-C4DC9466BCE9}"/>
    <cellStyle name="SAPBEXHLevel2 3 11 2" xfId="40734" xr:uid="{8171C5C7-770F-424B-9224-AF9EC9628281}"/>
    <cellStyle name="SAPBEXHLevel2 3 11 3" xfId="40735" xr:uid="{F1619C66-6916-4C23-8838-2E7176AB067D}"/>
    <cellStyle name="SAPBEXHLevel2 3 11 4" xfId="40736" xr:uid="{8EFC912B-BA0D-49E1-867E-12DA705F9CD1}"/>
    <cellStyle name="SAPBEXHLevel2 3 11 5" xfId="40737" xr:uid="{8BB64E29-0789-4529-BF4B-827B596F01A7}"/>
    <cellStyle name="SAPBEXHLevel2 3 11 6" xfId="40738" xr:uid="{3FAFA3B7-2EE6-4402-B6BE-A77959A8E961}"/>
    <cellStyle name="SAPBEXHLevel2 3 11 7" xfId="40739" xr:uid="{3E4EAC2C-C19F-44EC-9B54-FA31FEE2DC9D}"/>
    <cellStyle name="SAPBEXHLevel2 3 11 8" xfId="40740" xr:uid="{85059846-052E-4654-AC6A-AF0EB15C625E}"/>
    <cellStyle name="SAPBEXHLevel2 3 11 9" xfId="40741" xr:uid="{AA7212DD-CD65-4C54-BC0E-3C8AB62AB9CD}"/>
    <cellStyle name="SAPBEXHLevel2 3 12" xfId="14287" xr:uid="{50A033B7-89FE-4FD6-BEED-065382AF4582}"/>
    <cellStyle name="SAPBEXHLevel2 3 12 2" xfId="40742" xr:uid="{46E968A3-D98E-4588-A06E-3054A0B696A0}"/>
    <cellStyle name="SAPBEXHLevel2 3 12 3" xfId="40743" xr:uid="{2FCDEE7D-7F13-4305-B7E2-A3B07C55815B}"/>
    <cellStyle name="SAPBEXHLevel2 3 12 4" xfId="40744" xr:uid="{9FB41BFE-9BDE-4B62-9EE1-FB74E599A734}"/>
    <cellStyle name="SAPBEXHLevel2 3 12 5" xfId="40745" xr:uid="{861D902D-0199-44D3-92DA-A14EBD9C840A}"/>
    <cellStyle name="SAPBEXHLevel2 3 12 6" xfId="40746" xr:uid="{5C19B09E-DFA8-4E2F-A3CB-F39C400F6355}"/>
    <cellStyle name="SAPBEXHLevel2 3 12 7" xfId="40747" xr:uid="{E32042B7-31A7-421D-87B6-5B2990693BEF}"/>
    <cellStyle name="SAPBEXHLevel2 3 12 8" xfId="40748" xr:uid="{400CBA70-6276-456D-BCB2-C62B94FADE52}"/>
    <cellStyle name="SAPBEXHLevel2 3 12 9" xfId="40749" xr:uid="{A8B67173-24D0-445C-83D6-6C08F86A24B2}"/>
    <cellStyle name="SAPBEXHLevel2 3 13" xfId="14291" xr:uid="{39C98886-FF24-4F5A-97D9-1F0B4A303754}"/>
    <cellStyle name="SAPBEXHLevel2 3 13 2" xfId="40750" xr:uid="{59F65942-C3D2-43E8-9922-9ACC4B0606F2}"/>
    <cellStyle name="SAPBEXHLevel2 3 13 3" xfId="40751" xr:uid="{12828D78-1158-45A3-9068-EF912248D5E6}"/>
    <cellStyle name="SAPBEXHLevel2 3 13 4" xfId="40752" xr:uid="{574DC403-6435-41AD-A86D-1220163B4C47}"/>
    <cellStyle name="SAPBEXHLevel2 3 13 5" xfId="40753" xr:uid="{96D0A4FC-B561-4294-A065-E8B3B97F77DE}"/>
    <cellStyle name="SAPBEXHLevel2 3 13 6" xfId="40754" xr:uid="{0C3CB7D2-E00B-40DB-9137-72865EE6AA70}"/>
    <cellStyle name="SAPBEXHLevel2 3 13 7" xfId="40755" xr:uid="{AB5BFDA5-D6F1-432F-A687-C78FCA0AEFF2}"/>
    <cellStyle name="SAPBEXHLevel2 3 13 8" xfId="40756" xr:uid="{BCCE1BD3-3D9C-4A34-BD65-212D09922235}"/>
    <cellStyle name="SAPBEXHLevel2 3 13 9" xfId="40757" xr:uid="{3702FEB9-AE9A-48D6-9158-1BF01D740EBA}"/>
    <cellStyle name="SAPBEXHLevel2 3 14" xfId="8267" xr:uid="{D1B93DA8-E99A-49AF-8151-5BB2E897F003}"/>
    <cellStyle name="SAPBEXHLevel2 3 15" xfId="8273" xr:uid="{08E6B083-CFAD-410A-8CCF-47C539AD9A72}"/>
    <cellStyle name="SAPBEXHLevel2 3 16" xfId="8280" xr:uid="{CBCD840F-F8CC-4800-894C-3B9BBDD42463}"/>
    <cellStyle name="SAPBEXHLevel2 3 17" xfId="8287" xr:uid="{A90D2CFA-B3F6-478F-B4F4-F8B30D5B44BC}"/>
    <cellStyle name="SAPBEXHLevel2 3 18" xfId="8293" xr:uid="{866E339C-103A-4216-8837-06226F011939}"/>
    <cellStyle name="SAPBEXHLevel2 3 19" xfId="12480" xr:uid="{CEACD7D2-4635-4E88-A1F6-89049D166640}"/>
    <cellStyle name="SAPBEXHLevel2 3 2" xfId="40758" xr:uid="{692D146B-2A82-412D-8535-A807EE64C67A}"/>
    <cellStyle name="SAPBEXHLevel2 3 2 10" xfId="10254" xr:uid="{D73A49C0-E738-40FE-A807-9114C29D9C3F}"/>
    <cellStyle name="SAPBEXHLevel2 3 2 10 2" xfId="40759" xr:uid="{9A513B73-3F86-401F-B49A-37C9B1FC277B}"/>
    <cellStyle name="SAPBEXHLevel2 3 2 10 3" xfId="40760" xr:uid="{C9B950EC-7F2B-46BE-9574-A0F5C21C915C}"/>
    <cellStyle name="SAPBEXHLevel2 3 2 10 4" xfId="40761" xr:uid="{3B67D6BC-BC86-4FD1-B27E-5B32A48954C9}"/>
    <cellStyle name="SAPBEXHLevel2 3 2 10 5" xfId="40762" xr:uid="{13019E08-999D-457B-9C6E-48DBF692B02D}"/>
    <cellStyle name="SAPBEXHLevel2 3 2 10 6" xfId="40763" xr:uid="{68F84484-4E58-4FFA-8DB5-965317CA9089}"/>
    <cellStyle name="SAPBEXHLevel2 3 2 10 7" xfId="40764" xr:uid="{8C71CF1D-5717-495C-9668-BA2E49AB2F79}"/>
    <cellStyle name="SAPBEXHLevel2 3 2 10 8" xfId="30985" xr:uid="{3A87B4B3-DB2C-40C8-83F1-8D66AB30E3B8}"/>
    <cellStyle name="SAPBEXHLevel2 3 2 10 9" xfId="30987" xr:uid="{F2976B99-8863-4F98-8C88-A5CEBEA3E994}"/>
    <cellStyle name="SAPBEXHLevel2 3 2 11" xfId="10256" xr:uid="{904B9C37-1ADF-4C97-8C50-89FBE7D3C41B}"/>
    <cellStyle name="SAPBEXHLevel2 3 2 12" xfId="10259" xr:uid="{39A64DCF-6A5E-4D09-92C2-A95EBC79261E}"/>
    <cellStyle name="SAPBEXHLevel2 3 2 13" xfId="10262" xr:uid="{BFD91A0E-733B-43C3-80F5-E41EEE66F93B}"/>
    <cellStyle name="SAPBEXHLevel2 3 2 14" xfId="10265" xr:uid="{3E603148-7B06-4A44-90CE-0B2B2F4CF73F}"/>
    <cellStyle name="SAPBEXHLevel2 3 2 15" xfId="10268" xr:uid="{4CE79F21-6EC3-4B4D-BC32-6E629E8604B0}"/>
    <cellStyle name="SAPBEXHLevel2 3 2 16" xfId="10271" xr:uid="{E69F037B-3A6E-413B-A14E-4B0FE9481562}"/>
    <cellStyle name="SAPBEXHLevel2 3 2 17" xfId="40765" xr:uid="{81DC355C-1B24-4A77-B670-A689DB198684}"/>
    <cellStyle name="SAPBEXHLevel2 3 2 18" xfId="40766" xr:uid="{7F6B5D04-C740-47B1-8A05-214AF9E709F5}"/>
    <cellStyle name="SAPBEXHLevel2 3 2 2" xfId="40767" xr:uid="{DEEDC24F-55A0-4C3F-9A68-50BC3613F923}"/>
    <cellStyle name="SAPBEXHLevel2 3 2 2 10" xfId="40768" xr:uid="{D849023E-DF3A-4585-A1A9-4916A93AB54C}"/>
    <cellStyle name="SAPBEXHLevel2 3 2 2 2" xfId="40769" xr:uid="{0F97F62C-A190-4C7C-B79F-F3F9BC46A1E0}"/>
    <cellStyle name="SAPBEXHLevel2 3 2 2 2 2" xfId="24039" xr:uid="{9CFFB7D7-C7A3-4B16-A6A4-47B2E95D9D2A}"/>
    <cellStyle name="SAPBEXHLevel2 3 2 2 2 3" xfId="8159" xr:uid="{FB15B507-611F-4131-A0FF-9E59337DDB6A}"/>
    <cellStyle name="SAPBEXHLevel2 3 2 2 2 4" xfId="8167" xr:uid="{8D58276C-A1D8-40B4-9E9C-0DC1808FE9C6}"/>
    <cellStyle name="SAPBEXHLevel2 3 2 2 2 5" xfId="8174" xr:uid="{94F00F2A-50F8-44DC-A296-C610DE85143E}"/>
    <cellStyle name="SAPBEXHLevel2 3 2 2 2 6" xfId="8182" xr:uid="{40818223-2A6C-4F7D-BCCF-B434664F4871}"/>
    <cellStyle name="SAPBEXHLevel2 3 2 2 2 7" xfId="6414" xr:uid="{453E2077-7A7B-4A69-BBA7-7430C76E909B}"/>
    <cellStyle name="SAPBEXHLevel2 3 2 2 2 8" xfId="1894" xr:uid="{5613F107-1054-45A2-8AC3-FBC4FAD32E8F}"/>
    <cellStyle name="SAPBEXHLevel2 3 2 2 2 9" xfId="40770" xr:uid="{AB6B9A02-21F6-4D40-9C53-B7144FCAB2AC}"/>
    <cellStyle name="SAPBEXHLevel2 3 2 2 3" xfId="40772" xr:uid="{8582260A-7BC2-4CE7-A336-96E223AB06B1}"/>
    <cellStyle name="SAPBEXHLevel2 3 2 2 4" xfId="40773" xr:uid="{9DED3645-CA42-4804-B1BB-45292E00935B}"/>
    <cellStyle name="SAPBEXHLevel2 3 2 2 5" xfId="40774" xr:uid="{3E7DE50F-566E-44A3-8853-DB32C8F72D5F}"/>
    <cellStyle name="SAPBEXHLevel2 3 2 2 6" xfId="40775" xr:uid="{CABEFEA6-E6BA-4DA6-A5A0-D0EE0DC4C952}"/>
    <cellStyle name="SAPBEXHLevel2 3 2 2 7" xfId="40776" xr:uid="{C9595754-269B-40C2-954A-4347F9ED241F}"/>
    <cellStyle name="SAPBEXHLevel2 3 2 2 8" xfId="40777" xr:uid="{1D54A341-4808-4981-9616-A68799DEB8ED}"/>
    <cellStyle name="SAPBEXHLevel2 3 2 2 9" xfId="40778" xr:uid="{950405E6-96E1-4A80-BACC-BA2FDCF57B7F}"/>
    <cellStyle name="SAPBEXHLevel2 3 2 3" xfId="40779" xr:uid="{F88D20F6-E561-4A55-B820-768416EAE1A5}"/>
    <cellStyle name="SAPBEXHLevel2 3 2 3 10" xfId="40780" xr:uid="{2AF61F65-0AA7-466C-9ADC-C145B7DECD0F}"/>
    <cellStyle name="SAPBEXHLevel2 3 2 3 2" xfId="28506" xr:uid="{D8CCAED6-97CA-41D1-9E44-234946CB9CF9}"/>
    <cellStyle name="SAPBEXHLevel2 3 2 3 2 2" xfId="40781" xr:uid="{6D2F8DEB-54BE-44E7-A556-12ACCEA38B06}"/>
    <cellStyle name="SAPBEXHLevel2 3 2 3 2 3" xfId="40782" xr:uid="{DDD64C86-8473-4B22-ACA0-873805CD7AA2}"/>
    <cellStyle name="SAPBEXHLevel2 3 2 3 2 4" xfId="40783" xr:uid="{C053C318-2806-41BA-8111-99EED151BF45}"/>
    <cellStyle name="SAPBEXHLevel2 3 2 3 2 5" xfId="40784" xr:uid="{11039A5E-8200-478F-924E-33B2F0CF6CBD}"/>
    <cellStyle name="SAPBEXHLevel2 3 2 3 2 6" xfId="40785" xr:uid="{25F72384-DEB8-4642-B833-E87C0312F5C5}"/>
    <cellStyle name="SAPBEXHLevel2 3 2 3 2 7" xfId="40786" xr:uid="{2B009010-9780-4A67-BE61-7A17FA119245}"/>
    <cellStyle name="SAPBEXHLevel2 3 2 3 2 8" xfId="40787" xr:uid="{A820D493-1507-457A-8F36-483E2346197A}"/>
    <cellStyle name="SAPBEXHLevel2 3 2 3 2 9" xfId="40788" xr:uid="{43DB57F9-9638-4B5F-A2E1-5FD584C7A7D1}"/>
    <cellStyle name="SAPBEXHLevel2 3 2 3 3" xfId="28527" xr:uid="{696D794C-3AC6-4F00-9ABD-11A4D5926967}"/>
    <cellStyle name="SAPBEXHLevel2 3 2 3 4" xfId="28548" xr:uid="{47EB6963-56BE-48E5-9B6E-2D6DC8BD27A2}"/>
    <cellStyle name="SAPBEXHLevel2 3 2 3 5" xfId="28552" xr:uid="{10F78B38-7A72-4919-9A30-E912F58A1AB5}"/>
    <cellStyle name="SAPBEXHLevel2 3 2 3 6" xfId="28556" xr:uid="{A69F5F1C-0A06-4039-8DBA-C0BA43ABC0AA}"/>
    <cellStyle name="SAPBEXHLevel2 3 2 3 7" xfId="40789" xr:uid="{9C668EBD-209D-439A-81CA-193C95BD91F7}"/>
    <cellStyle name="SAPBEXHLevel2 3 2 3 8" xfId="40790" xr:uid="{F9A912CC-275A-4966-80B5-4A7BEB0FA25B}"/>
    <cellStyle name="SAPBEXHLevel2 3 2 3 9" xfId="40791" xr:uid="{6AB728EF-4B67-48E0-AC61-867F4C967B80}"/>
    <cellStyle name="SAPBEXHLevel2 3 2 4" xfId="16618" xr:uid="{8ED2A5F6-036A-4C34-B96C-5F816C508A36}"/>
    <cellStyle name="SAPBEXHLevel2 3 2 4 10" xfId="40792" xr:uid="{238CEBCA-20BD-4C1F-8CF6-9EA29DEF0A9E}"/>
    <cellStyle name="SAPBEXHLevel2 3 2 4 2" xfId="40793" xr:uid="{6A02D71A-DA27-470F-B9D0-CD2C38C585D2}"/>
    <cellStyle name="SAPBEXHLevel2 3 2 4 2 2" xfId="40794" xr:uid="{6543F1F9-6E54-4F56-B94C-716334195BE7}"/>
    <cellStyle name="SAPBEXHLevel2 3 2 4 2 3" xfId="40795" xr:uid="{3064288F-6B39-4B75-9BD4-DF62D78453CD}"/>
    <cellStyle name="SAPBEXHLevel2 3 2 4 2 4" xfId="40796" xr:uid="{5AA8744B-F2AE-410A-9CA1-4E6582813B21}"/>
    <cellStyle name="SAPBEXHLevel2 3 2 4 2 5" xfId="40797" xr:uid="{3750ACD7-2B2B-4452-933F-8AC0893CD34B}"/>
    <cellStyle name="SAPBEXHLevel2 3 2 4 2 6" xfId="40798" xr:uid="{207D8AB5-FD4E-45AD-83F1-01AB388D1959}"/>
    <cellStyle name="SAPBEXHLevel2 3 2 4 2 7" xfId="40799" xr:uid="{5EAA3429-60C7-43E7-9C70-3EC74E0BAC9E}"/>
    <cellStyle name="SAPBEXHLevel2 3 2 4 2 8" xfId="40800" xr:uid="{739F645E-FFAF-4895-8DDF-B3757EF8BACA}"/>
    <cellStyle name="SAPBEXHLevel2 3 2 4 2 9" xfId="8571" xr:uid="{D39DFB8A-B875-47BA-981F-9CD50AF58B45}"/>
    <cellStyle name="SAPBEXHLevel2 3 2 4 3" xfId="40801" xr:uid="{FE417F27-5DD4-4E34-B32F-AFA48E2C1659}"/>
    <cellStyle name="SAPBEXHLevel2 3 2 4 4" xfId="40802" xr:uid="{4F482D7F-F294-49E2-80C3-85C474EA421C}"/>
    <cellStyle name="SAPBEXHLevel2 3 2 4 5" xfId="40803" xr:uid="{E27D1E40-DDB9-4E37-A6F5-F14B13E409EE}"/>
    <cellStyle name="SAPBEXHLevel2 3 2 4 6" xfId="40804" xr:uid="{C83C340D-F18D-4AA5-8990-E2EE1734729D}"/>
    <cellStyle name="SAPBEXHLevel2 3 2 4 7" xfId="40805" xr:uid="{1084637B-80DA-4E56-BAC8-090F46562DAA}"/>
    <cellStyle name="SAPBEXHLevel2 3 2 4 8" xfId="33332" xr:uid="{6B0C0D61-38EE-4BAB-A430-3BA88BAD68CB}"/>
    <cellStyle name="SAPBEXHLevel2 3 2 4 9" xfId="40806" xr:uid="{BC9F5B15-8CC8-4561-B767-D88DB3492ADA}"/>
    <cellStyle name="SAPBEXHLevel2 3 2 5" xfId="15308" xr:uid="{075C54FA-0F4D-4BD7-8629-3E07F5891A00}"/>
    <cellStyle name="SAPBEXHLevel2 3 2 5 10" xfId="10221" xr:uid="{C51C4E0A-D875-48C8-BED0-E0DE9DE03C6E}"/>
    <cellStyle name="SAPBEXHLevel2 3 2 5 2" xfId="40807" xr:uid="{239A3B46-DEAB-43D0-AC1E-573B95856B62}"/>
    <cellStyle name="SAPBEXHLevel2 3 2 5 2 2" xfId="40808" xr:uid="{E1D0C2FE-07CE-462B-8CC1-130EC057335D}"/>
    <cellStyle name="SAPBEXHLevel2 3 2 5 2 3" xfId="40809" xr:uid="{A39F1DAB-526D-4DC5-9FB8-0AAE7DB9EA29}"/>
    <cellStyle name="SAPBEXHLevel2 3 2 5 2 4" xfId="40810" xr:uid="{E7644E45-0DE1-4911-AFD0-269A9056F82C}"/>
    <cellStyle name="SAPBEXHLevel2 3 2 5 2 5" xfId="40811" xr:uid="{4F04378A-892B-401E-83EB-3F9E3DCC1924}"/>
    <cellStyle name="SAPBEXHLevel2 3 2 5 2 6" xfId="40812" xr:uid="{BE43CA8E-5BE6-4D50-B826-71ABFC3CCB66}"/>
    <cellStyle name="SAPBEXHLevel2 3 2 5 2 7" xfId="40813" xr:uid="{27ED9988-E622-4516-A782-DB8AF5FF7644}"/>
    <cellStyle name="SAPBEXHLevel2 3 2 5 2 8" xfId="40814" xr:uid="{4AE4CEC5-DDD5-4791-A1ED-3A7F5B394ABD}"/>
    <cellStyle name="SAPBEXHLevel2 3 2 5 2 9" xfId="27123" xr:uid="{3C9E1E80-54AF-4FD4-BAD7-B9EB784D9DEB}"/>
    <cellStyle name="SAPBEXHLevel2 3 2 5 3" xfId="7149" xr:uid="{A040A158-3DB9-42C8-9253-C8C05A11F173}"/>
    <cellStyle name="SAPBEXHLevel2 3 2 5 4" xfId="7155" xr:uid="{CD8A5074-17DF-4B8B-9B48-89FB5CB0F49A}"/>
    <cellStyle name="SAPBEXHLevel2 3 2 5 5" xfId="7162" xr:uid="{4381FF7A-FCE3-4057-9A1B-E754F92052E6}"/>
    <cellStyle name="SAPBEXHLevel2 3 2 5 6" xfId="7168" xr:uid="{E9B0A86C-93B4-4A98-88FD-65A45448F96A}"/>
    <cellStyle name="SAPBEXHLevel2 3 2 5 7" xfId="7175" xr:uid="{CDEE2ED9-681C-4BF1-A303-352F2B84607B}"/>
    <cellStyle name="SAPBEXHLevel2 3 2 5 8" xfId="7181" xr:uid="{BC12FA61-9E2E-419D-AB20-ACE4A4BD7AC5}"/>
    <cellStyle name="SAPBEXHLevel2 3 2 5 9" xfId="7187" xr:uid="{829AEF8F-9AF7-40AB-BCB6-107DACD40F5F}"/>
    <cellStyle name="SAPBEXHLevel2 3 2 6" xfId="15312" xr:uid="{33AA617C-7F63-4595-BB32-0AAD34D225DF}"/>
    <cellStyle name="SAPBEXHLevel2 3 2 6 10" xfId="10310" xr:uid="{37C4EF3D-B6FB-4E51-A5A2-1E2108280690}"/>
    <cellStyle name="SAPBEXHLevel2 3 2 6 2" xfId="40815" xr:uid="{FA8E54F8-B4D0-440E-A00E-57E9D59D48EC}"/>
    <cellStyle name="SAPBEXHLevel2 3 2 6 2 2" xfId="40816" xr:uid="{580ACCA6-8610-41F7-93CD-8F7CEDB23006}"/>
    <cellStyle name="SAPBEXHLevel2 3 2 6 2 3" xfId="40817" xr:uid="{2B246F13-6933-4C9C-913F-D55290AFBF3D}"/>
    <cellStyle name="SAPBEXHLevel2 3 2 6 2 4" xfId="40818" xr:uid="{07507A00-2409-4A5A-9F9F-31B476A11FB9}"/>
    <cellStyle name="SAPBEXHLevel2 3 2 6 2 5" xfId="28725" xr:uid="{45A3755E-5CE2-4E19-819A-F5BEEB85F9EE}"/>
    <cellStyle name="SAPBEXHLevel2 3 2 6 2 6" xfId="40819" xr:uid="{19B69031-32D8-45A5-B63B-2300AE7BFC2A}"/>
    <cellStyle name="SAPBEXHLevel2 3 2 6 2 7" xfId="40820" xr:uid="{E974BFAC-B4F2-4B70-B2AB-814C553B0967}"/>
    <cellStyle name="SAPBEXHLevel2 3 2 6 2 8" xfId="40821" xr:uid="{1400BFEF-88D1-45D6-9763-512D992E2AC5}"/>
    <cellStyle name="SAPBEXHLevel2 3 2 6 2 9" xfId="1136" xr:uid="{C0C317BF-F675-4ED9-96D9-D72B4DACB66C}"/>
    <cellStyle name="SAPBEXHLevel2 3 2 6 3" xfId="40822" xr:uid="{00C807E5-52D5-48E6-A753-CE2BC1A09F62}"/>
    <cellStyle name="SAPBEXHLevel2 3 2 6 4" xfId="40823" xr:uid="{27970DB9-C589-49E6-BD77-C5DDA180FA34}"/>
    <cellStyle name="SAPBEXHLevel2 3 2 6 5" xfId="40824" xr:uid="{F85E3378-1404-4793-916F-25FD048A74D2}"/>
    <cellStyle name="SAPBEXHLevel2 3 2 6 6" xfId="40825" xr:uid="{895DD29F-DF0C-4C9F-9BC3-7D8C64C2C50F}"/>
    <cellStyle name="SAPBEXHLevel2 3 2 6 7" xfId="40826" xr:uid="{F088D632-90AF-43DA-BDFE-65DFD27B34C3}"/>
    <cellStyle name="SAPBEXHLevel2 3 2 6 8" xfId="40827" xr:uid="{53900939-2406-4918-ADB3-7BBC9F064C7A}"/>
    <cellStyle name="SAPBEXHLevel2 3 2 6 9" xfId="40828" xr:uid="{9F132236-AC0C-4F9E-96F3-FCD469E170CB}"/>
    <cellStyle name="SAPBEXHLevel2 3 2 7" xfId="15316" xr:uid="{D37863E8-CDF6-460A-9A95-5DA4FCBFC037}"/>
    <cellStyle name="SAPBEXHLevel2 3 2 7 2" xfId="40829" xr:uid="{F6F2720D-574F-4211-BEAF-B7401A714A0A}"/>
    <cellStyle name="SAPBEXHLevel2 3 2 7 3" xfId="40830" xr:uid="{5A45780D-A1B6-4F22-BBEB-6A323E6F06A0}"/>
    <cellStyle name="SAPBEXHLevel2 3 2 7 4" xfId="40831" xr:uid="{9AE5FB32-BA98-4990-AC80-349E0F18C0BA}"/>
    <cellStyle name="SAPBEXHLevel2 3 2 7 5" xfId="40832" xr:uid="{2C484EFB-AD51-4481-A218-114A69621289}"/>
    <cellStyle name="SAPBEXHLevel2 3 2 7 6" xfId="40833" xr:uid="{F8D36AE7-F0E3-47F8-A98E-69BB234F9718}"/>
    <cellStyle name="SAPBEXHLevel2 3 2 7 7" xfId="40834" xr:uid="{A64EBBC9-6DF2-47D9-8669-DF0A98D70E12}"/>
    <cellStyle name="SAPBEXHLevel2 3 2 7 8" xfId="37800" xr:uid="{27BD67D1-8FAB-41DD-827A-EFB0EDC5D850}"/>
    <cellStyle name="SAPBEXHLevel2 3 2 7 9" xfId="37806" xr:uid="{DE59F0D7-BCCB-46E8-9DC9-884C4B41613F}"/>
    <cellStyle name="SAPBEXHLevel2 3 2 8" xfId="15321" xr:uid="{D606C065-F3A9-4F39-AF74-E1185EB6F8BA}"/>
    <cellStyle name="SAPBEXHLevel2 3 2 8 2" xfId="40835" xr:uid="{ED8371C3-3803-4850-958A-990E1A9D676C}"/>
    <cellStyle name="SAPBEXHLevel2 3 2 8 3" xfId="40836" xr:uid="{560B9675-B16A-433A-AF8E-37D26F7FD8F3}"/>
    <cellStyle name="SAPBEXHLevel2 3 2 8 4" xfId="40837" xr:uid="{D3C007DF-CB7E-4338-BAB2-39F62F098BE2}"/>
    <cellStyle name="SAPBEXHLevel2 3 2 8 5" xfId="40838" xr:uid="{8AA40F9F-1BD1-4406-94EF-0584FD1A9D07}"/>
    <cellStyle name="SAPBEXHLevel2 3 2 8 6" xfId="40839" xr:uid="{991CE926-0EE8-4223-82CA-13F9CA8FA97E}"/>
    <cellStyle name="SAPBEXHLevel2 3 2 8 7" xfId="40840" xr:uid="{372548AB-35D9-4023-BEB4-D5D3FE2B4F0A}"/>
    <cellStyle name="SAPBEXHLevel2 3 2 8 8" xfId="37815" xr:uid="{A9ABB3B6-8EC0-4174-8E83-1DF278ECF930}"/>
    <cellStyle name="SAPBEXHLevel2 3 2 8 9" xfId="37821" xr:uid="{7664F9C1-9CF0-440F-81CE-52282EB4C81E}"/>
    <cellStyle name="SAPBEXHLevel2 3 2 9" xfId="15326" xr:uid="{091C7A0C-5689-4466-BF13-9ABF31C966AC}"/>
    <cellStyle name="SAPBEXHLevel2 3 2 9 2" xfId="40841" xr:uid="{F85014DC-8A12-4883-8635-27608C8C43A5}"/>
    <cellStyle name="SAPBEXHLevel2 3 2 9 3" xfId="40842" xr:uid="{1BC54588-1E93-4516-8B43-F617EC39F256}"/>
    <cellStyle name="SAPBEXHLevel2 3 2 9 4" xfId="40843" xr:uid="{49137148-9373-45B3-8AFB-DBA4EA0BC83F}"/>
    <cellStyle name="SAPBEXHLevel2 3 2 9 5" xfId="40844" xr:uid="{5E7D4612-943A-40A9-B418-2C1FF28C7F48}"/>
    <cellStyle name="SAPBEXHLevel2 3 2 9 6" xfId="40845" xr:uid="{DD859F96-D346-4A38-9190-1A8A7C17DFD7}"/>
    <cellStyle name="SAPBEXHLevel2 3 2 9 7" xfId="40846" xr:uid="{2FCD3843-2C85-4889-ABD5-3D981F2051CA}"/>
    <cellStyle name="SAPBEXHLevel2 3 2 9 8" xfId="33351" xr:uid="{A4E197AF-EDD8-4EE7-B895-998AFB33B330}"/>
    <cellStyle name="SAPBEXHLevel2 3 2 9 9" xfId="37835" xr:uid="{000562D0-01DC-4E56-B5A5-136A9762A784}"/>
    <cellStyle name="SAPBEXHLevel2 3 2_New TB 18-19" xfId="40847" xr:uid="{275C2FCC-3A73-4C83-A3F9-E410F428625B}"/>
    <cellStyle name="SAPBEXHLevel2 3 20" xfId="8274" xr:uid="{7977247E-BA60-4040-89A1-65AA6929E082}"/>
    <cellStyle name="SAPBEXHLevel2 3 21" xfId="8281" xr:uid="{E339DF28-77BB-4C35-9F4B-EB5CCC270485}"/>
    <cellStyle name="SAPBEXHLevel2 3 3" xfId="40848" xr:uid="{A3932915-47C9-4C82-90DC-BBEEA6C66935}"/>
    <cellStyle name="SAPBEXHLevel2 3 3 10" xfId="10344" xr:uid="{46EB90DA-D2FA-4948-BC55-37B1C64A8BEE}"/>
    <cellStyle name="SAPBEXHLevel2 3 3 10 2" xfId="22843" xr:uid="{5DFFAAFA-6918-4F75-BFB7-ACABC525F78F}"/>
    <cellStyle name="SAPBEXHLevel2 3 3 10 3" xfId="22847" xr:uid="{DF821146-AF89-4961-A8D0-C01B4FDAC9E3}"/>
    <cellStyle name="SAPBEXHLevel2 3 3 10 4" xfId="22850" xr:uid="{FE6118C7-1385-4B28-9B85-8E455ABC73AA}"/>
    <cellStyle name="SAPBEXHLevel2 3 3 10 5" xfId="40849" xr:uid="{FE14C654-2C6F-408F-8ADE-18B19428C647}"/>
    <cellStyle name="SAPBEXHLevel2 3 3 10 6" xfId="40851" xr:uid="{FE582827-1EBA-4F70-ACE9-94CCCACAC65E}"/>
    <cellStyle name="SAPBEXHLevel2 3 3 10 7" xfId="40853" xr:uid="{881C051D-FD9D-4F58-803A-F714721A7EE8}"/>
    <cellStyle name="SAPBEXHLevel2 3 3 10 8" xfId="40854" xr:uid="{0B267953-D8E4-40CC-A0C4-81D8A122D932}"/>
    <cellStyle name="SAPBEXHLevel2 3 3 10 9" xfId="40855" xr:uid="{E07AEE33-B479-48ED-8C30-91C37DBA36CF}"/>
    <cellStyle name="SAPBEXHLevel2 3 3 11" xfId="10346" xr:uid="{A5F8A2FC-A053-4615-860D-0D03B0C0A559}"/>
    <cellStyle name="SAPBEXHLevel2 3 3 12" xfId="10349" xr:uid="{3CC722ED-2D42-4C46-9545-5EAFA077511A}"/>
    <cellStyle name="SAPBEXHLevel2 3 3 13" xfId="10353" xr:uid="{1539851B-965C-46FA-B2D6-0469A181E2C0}"/>
    <cellStyle name="SAPBEXHLevel2 3 3 14" xfId="10357" xr:uid="{82D1663B-5ED5-40E8-9F8C-FB9BF4703EED}"/>
    <cellStyle name="SAPBEXHLevel2 3 3 15" xfId="10362" xr:uid="{6BB60ECF-52A4-47E6-A206-D3DBF32BA685}"/>
    <cellStyle name="SAPBEXHLevel2 3 3 16" xfId="10367" xr:uid="{E3678257-8C79-47B2-BAAB-D4DB38AEAC91}"/>
    <cellStyle name="SAPBEXHLevel2 3 3 17" xfId="11571" xr:uid="{76BABF2A-665D-4C47-9B83-2E37E0BC1234}"/>
    <cellStyle name="SAPBEXHLevel2 3 3 18" xfId="11591" xr:uid="{7D544A16-1089-48EA-9954-284A55718999}"/>
    <cellStyle name="SAPBEXHLevel2 3 3 2" xfId="40856" xr:uid="{967307D3-0C03-4606-BA14-723A9729079A}"/>
    <cellStyle name="SAPBEXHLevel2 3 3 2 10" xfId="40857" xr:uid="{8483018F-6BC0-4C25-9D93-632F873172C2}"/>
    <cellStyle name="SAPBEXHLevel2 3 3 2 2" xfId="40858" xr:uid="{B235AFD9-E1FA-403F-AB3B-D14732C98A9F}"/>
    <cellStyle name="SAPBEXHLevel2 3 3 2 2 2" xfId="40859" xr:uid="{E45082F3-F038-4193-9336-87D85E075B02}"/>
    <cellStyle name="SAPBEXHLevel2 3 3 2 2 3" xfId="27645" xr:uid="{AA2195FC-D984-44D2-8267-1CCF5694F938}"/>
    <cellStyle name="SAPBEXHLevel2 3 3 2 2 4" xfId="2969" xr:uid="{A02C9E0A-E3C9-409D-A0E3-9D6A2FD582FC}"/>
    <cellStyle name="SAPBEXHLevel2 3 3 2 2 5" xfId="7391" xr:uid="{0568FF5E-112F-4350-A433-1C7B74DCE14D}"/>
    <cellStyle name="SAPBEXHLevel2 3 3 2 2 6" xfId="7567" xr:uid="{CC4FA4E0-6353-477C-9B5A-48E718BA83CD}"/>
    <cellStyle name="SAPBEXHLevel2 3 3 2 2 7" xfId="7650" xr:uid="{26615AA7-AA1B-4162-BC2D-18174FC52005}"/>
    <cellStyle name="SAPBEXHLevel2 3 3 2 2 8" xfId="7674" xr:uid="{E36FA0FE-49F9-4043-B2D0-C926F59AA23B}"/>
    <cellStyle name="SAPBEXHLevel2 3 3 2 2 9" xfId="8641" xr:uid="{C44124A8-6A1B-4C61-AF61-3088C3ED8C0B}"/>
    <cellStyle name="SAPBEXHLevel2 3 3 2 3" xfId="40860" xr:uid="{0B4FE11E-0FA7-48DB-AB33-80D3CA3937E1}"/>
    <cellStyle name="SAPBEXHLevel2 3 3 2 4" xfId="40861" xr:uid="{89601ECE-62DA-4F2B-869F-EEDD1AA1508D}"/>
    <cellStyle name="SAPBEXHLevel2 3 3 2 5" xfId="40862" xr:uid="{75B6B5E5-38AF-4A73-9EA4-95B33CAAAB22}"/>
    <cellStyle name="SAPBEXHLevel2 3 3 2 6" xfId="40863" xr:uid="{F9F9CAD3-5520-4012-B15C-6B4765688339}"/>
    <cellStyle name="SAPBEXHLevel2 3 3 2 7" xfId="32497" xr:uid="{EFF82C37-AE10-4075-883D-FB42573598BE}"/>
    <cellStyle name="SAPBEXHLevel2 3 3 2 8" xfId="32499" xr:uid="{24B299EA-A2A9-4711-BF6C-A3ECA270955E}"/>
    <cellStyle name="SAPBEXHLevel2 3 3 2 9" xfId="32501" xr:uid="{5E1F16A4-5F12-46FF-BB90-ED64D0E78DE5}"/>
    <cellStyle name="SAPBEXHLevel2 3 3 3" xfId="40864" xr:uid="{BB014458-0245-41BB-9A61-0273AFA0FFE8}"/>
    <cellStyle name="SAPBEXHLevel2 3 3 3 10" xfId="9710" xr:uid="{26D8D69F-9F7C-4E16-8D7B-EFF933F3A657}"/>
    <cellStyle name="SAPBEXHLevel2 3 3 3 2" xfId="40865" xr:uid="{293922D1-029E-46B6-9481-DDD85FFC2655}"/>
    <cellStyle name="SAPBEXHLevel2 3 3 3 2 2" xfId="40866" xr:uid="{6508BE69-A496-4ECF-BC2A-1CD75C5F03CA}"/>
    <cellStyle name="SAPBEXHLevel2 3 3 3 2 3" xfId="40867" xr:uid="{AA964670-5044-4A17-9E73-746A402F41E3}"/>
    <cellStyle name="SAPBEXHLevel2 3 3 3 2 4" xfId="40869" xr:uid="{956107E8-56EC-44EE-BC43-878847ECF384}"/>
    <cellStyle name="SAPBEXHLevel2 3 3 3 2 5" xfId="40870" xr:uid="{7F0AD276-413B-4BB7-88C9-0CB6C54FD5C7}"/>
    <cellStyle name="SAPBEXHLevel2 3 3 3 2 6" xfId="40871" xr:uid="{DB33E30C-7D59-4BB6-B9DF-FF449F731C3C}"/>
    <cellStyle name="SAPBEXHLevel2 3 3 3 2 7" xfId="40872" xr:uid="{11EC4EE3-49C7-4F26-8A06-5BD24C2B5136}"/>
    <cellStyle name="SAPBEXHLevel2 3 3 3 2 8" xfId="40873" xr:uid="{0929B0D7-712E-4093-B5BF-1087631FE3E5}"/>
    <cellStyle name="SAPBEXHLevel2 3 3 3 2 9" xfId="40874" xr:uid="{6EF5F3F7-E22C-46E1-B3AB-7F51B5A118ED}"/>
    <cellStyle name="SAPBEXHLevel2 3 3 3 3" xfId="40876" xr:uid="{293276EF-0C46-4E54-B781-53B590C48BB7}"/>
    <cellStyle name="SAPBEXHLevel2 3 3 3 4" xfId="40877" xr:uid="{47618679-F911-4B3B-95AE-ED05EABBF2C5}"/>
    <cellStyle name="SAPBEXHLevel2 3 3 3 5" xfId="40878" xr:uid="{66E0C963-18C9-49FD-A6FC-39231FE6CE70}"/>
    <cellStyle name="SAPBEXHLevel2 3 3 3 6" xfId="40879" xr:uid="{2AD25163-C4D7-4F33-9C01-D0D83B50F55F}"/>
    <cellStyle name="SAPBEXHLevel2 3 3 3 7" xfId="40880" xr:uid="{1A03201E-3850-4EB9-A1D2-F272BAAC0C05}"/>
    <cellStyle name="SAPBEXHLevel2 3 3 3 8" xfId="40881" xr:uid="{36B153D8-97E8-439D-8415-DDC20DC24B74}"/>
    <cellStyle name="SAPBEXHLevel2 3 3 3 9" xfId="40882" xr:uid="{F4D71217-5A12-418A-9E48-9F406AD34BCF}"/>
    <cellStyle name="SAPBEXHLevel2 3 3 4" xfId="5488" xr:uid="{53A664CB-5542-467E-A171-02FB11DF767E}"/>
    <cellStyle name="SAPBEXHLevel2 3 3 4 10" xfId="36594" xr:uid="{5EC0FEF9-61C4-4EA4-AA11-6C9299A0EEC7}"/>
    <cellStyle name="SAPBEXHLevel2 3 3 4 2" xfId="40883" xr:uid="{4F476613-3D7D-4885-B323-F5FDBBEE80CE}"/>
    <cellStyle name="SAPBEXHLevel2 3 3 4 2 2" xfId="34478" xr:uid="{27C0FF5D-E4F0-4B32-B31C-BB36260BE6DA}"/>
    <cellStyle name="SAPBEXHLevel2 3 3 4 2 3" xfId="40884" xr:uid="{0C42129E-B969-48E1-8AEA-33CC8D3964DD}"/>
    <cellStyle name="SAPBEXHLevel2 3 3 4 2 4" xfId="40885" xr:uid="{3DDE5F98-B060-4D14-BCF6-A5B2AF35A390}"/>
    <cellStyle name="SAPBEXHLevel2 3 3 4 2 5" xfId="40887" xr:uid="{0D85A22A-3B44-4427-9398-993483CD40FF}"/>
    <cellStyle name="SAPBEXHLevel2 3 3 4 2 6" xfId="40889" xr:uid="{9C8E8B64-BA76-45A9-9F91-FE45D3BAAA53}"/>
    <cellStyle name="SAPBEXHLevel2 3 3 4 2 7" xfId="40891" xr:uid="{05F1A2BF-F5D3-4889-AECA-5825B61EAEB3}"/>
    <cellStyle name="SAPBEXHLevel2 3 3 4 2 8" xfId="40893" xr:uid="{C026D9AE-3BAB-4D91-85EC-4317094EC9C5}"/>
    <cellStyle name="SAPBEXHLevel2 3 3 4 2 9" xfId="18976" xr:uid="{F506F87A-D0A9-4DA3-A825-EC494C3A5C7E}"/>
    <cellStyle name="SAPBEXHLevel2 3 3 4 3" xfId="40895" xr:uid="{6CAB8253-6815-4EE8-B1B1-8A860189F10B}"/>
    <cellStyle name="SAPBEXHLevel2 3 3 4 4" xfId="40896" xr:uid="{30120DC9-3B02-49CD-987E-EBD2D9B93FA1}"/>
    <cellStyle name="SAPBEXHLevel2 3 3 4 5" xfId="40897" xr:uid="{70646307-BC18-4421-8CBA-0372CB1E1B69}"/>
    <cellStyle name="SAPBEXHLevel2 3 3 4 6" xfId="40898" xr:uid="{7306E6B9-4D22-48E4-A912-C03327169563}"/>
    <cellStyle name="SAPBEXHLevel2 3 3 4 7" xfId="40899" xr:uid="{608CA2B2-CD3F-4AD0-9645-B4931E53A436}"/>
    <cellStyle name="SAPBEXHLevel2 3 3 4 8" xfId="40900" xr:uid="{A0021060-6E3F-4B87-9572-34050DBD3713}"/>
    <cellStyle name="SAPBEXHLevel2 3 3 4 9" xfId="40901" xr:uid="{625F044A-2DA8-49F7-8833-4008598BC927}"/>
    <cellStyle name="SAPBEXHLevel2 3 3 5" xfId="1237" xr:uid="{C0C299D3-F661-473E-92D8-90BBE3A0D1FB}"/>
    <cellStyle name="SAPBEXHLevel2 3 3 5 10" xfId="40902" xr:uid="{3EE6EE19-6168-40F9-B3D3-A35A0659230F}"/>
    <cellStyle name="SAPBEXHLevel2 3 3 5 2" xfId="40903" xr:uid="{83EA6376-A176-4363-B747-E336C63D9A50}"/>
    <cellStyle name="SAPBEXHLevel2 3 3 5 2 2" xfId="40904" xr:uid="{4D685EC6-20A4-4FD5-AA04-15A30E599890}"/>
    <cellStyle name="SAPBEXHLevel2 3 3 5 2 3" xfId="40905" xr:uid="{03EFF8BC-E303-4ECE-91A8-BC0D3D113DD1}"/>
    <cellStyle name="SAPBEXHLevel2 3 3 5 2 4" xfId="40906" xr:uid="{7FC8D1D7-5281-40B2-BCFD-E99C0C24843A}"/>
    <cellStyle name="SAPBEXHLevel2 3 3 5 2 5" xfId="40907" xr:uid="{7262B8ED-385C-4F0A-8F15-46FB1005BADB}"/>
    <cellStyle name="SAPBEXHLevel2 3 3 5 2 6" xfId="40908" xr:uid="{C63B70A6-50F7-497D-BCDD-2B474D1C7F88}"/>
    <cellStyle name="SAPBEXHLevel2 3 3 5 2 7" xfId="40909" xr:uid="{1E8E8BB1-FBCE-4309-8CFD-561A35005F84}"/>
    <cellStyle name="SAPBEXHLevel2 3 3 5 2 8" xfId="40910" xr:uid="{44C02DCF-5FAB-42A6-8FC2-C08C31094E6B}"/>
    <cellStyle name="SAPBEXHLevel2 3 3 5 2 9" xfId="40911" xr:uid="{DEED6885-11DD-40B6-8BE3-DC56CCAEC762}"/>
    <cellStyle name="SAPBEXHLevel2 3 3 5 3" xfId="40912" xr:uid="{08CCA4D8-9A40-40ED-B38E-DC9DC1DAB177}"/>
    <cellStyle name="SAPBEXHLevel2 3 3 5 4" xfId="38626" xr:uid="{11CE40AE-A14F-4478-A351-EAD6F149AD9B}"/>
    <cellStyle name="SAPBEXHLevel2 3 3 5 5" xfId="38628" xr:uid="{E57F81CF-11F3-4D69-BEF8-E753B7E01844}"/>
    <cellStyle name="SAPBEXHLevel2 3 3 5 6" xfId="16323" xr:uid="{15B4E84F-6738-4C1B-929B-04E2A5DF9A51}"/>
    <cellStyle name="SAPBEXHLevel2 3 3 5 7" xfId="38630" xr:uid="{B0617666-FC4C-4557-979C-D59C0DD6B527}"/>
    <cellStyle name="SAPBEXHLevel2 3 3 5 8" xfId="38632" xr:uid="{42F2B074-C00B-4E4F-A02E-911441F1182D}"/>
    <cellStyle name="SAPBEXHLevel2 3 3 5 9" xfId="38634" xr:uid="{3B050E43-1D1C-4DBC-A43F-19B9D211C557}"/>
    <cellStyle name="SAPBEXHLevel2 3 3 6" xfId="5492" xr:uid="{6F60B100-2AD6-4212-A07A-1BFFF0BAF75D}"/>
    <cellStyle name="SAPBEXHLevel2 3 3 6 10" xfId="24022" xr:uid="{E9E9840E-00D9-40D9-AAF2-0B12EE8DFF52}"/>
    <cellStyle name="SAPBEXHLevel2 3 3 6 2" xfId="40913" xr:uid="{E687EE6B-5EB9-42A3-9772-7BC31959195A}"/>
    <cellStyle name="SAPBEXHLevel2 3 3 6 2 2" xfId="40914" xr:uid="{A33B93B8-1BBB-481C-BD85-655815724A20}"/>
    <cellStyle name="SAPBEXHLevel2 3 3 6 2 3" xfId="40915" xr:uid="{689926C6-4985-488D-B351-38E156CD5C3F}"/>
    <cellStyle name="SAPBEXHLevel2 3 3 6 2 4" xfId="40916" xr:uid="{B46EF52A-F572-47E0-9754-7F23CA67942D}"/>
    <cellStyle name="SAPBEXHLevel2 3 3 6 2 5" xfId="40917" xr:uid="{68C67DB1-B92B-4CFA-A6A9-16248C555567}"/>
    <cellStyle name="SAPBEXHLevel2 3 3 6 2 6" xfId="40918" xr:uid="{55B42D19-6115-4300-9497-D0473352D646}"/>
    <cellStyle name="SAPBEXHLevel2 3 3 6 2 7" xfId="40919" xr:uid="{F5EE631B-E826-4B83-81E0-664018424084}"/>
    <cellStyle name="SAPBEXHLevel2 3 3 6 2 8" xfId="40920" xr:uid="{4C13292D-AE1F-4FB2-831E-CAF33A28DEC4}"/>
    <cellStyle name="SAPBEXHLevel2 3 3 6 2 9" xfId="40921" xr:uid="{99012C90-4CF5-4B9A-84AA-DCCBBBB1CD0C}"/>
    <cellStyle name="SAPBEXHLevel2 3 3 6 3" xfId="40922" xr:uid="{50BB46A6-BB03-4974-972A-862520F92F8B}"/>
    <cellStyle name="SAPBEXHLevel2 3 3 6 4" xfId="40923" xr:uid="{2614111F-7777-4A04-8FEC-59A50EC11DC6}"/>
    <cellStyle name="SAPBEXHLevel2 3 3 6 5" xfId="40924" xr:uid="{1B752327-4C39-42A8-AD86-E123E27A0042}"/>
    <cellStyle name="SAPBEXHLevel2 3 3 6 6" xfId="19567" xr:uid="{88D77E9F-D4ED-4D9B-9739-51E8A26DC124}"/>
    <cellStyle name="SAPBEXHLevel2 3 3 6 7" xfId="19571" xr:uid="{79E30DE1-9DF5-4134-803C-7B48011A371F}"/>
    <cellStyle name="SAPBEXHLevel2 3 3 6 8" xfId="19575" xr:uid="{DADE7955-A5C3-4697-9ED1-C7779D09864C}"/>
    <cellStyle name="SAPBEXHLevel2 3 3 6 9" xfId="19579" xr:uid="{B7923A0E-FA93-4453-8F7E-95503C8A2946}"/>
    <cellStyle name="SAPBEXHLevel2 3 3 7" xfId="5510" xr:uid="{B934FEDD-DAA9-446C-9F1C-5BA06EFD90DC}"/>
    <cellStyle name="SAPBEXHLevel2 3 3 7 2" xfId="40925" xr:uid="{FC772EF6-4A45-43C4-8674-BC0E2E8808B7}"/>
    <cellStyle name="SAPBEXHLevel2 3 3 7 3" xfId="40926" xr:uid="{891EAE56-496E-4901-85A6-472E5F8B14E1}"/>
    <cellStyle name="SAPBEXHLevel2 3 3 7 4" xfId="40927" xr:uid="{1AB7438A-713A-4573-B90E-79DED3907FBB}"/>
    <cellStyle name="SAPBEXHLevel2 3 3 7 5" xfId="40928" xr:uid="{CF848C31-4B5B-493C-A730-7B1B6856DB57}"/>
    <cellStyle name="SAPBEXHLevel2 3 3 7 6" xfId="22706" xr:uid="{89117D42-C4C9-4883-BFD6-8BE2AD16B18B}"/>
    <cellStyle name="SAPBEXHLevel2 3 3 7 7" xfId="22709" xr:uid="{DACC3ACF-12B9-486E-AEC0-5054FF846B6F}"/>
    <cellStyle name="SAPBEXHLevel2 3 3 7 8" xfId="22712" xr:uid="{67CB6066-BE28-4E11-9C8C-04EE993BA9E4}"/>
    <cellStyle name="SAPBEXHLevel2 3 3 7 9" xfId="22717" xr:uid="{222ADECE-C11B-40DA-ABDE-1C23D92577E4}"/>
    <cellStyle name="SAPBEXHLevel2 3 3 8" xfId="5532" xr:uid="{33888C2F-4535-4431-A77C-046FBD3ACA2B}"/>
    <cellStyle name="SAPBEXHLevel2 3 3 8 2" xfId="40929" xr:uid="{88FA06FD-AAB1-4942-987D-1FC66403701B}"/>
    <cellStyle name="SAPBEXHLevel2 3 3 8 3" xfId="40930" xr:uid="{131A20DD-9EAF-4B83-A1F6-92C0C4EAF271}"/>
    <cellStyle name="SAPBEXHLevel2 3 3 8 4" xfId="40931" xr:uid="{F7C2453F-8AA8-4187-994E-BDFF32DD42F0}"/>
    <cellStyle name="SAPBEXHLevel2 3 3 8 5" xfId="40932" xr:uid="{AAB7E92A-DB12-4DCD-96FF-90EB5823E914}"/>
    <cellStyle name="SAPBEXHLevel2 3 3 8 6" xfId="40933" xr:uid="{177A3D1B-158E-4FCD-B30D-1BB37ED41669}"/>
    <cellStyle name="SAPBEXHLevel2 3 3 8 7" xfId="40934" xr:uid="{58C6277D-7012-4780-A04A-45EE98BAD1A8}"/>
    <cellStyle name="SAPBEXHLevel2 3 3 8 8" xfId="37902" xr:uid="{A7A603AC-9A15-4933-A01F-EE706FFD4D14}"/>
    <cellStyle name="SAPBEXHLevel2 3 3 8 9" xfId="37908" xr:uid="{BC9F958E-DE16-47FA-B725-F8540035AC0F}"/>
    <cellStyle name="SAPBEXHLevel2 3 3 9" xfId="15341" xr:uid="{45951504-9B41-46BC-B716-3FF847DBDFC7}"/>
    <cellStyle name="SAPBEXHLevel2 3 3 9 2" xfId="40935" xr:uid="{BD3B3F20-816B-42EC-A4A1-CA383AE2EAA6}"/>
    <cellStyle name="SAPBEXHLevel2 3 3 9 3" xfId="40936" xr:uid="{31E6F2D0-06BD-489C-95EF-949AF16AA7A2}"/>
    <cellStyle name="SAPBEXHLevel2 3 3 9 4" xfId="40937" xr:uid="{3057B375-CE79-4E9D-9186-801C414B7239}"/>
    <cellStyle name="SAPBEXHLevel2 3 3 9 5" xfId="40938" xr:uid="{FB038A50-AC85-4456-BD2F-C6918644CAB3}"/>
    <cellStyle name="SAPBEXHLevel2 3 3 9 6" xfId="40939" xr:uid="{4C5E9663-FE2F-4EF9-8B96-F90B321FC064}"/>
    <cellStyle name="SAPBEXHLevel2 3 3 9 7" xfId="40940" xr:uid="{5FE21B9F-56DD-4BFB-A0AA-966193E91799}"/>
    <cellStyle name="SAPBEXHLevel2 3 3 9 8" xfId="37915" xr:uid="{EA613E3A-F84B-4759-91DB-3FBF5611B771}"/>
    <cellStyle name="SAPBEXHLevel2 3 3 9 9" xfId="37919" xr:uid="{841A239C-604F-46F9-B6F9-143DDB1D9479}"/>
    <cellStyle name="SAPBEXHLevel2 3 3_New TB 18-19" xfId="30493" xr:uid="{169A95E7-48F0-47AF-B7B6-B7A8B6CFF15F}"/>
    <cellStyle name="SAPBEXHLevel2 3 4" xfId="40941" xr:uid="{0AE5B6C9-4452-4F16-A476-0A4221A849FA}"/>
    <cellStyle name="SAPBEXHLevel2 3 4 10" xfId="40942" xr:uid="{CE0AD3B3-C2ED-4863-A798-37484BC898B0}"/>
    <cellStyle name="SAPBEXHLevel2 3 4 10 2" xfId="26501" xr:uid="{C845AA7D-8835-4EC7-A685-C58C12883050}"/>
    <cellStyle name="SAPBEXHLevel2 3 4 10 3" xfId="26504" xr:uid="{7386638C-DD31-4E37-8820-2EE3AAFAC80A}"/>
    <cellStyle name="SAPBEXHLevel2 3 4 10 4" xfId="26506" xr:uid="{FE47A136-3417-439C-9FC4-40AC9F94A6C7}"/>
    <cellStyle name="SAPBEXHLevel2 3 4 10 5" xfId="26508" xr:uid="{754574D0-9997-4E38-B76B-7D3D8F26A79E}"/>
    <cellStyle name="SAPBEXHLevel2 3 4 10 6" xfId="26510" xr:uid="{DDEB4E05-69B0-4778-8157-0F9EA71DF185}"/>
    <cellStyle name="SAPBEXHLevel2 3 4 10 7" xfId="40943" xr:uid="{68464D79-3334-4D6D-9DC9-6E58C8280243}"/>
    <cellStyle name="SAPBEXHLevel2 3 4 10 8" xfId="40944" xr:uid="{F8C84E4E-7693-476F-B699-D0949CC83496}"/>
    <cellStyle name="SAPBEXHLevel2 3 4 10 9" xfId="40945" xr:uid="{782EBFE1-ACD1-4BC4-B0CA-E3749DD56908}"/>
    <cellStyle name="SAPBEXHLevel2 3 4 11" xfId="40946" xr:uid="{34F95739-AE36-47A0-9E86-32A34E8B5078}"/>
    <cellStyle name="SAPBEXHLevel2 3 4 12" xfId="40947" xr:uid="{33ADFE8D-DEC2-47DE-A19B-5F73C1BB6133}"/>
    <cellStyle name="SAPBEXHLevel2 3 4 13" xfId="31928" xr:uid="{29F41E5A-1EE6-49B2-8587-98B5CD0C6F46}"/>
    <cellStyle name="SAPBEXHLevel2 3 4 14" xfId="31931" xr:uid="{50EE71F5-051D-4E18-8011-EB41A7E10FB6}"/>
    <cellStyle name="SAPBEXHLevel2 3 4 15" xfId="31934" xr:uid="{3E9B792D-1062-4954-A1E4-3C5CC98B6D1A}"/>
    <cellStyle name="SAPBEXHLevel2 3 4 16" xfId="31937" xr:uid="{557489FC-A530-403D-8645-F79D445C1135}"/>
    <cellStyle name="SAPBEXHLevel2 3 4 17" xfId="31940" xr:uid="{B86EDC13-CBA5-457A-B3F7-4F78F6695FC0}"/>
    <cellStyle name="SAPBEXHLevel2 3 4 18" xfId="31943" xr:uid="{22AB160F-B44C-4960-8ED6-DCD7CEB66FD0}"/>
    <cellStyle name="SAPBEXHLevel2 3 4 2" xfId="40948" xr:uid="{1927A68C-D7D2-43E6-B87B-810653C28B5F}"/>
    <cellStyle name="SAPBEXHLevel2 3 4 2 10" xfId="40949" xr:uid="{9A24A39D-79E5-4EFD-8639-02E2A0BFB936}"/>
    <cellStyle name="SAPBEXHLevel2 3 4 2 2" xfId="40950" xr:uid="{C30B1ABD-CD09-483D-A323-04C89AF83CBE}"/>
    <cellStyle name="SAPBEXHLevel2 3 4 2 2 2" xfId="40951" xr:uid="{A208D25F-276E-4846-9AD2-A54BC235D805}"/>
    <cellStyle name="SAPBEXHLevel2 3 4 2 2 3" xfId="28052" xr:uid="{604272EF-9C94-437A-9988-9F53F8203E9A}"/>
    <cellStyle name="SAPBEXHLevel2 3 4 2 2 4" xfId="28055" xr:uid="{F590031E-E867-4BC6-87A0-05A7578B652F}"/>
    <cellStyle name="SAPBEXHLevel2 3 4 2 2 5" xfId="28059" xr:uid="{FD1CC6C2-F723-4AB6-B8AE-B4E74C7242E0}"/>
    <cellStyle name="SAPBEXHLevel2 3 4 2 2 6" xfId="28064" xr:uid="{A391F62D-E823-40A3-91E6-E97ABC548B6B}"/>
    <cellStyle name="SAPBEXHLevel2 3 4 2 2 7" xfId="28067" xr:uid="{5817B096-A320-4893-9E63-6D4A81E9BC84}"/>
    <cellStyle name="SAPBEXHLevel2 3 4 2 2 8" xfId="28070" xr:uid="{BF78E442-0746-4F30-91D7-7293C3E138E8}"/>
    <cellStyle name="SAPBEXHLevel2 3 4 2 2 9" xfId="28073" xr:uid="{5A588E6F-4768-4DC4-B41B-3FE9BE4884F7}"/>
    <cellStyle name="SAPBEXHLevel2 3 4 2 3" xfId="40953" xr:uid="{4F73B6EB-2237-439C-9722-0198EBB6A84B}"/>
    <cellStyle name="SAPBEXHLevel2 3 4 2 4" xfId="40954" xr:uid="{84BADDAF-AB1D-4515-889E-D6D2A2FA95F6}"/>
    <cellStyle name="SAPBEXHLevel2 3 4 2 5" xfId="40955" xr:uid="{731EF030-5E3E-4686-8678-3473D860E2A9}"/>
    <cellStyle name="SAPBEXHLevel2 3 4 2 6" xfId="40956" xr:uid="{A85394D6-9660-4336-93AF-0C0CD4319A71}"/>
    <cellStyle name="SAPBEXHLevel2 3 4 2 7" xfId="40957" xr:uid="{3E8D4D9A-0CA2-4E33-A22E-DE6EB04C78D1}"/>
    <cellStyle name="SAPBEXHLevel2 3 4 2 8" xfId="40958" xr:uid="{900292F9-4BBD-4B81-B29C-8EC9A1C7D01C}"/>
    <cellStyle name="SAPBEXHLevel2 3 4 2 9" xfId="40959" xr:uid="{80F81FAD-3CAC-485A-B4AE-2424510E579F}"/>
    <cellStyle name="SAPBEXHLevel2 3 4 3" xfId="40960" xr:uid="{291F3053-1295-4C6A-A134-A72A7FB7F1D2}"/>
    <cellStyle name="SAPBEXHLevel2 3 4 3 10" xfId="20292" xr:uid="{EDFBD8E1-630B-491A-828A-96CD3F342E66}"/>
    <cellStyle name="SAPBEXHLevel2 3 4 3 2" xfId="40961" xr:uid="{8DEE3977-F06C-4F91-BDC7-CE5B70408DC9}"/>
    <cellStyle name="SAPBEXHLevel2 3 4 3 2 2" xfId="40962" xr:uid="{DC2F75E4-B038-428F-8424-CEDD1AD23942}"/>
    <cellStyle name="SAPBEXHLevel2 3 4 3 2 3" xfId="28161" xr:uid="{A23EEDA5-7587-4597-B0E4-4C041C923381}"/>
    <cellStyle name="SAPBEXHLevel2 3 4 3 2 4" xfId="28164" xr:uid="{9CAC125F-ED5C-4BF7-9AD8-A19DB2B84C4C}"/>
    <cellStyle name="SAPBEXHLevel2 3 4 3 2 5" xfId="28168" xr:uid="{09A9B376-9196-42FE-946D-E57611DF377F}"/>
    <cellStyle name="SAPBEXHLevel2 3 4 3 2 6" xfId="28173" xr:uid="{20A2020A-CB37-4AB9-A6AF-0BB2A8EA3CB4}"/>
    <cellStyle name="SAPBEXHLevel2 3 4 3 2 7" xfId="28176" xr:uid="{37603970-3D4D-48E2-B020-F35C13519376}"/>
    <cellStyle name="SAPBEXHLevel2 3 4 3 2 8" xfId="28179" xr:uid="{1E88D0BC-EFFC-4812-B653-8018696B150E}"/>
    <cellStyle name="SAPBEXHLevel2 3 4 3 2 9" xfId="28182" xr:uid="{CC29BC2B-856A-420F-BCF8-C0DF8C9E4190}"/>
    <cellStyle name="SAPBEXHLevel2 3 4 3 3" xfId="40963" xr:uid="{D83B1EC8-9D22-4F84-8062-8620ECA3FD1E}"/>
    <cellStyle name="SAPBEXHLevel2 3 4 3 4" xfId="40964" xr:uid="{ED2FC6CA-9E41-4804-AB1D-C87EAB852987}"/>
    <cellStyle name="SAPBEXHLevel2 3 4 3 5" xfId="40965" xr:uid="{2B8BA02F-E636-47DE-9D04-E2675D0DEE40}"/>
    <cellStyle name="SAPBEXHLevel2 3 4 3 6" xfId="40966" xr:uid="{9D158222-8050-41EF-AF14-E6E60E37B91B}"/>
    <cellStyle name="SAPBEXHLevel2 3 4 3 7" xfId="40967" xr:uid="{1B077CFA-AE6C-40A2-8B32-573FEF9DA90B}"/>
    <cellStyle name="SAPBEXHLevel2 3 4 3 8" xfId="40968" xr:uid="{ED5BC856-620E-46E7-BD34-D6F8218A2390}"/>
    <cellStyle name="SAPBEXHLevel2 3 4 3 9" xfId="40969" xr:uid="{43EC227F-1E38-4F36-832D-EA1B2907069A}"/>
    <cellStyle name="SAPBEXHLevel2 3 4 4" xfId="40970" xr:uid="{C8AA3249-CA75-40FD-9220-0F52F37D8BF5}"/>
    <cellStyle name="SAPBEXHLevel2 3 4 4 10" xfId="40971" xr:uid="{1178BF17-4B1E-4CB1-AB6F-10F7DED1B579}"/>
    <cellStyle name="SAPBEXHLevel2 3 4 4 2" xfId="40972" xr:uid="{2584557A-C988-43E7-AF4E-97E6D631207C}"/>
    <cellStyle name="SAPBEXHLevel2 3 4 4 2 2" xfId="40973" xr:uid="{3F842E3E-D151-41BA-B8C2-C3233A4FA108}"/>
    <cellStyle name="SAPBEXHLevel2 3 4 4 2 3" xfId="28265" xr:uid="{D564EFE6-82CF-406F-A112-722D9565EDC2}"/>
    <cellStyle name="SAPBEXHLevel2 3 4 4 2 4" xfId="28268" xr:uid="{363D264E-B8F5-46F9-B5A6-4623C59A1F06}"/>
    <cellStyle name="SAPBEXHLevel2 3 4 4 2 5" xfId="28272" xr:uid="{F3A2B235-45C2-4590-8D44-441F421CEBEE}"/>
    <cellStyle name="SAPBEXHLevel2 3 4 4 2 6" xfId="28277" xr:uid="{C70AA34C-3608-44E6-BD3B-8AB8CA976F5B}"/>
    <cellStyle name="SAPBEXHLevel2 3 4 4 2 7" xfId="28280" xr:uid="{19C6056B-05D2-4C58-8F05-5381AB73F3E4}"/>
    <cellStyle name="SAPBEXHLevel2 3 4 4 2 8" xfId="28283" xr:uid="{98C84AA7-515C-437E-9E46-955F2A1BC918}"/>
    <cellStyle name="SAPBEXHLevel2 3 4 4 2 9" xfId="22034" xr:uid="{D4317F90-F524-4E56-94AC-CE6E400FBD49}"/>
    <cellStyle name="SAPBEXHLevel2 3 4 4 3" xfId="40974" xr:uid="{A0C9D2DD-0D37-4B00-823D-EC9BDC77884C}"/>
    <cellStyle name="SAPBEXHLevel2 3 4 4 4" xfId="40975" xr:uid="{FE637633-D9BF-45C2-8792-7CE96E882925}"/>
    <cellStyle name="SAPBEXHLevel2 3 4 4 5" xfId="40976" xr:uid="{F8AD4C6F-E2DA-4C58-B82E-045B364BF1F7}"/>
    <cellStyle name="SAPBEXHLevel2 3 4 4 6" xfId="40977" xr:uid="{6B787DBF-BE22-412C-9485-8CD1D6C895A6}"/>
    <cellStyle name="SAPBEXHLevel2 3 4 4 7" xfId="40978" xr:uid="{10906444-E9B5-457F-AE18-F557FDE58D20}"/>
    <cellStyle name="SAPBEXHLevel2 3 4 4 8" xfId="40979" xr:uid="{A912ADF5-26E1-4F1A-BDDF-04F0713EB8BF}"/>
    <cellStyle name="SAPBEXHLevel2 3 4 4 9" xfId="40980" xr:uid="{DAABF256-E1FD-43E5-8235-E945AF191541}"/>
    <cellStyle name="SAPBEXHLevel2 3 4 5" xfId="40982" xr:uid="{180D2C10-C578-48F4-946C-5FBC4261DAF3}"/>
    <cellStyle name="SAPBEXHLevel2 3 4 5 10" xfId="7530" xr:uid="{F1F29DBE-B046-448B-AC13-86CF8D143672}"/>
    <cellStyle name="SAPBEXHLevel2 3 4 5 2" xfId="40983" xr:uid="{1FC37EB5-9CEE-46D9-B64D-FF4BA9A2C54F}"/>
    <cellStyle name="SAPBEXHLevel2 3 4 5 2 2" xfId="40984" xr:uid="{41985AF0-C3C6-42AC-91ED-84B7163CDA87}"/>
    <cellStyle name="SAPBEXHLevel2 3 4 5 2 3" xfId="28356" xr:uid="{A94DCA31-E359-4D6D-A425-B053ADAD9044}"/>
    <cellStyle name="SAPBEXHLevel2 3 4 5 2 4" xfId="28360" xr:uid="{1A308D76-B1F4-40E5-AA7A-426A02BD995F}"/>
    <cellStyle name="SAPBEXHLevel2 3 4 5 2 5" xfId="28363" xr:uid="{87F06B60-27E4-4650-893A-B0892C090995}"/>
    <cellStyle name="SAPBEXHLevel2 3 4 5 2 6" xfId="28367" xr:uid="{3A7C9A63-1A9E-44A6-A70E-3545C6470984}"/>
    <cellStyle name="SAPBEXHLevel2 3 4 5 2 7" xfId="28369" xr:uid="{0B7426E7-DE9F-4E2D-85AA-64F6AD93C528}"/>
    <cellStyle name="SAPBEXHLevel2 3 4 5 2 8" xfId="28371" xr:uid="{13246D2C-8106-4ABF-9644-D66D61DB144D}"/>
    <cellStyle name="SAPBEXHLevel2 3 4 5 2 9" xfId="3551" xr:uid="{145E3A4B-FDE8-436A-9493-72A118256F75}"/>
    <cellStyle name="SAPBEXHLevel2 3 4 5 3" xfId="40985" xr:uid="{B85CC45B-DC0D-4CA2-B375-2E11E9030ECD}"/>
    <cellStyle name="SAPBEXHLevel2 3 4 5 4" xfId="40986" xr:uid="{CE694CBC-DCC2-457F-86A3-8D922607CDEA}"/>
    <cellStyle name="SAPBEXHLevel2 3 4 5 5" xfId="40987" xr:uid="{5BC68C6F-1FB2-4608-BBE2-B73196C33E0D}"/>
    <cellStyle name="SAPBEXHLevel2 3 4 5 6" xfId="40988" xr:uid="{6CB9F5A1-E39C-4A0E-90AC-6C59504ADC8C}"/>
    <cellStyle name="SAPBEXHLevel2 3 4 5 7" xfId="40989" xr:uid="{D00AFAEF-5891-49A1-8DD0-24E47C1A9293}"/>
    <cellStyle name="SAPBEXHLevel2 3 4 5 8" xfId="40990" xr:uid="{071E02C3-FC81-46FC-AF4C-19079FCA13DC}"/>
    <cellStyle name="SAPBEXHLevel2 3 4 5 9" xfId="40991" xr:uid="{4A3CEE25-7395-4CEA-8D23-0BC6887E7116}"/>
    <cellStyle name="SAPBEXHLevel2 3 4 6" xfId="40992" xr:uid="{117E717C-0C65-40C1-A6E0-2F36BB786F65}"/>
    <cellStyle name="SAPBEXHLevel2 3 4 6 10" xfId="28748" xr:uid="{963F4EE3-C580-4D77-ABED-5940A007023C}"/>
    <cellStyle name="SAPBEXHLevel2 3 4 6 2" xfId="40993" xr:uid="{21B96939-9BD5-4A6F-BCF2-E3324A3F3601}"/>
    <cellStyle name="SAPBEXHLevel2 3 4 6 2 2" xfId="40994" xr:uid="{468EED79-4860-4C41-985B-A4AC3E162206}"/>
    <cellStyle name="SAPBEXHLevel2 3 4 6 2 3" xfId="40995" xr:uid="{1DC226C0-223B-493B-A7AB-41EDCB8B5CAB}"/>
    <cellStyle name="SAPBEXHLevel2 3 4 6 2 4" xfId="40996" xr:uid="{1B3DD2D2-204E-41E4-8545-1C8866691B72}"/>
    <cellStyle name="SAPBEXHLevel2 3 4 6 2 5" xfId="40997" xr:uid="{0068063E-EDA3-4004-83C9-836A277B73B0}"/>
    <cellStyle name="SAPBEXHLevel2 3 4 6 2 6" xfId="40998" xr:uid="{8B864784-C791-4D8D-9459-98AC140D208E}"/>
    <cellStyle name="SAPBEXHLevel2 3 4 6 2 7" xfId="40999" xr:uid="{05FDEFBC-1410-4C2B-95CF-BB38A101657A}"/>
    <cellStyle name="SAPBEXHLevel2 3 4 6 2 8" xfId="41000" xr:uid="{6B3C4FA9-B279-423F-BC7D-229A8386F5AB}"/>
    <cellStyle name="SAPBEXHLevel2 3 4 6 2 9" xfId="41001" xr:uid="{66883B26-C002-49E0-B12D-D1B336FFE909}"/>
    <cellStyle name="SAPBEXHLevel2 3 4 6 3" xfId="41002" xr:uid="{671E96E0-107F-481B-9724-1DBA95B0305F}"/>
    <cellStyle name="SAPBEXHLevel2 3 4 6 4" xfId="41003" xr:uid="{56D8969F-F641-4A12-B996-A7AF4668B6E6}"/>
    <cellStyle name="SAPBEXHLevel2 3 4 6 5" xfId="41004" xr:uid="{FCD24EFB-28DF-4896-B855-E9651F32F918}"/>
    <cellStyle name="SAPBEXHLevel2 3 4 6 6" xfId="41005" xr:uid="{15746F8F-0652-4E8E-A919-75344F6FC2C4}"/>
    <cellStyle name="SAPBEXHLevel2 3 4 6 7" xfId="41006" xr:uid="{B3F216C9-13AE-455E-B941-901DEA208DB8}"/>
    <cellStyle name="SAPBEXHLevel2 3 4 6 8" xfId="41007" xr:uid="{F69E0921-19E6-4714-AD8D-1DD771D805F7}"/>
    <cellStyle name="SAPBEXHLevel2 3 4 6 9" xfId="41008" xr:uid="{C4982842-04C8-4724-B936-BB1E524FD3FA}"/>
    <cellStyle name="SAPBEXHLevel2 3 4 7" xfId="41009" xr:uid="{E67661CB-80E2-47D9-9284-119ACAEB1889}"/>
    <cellStyle name="SAPBEXHLevel2 3 4 7 2" xfId="37975" xr:uid="{0F00AA3C-D126-44DB-AA0F-C0A412E0E0CD}"/>
    <cellStyle name="SAPBEXHLevel2 3 4 7 3" xfId="41010" xr:uid="{6A120A4C-47F3-4E4A-B84D-E25D6217B49F}"/>
    <cellStyle name="SAPBEXHLevel2 3 4 7 4" xfId="41011" xr:uid="{F0713577-9C9E-44BC-9397-B7163F807771}"/>
    <cellStyle name="SAPBEXHLevel2 3 4 7 5" xfId="41012" xr:uid="{5D709CAD-C0D9-48BB-BC59-37D59E9D7354}"/>
    <cellStyle name="SAPBEXHLevel2 3 4 7 6" xfId="41013" xr:uid="{D3128068-8BFC-42BA-A140-950C1DF54891}"/>
    <cellStyle name="SAPBEXHLevel2 3 4 7 7" xfId="41014" xr:uid="{81D04D77-6538-41EB-A074-2DC220415ECC}"/>
    <cellStyle name="SAPBEXHLevel2 3 4 7 8" xfId="37979" xr:uid="{62D99DA8-CEB4-455F-BCD1-4D4F293A98F2}"/>
    <cellStyle name="SAPBEXHLevel2 3 4 7 9" xfId="37981" xr:uid="{D928D9BF-C64E-4079-AB19-151238D9C288}"/>
    <cellStyle name="SAPBEXHLevel2 3 4 8" xfId="41015" xr:uid="{895D94D8-FED9-4732-8568-A5AAD1ABE2F4}"/>
    <cellStyle name="SAPBEXHLevel2 3 4 8 2" xfId="41016" xr:uid="{7A3CFE42-5E2C-48D1-AE7B-242147B7CFD1}"/>
    <cellStyle name="SAPBEXHLevel2 3 4 8 3" xfId="41017" xr:uid="{C819044D-697C-4759-970D-004A7F865D32}"/>
    <cellStyle name="SAPBEXHLevel2 3 4 8 4" xfId="41018" xr:uid="{A61AD4D0-5791-4E21-B4B3-D7B39A5A8383}"/>
    <cellStyle name="SAPBEXHLevel2 3 4 8 5" xfId="41019" xr:uid="{43FDEA7D-8588-4EE7-9207-5E0ECCEEAA91}"/>
    <cellStyle name="SAPBEXHLevel2 3 4 8 6" xfId="41020" xr:uid="{35EE02FE-9559-404A-91F7-36ED9B0081C2}"/>
    <cellStyle name="SAPBEXHLevel2 3 4 8 7" xfId="41021" xr:uid="{38E136DF-51BA-4827-817B-C8DAAE7ACF40}"/>
    <cellStyle name="SAPBEXHLevel2 3 4 8 8" xfId="41022" xr:uid="{21CC6775-36E2-44B6-B443-323C3D8D0562}"/>
    <cellStyle name="SAPBEXHLevel2 3 4 8 9" xfId="41023" xr:uid="{0F3A3D63-4F62-405D-8FDF-E089BF942FC1}"/>
    <cellStyle name="SAPBEXHLevel2 3 4 9" xfId="41024" xr:uid="{00734651-3155-4426-9B80-74348393B8BB}"/>
    <cellStyle name="SAPBEXHLevel2 3 4 9 2" xfId="41025" xr:uid="{FCB97162-A79C-4552-948E-9ECE421B1FFB}"/>
    <cellStyle name="SAPBEXHLevel2 3 4 9 3" xfId="41026" xr:uid="{82DF3C2B-3313-4BAA-BEB9-8A118334A002}"/>
    <cellStyle name="SAPBEXHLevel2 3 4 9 4" xfId="41027" xr:uid="{CCA42850-43A4-4E41-8419-2723BC38018A}"/>
    <cellStyle name="SAPBEXHLevel2 3 4 9 5" xfId="41028" xr:uid="{E9D95B14-B15B-4939-9CC2-ACC604E179E2}"/>
    <cellStyle name="SAPBEXHLevel2 3 4 9 6" xfId="41029" xr:uid="{1BA6FCC5-343B-4903-8F82-059DFF286007}"/>
    <cellStyle name="SAPBEXHLevel2 3 4 9 7" xfId="41030" xr:uid="{49167B00-98D2-4434-BB4F-4081CA4315B7}"/>
    <cellStyle name="SAPBEXHLevel2 3 4 9 8" xfId="41031" xr:uid="{7A52DE67-0831-4E7C-A199-3A534D4D3261}"/>
    <cellStyle name="SAPBEXHLevel2 3 4 9 9" xfId="41032" xr:uid="{A7F539E2-7725-4846-9326-49F81C9BE0CE}"/>
    <cellStyle name="SAPBEXHLevel2 3 4_New TB 18-19" xfId="41033" xr:uid="{6FC2FCE9-B98A-4DC4-8EE6-E2D80E5193B7}"/>
    <cellStyle name="SAPBEXHLevel2 3 5" xfId="41035" xr:uid="{47DCD485-FA92-428D-8030-51C651CEADB3}"/>
    <cellStyle name="SAPBEXHLevel2 3 5 10" xfId="41036" xr:uid="{08AC8E46-9F3C-43F3-B781-0FFAFCC507B4}"/>
    <cellStyle name="SAPBEXHLevel2 3 5 2" xfId="41037" xr:uid="{95398093-118F-4CF0-8830-25A4531B6AD8}"/>
    <cellStyle name="SAPBEXHLevel2 3 5 2 2" xfId="41038" xr:uid="{E51B2905-FC24-4564-86C8-4CC2B538CBA9}"/>
    <cellStyle name="SAPBEXHLevel2 3 5 2 3" xfId="41039" xr:uid="{2B841F6F-BCA7-4549-A806-6BC038BD520A}"/>
    <cellStyle name="SAPBEXHLevel2 3 5 2 4" xfId="41040" xr:uid="{9BA628ED-0D82-4139-AB04-8B68D54045F3}"/>
    <cellStyle name="SAPBEXHLevel2 3 5 2 5" xfId="41041" xr:uid="{C595DF80-EB1D-456E-AF7C-8058412EF4EC}"/>
    <cellStyle name="SAPBEXHLevel2 3 5 2 6" xfId="41042" xr:uid="{639812D3-9D59-4C5F-BEEE-8F26B1660B7E}"/>
    <cellStyle name="SAPBEXHLevel2 3 5 2 7" xfId="41043" xr:uid="{FFCC4A80-4A99-47EE-974D-B50A8CC1B0E2}"/>
    <cellStyle name="SAPBEXHLevel2 3 5 2 8" xfId="41044" xr:uid="{E5819A4C-06E3-4D65-B539-AA0D53ADAA22}"/>
    <cellStyle name="SAPBEXHLevel2 3 5 2 9" xfId="41045" xr:uid="{C7C81B7C-617A-4F88-A684-34D49C2C421F}"/>
    <cellStyle name="SAPBEXHLevel2 3 5 3" xfId="41046" xr:uid="{09A2BABF-F1C4-4158-AFDB-AABB37916C37}"/>
    <cellStyle name="SAPBEXHLevel2 3 5 4" xfId="41047" xr:uid="{EEDAAF2A-8AF2-4739-B709-FA8687C722FA}"/>
    <cellStyle name="SAPBEXHLevel2 3 5 5" xfId="41048" xr:uid="{9A007A40-AA98-4856-913D-3552C4431408}"/>
    <cellStyle name="SAPBEXHLevel2 3 5 6" xfId="41049" xr:uid="{BDD030E6-F6EF-466F-9860-A359A17F1E53}"/>
    <cellStyle name="SAPBEXHLevel2 3 5 7" xfId="41050" xr:uid="{A6D31B81-FCB2-46E8-90FB-A4DCAA3750F1}"/>
    <cellStyle name="SAPBEXHLevel2 3 5 8" xfId="41051" xr:uid="{ED85BBE0-A37E-47E1-8542-B12D8AB2D716}"/>
    <cellStyle name="SAPBEXHLevel2 3 5 9" xfId="41052" xr:uid="{E93FBFFB-5738-40C8-AD3F-9DA66F1BBE17}"/>
    <cellStyle name="SAPBEXHLevel2 3 6" xfId="41053" xr:uid="{C1C187BF-A0C1-4CF9-A84F-E2742382E0A5}"/>
    <cellStyle name="SAPBEXHLevel2 3 6 10" xfId="41054" xr:uid="{B6EB0329-8E5B-4999-935D-2590ABBEF86C}"/>
    <cellStyle name="SAPBEXHLevel2 3 6 2" xfId="41058" xr:uid="{46C7861F-E6FF-458D-909C-4F59CA9FAADA}"/>
    <cellStyle name="SAPBEXHLevel2 3 6 2 2" xfId="1842" xr:uid="{DBABEE97-7E1C-403A-A687-2EF66BBB974B}"/>
    <cellStyle name="SAPBEXHLevel2 3 6 2 3" xfId="1855" xr:uid="{77C59EA5-FB34-4CC9-9316-821224067CED}"/>
    <cellStyle name="SAPBEXHLevel2 3 6 2 4" xfId="41059" xr:uid="{14BEFB8C-5932-4C91-91F8-7EC9271B1ECE}"/>
    <cellStyle name="SAPBEXHLevel2 3 6 2 5" xfId="41060" xr:uid="{045ED485-CE89-4DA6-A75C-751C52EB1A96}"/>
    <cellStyle name="SAPBEXHLevel2 3 6 2 6" xfId="41061" xr:uid="{51096AD5-5284-48D2-830A-948419A10EDA}"/>
    <cellStyle name="SAPBEXHLevel2 3 6 2 7" xfId="41062" xr:uid="{08FA06F4-4352-4D2B-A1BC-F2EB54BA2107}"/>
    <cellStyle name="SAPBEXHLevel2 3 6 2 8" xfId="41063" xr:uid="{750AB6A1-8A51-4086-B53C-4CBEF25BFCEB}"/>
    <cellStyle name="SAPBEXHLevel2 3 6 2 9" xfId="41064" xr:uid="{FB26EB1E-41BA-473A-94FC-83364F3AA99D}"/>
    <cellStyle name="SAPBEXHLevel2 3 6 3" xfId="41065" xr:uid="{6BC5FE28-F658-4383-9444-0831D2C32030}"/>
    <cellStyle name="SAPBEXHLevel2 3 6 4" xfId="1937" xr:uid="{E9248931-A7C6-45FE-9CFE-5C5168CB727D}"/>
    <cellStyle name="SAPBEXHLevel2 3 6 5" xfId="41066" xr:uid="{DB0A86BD-C40E-41DE-B32D-A47CB1771AF8}"/>
    <cellStyle name="SAPBEXHLevel2 3 6 6" xfId="41067" xr:uid="{21F0A644-65BB-4E1D-A462-77D5471B2334}"/>
    <cellStyle name="SAPBEXHLevel2 3 6 7" xfId="41068" xr:uid="{34897E06-5E27-4478-A369-CE97F147EC4C}"/>
    <cellStyle name="SAPBEXHLevel2 3 6 8" xfId="41069" xr:uid="{B2ED95E7-40A2-4A3A-8730-D29B01C5116F}"/>
    <cellStyle name="SAPBEXHLevel2 3 6 9" xfId="41070" xr:uid="{A473E2CD-782A-4BBF-944E-C550DA034005}"/>
    <cellStyle name="SAPBEXHLevel2 3 7" xfId="41071" xr:uid="{BB1FC6B6-F16C-4908-9080-6C6CE546715A}"/>
    <cellStyle name="SAPBEXHLevel2 3 7 10" xfId="41072" xr:uid="{DD145025-857F-4AC8-B061-D1B8F9AAB9F8}"/>
    <cellStyle name="SAPBEXHLevel2 3 7 2" xfId="41073" xr:uid="{87B58D40-FCC1-4087-AC9D-4653FEB44541}"/>
    <cellStyle name="SAPBEXHLevel2 3 7 2 2" xfId="41075" xr:uid="{FC0E5F97-DF97-4271-A0D2-6949F81BD352}"/>
    <cellStyle name="SAPBEXHLevel2 3 7 2 3" xfId="41076" xr:uid="{4DEC11EF-D051-432D-A775-B9E5FEF40D32}"/>
    <cellStyle name="SAPBEXHLevel2 3 7 2 4" xfId="41077" xr:uid="{88F44841-A5DF-4523-86AF-6B58A041E925}"/>
    <cellStyle name="SAPBEXHLevel2 3 7 2 5" xfId="41078" xr:uid="{4C418D21-53B2-4BEC-944C-0E49DFB00686}"/>
    <cellStyle name="SAPBEXHLevel2 3 7 2 6" xfId="41079" xr:uid="{DACCC662-2931-47BE-B87F-9D1C08E5D6E0}"/>
    <cellStyle name="SAPBEXHLevel2 3 7 2 7" xfId="41080" xr:uid="{670AB29F-EE7C-4A2E-B421-F4AEEE477721}"/>
    <cellStyle name="SAPBEXHLevel2 3 7 2 8" xfId="41081" xr:uid="{35D2205C-6A48-462F-B1B2-6FDA2437DF97}"/>
    <cellStyle name="SAPBEXHLevel2 3 7 2 9" xfId="41082" xr:uid="{B79B7EB9-D0E1-4539-AA97-CF7F037D7EBF}"/>
    <cellStyle name="SAPBEXHLevel2 3 7 3" xfId="41083" xr:uid="{1618412C-EECE-4AD4-85F6-F2A720C9A5BD}"/>
    <cellStyle name="SAPBEXHLevel2 3 7 4" xfId="41085" xr:uid="{478927A0-47AE-4B50-A0DD-4CD6DA0BA01F}"/>
    <cellStyle name="SAPBEXHLevel2 3 7 5" xfId="41087" xr:uid="{72715AC8-FE1C-4A8B-90B8-E01D493AB609}"/>
    <cellStyle name="SAPBEXHLevel2 3 7 6" xfId="41088" xr:uid="{9B2757C1-9032-4242-9929-9AB77C668A97}"/>
    <cellStyle name="SAPBEXHLevel2 3 7 7" xfId="41089" xr:uid="{FC2A8C7F-9F10-443A-AF7B-152569F44967}"/>
    <cellStyle name="SAPBEXHLevel2 3 7 8" xfId="41090" xr:uid="{632184A3-3315-4892-92BF-69386F14F040}"/>
    <cellStyle name="SAPBEXHLevel2 3 7 9" xfId="41091" xr:uid="{D1C0386C-8DAE-4B3B-AD1A-084252E8B3CB}"/>
    <cellStyle name="SAPBEXHLevel2 3 8" xfId="41092" xr:uid="{19D0CD6F-38D6-4197-BA2C-932D56AD7BA5}"/>
    <cellStyle name="SAPBEXHLevel2 3 8 10" xfId="23822" xr:uid="{C8A5655E-4A74-4D6F-B514-BF82C94DFB6F}"/>
    <cellStyle name="SAPBEXHLevel2 3 8 2" xfId="4259" xr:uid="{F17435A3-A1F5-40BA-B220-10202FAEBA3F}"/>
    <cellStyle name="SAPBEXHLevel2 3 8 2 2" xfId="34847" xr:uid="{4AD63D20-F2DA-4AE3-B9DF-E5EE870976EE}"/>
    <cellStyle name="SAPBEXHLevel2 3 8 2 3" xfId="34849" xr:uid="{180C9B2A-34D6-4A72-B923-20172DB32F52}"/>
    <cellStyle name="SAPBEXHLevel2 3 8 2 4" xfId="41093" xr:uid="{F58E0A03-7B0F-45B3-B9D7-DB6EBF483B67}"/>
    <cellStyle name="SAPBEXHLevel2 3 8 2 5" xfId="41094" xr:uid="{44239C5F-C58C-45C4-94CF-02821565FA17}"/>
    <cellStyle name="SAPBEXHLevel2 3 8 2 6" xfId="41095" xr:uid="{73182955-8288-4787-9BE6-9D5ECE821FE3}"/>
    <cellStyle name="SAPBEXHLevel2 3 8 2 7" xfId="32573" xr:uid="{B7944D44-FF0C-415B-83D0-651DF9220AA2}"/>
    <cellStyle name="SAPBEXHLevel2 3 8 2 8" xfId="32575" xr:uid="{70484C8C-8771-4FAB-B303-219D0ACEE96E}"/>
    <cellStyle name="SAPBEXHLevel2 3 8 2 9" xfId="32578" xr:uid="{4EFDF11E-8E7B-4286-AD7A-7AA2354194CE}"/>
    <cellStyle name="SAPBEXHLevel2 3 8 3" xfId="166" xr:uid="{43110328-5608-4CE2-902F-DD85C8E32F29}"/>
    <cellStyle name="SAPBEXHLevel2 3 8 4" xfId="2731" xr:uid="{E8B58A38-D46D-4C13-9EDB-A5899264A18E}"/>
    <cellStyle name="SAPBEXHLevel2 3 8 5" xfId="2742" xr:uid="{E7750FEC-B177-44B7-86F1-F1B3C64F4A79}"/>
    <cellStyle name="SAPBEXHLevel2 3 8 6" xfId="2753" xr:uid="{F0EEE6B6-728D-4AB8-886D-5BCE73D2E9D9}"/>
    <cellStyle name="SAPBEXHLevel2 3 8 7" xfId="558" xr:uid="{9C49989F-5AA7-4543-8BD9-29280A8B62B7}"/>
    <cellStyle name="SAPBEXHLevel2 3 8 8" xfId="3290" xr:uid="{BE83044A-1885-4D8E-8F7B-55F2CABE9F98}"/>
    <cellStyle name="SAPBEXHLevel2 3 8 9" xfId="3336" xr:uid="{CB6011A8-FA7C-4651-8A17-708AAE208431}"/>
    <cellStyle name="SAPBEXHLevel2 3 9" xfId="2079" xr:uid="{C18613E0-10A0-4AEA-9CE3-03BF2E81E51A}"/>
    <cellStyle name="SAPBEXHLevel2 3 9 10" xfId="41096" xr:uid="{93214307-0BFD-4897-8230-9AA109E8E6F5}"/>
    <cellStyle name="SAPBEXHLevel2 3 9 2" xfId="41097" xr:uid="{1A4689BE-F9D0-490D-B74B-47F7D9C55513}"/>
    <cellStyle name="SAPBEXHLevel2 3 9 2 2" xfId="14703" xr:uid="{85C67BA4-7556-49CF-BABF-17549801302F}"/>
    <cellStyle name="SAPBEXHLevel2 3 9 2 3" xfId="34898" xr:uid="{D602848C-84AA-48D9-8E94-CC84C240AE37}"/>
    <cellStyle name="SAPBEXHLevel2 3 9 2 4" xfId="41098" xr:uid="{7081B0E6-BEB6-4E69-A733-22CAB09A2D08}"/>
    <cellStyle name="SAPBEXHLevel2 3 9 2 5" xfId="41099" xr:uid="{FD947909-F811-4B7D-8CB0-8C89E2EEB403}"/>
    <cellStyle name="SAPBEXHLevel2 3 9 2 6" xfId="41100" xr:uid="{B0911518-B36B-4A09-A2AD-DB9F7CA9778F}"/>
    <cellStyle name="SAPBEXHLevel2 3 9 2 7" xfId="41101" xr:uid="{F6AB9672-BEFF-4354-A686-0A2140258E2B}"/>
    <cellStyle name="SAPBEXHLevel2 3 9 2 8" xfId="41102" xr:uid="{62B322A7-0C09-456F-91E6-2DD52D4CFA08}"/>
    <cellStyle name="SAPBEXHLevel2 3 9 2 9" xfId="41103" xr:uid="{147302CB-EA35-45FA-9077-D4AB1B0C7861}"/>
    <cellStyle name="SAPBEXHLevel2 3 9 3" xfId="41104" xr:uid="{8BD76ABE-54C1-4ED2-BFEF-FA6C5BF341BD}"/>
    <cellStyle name="SAPBEXHLevel2 3 9 4" xfId="41105" xr:uid="{78BB1EB8-A331-43AC-BBF2-0D83B4A5461A}"/>
    <cellStyle name="SAPBEXHLevel2 3 9 5" xfId="41106" xr:uid="{169DACBA-FAB1-46D8-83B7-13F552B664D4}"/>
    <cellStyle name="SAPBEXHLevel2 3 9 6" xfId="41107" xr:uid="{5219AA72-D5BC-48DA-B784-38DD68119841}"/>
    <cellStyle name="SAPBEXHLevel2 3 9 7" xfId="2860" xr:uid="{1892B755-A929-4D93-95EB-85DBC3FFFA06}"/>
    <cellStyle name="SAPBEXHLevel2 3 9 8" xfId="4194" xr:uid="{ABE64054-EBAB-4775-BD75-A73F2BB80788}"/>
    <cellStyle name="SAPBEXHLevel2 3 9 9" xfId="4211" xr:uid="{A0F25C07-D75F-4E4C-9540-2F524DC5A1A7}"/>
    <cellStyle name="SAPBEXHLevel2 3_New TB 18-19" xfId="38193" xr:uid="{245F8CED-B92E-44AD-9835-EC643DD740AC}"/>
    <cellStyle name="SAPBEXHLevel2 4" xfId="35702" xr:uid="{5F98C8D6-298A-4F04-9C7E-9421DCC49911}"/>
    <cellStyle name="SAPBEXHLevel2 4 10" xfId="41108" xr:uid="{0AA22814-15E0-4D1A-8E76-223043825E77}"/>
    <cellStyle name="SAPBEXHLevel2 4 10 2" xfId="41109" xr:uid="{ADF9E75C-6ACC-43F8-804C-18A3F6B1FECF}"/>
    <cellStyle name="SAPBEXHLevel2 4 10 3" xfId="41110" xr:uid="{B8CC109D-13E5-4FF8-B343-73B106EAC6A6}"/>
    <cellStyle name="SAPBEXHLevel2 4 10 4" xfId="41111" xr:uid="{DB8A1980-8C86-4EAC-BF85-F544FD724369}"/>
    <cellStyle name="SAPBEXHLevel2 4 10 5" xfId="41112" xr:uid="{27A5BC68-5689-4207-BF33-0C71F2000899}"/>
    <cellStyle name="SAPBEXHLevel2 4 11" xfId="41113" xr:uid="{DF6FC7A0-64AF-4938-BB9E-A9F6B239D980}"/>
    <cellStyle name="SAPBEXHLevel2 4 12" xfId="41114" xr:uid="{ECBAD2B1-6C48-4B7C-AE92-71DCD5E1DE58}"/>
    <cellStyle name="SAPBEXHLevel2 4 13" xfId="41115" xr:uid="{9EC05E51-2A2A-42FC-AB3C-CA78BDB86433}"/>
    <cellStyle name="SAPBEXHLevel2 4 14" xfId="41116" xr:uid="{33F235AA-80AB-41EB-80DD-4B271342D416}"/>
    <cellStyle name="SAPBEXHLevel2 4 15" xfId="41117" xr:uid="{B5AE2AA7-88CF-458A-A4F1-21C2E8A0B2AF}"/>
    <cellStyle name="SAPBEXHLevel2 4 16" xfId="41118" xr:uid="{4D147828-C91C-4086-8C08-7CE7161BCCA9}"/>
    <cellStyle name="SAPBEXHLevel2 4 17" xfId="41119" xr:uid="{EA0DD796-8885-46E7-B246-4C0F4733556C}"/>
    <cellStyle name="SAPBEXHLevel2 4 18" xfId="41120" xr:uid="{55154291-A3B3-4008-8F67-ACB523DC5B33}"/>
    <cellStyle name="SAPBEXHLevel2 4 2" xfId="41121" xr:uid="{FF87789E-9C68-4DD4-9232-2AFB496ABBA9}"/>
    <cellStyle name="SAPBEXHLevel2 4 2 10" xfId="41122" xr:uid="{FA284771-8C1F-49AB-9A82-393F0D930EA4}"/>
    <cellStyle name="SAPBEXHLevel2 4 2 2" xfId="8614" xr:uid="{BE65C080-F544-4494-8039-DE7A0DC3813A}"/>
    <cellStyle name="SAPBEXHLevel2 4 2 2 2" xfId="41123" xr:uid="{99B31277-C97C-4942-B91E-83BDBFA197D1}"/>
    <cellStyle name="SAPBEXHLevel2 4 2 2 3" xfId="41124" xr:uid="{78C85878-02E7-48F1-80D4-91A17005605C}"/>
    <cellStyle name="SAPBEXHLevel2 4 2 2 4" xfId="41125" xr:uid="{87E6D5BC-13ED-4EEF-89D8-7AA84F12E335}"/>
    <cellStyle name="SAPBEXHLevel2 4 2 2 5" xfId="41126" xr:uid="{791CC4B4-4D9F-461F-85A6-2A663D88DA7A}"/>
    <cellStyle name="SAPBEXHLevel2 4 2 3" xfId="8619" xr:uid="{44F3940F-CFCB-4097-8C6F-3D683C1A405F}"/>
    <cellStyle name="SAPBEXHLevel2 4 2 4" xfId="277" xr:uid="{C170E71F-600A-4C98-8D49-89C87EC79B32}"/>
    <cellStyle name="SAPBEXHLevel2 4 2 5" xfId="15149" xr:uid="{B56EB2B1-A3B7-4D6F-8215-4247950AD542}"/>
    <cellStyle name="SAPBEXHLevel2 4 2 6" xfId="15211" xr:uid="{55EA7DF8-EEEF-425B-A7F6-2CB3BDE0A9CC}"/>
    <cellStyle name="SAPBEXHLevel2 4 2 7" xfId="15264" xr:uid="{26E27ACF-2CFE-4248-8982-5D92B118AA94}"/>
    <cellStyle name="SAPBEXHLevel2 4 2 8" xfId="15377" xr:uid="{0851CAC4-BFAB-480B-910F-74CE5AA0590E}"/>
    <cellStyle name="SAPBEXHLevel2 4 2 9" xfId="15383" xr:uid="{B8361C51-7D41-493B-B1D8-40F9448F2F52}"/>
    <cellStyle name="SAPBEXHLevel2 4 3" xfId="41127" xr:uid="{F78B0B93-D705-43EA-B307-95C60BFCD414}"/>
    <cellStyle name="SAPBEXHLevel2 4 3 10" xfId="7600" xr:uid="{4A361579-6ABB-45FC-8D34-987A98147B68}"/>
    <cellStyle name="SAPBEXHLevel2 4 3 2" xfId="24004" xr:uid="{A8E540F5-BC5B-4C24-9D75-D7DAE5E8EE96}"/>
    <cellStyle name="SAPBEXHLevel2 4 3 2 2" xfId="41128" xr:uid="{14652A07-5CEB-4724-B000-AA143ACC0220}"/>
    <cellStyle name="SAPBEXHLevel2 4 3 2 3" xfId="41129" xr:uid="{AA86A4B9-D54D-460F-8226-0805E9339432}"/>
    <cellStyle name="SAPBEXHLevel2 4 3 2 4" xfId="41130" xr:uid="{A52BD464-9BC9-4B19-891E-6C2A3C353219}"/>
    <cellStyle name="SAPBEXHLevel2 4 3 2 5" xfId="41131" xr:uid="{C7E7A794-49CA-4171-B41D-E1F4662CC2FF}"/>
    <cellStyle name="SAPBEXHLevel2 4 3 3" xfId="24006" xr:uid="{BE669A90-5164-4A32-8459-A3E75158D89B}"/>
    <cellStyle name="SAPBEXHLevel2 4 3 4" xfId="8474" xr:uid="{E20FF4EB-6CA5-41FD-B7E7-A43DC3589D95}"/>
    <cellStyle name="SAPBEXHLevel2 4 3 5" xfId="15551" xr:uid="{2172FBAC-BD7B-4FA3-877A-41B088A32287}"/>
    <cellStyle name="SAPBEXHLevel2 4 3 6" xfId="15637" xr:uid="{7B9E7F6A-B870-45AD-8321-4319B1B800FC}"/>
    <cellStyle name="SAPBEXHLevel2 4 3 7" xfId="15736" xr:uid="{C78EE6A6-85BA-4433-A8B3-F5FC0EE88513}"/>
    <cellStyle name="SAPBEXHLevel2 4 3 8" xfId="15818" xr:uid="{0B971BA6-291B-4760-B2EB-96FD47F65F44}"/>
    <cellStyle name="SAPBEXHLevel2 4 3 9" xfId="15824" xr:uid="{9D59F68D-2A2E-4993-925E-D00A534C4981}"/>
    <cellStyle name="SAPBEXHLevel2 4 4" xfId="41132" xr:uid="{ED3D7885-D9B4-49F4-BDDE-43FE0721BEF5}"/>
    <cellStyle name="SAPBEXHLevel2 4 4 10" xfId="41133" xr:uid="{5E4CFCD9-A45A-4A20-8ADF-ECF516F75B70}"/>
    <cellStyle name="SAPBEXHLevel2 4 4 2" xfId="8501" xr:uid="{EBF73130-69E4-4DCF-8DBB-024E0ED84595}"/>
    <cellStyle name="SAPBEXHLevel2 4 4 2 2" xfId="41135" xr:uid="{59C0F826-1875-4FF8-92BD-CE34D3874C6B}"/>
    <cellStyle name="SAPBEXHLevel2 4 4 2 3" xfId="41136" xr:uid="{86174B08-D641-4D2F-8AF8-2018C4C3EF9A}"/>
    <cellStyle name="SAPBEXHLevel2 4 4 2 4" xfId="204" xr:uid="{FC4B213F-E617-4A1B-B59D-DEAEDC4B9018}"/>
    <cellStyle name="SAPBEXHLevel2 4 4 2 5" xfId="41137" xr:uid="{F489102D-7D69-4830-83DB-0419089C8A7F}"/>
    <cellStyle name="SAPBEXHLevel2 4 4 3" xfId="8508" xr:uid="{BC1C9AAF-269B-47D0-8DA6-D2AADCD6C277}"/>
    <cellStyle name="SAPBEXHLevel2 4 4 4" xfId="41138" xr:uid="{638C265D-7856-41C7-BDB6-CAEAC477117A}"/>
    <cellStyle name="SAPBEXHLevel2 4 4 5" xfId="41140" xr:uid="{FDB08AA5-DA74-4B12-B895-2D676B473A2B}"/>
    <cellStyle name="SAPBEXHLevel2 4 4 6" xfId="41141" xr:uid="{DDF97D11-E3F1-40D1-BEDD-7BE8579975B7}"/>
    <cellStyle name="SAPBEXHLevel2 4 4 7" xfId="41142" xr:uid="{7E7F820C-3F3E-455A-B905-F0FE0736A6C7}"/>
    <cellStyle name="SAPBEXHLevel2 4 4 8" xfId="41143" xr:uid="{D1DF3134-6B29-4F65-85EF-BDD21193FC13}"/>
    <cellStyle name="SAPBEXHLevel2 4 4 9" xfId="41144" xr:uid="{5E1FBED3-50C7-48F6-AC1F-6B651F7575C6}"/>
    <cellStyle name="SAPBEXHLevel2 4 5" xfId="41145" xr:uid="{3345399B-3781-4FE7-8F00-02B82C9C8BC5}"/>
    <cellStyle name="SAPBEXHLevel2 4 5 10" xfId="41146" xr:uid="{89AF635E-40BB-4EEC-BFFE-7D4DFD24CB38}"/>
    <cellStyle name="SAPBEXHLevel2 4 5 2" xfId="8563" xr:uid="{88EDA7E9-D264-4590-B1E3-5B38F843EFCD}"/>
    <cellStyle name="SAPBEXHLevel2 4 5 2 2" xfId="6540" xr:uid="{888791B0-9838-4998-AD3A-945C4014CEE6}"/>
    <cellStyle name="SAPBEXHLevel2 4 5 2 3" xfId="6544" xr:uid="{AC1851AB-93F6-4B89-BA53-7BCF590F2F71}"/>
    <cellStyle name="SAPBEXHLevel2 4 5 2 4" xfId="6551" xr:uid="{FE872D18-1C63-4BBD-A7F2-3B1E580C69EF}"/>
    <cellStyle name="SAPBEXHLevel2 4 5 2 5" xfId="6557" xr:uid="{B93F99F0-BFDE-41B2-ACD9-8F63E7E15117}"/>
    <cellStyle name="SAPBEXHLevel2 4 5 3" xfId="8575" xr:uid="{A4832146-2084-4607-A5D6-D282AEC05467}"/>
    <cellStyle name="SAPBEXHLevel2 4 5 4" xfId="41148" xr:uid="{E67DA819-2ED0-462E-A891-8FCEA59AC7E3}"/>
    <cellStyle name="SAPBEXHLevel2 4 5 5" xfId="41149" xr:uid="{B98D980B-8092-453D-A3DB-46EC74606508}"/>
    <cellStyle name="SAPBEXHLevel2 4 5 6" xfId="38761" xr:uid="{CA16F153-D7CA-4BE4-9637-9A7DC39CCC96}"/>
    <cellStyle name="SAPBEXHLevel2 4 5 7" xfId="38763" xr:uid="{B7F1E13F-820E-455D-B227-49519A084A09}"/>
    <cellStyle name="SAPBEXHLevel2 4 5 8" xfId="38765" xr:uid="{C8B56686-EF32-492F-BCFA-04D4BDE3142E}"/>
    <cellStyle name="SAPBEXHLevel2 4 5 9" xfId="38767" xr:uid="{20CE032A-94D1-48DB-831E-99C26AE5310A}"/>
    <cellStyle name="SAPBEXHLevel2 4 6" xfId="41150" xr:uid="{D8B5C919-D7F5-4F23-BBB8-D44D3C18F787}"/>
    <cellStyle name="SAPBEXHLevel2 4 6 10" xfId="35586" xr:uid="{5B3414FA-D6ED-439E-8B17-66CE934C643F}"/>
    <cellStyle name="SAPBEXHLevel2 4 6 2" xfId="41151" xr:uid="{E7C017D3-D8B5-47CD-BF66-B2F35EA07901}"/>
    <cellStyle name="SAPBEXHLevel2 4 6 2 2" xfId="41152" xr:uid="{FEF93E34-1055-4EF0-A008-16BAECB8BEF2}"/>
    <cellStyle name="SAPBEXHLevel2 4 6 2 3" xfId="41153" xr:uid="{03226D6A-F8B8-4949-AE08-7088E6F01199}"/>
    <cellStyle name="SAPBEXHLevel2 4 6 2 4" xfId="41154" xr:uid="{00B6B514-4FC4-43CC-AB18-FC221D49F0B1}"/>
    <cellStyle name="SAPBEXHLevel2 4 6 2 5" xfId="41155" xr:uid="{7BC41517-1D8A-421B-A77E-712B0707F3DE}"/>
    <cellStyle name="SAPBEXHLevel2 4 6 3" xfId="41156" xr:uid="{BF72E403-566A-4307-971D-7CA6DF24004C}"/>
    <cellStyle name="SAPBEXHLevel2 4 6 4" xfId="3007" xr:uid="{F65A9391-0908-4E1D-A852-2609E477671D}"/>
    <cellStyle name="SAPBEXHLevel2 4 6 5" xfId="3044" xr:uid="{94655FAA-D910-46BF-B998-812C1DA4E584}"/>
    <cellStyle name="SAPBEXHLevel2 4 6 6" xfId="3475" xr:uid="{A9C2F735-27CF-4B16-ADFD-83FD49FFD6CB}"/>
    <cellStyle name="SAPBEXHLevel2 4 6 7" xfId="3479" xr:uid="{0A989BDA-65AD-4A6D-84DE-5AEAECBDA741}"/>
    <cellStyle name="SAPBEXHLevel2 4 6 8" xfId="3483" xr:uid="{63F7FFC5-020B-4576-8E5E-411A6703D720}"/>
    <cellStyle name="SAPBEXHLevel2 4 6 9" xfId="41157" xr:uid="{E80C056E-304F-42EE-AD9B-2D476A92DC83}"/>
    <cellStyle name="SAPBEXHLevel2 4 7" xfId="41158" xr:uid="{410703A0-20C0-4244-BDD2-F9A94EA55E89}"/>
    <cellStyle name="SAPBEXHLevel2 4 7 2" xfId="41159" xr:uid="{445D2BC3-D4D1-4EE2-AF2E-9DF9279883BF}"/>
    <cellStyle name="SAPBEXHLevel2 4 7 3" xfId="41161" xr:uid="{5FC8CE68-7162-4AD2-AE02-E38052704897}"/>
    <cellStyle name="SAPBEXHLevel2 4 7 4" xfId="41163" xr:uid="{8E2E8127-9375-4AA5-A38A-279CF1D9DCFA}"/>
    <cellStyle name="SAPBEXHLevel2 4 7 5" xfId="41166" xr:uid="{5B146BDE-6ECA-472D-BFE5-12548E8080BF}"/>
    <cellStyle name="SAPBEXHLevel2 4 8" xfId="41167" xr:uid="{BB996DF6-A697-4529-BC67-5183084294D9}"/>
    <cellStyle name="SAPBEXHLevel2 4 8 2" xfId="41168" xr:uid="{577F1369-C650-4D81-9414-F05270F5DE71}"/>
    <cellStyle name="SAPBEXHLevel2 4 8 3" xfId="41169" xr:uid="{D8F6FF93-3485-4AB7-A6F6-FD3C76CCD377}"/>
    <cellStyle name="SAPBEXHLevel2 4 8 4" xfId="41170" xr:uid="{73B96F97-8133-4801-9DF8-EA8E0773F003}"/>
    <cellStyle name="SAPBEXHLevel2 4 8 5" xfId="41171" xr:uid="{3BDC417B-E03A-4DAD-9FAA-56D4D4F50D28}"/>
    <cellStyle name="SAPBEXHLevel2 4 9" xfId="41172" xr:uid="{B8415A65-8FC4-4A8F-92F6-5D7774416C5C}"/>
    <cellStyle name="SAPBEXHLevel2 4 9 2" xfId="41173" xr:uid="{3BC100A2-E0F5-4B01-AD3F-C9304C05CD2E}"/>
    <cellStyle name="SAPBEXHLevel2 4 9 3" xfId="41174" xr:uid="{B055F7A9-6445-44D6-A600-9A7175BEF890}"/>
    <cellStyle name="SAPBEXHLevel2 4 9 4" xfId="41175" xr:uid="{9871917F-1186-4DF1-80A8-6EF517114E41}"/>
    <cellStyle name="SAPBEXHLevel2 4 9 5" xfId="41177" xr:uid="{687FF100-0922-4494-A768-ECC5D8D2EDE9}"/>
    <cellStyle name="SAPBEXHLevel2 4_New TB 18-19" xfId="22290" xr:uid="{9406F4B1-4007-46AF-98A6-50F2ABDDB42A}"/>
    <cellStyle name="SAPBEXHLevel2 5" xfId="41178" xr:uid="{9A83E8B1-FA81-47E5-8815-8E8B0034213E}"/>
    <cellStyle name="SAPBEXHLevel2 5 10" xfId="41179" xr:uid="{812CD12C-BD4B-4B08-B104-FE10FDA2EBBD}"/>
    <cellStyle name="SAPBEXHLevel2 5 10 2" xfId="29233" xr:uid="{310230FA-B8E6-4A50-B788-3029806E82CF}"/>
    <cellStyle name="SAPBEXHLevel2 5 10 3" xfId="29236" xr:uid="{C534747E-5866-47BB-88B7-0297362DBE59}"/>
    <cellStyle name="SAPBEXHLevel2 5 10 4" xfId="31741" xr:uid="{20D89A63-A169-4D18-B850-9A5F48EE8FE8}"/>
    <cellStyle name="SAPBEXHLevel2 5 10 5" xfId="31743" xr:uid="{86DD6522-5189-43F2-B148-8B8840A9AC4A}"/>
    <cellStyle name="SAPBEXHLevel2 5 11" xfId="41180" xr:uid="{C6AC5D13-5B65-4771-BB56-B6EF7BF06C63}"/>
    <cellStyle name="SAPBEXHLevel2 5 12" xfId="41181" xr:uid="{24F2CA16-4D52-4827-AB9B-873D47DF47F0}"/>
    <cellStyle name="SAPBEXHLevel2 5 13" xfId="41182" xr:uid="{274CBDD7-31C8-40AC-A471-1CE8AA015957}"/>
    <cellStyle name="SAPBEXHLevel2 5 14" xfId="41183" xr:uid="{577DD5F9-CB20-4D83-8D56-EFE0B2C61201}"/>
    <cellStyle name="SAPBEXHLevel2 5 15" xfId="41184" xr:uid="{D7009657-A003-4494-A6D0-D62DDA08BEC5}"/>
    <cellStyle name="SAPBEXHLevel2 5 16" xfId="41185" xr:uid="{DD49FCEB-C363-4674-BDD9-984B2C8ED13E}"/>
    <cellStyle name="SAPBEXHLevel2 5 17" xfId="41186" xr:uid="{53D8A7AF-7224-46C7-A3B4-8707F76D896D}"/>
    <cellStyle name="SAPBEXHLevel2 5 18" xfId="41187" xr:uid="{86CBFE3F-7DFD-485F-A2D4-FC0FE10F1733}"/>
    <cellStyle name="SAPBEXHLevel2 5 2" xfId="41188" xr:uid="{8835B2D7-4BCC-499C-A9A3-EA162299B47A}"/>
    <cellStyle name="SAPBEXHLevel2 5 2 10" xfId="41189" xr:uid="{395F920F-48F7-4474-9501-1E8CB5FA0DFA}"/>
    <cellStyle name="SAPBEXHLevel2 5 2 2" xfId="41190" xr:uid="{82DF457A-A5AF-4972-8D68-0ED082F9B864}"/>
    <cellStyle name="SAPBEXHLevel2 5 2 2 2" xfId="41191" xr:uid="{029AC06B-BA31-47DC-8C7C-5F8BC4681849}"/>
    <cellStyle name="SAPBEXHLevel2 5 2 2 3" xfId="41192" xr:uid="{BF8E72E7-A579-4F5A-8036-CBE9E85CE849}"/>
    <cellStyle name="SAPBEXHLevel2 5 2 2 4" xfId="41193" xr:uid="{56BB9D85-D11A-4AA7-82B5-8ACB3139ED7D}"/>
    <cellStyle name="SAPBEXHLevel2 5 2 2 5" xfId="41194" xr:uid="{2860B9D9-E242-4BCB-8972-2BA6187EC03D}"/>
    <cellStyle name="SAPBEXHLevel2 5 2 3" xfId="41195" xr:uid="{6444D619-D2F9-4DB4-AC31-DA36667F441E}"/>
    <cellStyle name="SAPBEXHLevel2 5 2 4" xfId="16718" xr:uid="{EFB015FD-4EAE-4A23-BFF8-D9708B745011}"/>
    <cellStyle name="SAPBEXHLevel2 5 2 5" xfId="5464" xr:uid="{3E40EB29-338D-461B-B311-23B761BA0A75}"/>
    <cellStyle name="SAPBEXHLevel2 5 2 6" xfId="16720" xr:uid="{1DE784F2-9181-4AC1-8A8E-201F287B2CAB}"/>
    <cellStyle name="SAPBEXHLevel2 5 2 7" xfId="16722" xr:uid="{3A3DB053-ACFF-424F-B8B5-B512BA98A200}"/>
    <cellStyle name="SAPBEXHLevel2 5 2 8" xfId="16724" xr:uid="{402B21C4-03A4-43BB-92C0-E394E8BFACFE}"/>
    <cellStyle name="SAPBEXHLevel2 5 2 9" xfId="16726" xr:uid="{393CF976-F27A-45C3-9FB7-24F1D7954BB9}"/>
    <cellStyle name="SAPBEXHLevel2 5 3" xfId="41196" xr:uid="{03A4A8CC-7C2A-4229-9C70-A2439F87CB10}"/>
    <cellStyle name="SAPBEXHLevel2 5 3 10" xfId="15094" xr:uid="{322628D0-386A-4B6E-9FD0-325EE4460DBE}"/>
    <cellStyle name="SAPBEXHLevel2 5 3 2" xfId="41197" xr:uid="{C28A33DF-33C9-43B6-89F5-5BFDB4A95BA8}"/>
    <cellStyle name="SAPBEXHLevel2 5 3 2 2" xfId="41198" xr:uid="{11AD0F34-66A7-4539-BC0C-5962C29B62E0}"/>
    <cellStyle name="SAPBEXHLevel2 5 3 2 3" xfId="41199" xr:uid="{E3543258-34C6-4AB3-B458-198BB83FFBD1}"/>
    <cellStyle name="SAPBEXHLevel2 5 3 2 4" xfId="41200" xr:uid="{FD6F6ECE-3723-49D3-BAAC-B91B05F560C3}"/>
    <cellStyle name="SAPBEXHLevel2 5 3 2 5" xfId="41201" xr:uid="{CBFAE34F-F745-451D-9DF0-CBCC936E7422}"/>
    <cellStyle name="SAPBEXHLevel2 5 3 3" xfId="41202" xr:uid="{06298D54-69B6-4F37-95BE-0F2F7FF0C9D0}"/>
    <cellStyle name="SAPBEXHLevel2 5 3 4" xfId="16731" xr:uid="{FF62B792-1FC3-4950-976E-A3302821C058}"/>
    <cellStyle name="SAPBEXHLevel2 5 3 5" xfId="16733" xr:uid="{5C53882A-EA41-4842-BF46-ABE2F918546B}"/>
    <cellStyle name="SAPBEXHLevel2 5 3 6" xfId="16735" xr:uid="{F9DB795E-CFFF-44B0-9710-71BE669888AE}"/>
    <cellStyle name="SAPBEXHLevel2 5 3 7" xfId="16737" xr:uid="{3A37F24F-27A4-4563-B4CA-BCD1593EB04E}"/>
    <cellStyle name="SAPBEXHLevel2 5 3 8" xfId="16739" xr:uid="{5D892A31-FBB4-44CA-B058-25F952D0B006}"/>
    <cellStyle name="SAPBEXHLevel2 5 3 9" xfId="16743" xr:uid="{762F4657-6729-4CEC-AFD1-380C5F8789DA}"/>
    <cellStyle name="SAPBEXHLevel2 5 4" xfId="41203" xr:uid="{6AFCA9BB-BB6E-4C7E-B00E-5478A1A081F4}"/>
    <cellStyle name="SAPBEXHLevel2 5 4 10" xfId="41204" xr:uid="{A2C17A16-7864-4F45-B4A5-331ABD1CC3B2}"/>
    <cellStyle name="SAPBEXHLevel2 5 4 2" xfId="41206" xr:uid="{4F204BB4-70E7-433B-B53D-1DB00696F316}"/>
    <cellStyle name="SAPBEXHLevel2 5 4 2 2" xfId="33470" xr:uid="{D45302D8-ED1A-406A-85D2-34179A789E53}"/>
    <cellStyle name="SAPBEXHLevel2 5 4 2 3" xfId="33472" xr:uid="{93430CE7-4AE8-4D73-8AF4-C3D7989B5FE3}"/>
    <cellStyle name="SAPBEXHLevel2 5 4 2 4" xfId="33474" xr:uid="{2386AA0F-617C-4BA8-9548-68A95755DB56}"/>
    <cellStyle name="SAPBEXHLevel2 5 4 2 5" xfId="33476" xr:uid="{C2709531-8612-4066-93A5-FBA6FB182050}"/>
    <cellStyle name="SAPBEXHLevel2 5 4 3" xfId="41207" xr:uid="{882C052F-DEE7-4137-AE6A-4628418EDC41}"/>
    <cellStyle name="SAPBEXHLevel2 5 4 4" xfId="41208" xr:uid="{09DE9CA7-2147-4027-8980-F0379DE84ADB}"/>
    <cellStyle name="SAPBEXHLevel2 5 4 5" xfId="41209" xr:uid="{4D8F308E-5913-4138-9A6A-9990AD0346AA}"/>
    <cellStyle name="SAPBEXHLevel2 5 4 6" xfId="41210" xr:uid="{9DCA5B6C-12E9-4268-B5B6-D69AEE3DF3DD}"/>
    <cellStyle name="SAPBEXHLevel2 5 4 7" xfId="41211" xr:uid="{46EDC40D-DD7C-47F6-A655-C16B183BB7A1}"/>
    <cellStyle name="SAPBEXHLevel2 5 4 8" xfId="41212" xr:uid="{CEFB58AB-954B-4DC7-A4AC-D3FBA0788ADC}"/>
    <cellStyle name="SAPBEXHLevel2 5 4 9" xfId="41213" xr:uid="{0129E8EB-CC7F-426C-8409-62822CF97A60}"/>
    <cellStyle name="SAPBEXHLevel2 5 5" xfId="41214" xr:uid="{E6ADE55C-1D59-4F5E-BA14-C064D54F48E7}"/>
    <cellStyle name="SAPBEXHLevel2 5 5 10" xfId="13256" xr:uid="{34193930-A483-43ED-B3DE-B8B3A52D5951}"/>
    <cellStyle name="SAPBEXHLevel2 5 5 2" xfId="41215" xr:uid="{F41C4F0F-27B5-4D58-8B02-2C2F27B8D93E}"/>
    <cellStyle name="SAPBEXHLevel2 5 5 2 2" xfId="41216" xr:uid="{5A99FADE-EB9D-472F-9583-5855711807FC}"/>
    <cellStyle name="SAPBEXHLevel2 5 5 2 3" xfId="41217" xr:uid="{C62AEC76-B08C-427B-8168-89FCEB87CE0A}"/>
    <cellStyle name="SAPBEXHLevel2 5 5 2 4" xfId="41218" xr:uid="{4100D693-2AD1-438A-8EBB-E18161F9C0B2}"/>
    <cellStyle name="SAPBEXHLevel2 5 5 2 5" xfId="41219" xr:uid="{3B04FAEF-4342-44F9-A1F1-F3265FFA00A9}"/>
    <cellStyle name="SAPBEXHLevel2 5 5 3" xfId="41220" xr:uid="{EE4E7518-4CC9-49EC-BE58-6B02D1C6F06D}"/>
    <cellStyle name="SAPBEXHLevel2 5 5 4" xfId="41221" xr:uid="{17C06DF2-F184-4959-A0EA-016D2098F9A3}"/>
    <cellStyle name="SAPBEXHLevel2 5 5 5" xfId="41222" xr:uid="{D9CA1FD7-808B-4C50-AF06-57DC4BC613C9}"/>
    <cellStyle name="SAPBEXHLevel2 5 5 6" xfId="41223" xr:uid="{9EDE5DFE-00D7-4C85-ACC0-4714EDF612A3}"/>
    <cellStyle name="SAPBEXHLevel2 5 5 7" xfId="41224" xr:uid="{C0EE9C65-80B5-4B04-8379-6BDF95F912C6}"/>
    <cellStyle name="SAPBEXHLevel2 5 5 8" xfId="41225" xr:uid="{D75AB84A-AAFF-47C4-8C2C-9AEB2D653175}"/>
    <cellStyle name="SAPBEXHLevel2 5 5 9" xfId="41226" xr:uid="{2E97C703-9325-476A-9212-14DD858EA057}"/>
    <cellStyle name="SAPBEXHLevel2 5 6" xfId="41227" xr:uid="{29723982-38DF-408E-83CF-355550F2528A}"/>
    <cellStyle name="SAPBEXHLevel2 5 6 10" xfId="16810" xr:uid="{87A36218-A350-424A-BC4F-F0B2B9D7591F}"/>
    <cellStyle name="SAPBEXHLevel2 5 6 2" xfId="33272" xr:uid="{3EE36495-9003-4CEB-92D4-D2EAB6AEB879}"/>
    <cellStyle name="SAPBEXHLevel2 5 6 2 2" xfId="14072" xr:uid="{17C4DE7F-80FE-4E48-812E-C14F7ED1E38F}"/>
    <cellStyle name="SAPBEXHLevel2 5 6 2 3" xfId="14077" xr:uid="{F962FCFC-5783-4482-848E-24535348622B}"/>
    <cellStyle name="SAPBEXHLevel2 5 6 2 4" xfId="14082" xr:uid="{93087D32-EEB0-45EB-8021-AB3B66188482}"/>
    <cellStyle name="SAPBEXHLevel2 5 6 2 5" xfId="14087" xr:uid="{8B71D675-5EBE-4786-85C5-84D14BA5937B}"/>
    <cellStyle name="SAPBEXHLevel2 5 6 3" xfId="41228" xr:uid="{BE6A99FC-C51E-4E1B-9C60-8068A05E46CF}"/>
    <cellStyle name="SAPBEXHLevel2 5 6 4" xfId="41229" xr:uid="{E8A23664-FAA8-43C9-A032-0154F8F6D62C}"/>
    <cellStyle name="SAPBEXHLevel2 5 6 5" xfId="41230" xr:uid="{DAC73FDC-EF90-479F-BA55-0AD1AFCD42AE}"/>
    <cellStyle name="SAPBEXHLevel2 5 6 6" xfId="41231" xr:uid="{9F71B8E6-2632-4C17-93D8-9E969201848E}"/>
    <cellStyle name="SAPBEXHLevel2 5 6 7" xfId="41232" xr:uid="{9A9FA833-2B58-4403-8A6C-0CF733A8DF5E}"/>
    <cellStyle name="SAPBEXHLevel2 5 6 8" xfId="41233" xr:uid="{8A178763-EAE7-4547-85E3-EC49C8F73AD4}"/>
    <cellStyle name="SAPBEXHLevel2 5 6 9" xfId="41234" xr:uid="{21887380-1E2A-414F-B3DC-E31E2E372076}"/>
    <cellStyle name="SAPBEXHLevel2 5 7" xfId="41235" xr:uid="{951E6215-B815-4F96-8805-DA2396EBA51C}"/>
    <cellStyle name="SAPBEXHLevel2 5 7 2" xfId="41236" xr:uid="{F99A6BF6-583D-43A8-AA1B-C3B290CD512C}"/>
    <cellStyle name="SAPBEXHLevel2 5 7 3" xfId="41238" xr:uid="{10272A4C-3719-40E8-B587-D183464D35B1}"/>
    <cellStyle name="SAPBEXHLevel2 5 7 4" xfId="41240" xr:uid="{E2998115-0EF8-4D0A-81DA-F6F2F0CACB70}"/>
    <cellStyle name="SAPBEXHLevel2 5 7 5" xfId="36859" xr:uid="{F26A7528-6206-4E58-BBFC-86422BA634AE}"/>
    <cellStyle name="SAPBEXHLevel2 5 8" xfId="41242" xr:uid="{31CF8605-29C3-4D5C-A766-5A4C815E536E}"/>
    <cellStyle name="SAPBEXHLevel2 5 8 2" xfId="41243" xr:uid="{21DAF69A-0A83-4F3C-9A08-0B4DEAF1C6F1}"/>
    <cellStyle name="SAPBEXHLevel2 5 8 3" xfId="41244" xr:uid="{F344B667-DAC8-4DFD-926B-099C423A2B22}"/>
    <cellStyle name="SAPBEXHLevel2 5 8 4" xfId="41245" xr:uid="{E5F4CF5F-FB15-4559-940B-D8AACF6C4401}"/>
    <cellStyle name="SAPBEXHLevel2 5 8 5" xfId="41246" xr:uid="{63A96648-E53F-45FA-BD6F-649E402CE688}"/>
    <cellStyle name="SAPBEXHLevel2 5 9" xfId="41247" xr:uid="{C0DAAD38-7FE4-4D6C-BDF9-3DE172E06A7B}"/>
    <cellStyle name="SAPBEXHLevel2 5 9 2" xfId="41248" xr:uid="{FB21F1AA-4DD5-4950-9C3F-1F95E64DC23F}"/>
    <cellStyle name="SAPBEXHLevel2 5 9 3" xfId="41249" xr:uid="{930280B0-F0AD-4AD9-B51D-6B53A82E073F}"/>
    <cellStyle name="SAPBEXHLevel2 5 9 4" xfId="41250" xr:uid="{D3B71087-F965-4E86-94D1-A2A0C5BBEBE5}"/>
    <cellStyle name="SAPBEXHLevel2 5 9 5" xfId="41251" xr:uid="{B3F4ECF2-3F51-4947-A5DF-365BAA46A439}"/>
    <cellStyle name="SAPBEXHLevel2 5_New TB 18-19" xfId="29451" xr:uid="{37F2101D-E611-4524-803A-4A1444000F47}"/>
    <cellStyle name="SAPBEXHLevel2 6" xfId="41252" xr:uid="{11FC1E50-E756-45DA-8D20-CB6695536063}"/>
    <cellStyle name="SAPBEXHLevel2 6 10" xfId="41253" xr:uid="{6068B9B0-DD95-4144-B823-1869DC96E610}"/>
    <cellStyle name="SAPBEXHLevel2 6 2" xfId="41254" xr:uid="{6FF2873F-1300-46D4-B92B-1CFBA38EF30C}"/>
    <cellStyle name="SAPBEXHLevel2 6 2 2" xfId="41255" xr:uid="{85EFAE1B-4898-4E51-A647-4342245F8786}"/>
    <cellStyle name="SAPBEXHLevel2 6 2 3" xfId="41256" xr:uid="{E26C373B-D475-44C8-868E-4BEF6D2EA4ED}"/>
    <cellStyle name="SAPBEXHLevel2 6 2 4" xfId="16304" xr:uid="{91AEE9EA-033C-405A-982F-2015C5C266E6}"/>
    <cellStyle name="SAPBEXHLevel2 6 2 5" xfId="16310" xr:uid="{C2CEDB4C-79EC-4DA1-8C46-0E63FC168CF7}"/>
    <cellStyle name="SAPBEXHLevel2 6 3" xfId="41257" xr:uid="{A1982884-E928-4B7C-99E9-2C95E7F496C8}"/>
    <cellStyle name="SAPBEXHLevel2 6 4" xfId="41258" xr:uid="{DF328BB9-2911-4ECD-BF65-A54D8C62FC15}"/>
    <cellStyle name="SAPBEXHLevel2 6 5" xfId="41259" xr:uid="{5E1B4D68-84AE-4ABB-93DB-9566F1E18E12}"/>
    <cellStyle name="SAPBEXHLevel2 6 6" xfId="41260" xr:uid="{E3C58F46-B57D-468A-8DFE-21A4C76A3E73}"/>
    <cellStyle name="SAPBEXHLevel2 6 7" xfId="41261" xr:uid="{69D02E8F-1FEE-44E4-8C3A-CD7B9686E4A2}"/>
    <cellStyle name="SAPBEXHLevel2 6 8" xfId="41262" xr:uid="{5DF67DFA-FBCB-48D3-A597-9E0C2EF02930}"/>
    <cellStyle name="SAPBEXHLevel2 6 9" xfId="41263" xr:uid="{F3A5117A-B196-4556-87F9-98915FA4B2FA}"/>
    <cellStyle name="SAPBEXHLevel2 7" xfId="41264" xr:uid="{87F59B1E-F166-43CB-A7F6-E64F0D95BE54}"/>
    <cellStyle name="SAPBEXHLevel2 7 10" xfId="41265" xr:uid="{556EAF88-5176-4E02-A352-20BAA17D7856}"/>
    <cellStyle name="SAPBEXHLevel2 7 2" xfId="41266" xr:uid="{F2329CE3-1C9B-482B-A4E6-F72BD493E678}"/>
    <cellStyle name="SAPBEXHLevel2 7 2 2" xfId="33961" xr:uid="{112D9A6A-0E14-42E7-A68D-E78529EF2CDB}"/>
    <cellStyle name="SAPBEXHLevel2 7 2 3" xfId="33963" xr:uid="{518E62F3-A06F-40D9-8CCF-1CBE3D953E73}"/>
    <cellStyle name="SAPBEXHLevel2 7 2 4" xfId="33965" xr:uid="{076E5AE2-8865-42BC-B046-E969D1591BC1}"/>
    <cellStyle name="SAPBEXHLevel2 7 2 5" xfId="33967" xr:uid="{45F240FF-492B-4DA3-A6E1-12300D91A88A}"/>
    <cellStyle name="SAPBEXHLevel2 7 3" xfId="41267" xr:uid="{83338344-31A9-42F2-9671-219945BA73DC}"/>
    <cellStyle name="SAPBEXHLevel2 7 4" xfId="41268" xr:uid="{85774504-7C71-410B-BB6B-C24EFFD09EF1}"/>
    <cellStyle name="SAPBEXHLevel2 7 5" xfId="41269" xr:uid="{60F495B9-B3C1-4C22-9DC6-90455D8882BD}"/>
    <cellStyle name="SAPBEXHLevel2 7 6" xfId="41270" xr:uid="{B149AE4A-3624-4551-A45F-58424EB08F46}"/>
    <cellStyle name="SAPBEXHLevel2 7 7" xfId="41271" xr:uid="{D95FE5DE-BEBD-4A26-B109-AC480BD95EAC}"/>
    <cellStyle name="SAPBEXHLevel2 7 8" xfId="41272" xr:uid="{8C24B75C-8E54-49A3-B264-27FB70403BD7}"/>
    <cellStyle name="SAPBEXHLevel2 7 9" xfId="5336" xr:uid="{5D3E7330-7B68-42A7-8509-0FA2EBC6F757}"/>
    <cellStyle name="SAPBEXHLevel2 8" xfId="41273" xr:uid="{A31B9C88-0E09-4DB2-9B85-8A70777ABA53}"/>
    <cellStyle name="SAPBEXHLevel2 8 10" xfId="41274" xr:uid="{1F14233E-A199-44AF-A032-26D8FF974E31}"/>
    <cellStyle name="SAPBEXHLevel2 8 2" xfId="28938" xr:uid="{775C95FC-8CAE-4948-AED0-0E1992918EA2}"/>
    <cellStyle name="SAPBEXHLevel2 8 2 2" xfId="34056" xr:uid="{06E7FE04-40AC-4544-9A59-5F9B50C15431}"/>
    <cellStyle name="SAPBEXHLevel2 8 2 3" xfId="34058" xr:uid="{8DADB7F2-2D87-4CED-BA3A-563B5FBDDE3B}"/>
    <cellStyle name="SAPBEXHLevel2 8 2 4" xfId="34060" xr:uid="{42997C36-0DFD-4A3B-92E1-1E5566C4C33D}"/>
    <cellStyle name="SAPBEXHLevel2 8 2 5" xfId="34062" xr:uid="{7C4F3064-24A4-4C15-A3DB-5C364A1BD8DC}"/>
    <cellStyle name="SAPBEXHLevel2 8 3" xfId="11750" xr:uid="{5E3A5AAF-A5F0-48B1-8FFB-A2494E0CF3A2}"/>
    <cellStyle name="SAPBEXHLevel2 8 4" xfId="11764" xr:uid="{19C17F89-8B30-4B46-833C-D857198F5E89}"/>
    <cellStyle name="SAPBEXHLevel2 8 5" xfId="2329" xr:uid="{24BCB9DF-F84C-4B74-8F27-4AAEBA2E245C}"/>
    <cellStyle name="SAPBEXHLevel2 8 6" xfId="41275" xr:uid="{C0B2D45B-C246-46EA-866F-7BB03F9A3369}"/>
    <cellStyle name="SAPBEXHLevel2 8 7" xfId="41276" xr:uid="{0F00B5ED-7EE9-43B8-9A7E-4E3C15EA8D25}"/>
    <cellStyle name="SAPBEXHLevel2 8 8" xfId="41277" xr:uid="{D9E28A3A-27F2-464A-97B4-48520EF59F77}"/>
    <cellStyle name="SAPBEXHLevel2 8 9" xfId="41279" xr:uid="{C89EF5FB-5E4A-4FFE-B2D7-4581D4F6C296}"/>
    <cellStyle name="SAPBEXHLevel2 9" xfId="41281" xr:uid="{C1A40D97-843E-4C54-A4D1-7A1D1C1E320C}"/>
    <cellStyle name="SAPBEXHLevel2 9 10" xfId="41282" xr:uid="{0A8FE797-2176-4A5B-AAD4-402D604428BC}"/>
    <cellStyle name="SAPBEXHLevel2 9 2" xfId="28946" xr:uid="{FDDF701F-EFB2-41DF-94DD-B77426471A02}"/>
    <cellStyle name="SAPBEXHLevel2 9 2 2" xfId="41283" xr:uid="{301EF438-A11E-4A52-97F3-1A06E26F1BFF}"/>
    <cellStyle name="SAPBEXHLevel2 9 2 3" xfId="41284" xr:uid="{D33C5B69-88C2-48BD-BA66-EC35EA518859}"/>
    <cellStyle name="SAPBEXHLevel2 9 2 4" xfId="41285" xr:uid="{8B413FA7-C8EC-4960-BF7D-C300DD6FF254}"/>
    <cellStyle name="SAPBEXHLevel2 9 2 5" xfId="41286" xr:uid="{0D14D36D-7CCE-4631-A307-4140281AB9B3}"/>
    <cellStyle name="SAPBEXHLevel2 9 3" xfId="11782" xr:uid="{536557A7-D98B-497A-98EE-C29676D63A45}"/>
    <cellStyle name="SAPBEXHLevel2 9 4" xfId="11802" xr:uid="{C4015F15-26F9-4E6F-BB53-186D55F92A3D}"/>
    <cellStyle name="SAPBEXHLevel2 9 5" xfId="4778" xr:uid="{305AD939-53FD-4E34-B99D-5197A299AA8B}"/>
    <cellStyle name="SAPBEXHLevel2 9 6" xfId="41287" xr:uid="{E2AF332D-CB31-4883-9A5E-E1306B36B107}"/>
    <cellStyle name="SAPBEXHLevel2 9 7" xfId="41288" xr:uid="{8D611E57-2D5A-4691-8A5E-69F1313811D2}"/>
    <cellStyle name="SAPBEXHLevel2 9 8" xfId="41289" xr:uid="{C2ABF751-EDE1-4437-9C24-0F0F6BB89B39}"/>
    <cellStyle name="SAPBEXHLevel2 9 9" xfId="41290" xr:uid="{DD0B7E50-E5F7-4A78-97CF-C0E14E5880F5}"/>
    <cellStyle name="SAPBEXHLevel2_New TB 18-19" xfId="41292" xr:uid="{057236BA-EF7B-44A3-A870-85E1D48C1DBA}"/>
    <cellStyle name="SAPBEXHLevel2X" xfId="9246" xr:uid="{A621DB58-0D34-4D81-A23E-38BC7BE924F6}"/>
    <cellStyle name="SAPBEXHLevel2X 10" xfId="30690" xr:uid="{133877EF-7DB6-4B98-962D-A5463E7CACC2}"/>
    <cellStyle name="SAPBEXHLevel2X 10 10" xfId="41293" xr:uid="{1B5BF053-1F35-4793-B203-948D650BDF8D}"/>
    <cellStyle name="SAPBEXHLevel2X 10 2" xfId="41294" xr:uid="{F8B9B9BE-4C9D-4057-9085-45AB8CC38144}"/>
    <cellStyle name="SAPBEXHLevel2X 10 2 2" xfId="41295" xr:uid="{4FA7D6EA-C69A-4E44-8C98-F7EFF03208EB}"/>
    <cellStyle name="SAPBEXHLevel2X 10 2 3" xfId="41296" xr:uid="{05647243-79A7-4FE3-927E-12A7AFD916B5}"/>
    <cellStyle name="SAPBEXHLevel2X 10 2 4" xfId="41297" xr:uid="{39654F00-5B95-4C2B-8B52-C5A729D8FF6E}"/>
    <cellStyle name="SAPBEXHLevel2X 10 2 5" xfId="41299" xr:uid="{D6DC4723-B96A-49A2-987E-A24B6787274C}"/>
    <cellStyle name="SAPBEXHLevel2X 10 3" xfId="41300" xr:uid="{493B1A1C-D978-47A6-A5E9-7466016DBC48}"/>
    <cellStyle name="SAPBEXHLevel2X 10 4" xfId="41301" xr:uid="{4A7885D2-7817-495A-9F2A-E138570031D2}"/>
    <cellStyle name="SAPBEXHLevel2X 10 5" xfId="41302" xr:uid="{F26669D3-85BF-4FDF-A4C3-41F31328805F}"/>
    <cellStyle name="SAPBEXHLevel2X 10 6" xfId="41303" xr:uid="{FCC1C766-8F61-453E-AB99-59412D79DC68}"/>
    <cellStyle name="SAPBEXHLevel2X 10 7" xfId="41304" xr:uid="{B2112FA2-5AF6-4341-8AFD-1FFE030335D3}"/>
    <cellStyle name="SAPBEXHLevel2X 10 8" xfId="41305" xr:uid="{2825B384-92DE-4BDC-ADD6-D0249EC1D1C1}"/>
    <cellStyle name="SAPBEXHLevel2X 10 9" xfId="41306" xr:uid="{912D03A4-E6F9-4961-A210-C421A093E450}"/>
    <cellStyle name="SAPBEXHLevel2X 11" xfId="30692" xr:uid="{FD2B3A6C-E3B8-4393-AF4B-C3A4A6B98138}"/>
    <cellStyle name="SAPBEXHLevel2X 11 2" xfId="41307" xr:uid="{33D997E2-A712-445D-8C9C-E8DBB027E59B}"/>
    <cellStyle name="SAPBEXHLevel2X 11 3" xfId="41308" xr:uid="{D815F9C9-C23F-47F6-8104-A0CAFE1F0E86}"/>
    <cellStyle name="SAPBEXHLevel2X 11 4" xfId="41309" xr:uid="{7ACC81C8-F9F1-4717-A26E-007A1A9750AA}"/>
    <cellStyle name="SAPBEXHLevel2X 11 5" xfId="41310" xr:uid="{837277BD-6764-48B0-80E3-EB6969F1260F}"/>
    <cellStyle name="SAPBEXHLevel2X 12" xfId="41311" xr:uid="{E28E155D-B21A-4949-ADC3-0A57FA417AEC}"/>
    <cellStyle name="SAPBEXHLevel2X 12 2" xfId="41313" xr:uid="{6438C915-664B-46E1-84EB-28915FAE8AA6}"/>
    <cellStyle name="SAPBEXHLevel2X 12 3" xfId="41314" xr:uid="{C16DC4B5-DC49-451F-B75D-2555FF1F5E0B}"/>
    <cellStyle name="SAPBEXHLevel2X 12 4" xfId="41315" xr:uid="{7A019B81-F033-480D-BE75-22B6E01AC50C}"/>
    <cellStyle name="SAPBEXHLevel2X 12 5" xfId="41316" xr:uid="{E55C5CCF-6954-4F79-B62D-4FA1D9065060}"/>
    <cellStyle name="SAPBEXHLevel2X 13" xfId="41318" xr:uid="{61B535A2-714B-4BA1-9434-241561F0C34B}"/>
    <cellStyle name="SAPBEXHLevel2X 13 2" xfId="41320" xr:uid="{E27A49AC-76FD-495B-96C3-D02CD5A9CFE2}"/>
    <cellStyle name="SAPBEXHLevel2X 13 3" xfId="41321" xr:uid="{8FFFFC81-8447-48C1-83B5-1065A2E41D06}"/>
    <cellStyle name="SAPBEXHLevel2X 13 4" xfId="41322" xr:uid="{D13E757C-8029-41A5-A495-43C9E910E4CD}"/>
    <cellStyle name="SAPBEXHLevel2X 13 5" xfId="41323" xr:uid="{7755CA49-BF2B-406A-9652-23F7CA264698}"/>
    <cellStyle name="SAPBEXHLevel2X 14" xfId="41324" xr:uid="{9EDC1FC2-3A9C-4009-8A14-5A3FE66B4D59}"/>
    <cellStyle name="SAPBEXHLevel2X 14 2" xfId="41326" xr:uid="{F2293984-16EC-47CB-B38D-79CD28E00F48}"/>
    <cellStyle name="SAPBEXHLevel2X 14 3" xfId="41327" xr:uid="{7D3A9400-FBD4-4BC8-B566-8E5E5462567D}"/>
    <cellStyle name="SAPBEXHLevel2X 14 4" xfId="41328" xr:uid="{E131D693-4026-4035-BFBF-D4EF2CCC27F0}"/>
    <cellStyle name="SAPBEXHLevel2X 14 5" xfId="41329" xr:uid="{AF597A21-F962-48B5-B580-3CEAACE349E1}"/>
    <cellStyle name="SAPBEXHLevel2X 15" xfId="41330" xr:uid="{1ACFFF62-B665-457A-B8AC-9AC2C5C412B4}"/>
    <cellStyle name="SAPBEXHLevel2X 16" xfId="41333" xr:uid="{D67120E2-F62C-4B34-BCEC-444B86E7F4CF}"/>
    <cellStyle name="SAPBEXHLevel2X 17" xfId="41335" xr:uid="{4F19B393-D0E7-49D3-BC19-9BCE71395776}"/>
    <cellStyle name="SAPBEXHLevel2X 18" xfId="41337" xr:uid="{552084E5-1713-4FFE-972E-180F66352281}"/>
    <cellStyle name="SAPBEXHLevel2X 19" xfId="41338" xr:uid="{573BA172-37C3-4B1E-AD97-A5DD32937BAE}"/>
    <cellStyle name="SAPBEXHLevel2X 2" xfId="41339" xr:uid="{54CFB60B-7812-472D-BA79-030A63145E33}"/>
    <cellStyle name="SAPBEXHLevel2X 2 10" xfId="41340" xr:uid="{D64C7066-E6A8-4931-B2A5-CD49F8FC95A3}"/>
    <cellStyle name="SAPBEXHLevel2X 2 10 2" xfId="7638" xr:uid="{F62D8D5C-D122-4EF0-BBEB-BF1FE34C2088}"/>
    <cellStyle name="SAPBEXHLevel2X 2 10 3" xfId="40560" xr:uid="{343FB325-C61F-4CF5-9F3C-343D3F3FE5F3}"/>
    <cellStyle name="SAPBEXHLevel2X 2 10 4" xfId="40576" xr:uid="{AAD8C88B-4026-423E-B692-72365C97116B}"/>
    <cellStyle name="SAPBEXHLevel2X 2 10 5" xfId="40593" xr:uid="{FBEAF62B-E048-41C3-B659-2F42749E8615}"/>
    <cellStyle name="SAPBEXHLevel2X 2 11" xfId="41341" xr:uid="{DDE4CEEC-30D5-4E4D-8727-15FEA2E4BEC1}"/>
    <cellStyle name="SAPBEXHLevel2X 2 11 2" xfId="40652" xr:uid="{DFA05E67-06CA-42B9-BE74-F5E64F291B86}"/>
    <cellStyle name="SAPBEXHLevel2X 2 11 3" xfId="40654" xr:uid="{5075D7F3-A2CF-4A8D-878D-81C9B4F0183B}"/>
    <cellStyle name="SAPBEXHLevel2X 2 11 4" xfId="40656" xr:uid="{9A25822A-D67A-424C-82B2-6A94004DF026}"/>
    <cellStyle name="SAPBEXHLevel2X 2 11 5" xfId="40658" xr:uid="{426D5C81-7447-43A9-8A12-C827B0A72130}"/>
    <cellStyle name="SAPBEXHLevel2X 2 12" xfId="41342" xr:uid="{DDE61939-9460-4368-BF53-4EACE7BCAFBA}"/>
    <cellStyle name="SAPBEXHLevel2X 2 12 2" xfId="40673" xr:uid="{70381363-82A1-4FAB-AFC5-063823090B82}"/>
    <cellStyle name="SAPBEXHLevel2X 2 12 3" xfId="40675" xr:uid="{0110B5EA-3395-4A2E-8052-75D94B05A3A4}"/>
    <cellStyle name="SAPBEXHLevel2X 2 12 4" xfId="40677" xr:uid="{12789A3E-EC10-43B7-A711-C8DB4EF142FE}"/>
    <cellStyle name="SAPBEXHLevel2X 2 12 5" xfId="40679" xr:uid="{4A0652C0-12B7-46C8-AD25-CF464F66C00D}"/>
    <cellStyle name="SAPBEXHLevel2X 2 13" xfId="41343" xr:uid="{2A781EAB-D6AE-413F-B692-2178754BAA35}"/>
    <cellStyle name="SAPBEXHLevel2X 2 13 2" xfId="40695" xr:uid="{F33F9E16-08D5-4241-BEE6-7A6DC935F68D}"/>
    <cellStyle name="SAPBEXHLevel2X 2 13 3" xfId="40697" xr:uid="{2D12A8F6-E232-4A70-9520-390C48A2770E}"/>
    <cellStyle name="SAPBEXHLevel2X 2 13 4" xfId="40699" xr:uid="{F217C027-F564-4EC2-AF94-EE0DB4AF7248}"/>
    <cellStyle name="SAPBEXHLevel2X 2 13 5" xfId="40701" xr:uid="{3F9F51E7-C04A-4A75-8D7A-1497E21E47C8}"/>
    <cellStyle name="SAPBEXHLevel2X 2 14" xfId="41344" xr:uid="{0B2CEF12-ACA1-478E-885C-2556061F6E87}"/>
    <cellStyle name="SAPBEXHLevel2X 2 15" xfId="41345" xr:uid="{0906E5B5-8E44-4925-9556-11FC9C6359F6}"/>
    <cellStyle name="SAPBEXHLevel2X 2 16" xfId="41347" xr:uid="{FD517558-AAC6-4D20-AA9D-EBC5D9BD103A}"/>
    <cellStyle name="SAPBEXHLevel2X 2 17" xfId="13439" xr:uid="{29ED4640-5A04-455E-97C6-2B194C39385F}"/>
    <cellStyle name="SAPBEXHLevel2X 2 18" xfId="13443" xr:uid="{6FF79C1A-E4FE-4304-81C0-A07FB0A0C7E8}"/>
    <cellStyle name="SAPBEXHLevel2X 2 19" xfId="13446" xr:uid="{9E1054AD-1E9C-4FE8-AA18-88DC8F381FDC}"/>
    <cellStyle name="SAPBEXHLevel2X 2 2" xfId="41349" xr:uid="{44AA24AC-D560-42C1-9EDF-2005B9041B4F}"/>
    <cellStyle name="SAPBEXHLevel2X 2 2 10" xfId="41351" xr:uid="{1BFDB737-3AFC-45B2-A878-F4305E4DDC9A}"/>
    <cellStyle name="SAPBEXHLevel2X 2 2 10 2" xfId="27716" xr:uid="{AB5AB33D-E5BD-417A-A8DB-423F0636971A}"/>
    <cellStyle name="SAPBEXHLevel2X 2 2 10 3" xfId="27718" xr:uid="{266CF6D1-D129-45E0-8770-82BDF6A640C8}"/>
    <cellStyle name="SAPBEXHLevel2X 2 2 10 4" xfId="27720" xr:uid="{EC7ADE46-F7B3-433A-841B-7AA7E5FF666F}"/>
    <cellStyle name="SAPBEXHLevel2X 2 2 10 5" xfId="27722" xr:uid="{2E69E772-66E3-4AD1-9C46-FFAFA0CA6BA0}"/>
    <cellStyle name="SAPBEXHLevel2X 2 2 11" xfId="41353" xr:uid="{83CD2058-2D74-4BF8-9906-4C0EB2D1337B}"/>
    <cellStyle name="SAPBEXHLevel2X 2 2 12" xfId="41355" xr:uid="{F6A4549D-DB53-4F01-A3B8-BE06B8E44BC3}"/>
    <cellStyle name="SAPBEXHLevel2X 2 2 13" xfId="41357" xr:uid="{5717673C-762C-4AB4-8E99-453614A34BF7}"/>
    <cellStyle name="SAPBEXHLevel2X 2 2 14" xfId="41359" xr:uid="{EC071502-E1BE-4A2E-94FA-A34EBE2A4F05}"/>
    <cellStyle name="SAPBEXHLevel2X 2 2 15" xfId="41360" xr:uid="{C532DF48-8A97-4756-993B-E0943CA883BB}"/>
    <cellStyle name="SAPBEXHLevel2X 2 2 16" xfId="41361" xr:uid="{55A6A7ED-E7D8-4EF3-8725-F6AC3A3DC9B6}"/>
    <cellStyle name="SAPBEXHLevel2X 2 2 17" xfId="41362" xr:uid="{A0EF5F3C-B6AF-4A0B-B939-4C8019E7587A}"/>
    <cellStyle name="SAPBEXHLevel2X 2 2 18" xfId="41363" xr:uid="{C3F1E1A0-701F-409E-93B4-97141EABB6C5}"/>
    <cellStyle name="SAPBEXHLevel2X 2 2 2" xfId="41364" xr:uid="{2BB8FBAE-A7AB-4750-8ACD-35CE2C0D28FF}"/>
    <cellStyle name="SAPBEXHLevel2X 2 2 2 10" xfId="41365" xr:uid="{369E2901-8C6A-46C1-9707-EB642C9A0BB2}"/>
    <cellStyle name="SAPBEXHLevel2X 2 2 2 2" xfId="41366" xr:uid="{7AEC7588-BF5E-4FA2-BEDA-E78F28F10082}"/>
    <cellStyle name="SAPBEXHLevel2X 2 2 2 2 2" xfId="41367" xr:uid="{98FF4522-B068-416B-82BF-00A6E76B1DC0}"/>
    <cellStyle name="SAPBEXHLevel2X 2 2 2 2 3" xfId="41370" xr:uid="{527C1A08-226A-4BF1-8735-635ED677FFF4}"/>
    <cellStyle name="SAPBEXHLevel2X 2 2 2 2 4" xfId="41373" xr:uid="{4634CAF3-9FDC-4F94-9184-1103415D6BB2}"/>
    <cellStyle name="SAPBEXHLevel2X 2 2 2 2 5" xfId="41376" xr:uid="{2FE36164-4C39-43BA-BB63-76D91F1273D3}"/>
    <cellStyle name="SAPBEXHLevel2X 2 2 2 3" xfId="41379" xr:uid="{885E3DFD-8BC3-4EEC-A9D5-3E6D8E0312DB}"/>
    <cellStyle name="SAPBEXHLevel2X 2 2 2 4" xfId="41380" xr:uid="{63705D36-0E96-447B-9C00-C79FDF92253E}"/>
    <cellStyle name="SAPBEXHLevel2X 2 2 2 5" xfId="10405" xr:uid="{B0E328D7-7ACA-4003-BBB6-FFDC29D1F1E1}"/>
    <cellStyle name="SAPBEXHLevel2X 2 2 2 6" xfId="10408" xr:uid="{297293EC-DB96-43D6-92C6-AC8BDC2265F5}"/>
    <cellStyle name="SAPBEXHLevel2X 2 2 2 7" xfId="10411" xr:uid="{C16299AB-54BC-4333-B277-9EA3B73098E3}"/>
    <cellStyle name="SAPBEXHLevel2X 2 2 2 8" xfId="10414" xr:uid="{50C2933C-EFCC-4F18-AA9A-EF78201FC27C}"/>
    <cellStyle name="SAPBEXHLevel2X 2 2 2 9" xfId="10418" xr:uid="{B39D6812-9821-485B-A642-0315372CCD88}"/>
    <cellStyle name="SAPBEXHLevel2X 2 2 3" xfId="41381" xr:uid="{5AF3CD13-E664-488B-BF39-79846D1876C7}"/>
    <cellStyle name="SAPBEXHLevel2X 2 2 3 10" xfId="41382" xr:uid="{776B8DD3-E3C1-43D0-B00F-E6941B65672A}"/>
    <cellStyle name="SAPBEXHLevel2X 2 2 3 2" xfId="41383" xr:uid="{8517C8E3-0E23-450F-899C-40612843AC5A}"/>
    <cellStyle name="SAPBEXHLevel2X 2 2 3 2 2" xfId="27660" xr:uid="{ECEECFC5-9C7C-4ECD-BEB1-5CB4D6ABCD47}"/>
    <cellStyle name="SAPBEXHLevel2X 2 2 3 2 3" xfId="27663" xr:uid="{91EDDBDB-2D74-4564-A421-861A2ADF07B1}"/>
    <cellStyle name="SAPBEXHLevel2X 2 2 3 2 4" xfId="27666" xr:uid="{6BFE1A39-6139-46C3-A9B6-62BD6A540D12}"/>
    <cellStyle name="SAPBEXHLevel2X 2 2 3 2 5" xfId="37120" xr:uid="{AFB416B9-828F-4B5E-9871-672C3476B39E}"/>
    <cellStyle name="SAPBEXHLevel2X 2 2 3 3" xfId="41384" xr:uid="{ABA3EE53-1355-47EF-9E72-504849A41D2D}"/>
    <cellStyle name="SAPBEXHLevel2X 2 2 3 4" xfId="41385" xr:uid="{8CC03AB5-8CCA-4B81-AB3C-2E6041E66D98}"/>
    <cellStyle name="SAPBEXHLevel2X 2 2 3 5" xfId="10436" xr:uid="{D7F0225A-7CC9-4E09-B7BA-F2092B1C916A}"/>
    <cellStyle name="SAPBEXHLevel2X 2 2 3 6" xfId="10440" xr:uid="{8FAB83EE-6E73-4884-9A25-6E1FC94C49EE}"/>
    <cellStyle name="SAPBEXHLevel2X 2 2 3 7" xfId="10444" xr:uid="{88D341B3-EF0F-4BE7-81E0-49C293103069}"/>
    <cellStyle name="SAPBEXHLevel2X 2 2 3 8" xfId="10448" xr:uid="{F1777BAB-F8C6-4B27-BF3B-D2C4F2090B91}"/>
    <cellStyle name="SAPBEXHLevel2X 2 2 3 9" xfId="10454" xr:uid="{1197B2BA-6C4F-486E-A2A0-BC80084F8884}"/>
    <cellStyle name="SAPBEXHLevel2X 2 2 4" xfId="41386" xr:uid="{53D3D1F1-424D-4D41-B7BF-FFFDF5CEEFF0}"/>
    <cellStyle name="SAPBEXHLevel2X 2 2 4 10" xfId="41387" xr:uid="{0062BF18-11B0-4558-9105-15E97695DC93}"/>
    <cellStyle name="SAPBEXHLevel2X 2 2 4 2" xfId="41388" xr:uid="{B3711D3F-EA40-4EEE-8758-326C0ACA258F}"/>
    <cellStyle name="SAPBEXHLevel2X 2 2 4 2 2" xfId="41389" xr:uid="{1C7A0361-514C-4C62-82B9-799974671639}"/>
    <cellStyle name="SAPBEXHLevel2X 2 2 4 2 3" xfId="41391" xr:uid="{7D14BC17-B86C-446A-9A64-E3B933CDE258}"/>
    <cellStyle name="SAPBEXHLevel2X 2 2 4 2 4" xfId="37132" xr:uid="{9FE8758C-6FC6-4F1D-B19D-F973FD32DEBA}"/>
    <cellStyle name="SAPBEXHLevel2X 2 2 4 2 5" xfId="37135" xr:uid="{C3A92AE4-91CC-44EB-B816-2FC67E7857D6}"/>
    <cellStyle name="SAPBEXHLevel2X 2 2 4 3" xfId="41393" xr:uid="{BA9A0151-E250-400E-861A-6AD1BFFEB1D4}"/>
    <cellStyle name="SAPBEXHLevel2X 2 2 4 4" xfId="41394" xr:uid="{7CE345DA-ADC4-497E-A8CE-0078F17D55DC}"/>
    <cellStyle name="SAPBEXHLevel2X 2 2 4 5" xfId="3081" xr:uid="{15AA0EEE-7A74-483B-B4A5-3920A60F2A70}"/>
    <cellStyle name="SAPBEXHLevel2X 2 2 4 6" xfId="10469" xr:uid="{5431C911-EC9E-436C-9531-8B4F129FAF31}"/>
    <cellStyle name="SAPBEXHLevel2X 2 2 4 7" xfId="10472" xr:uid="{EA4A8630-0183-4828-92D5-3DD84067CAE9}"/>
    <cellStyle name="SAPBEXHLevel2X 2 2 4 8" xfId="10475" xr:uid="{0FBA2B7C-9819-497C-AF23-C783571369A8}"/>
    <cellStyle name="SAPBEXHLevel2X 2 2 4 9" xfId="970" xr:uid="{91EDBB50-CDD3-4B88-A906-3C1301AAFDC9}"/>
    <cellStyle name="SAPBEXHLevel2X 2 2 5" xfId="41395" xr:uid="{C6B555B8-86F6-4F35-B100-45DC15FA1F1C}"/>
    <cellStyle name="SAPBEXHLevel2X 2 2 5 10" xfId="41396" xr:uid="{BA36736D-7FC9-42A7-A046-CDCAA417230E}"/>
    <cellStyle name="SAPBEXHLevel2X 2 2 5 2" xfId="41397" xr:uid="{4D709D74-39E8-466E-8BA4-42BA44D2A65C}"/>
    <cellStyle name="SAPBEXHLevel2X 2 2 5 2 2" xfId="11538" xr:uid="{C2D648B1-B0A0-496C-8B7C-2EDD4E466A6D}"/>
    <cellStyle name="SAPBEXHLevel2X 2 2 5 2 3" xfId="41398" xr:uid="{5A7A29D6-6F01-43E5-AC6B-9FFCAFFD1AC2}"/>
    <cellStyle name="SAPBEXHLevel2X 2 2 5 2 4" xfId="37147" xr:uid="{120A6011-3D07-4457-905A-1B1985AF4060}"/>
    <cellStyle name="SAPBEXHLevel2X 2 2 5 2 5" xfId="37149" xr:uid="{583AA2B6-5084-4D85-A94A-9621CE9E2D6B}"/>
    <cellStyle name="SAPBEXHLevel2X 2 2 5 3" xfId="41399" xr:uid="{375BE02C-43F1-43F6-AF7E-C55EDDB9B91D}"/>
    <cellStyle name="SAPBEXHLevel2X 2 2 5 4" xfId="41400" xr:uid="{EA8BFA6E-5A3C-439A-BB7C-1AB77E34598F}"/>
    <cellStyle name="SAPBEXHLevel2X 2 2 5 5" xfId="2539" xr:uid="{BBB6CA0D-76F6-4649-93AA-A422A29619CA}"/>
    <cellStyle name="SAPBEXHLevel2X 2 2 5 6" xfId="823" xr:uid="{4175AA79-3053-4C55-9CFE-FAFD4B880824}"/>
    <cellStyle name="SAPBEXHLevel2X 2 2 5 7" xfId="10487" xr:uid="{173FCEA4-74E4-496A-A047-65ABDB640E94}"/>
    <cellStyle name="SAPBEXHLevel2X 2 2 5 8" xfId="10492" xr:uid="{09E596D8-5216-4702-9D0F-BC6395863508}"/>
    <cellStyle name="SAPBEXHLevel2X 2 2 5 9" xfId="10498" xr:uid="{F229F3D9-89F7-4532-A9B4-C32167A5AD0E}"/>
    <cellStyle name="SAPBEXHLevel2X 2 2 6" xfId="41401" xr:uid="{5F591791-00C2-4E12-BD44-FC71210642AE}"/>
    <cellStyle name="SAPBEXHLevel2X 2 2 6 10" xfId="41402" xr:uid="{20CFD041-2875-4667-B41C-9BE74E927A2F}"/>
    <cellStyle name="SAPBEXHLevel2X 2 2 6 2" xfId="35582" xr:uid="{3DD906BB-0885-40C5-B2E7-695E8C71F5B8}"/>
    <cellStyle name="SAPBEXHLevel2X 2 2 6 2 2" xfId="35584" xr:uid="{04FAB260-B449-4052-9401-305874E97E30}"/>
    <cellStyle name="SAPBEXHLevel2X 2 2 6 2 3" xfId="35587" xr:uid="{1DB8C6E3-D23C-49C0-BFD9-280CBCCA1C37}"/>
    <cellStyle name="SAPBEXHLevel2X 2 2 6 2 4" xfId="35590" xr:uid="{9BC293C0-E707-4966-BA22-4CE64B27EB04}"/>
    <cellStyle name="SAPBEXHLevel2X 2 2 6 2 5" xfId="35593" xr:uid="{FE30AF57-15DA-4710-8D67-E21998CDF9FA}"/>
    <cellStyle name="SAPBEXHLevel2X 2 2 6 3" xfId="35603" xr:uid="{8807B79A-32EE-4D47-BA29-0AAC5788633B}"/>
    <cellStyle name="SAPBEXHLevel2X 2 2 6 4" xfId="28801" xr:uid="{77E41BF7-7D99-47C7-A5FF-D084B6BCF0B1}"/>
    <cellStyle name="SAPBEXHLevel2X 2 2 6 5" xfId="10511" xr:uid="{14C45DEB-866F-425B-BCCA-56D8A670A1BC}"/>
    <cellStyle name="SAPBEXHLevel2X 2 2 6 6" xfId="8918" xr:uid="{333E946F-09D2-4248-8660-7B3975C36FE4}"/>
    <cellStyle name="SAPBEXHLevel2X 2 2 6 7" xfId="8925" xr:uid="{6ADAF292-EAFE-4E06-9063-AF725E6863B6}"/>
    <cellStyle name="SAPBEXHLevel2X 2 2 6 8" xfId="8931" xr:uid="{4D417B1F-B676-4A04-8A6A-A7C675F1B558}"/>
    <cellStyle name="SAPBEXHLevel2X 2 2 6 9" xfId="8938" xr:uid="{9567E99B-A57E-4DA8-984D-A9C157D9F442}"/>
    <cellStyle name="SAPBEXHLevel2X 2 2 7" xfId="41403" xr:uid="{07AF0F49-72B4-4E6E-816B-2B709C63784A}"/>
    <cellStyle name="SAPBEXHLevel2X 2 2 7 2" xfId="41404" xr:uid="{9EE71BC2-940E-4896-B987-71989CEA5A62}"/>
    <cellStyle name="SAPBEXHLevel2X 2 2 7 3" xfId="41406" xr:uid="{BE90BE35-4D35-48A0-813B-23206A043623}"/>
    <cellStyle name="SAPBEXHLevel2X 2 2 7 4" xfId="41407" xr:uid="{D2BECE77-C7DA-4B44-8D60-AF509209FD6E}"/>
    <cellStyle name="SAPBEXHLevel2X 2 2 7 5" xfId="10524" xr:uid="{1698249A-598B-4C67-9B01-DD59B8EF9B99}"/>
    <cellStyle name="SAPBEXHLevel2X 2 2 8" xfId="41408" xr:uid="{D6842D3D-E90C-41AA-8710-5A97259B25D2}"/>
    <cellStyle name="SAPBEXHLevel2X 2 2 8 2" xfId="41409" xr:uid="{09D267FB-EB9C-48CB-A8C0-5D058B343FC5}"/>
    <cellStyle name="SAPBEXHLevel2X 2 2 8 3" xfId="41411" xr:uid="{72C273DE-8D52-4ED5-9AC8-48CCE9F2F4F1}"/>
    <cellStyle name="SAPBEXHLevel2X 2 2 8 4" xfId="41412" xr:uid="{6E21B397-1704-47B3-9807-084F4BD84B22}"/>
    <cellStyle name="SAPBEXHLevel2X 2 2 8 5" xfId="41413" xr:uid="{D506771D-15AB-4216-B1F5-121CCE6A2B2C}"/>
    <cellStyle name="SAPBEXHLevel2X 2 2 9" xfId="41414" xr:uid="{7B10E8E6-D385-4586-8DCE-AFC06937B27C}"/>
    <cellStyle name="SAPBEXHLevel2X 2 2 9 2" xfId="41415" xr:uid="{9EDA838B-E4DC-40A5-93B1-62C8726C46F2}"/>
    <cellStyle name="SAPBEXHLevel2X 2 2 9 3" xfId="41417" xr:uid="{476E01B2-F230-4A27-BD6C-2A9191465755}"/>
    <cellStyle name="SAPBEXHLevel2X 2 2 9 4" xfId="41418" xr:uid="{89458738-AF27-4384-A9E1-4EDB6722199F}"/>
    <cellStyle name="SAPBEXHLevel2X 2 2 9 5" xfId="41419" xr:uid="{9E77DF8C-6631-4625-A53E-D0D8ACCC5B0C}"/>
    <cellStyle name="SAPBEXHLevel2X 2 2_New TB 18-19" xfId="41420" xr:uid="{97B82082-62F5-4421-9672-ACC21ECC2704}"/>
    <cellStyle name="SAPBEXHLevel2X 2 20" xfId="41346" xr:uid="{7F98D6E7-CB9B-4FF5-BF21-5916D20B237A}"/>
    <cellStyle name="SAPBEXHLevel2X 2 21" xfId="41348" xr:uid="{D3D329B9-77D8-4A5E-8C30-66DAC1239E40}"/>
    <cellStyle name="SAPBEXHLevel2X 2 3" xfId="41421" xr:uid="{EA19F0F9-F3A1-4C27-BB1C-3BE75A2E1882}"/>
    <cellStyle name="SAPBEXHLevel2X 2 3 10" xfId="15224" xr:uid="{AE1A54E0-B53C-45E4-B270-8B2B0C9BC037}"/>
    <cellStyle name="SAPBEXHLevel2X 2 3 10 2" xfId="41423" xr:uid="{79E5369D-974F-4494-81BE-FB8E1ED3540D}"/>
    <cellStyle name="SAPBEXHLevel2X 2 3 10 3" xfId="41425" xr:uid="{66DBB7E3-1443-487B-83A6-D984524B7048}"/>
    <cellStyle name="SAPBEXHLevel2X 2 3 10 4" xfId="41427" xr:uid="{4CBA2D85-FEA3-4D49-B800-105D9E20A2D8}"/>
    <cellStyle name="SAPBEXHLevel2X 2 3 10 5" xfId="41428" xr:uid="{2A3F0209-FCD4-4633-A369-1393316D5741}"/>
    <cellStyle name="SAPBEXHLevel2X 2 3 11" xfId="41429" xr:uid="{4930A4E2-B95E-4226-B109-5D1F279E5568}"/>
    <cellStyle name="SAPBEXHLevel2X 2 3 12" xfId="41431" xr:uid="{DC9B2BFB-943F-4842-A129-68B2E770838E}"/>
    <cellStyle name="SAPBEXHLevel2X 2 3 13" xfId="41433" xr:uid="{2C819BA8-F1FA-4A9D-A95B-F7A7A94ECE85}"/>
    <cellStyle name="SAPBEXHLevel2X 2 3 14" xfId="41435" xr:uid="{8DF6EA35-666A-4632-830D-E1457464A7EB}"/>
    <cellStyle name="SAPBEXHLevel2X 2 3 15" xfId="41437" xr:uid="{6FC3168F-B2F3-4205-AD7E-1E9E9B7822C7}"/>
    <cellStyle name="SAPBEXHLevel2X 2 3 16" xfId="41439" xr:uid="{F8E4AA88-5A6D-47D8-AA6A-3C3453479A1D}"/>
    <cellStyle name="SAPBEXHLevel2X 2 3 17" xfId="41441" xr:uid="{1B504664-13FF-4F90-9CAB-2AE931DB7A07}"/>
    <cellStyle name="SAPBEXHLevel2X 2 3 18" xfId="41443" xr:uid="{41EE8404-AB14-4121-81A4-E9A2A33BF7B6}"/>
    <cellStyle name="SAPBEXHLevel2X 2 3 2" xfId="41445" xr:uid="{E887A54F-0772-423F-A9DB-9D589DB7B1E3}"/>
    <cellStyle name="SAPBEXHLevel2X 2 3 2 10" xfId="22627" xr:uid="{F67BDE5E-DB91-4B24-882E-1D84D3E7B465}"/>
    <cellStyle name="SAPBEXHLevel2X 2 3 2 2" xfId="41446" xr:uid="{F5BCBD47-C030-41E3-9637-63E7F800EC15}"/>
    <cellStyle name="SAPBEXHLevel2X 2 3 2 2 2" xfId="41447" xr:uid="{C8388D41-647D-4983-87E2-B7CB2D293601}"/>
    <cellStyle name="SAPBEXHLevel2X 2 3 2 2 3" xfId="41449" xr:uid="{748FF19F-6906-4A5A-BA71-7125DF32479D}"/>
    <cellStyle name="SAPBEXHLevel2X 2 3 2 2 4" xfId="41451" xr:uid="{133A597F-DB58-4BDE-865B-86DC3088AE79}"/>
    <cellStyle name="SAPBEXHLevel2X 2 3 2 2 5" xfId="41454" xr:uid="{460B986A-62B1-41C6-B392-4B4494AD92E7}"/>
    <cellStyle name="SAPBEXHLevel2X 2 3 2 3" xfId="41034" xr:uid="{305346DF-BE35-4220-B0ED-3373F724442A}"/>
    <cellStyle name="SAPBEXHLevel2X 2 3 2 4" xfId="41457" xr:uid="{38F64A9F-05D1-4683-BDA4-D56CCD5EABA2}"/>
    <cellStyle name="SAPBEXHLevel2X 2 3 2 5" xfId="10735" xr:uid="{C8A5478E-AD80-4DA5-8D4D-5A9634F7052F}"/>
    <cellStyle name="SAPBEXHLevel2X 2 3 2 6" xfId="10741" xr:uid="{04B8C666-27A9-43BE-8AE3-50DFDAF3C623}"/>
    <cellStyle name="SAPBEXHLevel2X 2 3 2 7" xfId="10746" xr:uid="{E75AE61F-024B-4F58-8458-A30FD83843BB}"/>
    <cellStyle name="SAPBEXHLevel2X 2 3 2 8" xfId="10751" xr:uid="{799BE7D4-191A-41CC-8DEA-F1F15EBA0FA8}"/>
    <cellStyle name="SAPBEXHLevel2X 2 3 2 9" xfId="10757" xr:uid="{4C59EBB7-B0E7-4B05-A7F0-B0DD982E52E2}"/>
    <cellStyle name="SAPBEXHLevel2X 2 3 3" xfId="41458" xr:uid="{71D028E9-15DA-40B8-A5F3-88BC18810BFD}"/>
    <cellStyle name="SAPBEXHLevel2X 2 3 3 10" xfId="37485" xr:uid="{14CE6758-6AA5-4F0B-8C14-5EAF522A73A5}"/>
    <cellStyle name="SAPBEXHLevel2X 2 3 3 2" xfId="41459" xr:uid="{5531DBB2-76FA-4015-A2A5-755A874AD473}"/>
    <cellStyle name="SAPBEXHLevel2X 2 3 3 2 2" xfId="34181" xr:uid="{363FB822-703A-4201-B3E0-F29E8F6CCB16}"/>
    <cellStyle name="SAPBEXHLevel2X 2 3 3 2 3" xfId="41460" xr:uid="{07FC18C8-DA5D-4520-8174-A252B18899CA}"/>
    <cellStyle name="SAPBEXHLevel2X 2 3 3 2 4" xfId="37173" xr:uid="{DF3E751B-4ABC-489B-AEAB-97AF63A32676}"/>
    <cellStyle name="SAPBEXHLevel2X 2 3 3 2 5" xfId="37175" xr:uid="{B8A49305-358A-46A8-95E4-8692C8772FEC}"/>
    <cellStyle name="SAPBEXHLevel2X 2 3 3 3" xfId="41462" xr:uid="{F47606D0-81BA-4F16-9B83-61EEF5046896}"/>
    <cellStyle name="SAPBEXHLevel2X 2 3 3 4" xfId="41463" xr:uid="{941A1E39-6DB2-4341-B074-73666381206B}"/>
    <cellStyle name="SAPBEXHLevel2X 2 3 3 5" xfId="10777" xr:uid="{4DDEA309-2682-4AD0-B3A7-48CAFE35EC21}"/>
    <cellStyle name="SAPBEXHLevel2X 2 3 3 6" xfId="10787" xr:uid="{B18741B3-DE47-4D11-95D3-92971711A161}"/>
    <cellStyle name="SAPBEXHLevel2X 2 3 3 7" xfId="10789" xr:uid="{D16BE131-ACEF-4C97-8EA1-50D2EDB12453}"/>
    <cellStyle name="SAPBEXHLevel2X 2 3 3 8" xfId="10791" xr:uid="{CC25038C-0C55-4123-8E0A-DB001C7D62DF}"/>
    <cellStyle name="SAPBEXHLevel2X 2 3 3 9" xfId="10793" xr:uid="{4494409A-D349-41BB-B930-EB4043963367}"/>
    <cellStyle name="SAPBEXHLevel2X 2 3 4" xfId="41464" xr:uid="{2F2430F4-F668-4FBA-8139-A6A22AE453FB}"/>
    <cellStyle name="SAPBEXHLevel2X 2 3 4 10" xfId="37527" xr:uid="{743B28CB-F773-4F80-BEBF-9CBF09C7D789}"/>
    <cellStyle name="SAPBEXHLevel2X 2 3 4 2" xfId="41465" xr:uid="{C4E87B63-65BA-4378-897B-D41F47A81A11}"/>
    <cellStyle name="SAPBEXHLevel2X 2 3 4 2 2" xfId="34190" xr:uid="{01601303-B3DD-4DC8-9A2D-758AD7C2B7EF}"/>
    <cellStyle name="SAPBEXHLevel2X 2 3 4 2 3" xfId="41466" xr:uid="{EAA25C08-F9A9-4334-824E-13A0AFF0B689}"/>
    <cellStyle name="SAPBEXHLevel2X 2 3 4 2 4" xfId="37185" xr:uid="{63B3EEB0-C9C2-4DE9-919C-777570C30079}"/>
    <cellStyle name="SAPBEXHLevel2X 2 3 4 2 5" xfId="37187" xr:uid="{6F5D4C50-6274-4F2A-98D3-0048115D119C}"/>
    <cellStyle name="SAPBEXHLevel2X 2 3 4 3" xfId="41467" xr:uid="{E1162AD1-7826-4098-9E58-982572B278C3}"/>
    <cellStyle name="SAPBEXHLevel2X 2 3 4 4" xfId="41468" xr:uid="{2A127B55-A44E-4708-9ACB-573813F072C6}"/>
    <cellStyle name="SAPBEXHLevel2X 2 3 4 5" xfId="10800" xr:uid="{94CA018D-8C10-4D39-A3CF-BDF5C2D883C8}"/>
    <cellStyle name="SAPBEXHLevel2X 2 3 4 6" xfId="10803" xr:uid="{A90D8C8F-BEB1-4FE8-AE0E-82C1132F6CEE}"/>
    <cellStyle name="SAPBEXHLevel2X 2 3 4 7" xfId="10805" xr:uid="{47385860-0A70-4B70-A85A-4911F1A57070}"/>
    <cellStyle name="SAPBEXHLevel2X 2 3 4 8" xfId="10807" xr:uid="{F92BC307-0817-43FB-A235-816587E75A4B}"/>
    <cellStyle name="SAPBEXHLevel2X 2 3 4 9" xfId="10809" xr:uid="{858A7D80-3559-4CE3-B1C6-F170A8D2019A}"/>
    <cellStyle name="SAPBEXHLevel2X 2 3 5" xfId="41469" xr:uid="{B50813FE-2F18-49F1-BD6E-E0EFEBEA2FE8}"/>
    <cellStyle name="SAPBEXHLevel2X 2 3 5 10" xfId="41470" xr:uid="{748C8C31-E86C-40D0-922B-9F8B95D75229}"/>
    <cellStyle name="SAPBEXHLevel2X 2 3 5 2" xfId="41471" xr:uid="{99169879-99C1-4C9A-976E-9B6075B029AD}"/>
    <cellStyle name="SAPBEXHLevel2X 2 3 5 2 2" xfId="34196" xr:uid="{F40EF923-C48E-4422-8C5F-065021F2194B}"/>
    <cellStyle name="SAPBEXHLevel2X 2 3 5 2 3" xfId="41472" xr:uid="{7EB2ACED-19E8-448A-BF22-C13556EC071E}"/>
    <cellStyle name="SAPBEXHLevel2X 2 3 5 2 4" xfId="37198" xr:uid="{D073B8D3-BBC8-430E-9B9A-D2EE42402C95}"/>
    <cellStyle name="SAPBEXHLevel2X 2 3 5 2 5" xfId="37200" xr:uid="{485FF20C-A967-4558-8D53-7AFFD675DE36}"/>
    <cellStyle name="SAPBEXHLevel2X 2 3 5 3" xfId="41473" xr:uid="{45095E8F-0D0A-4B47-8FD7-CE344C2463ED}"/>
    <cellStyle name="SAPBEXHLevel2X 2 3 5 4" xfId="41474" xr:uid="{1D367C75-6899-48B8-85BA-B1DE46307F83}"/>
    <cellStyle name="SAPBEXHLevel2X 2 3 5 5" xfId="10820" xr:uid="{A9265E18-534D-4112-A3E3-AE1BBBB09C5D}"/>
    <cellStyle name="SAPBEXHLevel2X 2 3 5 6" xfId="10823" xr:uid="{C25A28EF-89AF-43AB-AEAE-9D652D698B6D}"/>
    <cellStyle name="SAPBEXHLevel2X 2 3 5 7" xfId="10826" xr:uid="{AC126228-A701-4200-B6EC-3452DDFDAD8B}"/>
    <cellStyle name="SAPBEXHLevel2X 2 3 5 8" xfId="10829" xr:uid="{99AA9166-9D3B-478D-933B-373ECB3CDF1A}"/>
    <cellStyle name="SAPBEXHLevel2X 2 3 5 9" xfId="10832" xr:uid="{EC83B8E5-6D22-4A84-9655-1EC4DF989A89}"/>
    <cellStyle name="SAPBEXHLevel2X 2 3 6" xfId="41475" xr:uid="{66A0FB71-53BE-4AF2-B116-1EBB1506E794}"/>
    <cellStyle name="SAPBEXHLevel2X 2 3 6 10" xfId="41476" xr:uid="{E28DFDF5-D444-4938-A157-F9EC3802952C}"/>
    <cellStyle name="SAPBEXHLevel2X 2 3 6 2" xfId="41477" xr:uid="{23B714F7-D1DB-415B-A20D-98E0962275D1}"/>
    <cellStyle name="SAPBEXHLevel2X 2 3 6 2 2" xfId="34209" xr:uid="{175FD1FC-165C-4431-AD48-F6C44E252E32}"/>
    <cellStyle name="SAPBEXHLevel2X 2 3 6 2 3" xfId="41478" xr:uid="{0D634CC6-7498-4CF5-9FAD-BDB6B2F86500}"/>
    <cellStyle name="SAPBEXHLevel2X 2 3 6 2 4" xfId="37205" xr:uid="{6804D70D-BBC0-44B7-A97D-4644A24E4AD0}"/>
    <cellStyle name="SAPBEXHLevel2X 2 3 6 2 5" xfId="37207" xr:uid="{484591CA-9BC6-4688-A1E3-2E8A37104C2D}"/>
    <cellStyle name="SAPBEXHLevel2X 2 3 6 3" xfId="41479" xr:uid="{B5664163-2147-4C02-A4F9-3D848F753B22}"/>
    <cellStyle name="SAPBEXHLevel2X 2 3 6 4" xfId="41480" xr:uid="{76EEE92C-87F9-474E-A56E-4DC6BD3383F2}"/>
    <cellStyle name="SAPBEXHLevel2X 2 3 6 5" xfId="10838" xr:uid="{1ED6D450-20E1-4D22-8611-C7122831A285}"/>
    <cellStyle name="SAPBEXHLevel2X 2 3 6 6" xfId="10841" xr:uid="{FE361183-023F-43A5-A59A-4D9A4502E106}"/>
    <cellStyle name="SAPBEXHLevel2X 2 3 6 7" xfId="10844" xr:uid="{030615D3-D5AD-48CF-9FDB-A1FD3B6825B7}"/>
    <cellStyle name="SAPBEXHLevel2X 2 3 6 8" xfId="10847" xr:uid="{563F5415-651E-46B4-8AF9-919FFFA3B65C}"/>
    <cellStyle name="SAPBEXHLevel2X 2 3 6 9" xfId="10850" xr:uid="{463A61D5-B3D5-4ABD-971A-1FB2C1E6CDEA}"/>
    <cellStyle name="SAPBEXHLevel2X 2 3 7" xfId="41481" xr:uid="{DF8FE49C-6B2A-4696-9399-B621FBFB012D}"/>
    <cellStyle name="SAPBEXHLevel2X 2 3 7 2" xfId="41482" xr:uid="{82215839-C835-4E42-9CA7-FA44D85B3C76}"/>
    <cellStyle name="SAPBEXHLevel2X 2 3 7 3" xfId="41484" xr:uid="{3C243F4C-16DD-49E2-8607-D08DAF7E654F}"/>
    <cellStyle name="SAPBEXHLevel2X 2 3 7 4" xfId="41485" xr:uid="{17B14EA2-E3B4-4AC2-8F54-37ADFF5B2824}"/>
    <cellStyle name="SAPBEXHLevel2X 2 3 7 5" xfId="9784" xr:uid="{36A06650-F3A3-4FCE-92B5-355B6F34F049}"/>
    <cellStyle name="SAPBEXHLevel2X 2 3 8" xfId="41486" xr:uid="{5706974D-D608-4BF2-B31A-A3EB8AD4C594}"/>
    <cellStyle name="SAPBEXHLevel2X 2 3 8 2" xfId="41487" xr:uid="{3DC3C9DF-DD8D-4A72-9F2E-B43D9CB78AFD}"/>
    <cellStyle name="SAPBEXHLevel2X 2 3 8 3" xfId="41489" xr:uid="{BCD016B1-420F-4FCD-867A-B2B963B62EC5}"/>
    <cellStyle name="SAPBEXHLevel2X 2 3 8 4" xfId="41490" xr:uid="{3C0418B3-3A10-457F-B5EF-9F610516E584}"/>
    <cellStyle name="SAPBEXHLevel2X 2 3 8 5" xfId="41491" xr:uid="{ADBD2B88-BD7A-4A59-8F96-479AD8A874AF}"/>
    <cellStyle name="SAPBEXHLevel2X 2 3 9" xfId="41492" xr:uid="{B5F8992D-356F-4BEC-98AF-6D2199CD389C}"/>
    <cellStyle name="SAPBEXHLevel2X 2 3 9 2" xfId="41493" xr:uid="{69549600-59BD-49F6-B01F-C7E128B8D767}"/>
    <cellStyle name="SAPBEXHLevel2X 2 3 9 3" xfId="41495" xr:uid="{03F0BA1A-DA61-48E0-A7B7-BECC28F62552}"/>
    <cellStyle name="SAPBEXHLevel2X 2 3 9 4" xfId="41496" xr:uid="{2F0B9B80-6F7C-4B35-9358-8A2E165393E5}"/>
    <cellStyle name="SAPBEXHLevel2X 2 3 9 5" xfId="41497" xr:uid="{C7142088-915B-4C8F-9C81-A60D2AD7FA66}"/>
    <cellStyle name="SAPBEXHLevel2X 2 3_New TB 18-19" xfId="41498" xr:uid="{8497B958-B753-4A16-B5EE-68A004C77139}"/>
    <cellStyle name="SAPBEXHLevel2X 2 4" xfId="41499" xr:uid="{4079CA42-EBD6-46E6-8D06-BB32B77D4FCC}"/>
    <cellStyle name="SAPBEXHLevel2X 2 4 10" xfId="41501" xr:uid="{18FB7951-D25C-4715-8AAA-5D80C5703622}"/>
    <cellStyle name="SAPBEXHLevel2X 2 4 10 2" xfId="41502" xr:uid="{BA556CD4-01BB-4ED2-A633-9C98A22AEEF0}"/>
    <cellStyle name="SAPBEXHLevel2X 2 4 10 3" xfId="41503" xr:uid="{0EF42EF3-56C1-4D24-8E0B-4EF93669173F}"/>
    <cellStyle name="SAPBEXHLevel2X 2 4 10 4" xfId="41504" xr:uid="{ECCEB2B9-3839-4D92-9533-A1728C9C6CC5}"/>
    <cellStyle name="SAPBEXHLevel2X 2 4 10 5" xfId="41505" xr:uid="{F22662A3-0818-48BD-AB76-11FFCE0D105E}"/>
    <cellStyle name="SAPBEXHLevel2X 2 4 11" xfId="41506" xr:uid="{206A13E9-C443-4B7D-95DC-77497BB1E2EA}"/>
    <cellStyle name="SAPBEXHLevel2X 2 4 12" xfId="41507" xr:uid="{B9570A2C-8F75-47FE-BD46-5191B5B6EE6B}"/>
    <cellStyle name="SAPBEXHLevel2X 2 4 13" xfId="41508" xr:uid="{94CB8D95-48FA-43D1-BBE0-0288CEB678CD}"/>
    <cellStyle name="SAPBEXHLevel2X 2 4 14" xfId="41509" xr:uid="{BB42833E-466A-467B-AFB4-E900518B36B0}"/>
    <cellStyle name="SAPBEXHLevel2X 2 4 15" xfId="41510" xr:uid="{97E6DE5B-5F7B-46FC-B40D-D461EE7689EB}"/>
    <cellStyle name="SAPBEXHLevel2X 2 4 16" xfId="41511" xr:uid="{7A7A1E96-1483-4B7B-B1AE-BAC3C5478769}"/>
    <cellStyle name="SAPBEXHLevel2X 2 4 17" xfId="41512" xr:uid="{E16D4F81-4667-4F6F-B0A4-D3381242C9A1}"/>
    <cellStyle name="SAPBEXHLevel2X 2 4 18" xfId="41513" xr:uid="{2421270E-6F01-425D-B6E3-0905536DD401}"/>
    <cellStyle name="SAPBEXHLevel2X 2 4 2" xfId="41514" xr:uid="{AEBB99B7-F7A1-4744-A544-6A1957DD8CCF}"/>
    <cellStyle name="SAPBEXHLevel2X 2 4 2 10" xfId="41515" xr:uid="{9824591B-6711-4316-A18D-B5B36EF33763}"/>
    <cellStyle name="SAPBEXHLevel2X 2 4 2 2" xfId="41516" xr:uid="{C445537A-A2C5-4F90-9B46-823A62E3B384}"/>
    <cellStyle name="SAPBEXHLevel2X 2 4 2 2 2" xfId="41517" xr:uid="{7F547940-CA9B-469E-87B9-A1AF3706520C}"/>
    <cellStyle name="SAPBEXHLevel2X 2 4 2 2 3" xfId="41518" xr:uid="{2367A762-E321-4F5E-A357-23991280AFB5}"/>
    <cellStyle name="SAPBEXHLevel2X 2 4 2 2 4" xfId="41519" xr:uid="{1F0CFF05-271D-479B-8A29-A6D751A25EE5}"/>
    <cellStyle name="SAPBEXHLevel2X 2 4 2 2 5" xfId="41520" xr:uid="{D04F6B6C-3065-4025-8B16-9DA6157BD3B4}"/>
    <cellStyle name="SAPBEXHLevel2X 2 4 2 3" xfId="41521" xr:uid="{AD3CDCCD-312F-40C2-9CF4-694005B23000}"/>
    <cellStyle name="SAPBEXHLevel2X 2 4 2 4" xfId="41522" xr:uid="{910BC4C5-B6DA-4269-BC2B-23DF34EBB5AE}"/>
    <cellStyle name="SAPBEXHLevel2X 2 4 2 5" xfId="2927" xr:uid="{7339C251-B6E6-419E-BD5B-E1C132CD8948}"/>
    <cellStyle name="SAPBEXHLevel2X 2 4 2 6" xfId="2932" xr:uid="{4D7BE5D1-6660-4179-8AB8-63D0BFDBBD55}"/>
    <cellStyle name="SAPBEXHLevel2X 2 4 2 7" xfId="2936" xr:uid="{764CAB46-B829-4074-BED5-6C396AF85E2F}"/>
    <cellStyle name="SAPBEXHLevel2X 2 4 2 8" xfId="2940" xr:uid="{AC30ABC5-BDCD-4C8C-BF78-A76DA67617EE}"/>
    <cellStyle name="SAPBEXHLevel2X 2 4 2 9" xfId="9156" xr:uid="{A4853AB5-8345-4732-908A-0A6BA0C11F53}"/>
    <cellStyle name="SAPBEXHLevel2X 2 4 3" xfId="41523" xr:uid="{3B1136FE-8EC7-4DD9-B421-BF0EA5E3E006}"/>
    <cellStyle name="SAPBEXHLevel2X 2 4 3 10" xfId="41524" xr:uid="{D590096C-9D08-4B45-A6F0-2289B3B14189}"/>
    <cellStyle name="SAPBEXHLevel2X 2 4 3 2" xfId="41525" xr:uid="{A1EDBF9A-4963-48B5-A974-24B66764233F}"/>
    <cellStyle name="SAPBEXHLevel2X 2 4 3 2 2" xfId="31883" xr:uid="{F1849983-F359-4053-B476-29BD76952D47}"/>
    <cellStyle name="SAPBEXHLevel2X 2 4 3 2 3" xfId="31895" xr:uid="{C3FE7E76-181E-4316-8995-03F4AB52D60C}"/>
    <cellStyle name="SAPBEXHLevel2X 2 4 3 2 4" xfId="31905" xr:uid="{5430A190-E801-4D04-8647-DE9A7E966A8C}"/>
    <cellStyle name="SAPBEXHLevel2X 2 4 3 2 5" xfId="31918" xr:uid="{355D1DFA-2FC8-4479-BD65-B3BA02675B6A}"/>
    <cellStyle name="SAPBEXHLevel2X 2 4 3 3" xfId="41526" xr:uid="{44A68953-49F6-4E54-B501-70B4B78DA265}"/>
    <cellStyle name="SAPBEXHLevel2X 2 4 3 4" xfId="41527" xr:uid="{7502ED59-DA51-4E02-BAD7-05B288138E85}"/>
    <cellStyle name="SAPBEXHLevel2X 2 4 3 5" xfId="2985" xr:uid="{BD409119-ECA1-46FD-9CB5-9A91E592A890}"/>
    <cellStyle name="SAPBEXHLevel2X 2 4 3 6" xfId="2989" xr:uid="{5153C05D-8C08-4592-A897-89E29654A48B}"/>
    <cellStyle name="SAPBEXHLevel2X 2 4 3 7" xfId="2992" xr:uid="{B7A4C9CF-A9EA-4E17-95F9-FD5CCAD21FB9}"/>
    <cellStyle name="SAPBEXHLevel2X 2 4 3 8" xfId="1473" xr:uid="{7A72D4CB-DC12-406B-8ADC-B8BD52EEE88E}"/>
    <cellStyle name="SAPBEXHLevel2X 2 4 3 9" xfId="9189" xr:uid="{3E209040-32E5-462B-8C07-F0BB9F58E1FD}"/>
    <cellStyle name="SAPBEXHLevel2X 2 4 4" xfId="41528" xr:uid="{EDAC8BC3-C3AB-4F7C-85F6-4665BA9B42F3}"/>
    <cellStyle name="SAPBEXHLevel2X 2 4 4 10" xfId="41529" xr:uid="{CFF467C1-303D-4433-B325-BDCF6A83540B}"/>
    <cellStyle name="SAPBEXHLevel2X 2 4 4 2" xfId="41530" xr:uid="{D3CDEAC4-E8BF-43C9-873F-6679615A7F81}"/>
    <cellStyle name="SAPBEXHLevel2X 2 4 4 2 2" xfId="32677" xr:uid="{5162ADB2-188B-4E19-B1F3-1CD8A232D061}"/>
    <cellStyle name="SAPBEXHLevel2X 2 4 4 2 3" xfId="41531" xr:uid="{96BEC343-90A4-49E8-9948-ECE154BCD7F6}"/>
    <cellStyle name="SAPBEXHLevel2X 2 4 4 2 4" xfId="32683" xr:uid="{5E603F4B-9640-4C3B-AA30-2F638B7ADE81}"/>
    <cellStyle name="SAPBEXHLevel2X 2 4 4 2 5" xfId="32686" xr:uid="{B794EE24-59DF-4CA2-B0AD-00038D80713D}"/>
    <cellStyle name="SAPBEXHLevel2X 2 4 4 3" xfId="41532" xr:uid="{EEA6C1FD-626F-402F-8B84-B34EC4F0327C}"/>
    <cellStyle name="SAPBEXHLevel2X 2 4 4 4" xfId="41533" xr:uid="{9F9214B8-B17F-46D5-875F-2054C7B4C599}"/>
    <cellStyle name="SAPBEXHLevel2X 2 4 4 5" xfId="3001" xr:uid="{F3DF2F11-CD59-4CD0-9845-7026113E5CC4}"/>
    <cellStyle name="SAPBEXHLevel2X 2 4 4 6" xfId="1469" xr:uid="{C7A28623-4E62-44D5-A4A9-17B4DC038B5D}"/>
    <cellStyle name="SAPBEXHLevel2X 2 4 4 7" xfId="152" xr:uid="{D083353B-F058-4B29-99FA-F752810098EC}"/>
    <cellStyle name="SAPBEXHLevel2X 2 4 4 8" xfId="1457" xr:uid="{74687653-A00D-4F55-A47C-A5989617C7CA}"/>
    <cellStyle name="SAPBEXHLevel2X 2 4 4 9" xfId="9215" xr:uid="{2FF06E04-A007-4D7C-9AA2-091F45A113B9}"/>
    <cellStyle name="SAPBEXHLevel2X 2 4 5" xfId="41534" xr:uid="{04894E17-5B0A-4CBF-B225-B931C7D0C03F}"/>
    <cellStyle name="SAPBEXHLevel2X 2 4 5 10" xfId="1928" xr:uid="{EE7EDB6B-63D0-4005-B308-8E32F0FDBA0E}"/>
    <cellStyle name="SAPBEXHLevel2X 2 4 5 2" xfId="41535" xr:uid="{6C4A207A-0F81-40BC-9040-5EAD3FAB150B}"/>
    <cellStyle name="SAPBEXHLevel2X 2 4 5 2 2" xfId="34276" xr:uid="{BA9608B8-E948-4524-9670-3FA23F3AA1A2}"/>
    <cellStyle name="SAPBEXHLevel2X 2 4 5 2 3" xfId="41536" xr:uid="{DD8C1981-9B0F-4028-9AF7-5A260D18AC2C}"/>
    <cellStyle name="SAPBEXHLevel2X 2 4 5 2 4" xfId="37257" xr:uid="{78B2B575-7E0D-464C-9127-49586749BFD2}"/>
    <cellStyle name="SAPBEXHLevel2X 2 4 5 2 5" xfId="37259" xr:uid="{371390A8-47A1-4E49-8C52-E069D952962F}"/>
    <cellStyle name="SAPBEXHLevel2X 2 4 5 3" xfId="41537" xr:uid="{D9B045A7-C476-4B44-91DD-F2C689D2906F}"/>
    <cellStyle name="SAPBEXHLevel2X 2 4 5 4" xfId="41538" xr:uid="{B02516CA-23B6-429D-8701-E4C9DF6A5E19}"/>
    <cellStyle name="SAPBEXHLevel2X 2 4 5 5" xfId="10903" xr:uid="{6A0143EF-29E5-4392-BDC5-70CEAE810C68}"/>
    <cellStyle name="SAPBEXHLevel2X 2 4 5 6" xfId="10906" xr:uid="{92AFA5EC-DF89-4903-9F7D-81E92E5C863E}"/>
    <cellStyle name="SAPBEXHLevel2X 2 4 5 7" xfId="10909" xr:uid="{313D99BC-B3FD-4EC0-85E0-D906EC77D7C9}"/>
    <cellStyle name="SAPBEXHLevel2X 2 4 5 8" xfId="10912" xr:uid="{D372285D-D10D-4DC9-8D33-4646EACAEB5B}"/>
    <cellStyle name="SAPBEXHLevel2X 2 4 5 9" xfId="9234" xr:uid="{FC4454BC-52A7-442F-BA6A-1B7CA211C95E}"/>
    <cellStyle name="SAPBEXHLevel2X 2 4 6" xfId="41539" xr:uid="{8F669D89-AAA5-47EC-AA08-509735DDFE5A}"/>
    <cellStyle name="SAPBEXHLevel2X 2 4 6 10" xfId="29100" xr:uid="{F459E582-03D7-4A69-B531-A69A84458F7F}"/>
    <cellStyle name="SAPBEXHLevel2X 2 4 6 2" xfId="41540" xr:uid="{9387DE6E-F4A3-45FC-A793-D9731C4ED9B0}"/>
    <cellStyle name="SAPBEXHLevel2X 2 4 6 2 2" xfId="34287" xr:uid="{82B4D93B-4066-415A-90DE-990D92271921}"/>
    <cellStyle name="SAPBEXHLevel2X 2 4 6 2 3" xfId="41541" xr:uid="{5A82DA68-9B3B-47E8-8107-3543CD7BDA12}"/>
    <cellStyle name="SAPBEXHLevel2X 2 4 6 2 4" xfId="37270" xr:uid="{4009D83F-4D85-47F8-BB94-863582548FE9}"/>
    <cellStyle name="SAPBEXHLevel2X 2 4 6 2 5" xfId="37272" xr:uid="{63633D38-A212-4C82-A64A-4972AC428603}"/>
    <cellStyle name="SAPBEXHLevel2X 2 4 6 3" xfId="3074" xr:uid="{B3A6BB51-20E4-4368-8083-B6D7A2EF3B1A}"/>
    <cellStyle name="SAPBEXHLevel2X 2 4 6 4" xfId="32744" xr:uid="{4CE14BDD-FE16-4383-BC92-5FF9E52C792A}"/>
    <cellStyle name="SAPBEXHLevel2X 2 4 6 5" xfId="10920" xr:uid="{6CEE19C1-0CBD-4C91-81CD-5EF375A7A592}"/>
    <cellStyle name="SAPBEXHLevel2X 2 4 6 6" xfId="10924" xr:uid="{07D38922-4EEA-4195-A88F-C68CA7FFF3DC}"/>
    <cellStyle name="SAPBEXHLevel2X 2 4 6 7" xfId="10583" xr:uid="{D18C860B-08F4-4F4D-938B-537A38FE5FFE}"/>
    <cellStyle name="SAPBEXHLevel2X 2 4 6 8" xfId="10589" xr:uid="{D11E3881-F1DF-419C-BFCB-87B313898CF6}"/>
    <cellStyle name="SAPBEXHLevel2X 2 4 6 9" xfId="10595" xr:uid="{889241EB-05CD-4BEC-9DBA-35138ED81F3D}"/>
    <cellStyle name="SAPBEXHLevel2X 2 4 7" xfId="41543" xr:uid="{C66DD79C-9333-4259-BB69-ACAF2ABFF37F}"/>
    <cellStyle name="SAPBEXHLevel2X 2 4 7 2" xfId="41544" xr:uid="{09E21A1B-3D43-4F27-A820-F23BF0FDAFA9}"/>
    <cellStyle name="SAPBEXHLevel2X 2 4 7 3" xfId="41545" xr:uid="{9D8F9169-A888-4ED5-B5F3-B93E79C0B49E}"/>
    <cellStyle name="SAPBEXHLevel2X 2 4 7 4" xfId="41546" xr:uid="{5755A4B3-A2F9-4633-9CD8-637D5C856640}"/>
    <cellStyle name="SAPBEXHLevel2X 2 4 7 5" xfId="3634" xr:uid="{1C19743E-02C6-47E1-8AA9-C089ACA41FB1}"/>
    <cellStyle name="SAPBEXHLevel2X 2 4 8" xfId="41547" xr:uid="{6312AD6C-4732-4629-9193-EA8707AC7E21}"/>
    <cellStyle name="SAPBEXHLevel2X 2 4 8 2" xfId="41548" xr:uid="{079BD4E8-2227-4288-99FC-FDF1831414CF}"/>
    <cellStyle name="SAPBEXHLevel2X 2 4 8 3" xfId="41549" xr:uid="{4BE99B65-E641-4ACE-B736-3EF2BFBAE56B}"/>
    <cellStyle name="SAPBEXHLevel2X 2 4 8 4" xfId="41550" xr:uid="{25C918A0-E95A-467F-AD9D-9BD0A6622904}"/>
    <cellStyle name="SAPBEXHLevel2X 2 4 8 5" xfId="41551" xr:uid="{EB293387-08A1-440D-8FE4-6D4E4310D1CA}"/>
    <cellStyle name="SAPBEXHLevel2X 2 4 9" xfId="41552" xr:uid="{6E739B8C-74DD-484A-B074-284AC1281A21}"/>
    <cellStyle name="SAPBEXHLevel2X 2 4 9 2" xfId="32398" xr:uid="{05E96E1D-04C7-4194-BAF5-C764B7BBBAC1}"/>
    <cellStyle name="SAPBEXHLevel2X 2 4 9 3" xfId="34722" xr:uid="{24140BF3-7F59-4E0E-9333-9B1573E6D543}"/>
    <cellStyle name="SAPBEXHLevel2X 2 4 9 4" xfId="34725" xr:uid="{76A77DCB-6FBB-49F4-B4AE-9E1EECB07C50}"/>
    <cellStyle name="SAPBEXHLevel2X 2 4 9 5" xfId="36029" xr:uid="{AF05FD4E-8649-47E5-9306-76D72053E0D9}"/>
    <cellStyle name="SAPBEXHLevel2X 2 4_New TB 18-19" xfId="41553" xr:uid="{41C57648-DF7A-4492-9DE0-8274574F18CE}"/>
    <cellStyle name="SAPBEXHLevel2X 2 5" xfId="41554" xr:uid="{B925E8FC-9E4C-46A6-ABA5-8855A4383AD2}"/>
    <cellStyle name="SAPBEXHLevel2X 2 5 10" xfId="14906" xr:uid="{06C66437-D5B4-4714-9D74-C493E3D77123}"/>
    <cellStyle name="SAPBEXHLevel2X 2 5 2" xfId="41556" xr:uid="{1B300A4A-6F8F-4465-99E8-4841CA18355A}"/>
    <cellStyle name="SAPBEXHLevel2X 2 5 2 2" xfId="41557" xr:uid="{EBC1C601-4AF4-4F30-A3AD-F1D36A54EE02}"/>
    <cellStyle name="SAPBEXHLevel2X 2 5 2 3" xfId="41558" xr:uid="{33310730-3BA0-44FC-8BB9-6959D97AC892}"/>
    <cellStyle name="SAPBEXHLevel2X 2 5 2 4" xfId="41559" xr:uid="{D58815D8-3C07-4AEA-8C7D-2242DD26DB82}"/>
    <cellStyle name="SAPBEXHLevel2X 2 5 2 5" xfId="10999" xr:uid="{4A7AB290-732E-4860-BB07-2A13314FC46B}"/>
    <cellStyle name="SAPBEXHLevel2X 2 5 3" xfId="41560" xr:uid="{752DB819-C1B5-441E-AE8F-C995887A66A0}"/>
    <cellStyle name="SAPBEXHLevel2X 2 5 4" xfId="41561" xr:uid="{F07A4920-CA14-4284-877E-685FD2FA6414}"/>
    <cellStyle name="SAPBEXHLevel2X 2 5 5" xfId="41562" xr:uid="{304F5A85-0D4F-4A8D-9F7C-E09E54AFC056}"/>
    <cellStyle name="SAPBEXHLevel2X 2 5 6" xfId="41563" xr:uid="{BB3310A1-A60E-40C4-87BC-7DB6CEB661A6}"/>
    <cellStyle name="SAPBEXHLevel2X 2 5 7" xfId="41564" xr:uid="{1C94AA28-59C0-48C7-A829-C4B84796E0F5}"/>
    <cellStyle name="SAPBEXHLevel2X 2 5 8" xfId="41565" xr:uid="{AC59E830-ABC0-49CA-9084-D9B1AD33A7B7}"/>
    <cellStyle name="SAPBEXHLevel2X 2 5 9" xfId="41566" xr:uid="{A84B36EC-DB99-493F-9D4A-1E76C4090AA3}"/>
    <cellStyle name="SAPBEXHLevel2X 2 6" xfId="41567" xr:uid="{EBB0B00F-BD7F-4A71-9C97-A6B0DFE85039}"/>
    <cellStyle name="SAPBEXHLevel2X 2 6 10" xfId="41569" xr:uid="{C0DE83F5-D0E4-4634-881C-BF96522E19E4}"/>
    <cellStyle name="SAPBEXHLevel2X 2 6 2" xfId="41570" xr:uid="{76835852-7269-4A03-9A0E-F2923593088F}"/>
    <cellStyle name="SAPBEXHLevel2X 2 6 2 2" xfId="12380" xr:uid="{15E43BB1-4C17-48AC-AFCA-9F1DE00D7410}"/>
    <cellStyle name="SAPBEXHLevel2X 2 6 2 3" xfId="12383" xr:uid="{BD466346-8CCA-4BC4-A034-F0AB43FEB15B}"/>
    <cellStyle name="SAPBEXHLevel2X 2 6 2 4" xfId="12389" xr:uid="{46F8068F-7558-4E7C-8AC5-4D5B85711FE2}"/>
    <cellStyle name="SAPBEXHLevel2X 2 6 2 5" xfId="659" xr:uid="{234F67A0-8DEF-478E-A9DC-3DDA7C7CCA91}"/>
    <cellStyle name="SAPBEXHLevel2X 2 6 3" xfId="41571" xr:uid="{EF21942F-6277-4C61-BBAC-8C1EF24399A4}"/>
    <cellStyle name="SAPBEXHLevel2X 2 6 4" xfId="41572" xr:uid="{4DE18297-8E0E-43F3-B2AB-D215B5E09A87}"/>
    <cellStyle name="SAPBEXHLevel2X 2 6 5" xfId="41573" xr:uid="{56B39096-9F01-40A6-BFB3-4F26C07B28D5}"/>
    <cellStyle name="SAPBEXHLevel2X 2 6 6" xfId="41574" xr:uid="{61356D4C-9D14-4733-B328-49977BA7753E}"/>
    <cellStyle name="SAPBEXHLevel2X 2 6 7" xfId="41575" xr:uid="{3EAAC0EF-FCAA-4FD4-A7B5-E8E21C32D373}"/>
    <cellStyle name="SAPBEXHLevel2X 2 6 8" xfId="41576" xr:uid="{391922C5-9FBB-4026-873A-19389715719A}"/>
    <cellStyle name="SAPBEXHLevel2X 2 6 9" xfId="41577" xr:uid="{D40FCADD-B333-481A-8272-414725E9F352}"/>
    <cellStyle name="SAPBEXHLevel2X 2 7" xfId="41578" xr:uid="{6D971390-5E12-4D92-A1B8-96A8CCA122D0}"/>
    <cellStyle name="SAPBEXHLevel2X 2 7 10" xfId="41580" xr:uid="{91408213-DF52-4CF9-A0D7-ADA8ABF5B785}"/>
    <cellStyle name="SAPBEXHLevel2X 2 7 2" xfId="41581" xr:uid="{71E3612F-A5F5-48FD-AA24-5FAA334231BE}"/>
    <cellStyle name="SAPBEXHLevel2X 2 7 2 2" xfId="41582" xr:uid="{A933220B-106F-49FF-AB64-617B4C6C31E2}"/>
    <cellStyle name="SAPBEXHLevel2X 2 7 2 3" xfId="41583" xr:uid="{5B1B4369-1056-4CA0-8ED6-F158B7BD45E0}"/>
    <cellStyle name="SAPBEXHLevel2X 2 7 2 4" xfId="41584" xr:uid="{D6564B87-1C0C-48B2-8C02-66A3573BE5A6}"/>
    <cellStyle name="SAPBEXHLevel2X 2 7 2 5" xfId="9184" xr:uid="{C084F943-F424-46CB-98EC-1924768B81A7}"/>
    <cellStyle name="SAPBEXHLevel2X 2 7 3" xfId="41585" xr:uid="{1FCDA658-70D5-4A7A-A253-9E0A6111035E}"/>
    <cellStyle name="SAPBEXHLevel2X 2 7 4" xfId="41586" xr:uid="{82456F94-B535-4B5B-9B17-7165919FE8DF}"/>
    <cellStyle name="SAPBEXHLevel2X 2 7 5" xfId="34908" xr:uid="{E2FAC047-D6D0-47DB-B74E-C19C91E116E2}"/>
    <cellStyle name="SAPBEXHLevel2X 2 7 6" xfId="41587" xr:uid="{A7AA4F49-174C-4239-824D-B394D7B33CD4}"/>
    <cellStyle name="SAPBEXHLevel2X 2 7 7" xfId="41588" xr:uid="{93CF7B43-23F2-4AD9-A5BB-F3DC9225A538}"/>
    <cellStyle name="SAPBEXHLevel2X 2 7 8" xfId="41590" xr:uid="{2CF21D5D-9ED6-430D-850F-596ECF436AFD}"/>
    <cellStyle name="SAPBEXHLevel2X 2 7 9" xfId="41591" xr:uid="{087C42D6-3D49-4B09-B3A5-843CAB47FEDB}"/>
    <cellStyle name="SAPBEXHLevel2X 2 8" xfId="41592" xr:uid="{29FA131D-1FBD-49E3-BFFF-3D0E530A9271}"/>
    <cellStyle name="SAPBEXHLevel2X 2 8 10" xfId="15297" xr:uid="{CD0709CF-7D4A-410B-8DA7-FB08DED2D032}"/>
    <cellStyle name="SAPBEXHLevel2X 2 8 2" xfId="41594" xr:uid="{87DB7231-2C23-4A04-9B6A-03435A3CAABE}"/>
    <cellStyle name="SAPBEXHLevel2X 2 8 2 2" xfId="41595" xr:uid="{1A6485CC-0670-4C08-B100-785B70BD8A9F}"/>
    <cellStyle name="SAPBEXHLevel2X 2 8 2 3" xfId="41597" xr:uid="{4B4681FA-0A69-4AA6-BC3C-BC705F64ECA1}"/>
    <cellStyle name="SAPBEXHLevel2X 2 8 2 4" xfId="41599" xr:uid="{3499F628-D471-4946-BB81-6E191C47B653}"/>
    <cellStyle name="SAPBEXHLevel2X 2 8 2 5" xfId="41601" xr:uid="{234B9C52-09C4-4F47-BB1F-66DBD6679B66}"/>
    <cellStyle name="SAPBEXHLevel2X 2 8 3" xfId="41603" xr:uid="{A0F6EA5F-E914-433D-B426-2203317542B2}"/>
    <cellStyle name="SAPBEXHLevel2X 2 8 4" xfId="41604" xr:uid="{DEDED3E8-B181-41D9-A6D1-64AA019DA217}"/>
    <cellStyle name="SAPBEXHLevel2X 2 8 5" xfId="41605" xr:uid="{E71885ED-93E6-4F8B-BC8B-D019BE5FEAE6}"/>
    <cellStyle name="SAPBEXHLevel2X 2 8 6" xfId="41606" xr:uid="{863870D2-D003-49D6-9125-6B34182EF5A9}"/>
    <cellStyle name="SAPBEXHLevel2X 2 8 7" xfId="41607" xr:uid="{377610C4-C63B-4F40-850C-D687FCB85489}"/>
    <cellStyle name="SAPBEXHLevel2X 2 8 8" xfId="41608" xr:uid="{DEBC5DD9-BF4B-4F13-9B0F-D24D94D1B7CD}"/>
    <cellStyle name="SAPBEXHLevel2X 2 8 9" xfId="41609" xr:uid="{FE65CC34-C688-4014-BE79-D67610818B81}"/>
    <cellStyle name="SAPBEXHLevel2X 2 9" xfId="41610" xr:uid="{806A58E5-052D-4325-97C0-F0DF6FDA52EC}"/>
    <cellStyle name="SAPBEXHLevel2X 2 9 10" xfId="41611" xr:uid="{D7E2D036-7E3E-4D2A-9CAD-FF62690A6874}"/>
    <cellStyle name="SAPBEXHLevel2X 2 9 2" xfId="41612" xr:uid="{6EBB9DDA-B974-4E73-9E2E-4DA4168B56B6}"/>
    <cellStyle name="SAPBEXHLevel2X 2 9 2 2" xfId="41613" xr:uid="{F4E74792-22C5-42EC-BA55-B3AA2449EB07}"/>
    <cellStyle name="SAPBEXHLevel2X 2 9 2 3" xfId="41616" xr:uid="{BD87D5E3-DED1-4532-8404-19CFB88FD711}"/>
    <cellStyle name="SAPBEXHLevel2X 2 9 2 4" xfId="41619" xr:uid="{D721132D-3E09-4EEE-A825-AA8E2E20DDDF}"/>
    <cellStyle name="SAPBEXHLevel2X 2 9 2 5" xfId="41055" xr:uid="{7B2303D6-C9DF-41F9-B44C-AF2CD0FCBB2B}"/>
    <cellStyle name="SAPBEXHLevel2X 2 9 3" xfId="41622" xr:uid="{61296B6B-6032-4FD6-831F-892DFC5A54E9}"/>
    <cellStyle name="SAPBEXHLevel2X 2 9 4" xfId="41623" xr:uid="{81D8B637-4FF7-4CD1-84B8-06FB6E0B20D1}"/>
    <cellStyle name="SAPBEXHLevel2X 2 9 5" xfId="41624" xr:uid="{DD7D20CA-05BE-4DE6-A0F9-3BF9F890F1A6}"/>
    <cellStyle name="SAPBEXHLevel2X 2 9 6" xfId="41625" xr:uid="{11682FA7-BEE3-408E-8DDD-9D970B443B29}"/>
    <cellStyle name="SAPBEXHLevel2X 2 9 7" xfId="41626" xr:uid="{E80A7A9C-A02E-4C3D-8AAA-847CAD0ED752}"/>
    <cellStyle name="SAPBEXHLevel2X 2 9 8" xfId="41627" xr:uid="{BB84F835-B9B4-40C6-BA53-76A545F59AA5}"/>
    <cellStyle name="SAPBEXHLevel2X 2 9 9" xfId="41628" xr:uid="{4F4BD600-1430-4D9B-AC2F-26E34FDF884D}"/>
    <cellStyle name="SAPBEXHLevel2X 2_New TB 18-19" xfId="41629" xr:uid="{2DCA39BC-4CD7-404D-AC8C-F712FE413A56}"/>
    <cellStyle name="SAPBEXHLevel2X 20" xfId="41331" xr:uid="{625B887A-B1CD-442B-8B26-14AD8B110C4C}"/>
    <cellStyle name="SAPBEXHLevel2X 21" xfId="41334" xr:uid="{059DC2DB-02C9-4424-945F-D6708F32EF06}"/>
    <cellStyle name="SAPBEXHLevel2X 22" xfId="41336" xr:uid="{407C2CE6-6E2C-4E66-A1A5-933128371310}"/>
    <cellStyle name="SAPBEXHLevel2X 3" xfId="41630" xr:uid="{9E1A018B-8F5D-427E-9085-992063B02829}"/>
    <cellStyle name="SAPBEXHLevel2X 3 10" xfId="41631" xr:uid="{49C83210-1538-43AD-B16E-49067CC957BB}"/>
    <cellStyle name="SAPBEXHLevel2X 3 10 2" xfId="41632" xr:uid="{1E47E8E2-B1F3-4D3C-AD43-5AD6974C7EA0}"/>
    <cellStyle name="SAPBEXHLevel2X 3 10 3" xfId="41633" xr:uid="{A7237D11-5DD8-44E3-8137-2993E3DBF0C7}"/>
    <cellStyle name="SAPBEXHLevel2X 3 10 4" xfId="41634" xr:uid="{F402F39E-D187-4533-9644-52F1A325B468}"/>
    <cellStyle name="SAPBEXHLevel2X 3 10 5" xfId="41635" xr:uid="{1752D799-21E2-437C-9B63-1E9AD96BDF86}"/>
    <cellStyle name="SAPBEXHLevel2X 3 11" xfId="41636" xr:uid="{67F6464B-40F1-4E19-9891-7E21EE301523}"/>
    <cellStyle name="SAPBEXHLevel2X 3 11 2" xfId="41637" xr:uid="{F3D27BF3-2E22-4A46-8EB2-1A0CF74ED709}"/>
    <cellStyle name="SAPBEXHLevel2X 3 11 3" xfId="41638" xr:uid="{AA2A3F50-E787-46DE-AD9F-DD8601E165C1}"/>
    <cellStyle name="SAPBEXHLevel2X 3 11 4" xfId="41639" xr:uid="{1FA3FF3B-0F73-43D0-AF6D-006F65F14F15}"/>
    <cellStyle name="SAPBEXHLevel2X 3 11 5" xfId="41640" xr:uid="{69F35DCD-5AA8-4FF2-A8E0-7B2802CC5E6E}"/>
    <cellStyle name="SAPBEXHLevel2X 3 12" xfId="41641" xr:uid="{DE06B85F-E217-47F1-9216-7980F7EF2077}"/>
    <cellStyle name="SAPBEXHLevel2X 3 12 2" xfId="41642" xr:uid="{AE161FFF-C8D9-4E31-911D-BC82D4F95AD8}"/>
    <cellStyle name="SAPBEXHLevel2X 3 12 3" xfId="41643" xr:uid="{86A7CC9B-7CB5-4BC9-BA36-850FAD7E0432}"/>
    <cellStyle name="SAPBEXHLevel2X 3 12 4" xfId="41644" xr:uid="{027BB0F7-8F39-49BD-B83C-61E19B47BCB7}"/>
    <cellStyle name="SAPBEXHLevel2X 3 12 5" xfId="41645" xr:uid="{1AC9AB0F-7214-4CD7-921E-A7927336C0A1}"/>
    <cellStyle name="SAPBEXHLevel2X 3 13" xfId="41646" xr:uid="{DB888E57-EDBC-4E1C-80A8-7B173FFA3EFA}"/>
    <cellStyle name="SAPBEXHLevel2X 3 13 2" xfId="41647" xr:uid="{49BB1449-4151-4210-91E4-E40161263A2B}"/>
    <cellStyle name="SAPBEXHLevel2X 3 13 3" xfId="41649" xr:uid="{55296EC2-4DDF-478C-A885-F2D20655FCD2}"/>
    <cellStyle name="SAPBEXHLevel2X 3 13 4" xfId="41651" xr:uid="{7F6E6572-2FC4-47F0-A988-8D310AFBF89F}"/>
    <cellStyle name="SAPBEXHLevel2X 3 13 5" xfId="41652" xr:uid="{87326334-9B12-42A9-99AE-098A5705E449}"/>
    <cellStyle name="SAPBEXHLevel2X 3 14" xfId="41653" xr:uid="{81449354-1066-4552-A639-DA00C7651D1E}"/>
    <cellStyle name="SAPBEXHLevel2X 3 15" xfId="41654" xr:uid="{0DA7210B-3C99-453A-A90C-0E0757067989}"/>
    <cellStyle name="SAPBEXHLevel2X 3 16" xfId="41656" xr:uid="{9B8261F8-1F8A-40F2-99CB-55C8D2428142}"/>
    <cellStyle name="SAPBEXHLevel2X 3 17" xfId="41658" xr:uid="{EDF40C10-6ADC-4CB8-A20E-E78D139B9373}"/>
    <cellStyle name="SAPBEXHLevel2X 3 18" xfId="41659" xr:uid="{3C58CF12-7229-4455-A08D-A3295C3E187C}"/>
    <cellStyle name="SAPBEXHLevel2X 3 19" xfId="41660" xr:uid="{CC744438-A128-4759-B274-89F2AE85B8C9}"/>
    <cellStyle name="SAPBEXHLevel2X 3 2" xfId="41661" xr:uid="{1F1CE391-9663-43BF-A0BB-AB518D28DD75}"/>
    <cellStyle name="SAPBEXHLevel2X 3 2 10" xfId="41663" xr:uid="{CB1C73F0-E034-4794-A917-7ED57233F640}"/>
    <cellStyle name="SAPBEXHLevel2X 3 2 10 2" xfId="32423" xr:uid="{A001C42E-D2E5-43D7-9354-747B0075626C}"/>
    <cellStyle name="SAPBEXHLevel2X 3 2 10 3" xfId="33718" xr:uid="{9A52ED3F-1263-4CA2-8DD2-E7FAB0655836}"/>
    <cellStyle name="SAPBEXHLevel2X 3 2 10 4" xfId="33720" xr:uid="{489EF3BF-2E94-4794-A596-A39D37BC5B17}"/>
    <cellStyle name="SAPBEXHLevel2X 3 2 10 5" xfId="41664" xr:uid="{6C316A94-D98B-4847-9F47-2DD6AF8A94BE}"/>
    <cellStyle name="SAPBEXHLevel2X 3 2 11" xfId="41665" xr:uid="{50A881C8-71F0-4809-AAAE-73D01E279CB3}"/>
    <cellStyle name="SAPBEXHLevel2X 3 2 12" xfId="41666" xr:uid="{6660118B-AFE6-481A-AEBC-59F90170E423}"/>
    <cellStyle name="SAPBEXHLevel2X 3 2 13" xfId="41667" xr:uid="{91B267EB-F57C-47E2-AF2B-39AB82B6B6F9}"/>
    <cellStyle name="SAPBEXHLevel2X 3 2 14" xfId="41668" xr:uid="{7272C65D-186A-49C8-A5AB-3F40F8C1C448}"/>
    <cellStyle name="SAPBEXHLevel2X 3 2 15" xfId="41669" xr:uid="{E86EFCF0-4842-4FFA-B0F3-5B6905B4FA28}"/>
    <cellStyle name="SAPBEXHLevel2X 3 2 16" xfId="41670" xr:uid="{01973C5D-28CB-42C3-A76F-2D9C3530E226}"/>
    <cellStyle name="SAPBEXHLevel2X 3 2 17" xfId="41671" xr:uid="{EF031751-7693-4B9F-99DF-C879591967B4}"/>
    <cellStyle name="SAPBEXHLevel2X 3 2 18" xfId="41672" xr:uid="{AA476534-0D8D-4EA3-B6C2-0477812A8A07}"/>
    <cellStyle name="SAPBEXHLevel2X 3 2 2" xfId="41673" xr:uid="{3115A536-E83B-465D-9168-5E58E24D2D3B}"/>
    <cellStyle name="SAPBEXHLevel2X 3 2 2 10" xfId="41674" xr:uid="{26696BD2-74C6-4423-9B97-DCB460FBEC37}"/>
    <cellStyle name="SAPBEXHLevel2X 3 2 2 2" xfId="13457" xr:uid="{055B8AFE-B50B-4183-B00D-597331D61B86}"/>
    <cellStyle name="SAPBEXHLevel2X 3 2 2 2 2" xfId="41675" xr:uid="{C56D3162-39E2-49D6-87A6-85EB32B447BC}"/>
    <cellStyle name="SAPBEXHLevel2X 3 2 2 2 3" xfId="41677" xr:uid="{E2EC06AD-D331-4214-A4EF-80A6962C1C58}"/>
    <cellStyle name="SAPBEXHLevel2X 3 2 2 2 4" xfId="41679" xr:uid="{46789ABF-CA3C-4B7B-9604-C103CB27D494}"/>
    <cellStyle name="SAPBEXHLevel2X 3 2 2 2 5" xfId="41681" xr:uid="{0E255347-1335-46B8-A411-0DC5EB409CC0}"/>
    <cellStyle name="SAPBEXHLevel2X 3 2 2 3" xfId="13460" xr:uid="{57ECC219-8766-44C4-B972-AC6073514A09}"/>
    <cellStyle name="SAPBEXHLevel2X 3 2 2 4" xfId="41683" xr:uid="{E55F1A40-A056-46F4-8A07-6750E2BC9005}"/>
    <cellStyle name="SAPBEXHLevel2X 3 2 2 5" xfId="34463" xr:uid="{A8B1945E-B02F-4197-A500-B01D7A257A30}"/>
    <cellStyle name="SAPBEXHLevel2X 3 2 2 6" xfId="34465" xr:uid="{0EDC805E-A4E2-4378-98F1-952D4FC55385}"/>
    <cellStyle name="SAPBEXHLevel2X 3 2 2 7" xfId="34467" xr:uid="{F456F982-B0AD-4590-B8F6-D36F07A2FAD0}"/>
    <cellStyle name="SAPBEXHLevel2X 3 2 2 8" xfId="34469" xr:uid="{ABAB2584-3D4E-48E4-919D-A13CDAEB82D1}"/>
    <cellStyle name="SAPBEXHLevel2X 3 2 2 9" xfId="41684" xr:uid="{E4081370-AA68-4402-803B-FC2361C7AB5E}"/>
    <cellStyle name="SAPBEXHLevel2X 3 2 3" xfId="41685" xr:uid="{A9AE6587-DE8C-45D0-A08E-CAC40FA1752A}"/>
    <cellStyle name="SAPBEXHLevel2X 3 2 3 10" xfId="11248" xr:uid="{18CDAB73-7426-4039-81A9-27E1EC01154D}"/>
    <cellStyle name="SAPBEXHLevel2X 3 2 3 2" xfId="13489" xr:uid="{DC85DA05-A5D2-446D-BAD5-92328A64E934}"/>
    <cellStyle name="SAPBEXHLevel2X 3 2 3 2 2" xfId="41686" xr:uid="{980BBA79-68E1-4530-BF39-0892EFA45FA9}"/>
    <cellStyle name="SAPBEXHLevel2X 3 2 3 2 3" xfId="41688" xr:uid="{FB58D67B-038F-4F54-BAFF-6EE237AF88C9}"/>
    <cellStyle name="SAPBEXHLevel2X 3 2 3 2 4" xfId="41690" xr:uid="{DEA55534-8339-46E9-9C13-544EE5A6349E}"/>
    <cellStyle name="SAPBEXHLevel2X 3 2 3 2 5" xfId="34246" xr:uid="{8539C97B-097F-4DD3-986E-F715D615C089}"/>
    <cellStyle name="SAPBEXHLevel2X 3 2 3 3" xfId="13492" xr:uid="{F5498FF9-BF16-4E34-9DB2-DD4DC810B873}"/>
    <cellStyle name="SAPBEXHLevel2X 3 2 3 4" xfId="41692" xr:uid="{53FDFB6C-16C9-4415-B641-367CCF78C536}"/>
    <cellStyle name="SAPBEXHLevel2X 3 2 3 5" xfId="41693" xr:uid="{3F276DD1-6E5B-4553-907B-D59D107799C4}"/>
    <cellStyle name="SAPBEXHLevel2X 3 2 3 6" xfId="41694" xr:uid="{228FC3F4-53BD-4BFD-A475-C12A017CBA55}"/>
    <cellStyle name="SAPBEXHLevel2X 3 2 3 7" xfId="41695" xr:uid="{35FF8EA3-EFA9-4883-97A8-3B39E84755E8}"/>
    <cellStyle name="SAPBEXHLevel2X 3 2 3 8" xfId="41696" xr:uid="{35385414-B4AF-425E-A936-2765E2A0D6EE}"/>
    <cellStyle name="SAPBEXHLevel2X 3 2 3 9" xfId="41697" xr:uid="{5223E094-316C-4032-A89C-3614B1E5B672}"/>
    <cellStyle name="SAPBEXHLevel2X 3 2 4" xfId="13454" xr:uid="{C8ED198D-FE3D-4F5A-9268-C2EFB778513E}"/>
    <cellStyle name="SAPBEXHLevel2X 3 2 4 10" xfId="36744" xr:uid="{ABAE8537-A30C-4477-A74A-DFF767366EB6}"/>
    <cellStyle name="SAPBEXHLevel2X 3 2 4 2" xfId="33709" xr:uid="{501E943C-9529-435D-BA7A-B652A2F0E8A4}"/>
    <cellStyle name="SAPBEXHLevel2X 3 2 4 2 2" xfId="41698" xr:uid="{63792806-6257-4703-9433-36F6FCE081C1}"/>
    <cellStyle name="SAPBEXHLevel2X 3 2 4 2 3" xfId="41699" xr:uid="{5AED60E4-1ABA-415E-A064-9CDB70C9EE64}"/>
    <cellStyle name="SAPBEXHLevel2X 3 2 4 2 4" xfId="41700" xr:uid="{A6C70DD1-7C62-4D1D-8AB8-496A96DD7351}"/>
    <cellStyle name="SAPBEXHLevel2X 3 2 4 2 5" xfId="41701" xr:uid="{0F559AEE-2116-4B3F-BA7F-3A92D5EA669C}"/>
    <cellStyle name="SAPBEXHLevel2X 3 2 4 3" xfId="1762" xr:uid="{14476319-62EC-49CF-9167-578DEC964855}"/>
    <cellStyle name="SAPBEXHLevel2X 3 2 4 4" xfId="1790" xr:uid="{CDAC7DDC-F5EA-475C-8D25-237AE9F1EF66}"/>
    <cellStyle name="SAPBEXHLevel2X 3 2 4 5" xfId="2025" xr:uid="{071E282A-3913-4E72-934B-C1150CB860F4}"/>
    <cellStyle name="SAPBEXHLevel2X 3 2 4 6" xfId="2043" xr:uid="{502D2AB4-6D6B-4FB2-B7D7-35B7A0AF4C53}"/>
    <cellStyle name="SAPBEXHLevel2X 3 2 4 7" xfId="2066" xr:uid="{C847193B-E987-49A7-9495-EEB951908A9D}"/>
    <cellStyle name="SAPBEXHLevel2X 3 2 4 8" xfId="41702" xr:uid="{160C1144-452E-4817-8A3C-A833AD5D984D}"/>
    <cellStyle name="SAPBEXHLevel2X 3 2 4 9" xfId="41703" xr:uid="{69900F69-8744-4CE8-86EB-BBBE95E05600}"/>
    <cellStyle name="SAPBEXHLevel2X 3 2 5" xfId="41704" xr:uid="{1248AC59-52FD-4437-91EF-4115F97A7F56}"/>
    <cellStyle name="SAPBEXHLevel2X 3 2 5 10" xfId="41705" xr:uid="{24D0362D-FC2D-4C00-A83D-CEB66374D45D}"/>
    <cellStyle name="SAPBEXHLevel2X 3 2 5 2" xfId="41706" xr:uid="{817546F6-3D0B-426A-A258-269C724195C3}"/>
    <cellStyle name="SAPBEXHLevel2X 3 2 5 2 2" xfId="41707" xr:uid="{B98A83D7-46DA-48D6-9619-5D08CBE956E3}"/>
    <cellStyle name="SAPBEXHLevel2X 3 2 5 2 3" xfId="41708" xr:uid="{539E47C7-6141-43C2-A347-E88791FBBE4A}"/>
    <cellStyle name="SAPBEXHLevel2X 3 2 5 2 4" xfId="41709" xr:uid="{78A41E04-5D28-46B6-BAFD-A364687DA809}"/>
    <cellStyle name="SAPBEXHLevel2X 3 2 5 2 5" xfId="41710" xr:uid="{74BBC0A0-E5D9-4443-B8A7-14B6AE6B7875}"/>
    <cellStyle name="SAPBEXHLevel2X 3 2 5 3" xfId="41711" xr:uid="{EDF38FC3-57C6-4C6B-BFDA-EF8DDF6D6556}"/>
    <cellStyle name="SAPBEXHLevel2X 3 2 5 4" xfId="41712" xr:uid="{04F08106-396B-4919-92C3-B9167B53FE00}"/>
    <cellStyle name="SAPBEXHLevel2X 3 2 5 5" xfId="41713" xr:uid="{928FD10D-FC0D-4AD9-A300-4C80513C9A8E}"/>
    <cellStyle name="SAPBEXHLevel2X 3 2 5 6" xfId="41714" xr:uid="{07861CBF-7E37-4560-94A9-A4E1B7C4C80A}"/>
    <cellStyle name="SAPBEXHLevel2X 3 2 5 7" xfId="41715" xr:uid="{5911E2DB-E422-4653-AEFC-905889F4D60A}"/>
    <cellStyle name="SAPBEXHLevel2X 3 2 5 8" xfId="41716" xr:uid="{4C01A019-99EE-42CC-9372-182F59F97094}"/>
    <cellStyle name="SAPBEXHLevel2X 3 2 5 9" xfId="41717" xr:uid="{7E2D25B3-FF1B-46E1-8212-58EFAA75DB4E}"/>
    <cellStyle name="SAPBEXHLevel2X 3 2 6" xfId="41718" xr:uid="{63E1B68A-72D0-4608-B588-EE5BADF93A39}"/>
    <cellStyle name="SAPBEXHLevel2X 3 2 6 10" xfId="32939" xr:uid="{121392BF-5896-4113-9273-91D8414F04C0}"/>
    <cellStyle name="SAPBEXHLevel2X 3 2 6 2" xfId="41719" xr:uid="{DA914271-1445-414B-9A56-C539432DA4BB}"/>
    <cellStyle name="SAPBEXHLevel2X 3 2 6 2 2" xfId="41720" xr:uid="{16EAAF2A-6EBA-47B3-A6FB-D50101BB4E06}"/>
    <cellStyle name="SAPBEXHLevel2X 3 2 6 2 3" xfId="41721" xr:uid="{EC2144FB-86EA-4B42-940B-7CD4CE98850D}"/>
    <cellStyle name="SAPBEXHLevel2X 3 2 6 2 4" xfId="41722" xr:uid="{87261027-DEE4-4942-AB9A-A63627541AAF}"/>
    <cellStyle name="SAPBEXHLevel2X 3 2 6 2 5" xfId="41723" xr:uid="{A9ED8FD0-513C-4388-866A-C9E6EFAF0F60}"/>
    <cellStyle name="SAPBEXHLevel2X 3 2 6 3" xfId="41724" xr:uid="{E9965103-64B3-45A1-A40C-BDC6049EF9C3}"/>
    <cellStyle name="SAPBEXHLevel2X 3 2 6 4" xfId="41725" xr:uid="{878480B0-979C-4EA4-BE49-6B20FEF8D51E}"/>
    <cellStyle name="SAPBEXHLevel2X 3 2 6 5" xfId="41726" xr:uid="{06BFAD8D-E20B-4F10-826D-66471ECBE835}"/>
    <cellStyle name="SAPBEXHLevel2X 3 2 6 6" xfId="41727" xr:uid="{261FCC35-D7B3-41B6-889A-4771F3871093}"/>
    <cellStyle name="SAPBEXHLevel2X 3 2 6 7" xfId="41728" xr:uid="{C6A34924-263C-4BFA-9F7B-B2F3F18D777B}"/>
    <cellStyle name="SAPBEXHLevel2X 3 2 6 8" xfId="41729" xr:uid="{ECA6ED01-6000-4F11-892D-C6D1DE8EDC78}"/>
    <cellStyle name="SAPBEXHLevel2X 3 2 6 9" xfId="41730" xr:uid="{E2D74F15-9087-48BF-BF08-DCD40D367F88}"/>
    <cellStyle name="SAPBEXHLevel2X 3 2 7" xfId="41731" xr:uid="{E9EF18C3-B023-4D74-9A92-759CC0F43BD7}"/>
    <cellStyle name="SAPBEXHLevel2X 3 2 7 2" xfId="41732" xr:uid="{128C7A2C-96EE-4991-B984-D81F831E4009}"/>
    <cellStyle name="SAPBEXHLevel2X 3 2 7 3" xfId="39456" xr:uid="{399AD6E5-D4BC-462F-BC2A-C8E9590461E2}"/>
    <cellStyle name="SAPBEXHLevel2X 3 2 7 4" xfId="39539" xr:uid="{35199466-D332-41DA-B61F-BE123DAA010A}"/>
    <cellStyle name="SAPBEXHLevel2X 3 2 7 5" xfId="39608" xr:uid="{34641427-E835-4387-B8BE-0EB4DE6F2E39}"/>
    <cellStyle name="SAPBEXHLevel2X 3 2 8" xfId="41733" xr:uid="{E6C4C50E-8D10-45D6-BFCA-8454846D35AB}"/>
    <cellStyle name="SAPBEXHLevel2X 3 2 8 2" xfId="30368" xr:uid="{48E23A25-EF2E-401D-9CCD-27EB3B280B11}"/>
    <cellStyle name="SAPBEXHLevel2X 3 2 8 3" xfId="30371" xr:uid="{02BA66BF-1EA3-4511-8403-851EE271ADA6}"/>
    <cellStyle name="SAPBEXHLevel2X 3 2 8 4" xfId="30374" xr:uid="{9FC8A66F-E7B7-4FA0-A638-33AC9C1D8E30}"/>
    <cellStyle name="SAPBEXHLevel2X 3 2 8 5" xfId="39943" xr:uid="{6EED3EFF-7ED6-47A1-9067-1D97848256F6}"/>
    <cellStyle name="SAPBEXHLevel2X 3 2 9" xfId="41734" xr:uid="{4C144AC0-6C6A-4F08-9112-2320384CD759}"/>
    <cellStyle name="SAPBEXHLevel2X 3 2 9 2" xfId="33786" xr:uid="{98A453BE-ECB1-4C8F-82DE-3E4A17F1F187}"/>
    <cellStyle name="SAPBEXHLevel2X 3 2 9 3" xfId="2319" xr:uid="{20D67E35-9EF3-48E0-B43B-E6481BE4B1E0}"/>
    <cellStyle name="SAPBEXHLevel2X 3 2 9 4" xfId="1155" xr:uid="{96132349-D94D-4F91-B230-BA9D0246E84C}"/>
    <cellStyle name="SAPBEXHLevel2X 3 2 9 5" xfId="2361" xr:uid="{8F05B3FE-B8D8-40F8-AE07-3C4C8D692D48}"/>
    <cellStyle name="SAPBEXHLevel2X 3 2_New TB 18-19" xfId="41735" xr:uid="{546A7966-AB33-4D66-BFFC-4C9DF29026CD}"/>
    <cellStyle name="SAPBEXHLevel2X 3 20" xfId="41655" xr:uid="{B5548FC9-7481-42A6-A75C-5362E74B2DA2}"/>
    <cellStyle name="SAPBEXHLevel2X 3 21" xfId="41657" xr:uid="{8B1693BF-8FA5-4400-91C7-8331C338E3A0}"/>
    <cellStyle name="SAPBEXHLevel2X 3 3" xfId="41736" xr:uid="{98A4C704-FA94-4B49-82DF-0F204C10CADE}"/>
    <cellStyle name="SAPBEXHLevel2X 3 3 10" xfId="41738" xr:uid="{27672FE2-2CE9-435E-B2CE-374C78428F26}"/>
    <cellStyle name="SAPBEXHLevel2X 3 3 10 2" xfId="23921" xr:uid="{B28B3114-6A72-4B57-8967-5CE9BD6E236F}"/>
    <cellStyle name="SAPBEXHLevel2X 3 3 10 3" xfId="23925" xr:uid="{F22A37C2-90E0-4376-B7A1-81F46A3293A5}"/>
    <cellStyle name="SAPBEXHLevel2X 3 3 10 4" xfId="23929" xr:uid="{C79CCADB-1636-4EC0-ACC9-9F183222286F}"/>
    <cellStyle name="SAPBEXHLevel2X 3 3 10 5" xfId="23933" xr:uid="{4317535A-574A-431C-849E-8611D4C88539}"/>
    <cellStyle name="SAPBEXHLevel2X 3 3 11" xfId="41739" xr:uid="{2C84DD2C-F1D3-4199-81C2-A92FA42C837E}"/>
    <cellStyle name="SAPBEXHLevel2X 3 3 12" xfId="41740" xr:uid="{68A993B4-DD89-45B2-9033-BFC6FC2F0253}"/>
    <cellStyle name="SAPBEXHLevel2X 3 3 13" xfId="41741" xr:uid="{6E2BA412-7F1E-4319-B4E3-E98D307B8A74}"/>
    <cellStyle name="SAPBEXHLevel2X 3 3 14" xfId="41742" xr:uid="{A1982722-0A80-4803-9758-AB75F8FAF39B}"/>
    <cellStyle name="SAPBEXHLevel2X 3 3 15" xfId="41743" xr:uid="{0E399835-DDCE-4859-8D57-2F0CF83C5991}"/>
    <cellStyle name="SAPBEXHLevel2X 3 3 16" xfId="41744" xr:uid="{C1F520B3-DE65-44A2-810B-1B5F98E510EA}"/>
    <cellStyle name="SAPBEXHLevel2X 3 3 17" xfId="41745" xr:uid="{A69E5E8E-481B-423F-AF2A-0BA12B775B4E}"/>
    <cellStyle name="SAPBEXHLevel2X 3 3 18" xfId="41746" xr:uid="{ACE7AC2F-7AC5-4CC5-8444-A0CC20913B27}"/>
    <cellStyle name="SAPBEXHLevel2X 3 3 2" xfId="33910" xr:uid="{9B22B160-FF14-4BEB-A466-BFB21A910673}"/>
    <cellStyle name="SAPBEXHLevel2X 3 3 2 10" xfId="40952" xr:uid="{C3479CE4-D46C-4B1C-91AE-2B9220DDD83E}"/>
    <cellStyle name="SAPBEXHLevel2X 3 3 2 2" xfId="12658" xr:uid="{A2CB2572-666F-4169-BEDA-7165ED55BA61}"/>
    <cellStyle name="SAPBEXHLevel2X 3 3 2 2 2" xfId="41747" xr:uid="{F26B5912-7632-4893-A2E7-47906734DAE3}"/>
    <cellStyle name="SAPBEXHLevel2X 3 3 2 2 3" xfId="41748" xr:uid="{10006678-103D-4B8A-9A2D-2F5016C170EA}"/>
    <cellStyle name="SAPBEXHLevel2X 3 3 2 2 4" xfId="32019" xr:uid="{9283D995-9E3C-428D-94DA-C3F2DC12BFEF}"/>
    <cellStyle name="SAPBEXHLevel2X 3 3 2 2 5" xfId="32025" xr:uid="{561DC483-AE90-4262-A103-9B9AAF4FEF76}"/>
    <cellStyle name="SAPBEXHLevel2X 3 3 2 3" xfId="12662" xr:uid="{191F03B5-3D3E-445C-8029-DD513387611D}"/>
    <cellStyle name="SAPBEXHLevel2X 3 3 2 4" xfId="12666" xr:uid="{E8390C35-1CE8-49F2-BC3F-3EDADB88DEF1}"/>
    <cellStyle name="SAPBEXHLevel2X 3 3 2 5" xfId="34810" xr:uid="{16BA064E-470A-42ED-8059-17A7814A8470}"/>
    <cellStyle name="SAPBEXHLevel2X 3 3 2 6" xfId="34812" xr:uid="{FB9AE31D-57AD-41B0-99FF-E2A44B3BC51E}"/>
    <cellStyle name="SAPBEXHLevel2X 3 3 2 7" xfId="41749" xr:uid="{FB4DAC49-F7C9-49B0-9F5C-987C84E41D89}"/>
    <cellStyle name="SAPBEXHLevel2X 3 3 2 8" xfId="41750" xr:uid="{8108E57C-6B74-44D8-BD2F-1846DFBC34CB}"/>
    <cellStyle name="SAPBEXHLevel2X 3 3 2 9" xfId="41751" xr:uid="{E7789CA3-2756-4048-AA32-B2F996F0348D}"/>
    <cellStyle name="SAPBEXHLevel2X 3 3 3" xfId="33912" xr:uid="{FC28F7E2-1057-4749-9CDD-7F25DC69778D}"/>
    <cellStyle name="SAPBEXHLevel2X 3 3 3 10" xfId="41752" xr:uid="{3E5B6AB9-2570-429E-82EA-4B6A951BA06C}"/>
    <cellStyle name="SAPBEXHLevel2X 3 3 3 2" xfId="41754" xr:uid="{2654D432-24D7-4F14-92FB-6088B9F4FAAE}"/>
    <cellStyle name="SAPBEXHLevel2X 3 3 3 2 2" xfId="34405" xr:uid="{F017C9F4-DA45-43F8-B64C-EF6299AB2B8F}"/>
    <cellStyle name="SAPBEXHLevel2X 3 3 3 2 3" xfId="41755" xr:uid="{97DD2F5D-9D46-4E8A-8F95-B567602D195D}"/>
    <cellStyle name="SAPBEXHLevel2X 3 3 3 2 4" xfId="32128" xr:uid="{5BA8CB76-4379-4A26-BCD3-783123012861}"/>
    <cellStyle name="SAPBEXHLevel2X 3 3 3 2 5" xfId="32137" xr:uid="{B9D7BDE3-C527-4F9D-AC1B-83A23EE28423}"/>
    <cellStyle name="SAPBEXHLevel2X 3 3 3 3" xfId="41756" xr:uid="{AAA002B5-9B9F-4545-B53B-3E771DBE7066}"/>
    <cellStyle name="SAPBEXHLevel2X 3 3 3 4" xfId="41757" xr:uid="{4DD10952-73F4-4307-9EC8-2CF28833694F}"/>
    <cellStyle name="SAPBEXHLevel2X 3 3 3 5" xfId="41758" xr:uid="{EE9CC7AA-7096-4E28-BF4F-E7CF7B3B9F30}"/>
    <cellStyle name="SAPBEXHLevel2X 3 3 3 6" xfId="41759" xr:uid="{2B827E00-7182-4408-9633-922FBCBF6DF8}"/>
    <cellStyle name="SAPBEXHLevel2X 3 3 3 7" xfId="41760" xr:uid="{54520087-069E-47B4-A70D-DC76999691BC}"/>
    <cellStyle name="SAPBEXHLevel2X 3 3 3 8" xfId="41761" xr:uid="{FD283D9B-6504-4C17-985B-9C888E7695FF}"/>
    <cellStyle name="SAPBEXHLevel2X 3 3 3 9" xfId="41762" xr:uid="{8F5C5D06-2018-431D-B52E-F6ABD8BA231C}"/>
    <cellStyle name="SAPBEXHLevel2X 3 3 4" xfId="33914" xr:uid="{E0A72BD5-FD01-433E-B5E0-1F50657CE5B3}"/>
    <cellStyle name="SAPBEXHLevel2X 3 3 4 10" xfId="28418" xr:uid="{9AFEE4E1-4BE7-477F-AC06-7F52730F2319}"/>
    <cellStyle name="SAPBEXHLevel2X 3 3 4 2" xfId="13589" xr:uid="{BA01C2AA-3C01-4682-91EC-660CFB88D55E}"/>
    <cellStyle name="SAPBEXHLevel2X 3 3 4 2 2" xfId="34412" xr:uid="{F04271CB-D5CA-4063-AB82-8B292809F2A4}"/>
    <cellStyle name="SAPBEXHLevel2X 3 3 4 2 3" xfId="41763" xr:uid="{97C7D6D2-F995-46F2-8E2A-BE2D743DCEC8}"/>
    <cellStyle name="SAPBEXHLevel2X 3 3 4 2 4" xfId="32261" xr:uid="{0E7B82FA-EF42-4D86-91A5-741867CD6812}"/>
    <cellStyle name="SAPBEXHLevel2X 3 3 4 2 5" xfId="32264" xr:uid="{D56884DA-D96B-452A-B464-0D9F45C9A4D1}"/>
    <cellStyle name="SAPBEXHLevel2X 3 3 4 3" xfId="41764" xr:uid="{49907ECC-25A3-4E9F-AEB3-F936404F5157}"/>
    <cellStyle name="SAPBEXHLevel2X 3 3 4 4" xfId="41765" xr:uid="{65F11782-C062-4EB1-B326-72AA5A7D827B}"/>
    <cellStyle name="SAPBEXHLevel2X 3 3 4 5" xfId="41766" xr:uid="{F8A94E69-C3A0-465F-B1C5-A33F96070260}"/>
    <cellStyle name="SAPBEXHLevel2X 3 3 4 6" xfId="41767" xr:uid="{1109C2DB-EB7E-4EBC-9D80-C9F851937125}"/>
    <cellStyle name="SAPBEXHLevel2X 3 3 4 7" xfId="41768" xr:uid="{198D5578-CA20-4793-824E-7D895CA13E20}"/>
    <cellStyle name="SAPBEXHLevel2X 3 3 4 8" xfId="41769" xr:uid="{DFF8B56F-3EFE-42EE-BB7F-293FC1DB61EC}"/>
    <cellStyle name="SAPBEXHLevel2X 3 3 4 9" xfId="41770" xr:uid="{7065618E-7218-44FF-9FB6-5B3E69639429}"/>
    <cellStyle name="SAPBEXHLevel2X 3 3 5" xfId="33916" xr:uid="{C96E4A54-3781-470D-9144-C94DE75F5A49}"/>
    <cellStyle name="SAPBEXHLevel2X 3 3 5 10" xfId="41771" xr:uid="{7D203BA6-28DA-4CEB-80CE-AFEA2F1CB105}"/>
    <cellStyle name="SAPBEXHLevel2X 3 3 5 2" xfId="41772" xr:uid="{38E1E085-D1CB-499D-A4E2-9B28955A6901}"/>
    <cellStyle name="SAPBEXHLevel2X 3 3 5 2 2" xfId="34422" xr:uid="{1E09700C-4DA6-4F5A-9776-1D0BA0C7C80C}"/>
    <cellStyle name="SAPBEXHLevel2X 3 3 5 2 3" xfId="41773" xr:uid="{0F25002D-EB41-4D01-BDE1-1026B2BF15F7}"/>
    <cellStyle name="SAPBEXHLevel2X 3 3 5 2 4" xfId="32280" xr:uid="{4936CCAE-3228-4ECC-8C86-7760B0F198E7}"/>
    <cellStyle name="SAPBEXHLevel2X 3 3 5 2 5" xfId="32283" xr:uid="{A5DAD5B3-3EEF-4F10-962C-37453813147F}"/>
    <cellStyle name="SAPBEXHLevel2X 3 3 5 3" xfId="41774" xr:uid="{8B2CA23D-BFBF-4EA2-AE06-A09F2750C37E}"/>
    <cellStyle name="SAPBEXHLevel2X 3 3 5 4" xfId="41775" xr:uid="{ACBB7DC4-145D-40BF-81BF-AA15B7483CF7}"/>
    <cellStyle name="SAPBEXHLevel2X 3 3 5 5" xfId="41776" xr:uid="{E698EFAE-DEFF-47C2-AAF0-1F0E531CC24C}"/>
    <cellStyle name="SAPBEXHLevel2X 3 3 5 6" xfId="41777" xr:uid="{F0A5F589-08CC-45C1-95EA-4054D5B415A9}"/>
    <cellStyle name="SAPBEXHLevel2X 3 3 5 7" xfId="41778" xr:uid="{A0CBE128-2BFB-4011-BB43-176F065C6822}"/>
    <cellStyle name="SAPBEXHLevel2X 3 3 5 8" xfId="41779" xr:uid="{7806BFB4-1830-455F-9C75-ABBCE63361DC}"/>
    <cellStyle name="SAPBEXHLevel2X 3 3 5 9" xfId="41780" xr:uid="{6FD664B9-4E9F-448D-8EBE-FB5E410D01C8}"/>
    <cellStyle name="SAPBEXHLevel2X 3 3 6" xfId="33918" xr:uid="{22DECB9E-4F60-4DE2-B322-D128445625F6}"/>
    <cellStyle name="SAPBEXHLevel2X 3 3 6 10" xfId="41781" xr:uid="{9A319107-346D-4FB3-AD2E-373E1B983265}"/>
    <cellStyle name="SAPBEXHLevel2X 3 3 6 2" xfId="41782" xr:uid="{E7D853E0-FB67-4156-9CDC-A455685C24CB}"/>
    <cellStyle name="SAPBEXHLevel2X 3 3 6 2 2" xfId="34439" xr:uid="{4D10DD95-DB6A-4E38-B7BB-FAB3E64C62BD}"/>
    <cellStyle name="SAPBEXHLevel2X 3 3 6 2 3" xfId="38049" xr:uid="{1D7FE9F1-8CC6-4524-B3D0-B6E4C7CB136F}"/>
    <cellStyle name="SAPBEXHLevel2X 3 3 6 2 4" xfId="32308" xr:uid="{42462A5F-B4DD-4AE0-856F-2834523A8B7C}"/>
    <cellStyle name="SAPBEXHLevel2X 3 3 6 2 5" xfId="32312" xr:uid="{C6A6844E-493C-402C-B96C-F44A4A3FBC70}"/>
    <cellStyle name="SAPBEXHLevel2X 3 3 6 3" xfId="41783" xr:uid="{8D69678E-5208-4528-9B91-DDC135CA7B13}"/>
    <cellStyle name="SAPBEXHLevel2X 3 3 6 4" xfId="41784" xr:uid="{F1EB9D33-B0F0-4C6A-B418-A845D4109B75}"/>
    <cellStyle name="SAPBEXHLevel2X 3 3 6 5" xfId="41785" xr:uid="{2506B8AD-BCCA-45BD-B1E4-C19F100D4FAA}"/>
    <cellStyle name="SAPBEXHLevel2X 3 3 6 6" xfId="41786" xr:uid="{C9673F8F-28C1-4E06-B93A-9FEBF4A3869A}"/>
    <cellStyle name="SAPBEXHLevel2X 3 3 6 7" xfId="41787" xr:uid="{E4EBCEDF-A1AC-4871-825C-38547D9D0B04}"/>
    <cellStyle name="SAPBEXHLevel2X 3 3 6 8" xfId="41788" xr:uid="{80491E3F-3D56-4202-83E3-0CCDA59BBB24}"/>
    <cellStyle name="SAPBEXHLevel2X 3 3 6 9" xfId="41789" xr:uid="{100E6893-C12C-4C50-9A32-9AFF3F18BC0D}"/>
    <cellStyle name="SAPBEXHLevel2X 3 3 7" xfId="30677" xr:uid="{C87C2D9C-C9CF-4322-B14B-152BE2579FD2}"/>
    <cellStyle name="SAPBEXHLevel2X 3 3 7 2" xfId="34989" xr:uid="{EC487698-D90B-4424-89D1-4AEC37F258CC}"/>
    <cellStyle name="SAPBEXHLevel2X 3 3 7 3" xfId="9034" xr:uid="{C05777C8-DA83-4EC4-AA8E-ABD74B3BEF46}"/>
    <cellStyle name="SAPBEXHLevel2X 3 3 7 4" xfId="9037" xr:uid="{EC749DBF-F22E-416F-8C34-EF0F838F9FE8}"/>
    <cellStyle name="SAPBEXHLevel2X 3 3 7 5" xfId="9040" xr:uid="{C17E2210-41DF-4B21-9D03-A48770B42A1C}"/>
    <cellStyle name="SAPBEXHLevel2X 3 3 8" xfId="41790" xr:uid="{4A9310F0-7050-46A8-BCB0-54EA7B3C5972}"/>
    <cellStyle name="SAPBEXHLevel2X 3 3 8 2" xfId="41791" xr:uid="{7F16E18C-E966-4B29-B2C5-8CC37F68546D}"/>
    <cellStyle name="SAPBEXHLevel2X 3 3 8 3" xfId="41792" xr:uid="{3B198A8D-29E0-4B01-A3E6-93C6375FDE4C}"/>
    <cellStyle name="SAPBEXHLevel2X 3 3 8 4" xfId="41793" xr:uid="{A3859047-4605-40F5-99FD-697660A411C1}"/>
    <cellStyle name="SAPBEXHLevel2X 3 3 8 5" xfId="41794" xr:uid="{0F5A5E8F-6131-42F5-A82A-6F74093E17B9}"/>
    <cellStyle name="SAPBEXHLevel2X 3 3 9" xfId="41795" xr:uid="{6EECB532-F8B0-4A83-981F-674FD51A5C5E}"/>
    <cellStyle name="SAPBEXHLevel2X 3 3 9 2" xfId="7928" xr:uid="{BD21F280-E1AB-438A-987E-CD7A78DAAB35}"/>
    <cellStyle name="SAPBEXHLevel2X 3 3 9 3" xfId="41796" xr:uid="{D2EE8248-66AB-45B8-96A1-2D4407FA3D14}"/>
    <cellStyle name="SAPBEXHLevel2X 3 3 9 4" xfId="41797" xr:uid="{D95E2444-F598-4542-A321-BD117749E867}"/>
    <cellStyle name="SAPBEXHLevel2X 3 3 9 5" xfId="41798" xr:uid="{95ABD695-9AB5-429C-9D97-470CE116B8B2}"/>
    <cellStyle name="SAPBEXHLevel2X 3 3_New TB 18-19" xfId="41799" xr:uid="{61F52A9C-058B-4519-ADF7-C13FC5C80213}"/>
    <cellStyle name="SAPBEXHLevel2X 3 4" xfId="41801" xr:uid="{FDEA9B91-C35D-46CD-8246-D2C26175DB22}"/>
    <cellStyle name="SAPBEXHLevel2X 3 4 10" xfId="41803" xr:uid="{6D207456-F0AC-431D-8122-AEB9A149CFC4}"/>
    <cellStyle name="SAPBEXHLevel2X 3 4 10 2" xfId="38436" xr:uid="{DB301E33-C4A5-4884-8EAA-B201A83D5A9D}"/>
    <cellStyle name="SAPBEXHLevel2X 3 4 10 3" xfId="9836" xr:uid="{ECFF2556-0CD1-4E82-B0D9-00A011D0839B}"/>
    <cellStyle name="SAPBEXHLevel2X 3 4 10 4" xfId="9844" xr:uid="{EE891BF8-990E-4389-B1B9-0C87C1BE70D6}"/>
    <cellStyle name="SAPBEXHLevel2X 3 4 10 5" xfId="10973" xr:uid="{DF333676-D54C-4916-9763-FCCEF552802C}"/>
    <cellStyle name="SAPBEXHLevel2X 3 4 11" xfId="41804" xr:uid="{E1390EC9-56D6-4D37-9D50-AD07F663116C}"/>
    <cellStyle name="SAPBEXHLevel2X 3 4 12" xfId="41805" xr:uid="{23B5CF01-6201-4ACE-92A8-998B687AD156}"/>
    <cellStyle name="SAPBEXHLevel2X 3 4 13" xfId="41806" xr:uid="{A322E478-7937-4921-8A1A-48A036A29CE4}"/>
    <cellStyle name="SAPBEXHLevel2X 3 4 14" xfId="41807" xr:uid="{81395E8D-1EF4-4BB2-95FC-014035E6F8BA}"/>
    <cellStyle name="SAPBEXHLevel2X 3 4 15" xfId="24067" xr:uid="{4950932C-6DB4-4B0A-8024-1FE5724D8B9C}"/>
    <cellStyle name="SAPBEXHLevel2X 3 4 16" xfId="24070" xr:uid="{82D4B278-E189-4BAB-9ED9-0A55A60F3DE1}"/>
    <cellStyle name="SAPBEXHLevel2X 3 4 17" xfId="24073" xr:uid="{93B7E8F2-F393-468A-977A-CA1FF95AC088}"/>
    <cellStyle name="SAPBEXHLevel2X 3 4 18" xfId="36291" xr:uid="{63C6E89B-0110-41EB-A7D9-A9EE79DAA881}"/>
    <cellStyle name="SAPBEXHLevel2X 3 4 2" xfId="41808" xr:uid="{740556A0-4265-4A85-AA17-756E1F066637}"/>
    <cellStyle name="SAPBEXHLevel2X 3 4 2 10" xfId="41809" xr:uid="{B06E6A5F-F1FF-4AEC-9430-09FB7F40E5FE}"/>
    <cellStyle name="SAPBEXHLevel2X 3 4 2 2" xfId="12850" xr:uid="{5AE6189B-6837-49C7-AE60-9DE557F7598F}"/>
    <cellStyle name="SAPBEXHLevel2X 3 4 2 2 2" xfId="41810" xr:uid="{EBD078DA-FB74-47F7-A714-DB5C1D71A9B7}"/>
    <cellStyle name="SAPBEXHLevel2X 3 4 2 2 3" xfId="41811" xr:uid="{9EA9CE26-78A4-4DD0-A975-5E659755967D}"/>
    <cellStyle name="SAPBEXHLevel2X 3 4 2 2 4" xfId="41812" xr:uid="{77B34716-45F6-430B-8947-3F7719E98579}"/>
    <cellStyle name="SAPBEXHLevel2X 3 4 2 2 5" xfId="41813" xr:uid="{B439A57D-9547-495E-9F65-836A3E76A71F}"/>
    <cellStyle name="SAPBEXHLevel2X 3 4 2 3" xfId="12855" xr:uid="{7CA08E1A-2C72-4DF7-AF21-1EAB295F2DB9}"/>
    <cellStyle name="SAPBEXHLevel2X 3 4 2 4" xfId="41814" xr:uid="{18EC6F68-DF11-48ED-A670-920268538139}"/>
    <cellStyle name="SAPBEXHLevel2X 3 4 2 5" xfId="41815" xr:uid="{87DA628F-7F3C-4A3C-876F-23CA91CC498D}"/>
    <cellStyle name="SAPBEXHLevel2X 3 4 2 6" xfId="41816" xr:uid="{812495C8-A54B-4F6A-9CD8-6A6A87C2D7F8}"/>
    <cellStyle name="SAPBEXHLevel2X 3 4 2 7" xfId="41817" xr:uid="{DDC90165-E15E-478C-8647-1BE0C4F96FB1}"/>
    <cellStyle name="SAPBEXHLevel2X 3 4 2 8" xfId="41818" xr:uid="{DB0015F7-8EBB-4DD9-9DEC-41A45725EE47}"/>
    <cellStyle name="SAPBEXHLevel2X 3 4 2 9" xfId="41819" xr:uid="{06DF0EAA-8CD1-4C11-837A-85178DD6EF88}"/>
    <cellStyle name="SAPBEXHLevel2X 3 4 3" xfId="41820" xr:uid="{2335882F-E7AC-49B1-8753-360F4D7B70A3}"/>
    <cellStyle name="SAPBEXHLevel2X 3 4 3 10" xfId="41821" xr:uid="{0C8E2FF2-8AAF-4744-9B28-16BF4E4A6AFB}"/>
    <cellStyle name="SAPBEXHLevel2X 3 4 3 2" xfId="9471" xr:uid="{D56CEBF7-8FB3-46BB-9C20-1B6099732CF9}"/>
    <cellStyle name="SAPBEXHLevel2X 3 4 3 2 2" xfId="4933" xr:uid="{4C4C6052-F467-4929-8BF4-26F5DCB4C489}"/>
    <cellStyle name="SAPBEXHLevel2X 3 4 3 2 3" xfId="41823" xr:uid="{3FACF388-ED51-4D72-B66A-90466504A487}"/>
    <cellStyle name="SAPBEXHLevel2X 3 4 3 2 4" xfId="41824" xr:uid="{83C2CD6F-120D-44E1-9C86-BA3E100A62EB}"/>
    <cellStyle name="SAPBEXHLevel2X 3 4 3 2 5" xfId="41825" xr:uid="{E53F1A52-DB07-47B4-B0BE-AA24FAAF5A46}"/>
    <cellStyle name="SAPBEXHLevel2X 3 4 3 3" xfId="9480" xr:uid="{4AAFB916-6628-4B64-8774-CDC40D923A26}"/>
    <cellStyle name="SAPBEXHLevel2X 3 4 3 4" xfId="41826" xr:uid="{334F588B-6EBB-43D8-B055-B3C0DC7F4165}"/>
    <cellStyle name="SAPBEXHLevel2X 3 4 3 5" xfId="41827" xr:uid="{63997CB5-E6E5-4C63-8A7B-C5ADF69E3812}"/>
    <cellStyle name="SAPBEXHLevel2X 3 4 3 6" xfId="41828" xr:uid="{67C005EA-9A88-406C-82F1-A6CCE7E95153}"/>
    <cellStyle name="SAPBEXHLevel2X 3 4 3 7" xfId="41829" xr:uid="{9066DBF0-3B32-4B0E-B6E6-018E5E051E58}"/>
    <cellStyle name="SAPBEXHLevel2X 3 4 3 8" xfId="41830" xr:uid="{7EA68213-5600-4BA0-AB0E-9CC038BF3922}"/>
    <cellStyle name="SAPBEXHLevel2X 3 4 3 9" xfId="41831" xr:uid="{1B6D9368-E303-4A0C-BCD6-8C14BCBD4590}"/>
    <cellStyle name="SAPBEXHLevel2X 3 4 4" xfId="41832" xr:uid="{C0798324-C862-457B-B3DE-7E020E668EC8}"/>
    <cellStyle name="SAPBEXHLevel2X 3 4 4 10" xfId="27025" xr:uid="{A886D99A-DC6A-4B0A-B181-5A808F48C9B7}"/>
    <cellStyle name="SAPBEXHLevel2X 3 4 4 2" xfId="41833" xr:uid="{CD90713D-C6BA-42C9-9CAF-4CE386ED25D6}"/>
    <cellStyle name="SAPBEXHLevel2X 3 4 4 2 2" xfId="5221" xr:uid="{0A9D3A12-C6AD-4DAF-BC86-A2A11CA8E366}"/>
    <cellStyle name="SAPBEXHLevel2X 3 4 4 2 3" xfId="41834" xr:uid="{F199E55D-5DE7-4939-AF56-098A8457E9F5}"/>
    <cellStyle name="SAPBEXHLevel2X 3 4 4 2 4" xfId="41835" xr:uid="{B132D282-04DC-4244-9B8B-93B5E149FCFC}"/>
    <cellStyle name="SAPBEXHLevel2X 3 4 4 2 5" xfId="41836" xr:uid="{C278A16C-BD81-41BD-9072-97CEC327B68C}"/>
    <cellStyle name="SAPBEXHLevel2X 3 4 4 3" xfId="41837" xr:uid="{0999E402-865D-4823-B662-77DF948D2D77}"/>
    <cellStyle name="SAPBEXHLevel2X 3 4 4 4" xfId="41838" xr:uid="{E20D1AB4-B077-486E-8406-6B9A4C3589BA}"/>
    <cellStyle name="SAPBEXHLevel2X 3 4 4 5" xfId="41839" xr:uid="{782B800C-F678-4F73-8869-6DCA6A475A76}"/>
    <cellStyle name="SAPBEXHLevel2X 3 4 4 6" xfId="34753" xr:uid="{9371E777-6C59-416D-9DC6-94090520B4CD}"/>
    <cellStyle name="SAPBEXHLevel2X 3 4 4 7" xfId="41840" xr:uid="{73370006-327D-4774-8FC3-99E1F504B691}"/>
    <cellStyle name="SAPBEXHLevel2X 3 4 4 8" xfId="41842" xr:uid="{C7C57116-165F-49BE-A472-9F13BF8574BA}"/>
    <cellStyle name="SAPBEXHLevel2X 3 4 4 9" xfId="41843" xr:uid="{DB5007B9-E1DF-4688-B288-C6629EFBFA0F}"/>
    <cellStyle name="SAPBEXHLevel2X 3 4 5" xfId="41844" xr:uid="{18601007-FC95-48B3-8CBB-3337861ACE74}"/>
    <cellStyle name="SAPBEXHLevel2X 3 4 5 10" xfId="20189" xr:uid="{51CBC5D0-9D8C-4BA7-BB40-AF5A17C4A7D0}"/>
    <cellStyle name="SAPBEXHLevel2X 3 4 5 2" xfId="41845" xr:uid="{629E0D24-E54D-4179-B88D-857E81A88C87}"/>
    <cellStyle name="SAPBEXHLevel2X 3 4 5 2 2" xfId="4181" xr:uid="{547CB061-7AD9-4EBC-A509-858A1677CCD1}"/>
    <cellStyle name="SAPBEXHLevel2X 3 4 5 2 3" xfId="41846" xr:uid="{5FE4DDE3-B7F9-417D-AE25-026C185FE5FC}"/>
    <cellStyle name="SAPBEXHLevel2X 3 4 5 2 4" xfId="5445" xr:uid="{42F34E69-49A0-4A34-BB55-BEF0DE9C7E23}"/>
    <cellStyle name="SAPBEXHLevel2X 3 4 5 2 5" xfId="952" xr:uid="{66AC6BA4-72E4-419C-916F-BE51027CE5DE}"/>
    <cellStyle name="SAPBEXHLevel2X 3 4 5 3" xfId="41847" xr:uid="{6BDC2C61-1995-4B8E-A9AD-84E7973AD9C0}"/>
    <cellStyle name="SAPBEXHLevel2X 3 4 5 4" xfId="41848" xr:uid="{01152555-BA39-460D-A481-6767C5799EFE}"/>
    <cellStyle name="SAPBEXHLevel2X 3 4 5 5" xfId="41849" xr:uid="{9EAB8FBE-1196-4B4B-BC54-CCA6A0F32DA5}"/>
    <cellStyle name="SAPBEXHLevel2X 3 4 5 6" xfId="41850" xr:uid="{87A8FB67-3552-48A7-B476-9817646A5C20}"/>
    <cellStyle name="SAPBEXHLevel2X 3 4 5 7" xfId="41851" xr:uid="{6EC1F995-4F32-4B04-92C2-B71475065EE2}"/>
    <cellStyle name="SAPBEXHLevel2X 3 4 5 8" xfId="41852" xr:uid="{AF291100-817A-4DE3-B096-C7F4F7597AD7}"/>
    <cellStyle name="SAPBEXHLevel2X 3 4 5 9" xfId="41853" xr:uid="{1BF22FAF-3E50-416E-B2DD-E1BB27E9B388}"/>
    <cellStyle name="SAPBEXHLevel2X 3 4 6" xfId="41854" xr:uid="{CEC2ED36-B790-4734-91DD-3AEDDB84B574}"/>
    <cellStyle name="SAPBEXHLevel2X 3 4 6 10" xfId="41855" xr:uid="{6E18E36F-F617-4B1D-AF3D-EFBB5E24F99C}"/>
    <cellStyle name="SAPBEXHLevel2X 3 4 6 2" xfId="41856" xr:uid="{7BE18D33-01A4-4A25-8540-52C9B31F2C1F}"/>
    <cellStyle name="SAPBEXHLevel2X 3 4 6 2 2" xfId="4275" xr:uid="{DF4002AE-A675-41D9-89C3-4360C855A7B2}"/>
    <cellStyle name="SAPBEXHLevel2X 3 4 6 2 3" xfId="40089" xr:uid="{D7C958C1-4FA2-4478-BB60-9CFAC6A20A0A}"/>
    <cellStyle name="SAPBEXHLevel2X 3 4 6 2 4" xfId="2580" xr:uid="{FE3CF4C8-64CB-4098-9442-14C569364FB8}"/>
    <cellStyle name="SAPBEXHLevel2X 3 4 6 2 5" xfId="3526" xr:uid="{FFF34BBA-F63D-4786-8238-0FC75CDF7AE4}"/>
    <cellStyle name="SAPBEXHLevel2X 3 4 6 3" xfId="41857" xr:uid="{DD9D2033-6513-4523-A51F-63A23571A6FD}"/>
    <cellStyle name="SAPBEXHLevel2X 3 4 6 4" xfId="26410" xr:uid="{2D7E0FC3-0CA7-4603-A515-28CC01E95266}"/>
    <cellStyle name="SAPBEXHLevel2X 3 4 6 5" xfId="26412" xr:uid="{C2E426C8-E0EC-4488-8092-AD1660625AB6}"/>
    <cellStyle name="SAPBEXHLevel2X 3 4 6 6" xfId="26414" xr:uid="{DD3F6ECD-8B1B-4BB1-81A1-0624C8222B32}"/>
    <cellStyle name="SAPBEXHLevel2X 3 4 6 7" xfId="26416" xr:uid="{3E8D4291-EF81-424C-9DD9-C44B903005A0}"/>
    <cellStyle name="SAPBEXHLevel2X 3 4 6 8" xfId="26418" xr:uid="{C3F10F8F-F045-434F-B8E2-CB6BF44E365F}"/>
    <cellStyle name="SAPBEXHLevel2X 3 4 6 9" xfId="41858" xr:uid="{EF0C0CFF-7AE2-4670-8BB8-F3D4079B83FE}"/>
    <cellStyle name="SAPBEXHLevel2X 3 4 7" xfId="41859" xr:uid="{E6C897C2-EF6D-45A3-9042-083F54C6216C}"/>
    <cellStyle name="SAPBEXHLevel2X 3 4 7 2" xfId="41860" xr:uid="{2002AFA6-10CE-4F71-B395-72D14BEFEEA3}"/>
    <cellStyle name="SAPBEXHLevel2X 3 4 7 3" xfId="41861" xr:uid="{E4C886B4-5947-4C81-AF9B-6FD7598446AC}"/>
    <cellStyle name="SAPBEXHLevel2X 3 4 7 4" xfId="41862" xr:uid="{535C1B7D-E870-4607-8C95-41D15275C328}"/>
    <cellStyle name="SAPBEXHLevel2X 3 4 7 5" xfId="41863" xr:uid="{B0FB5177-F4D3-45A8-9394-8C0A4BE5ADDC}"/>
    <cellStyle name="SAPBEXHLevel2X 3 4 8" xfId="41864" xr:uid="{761893F9-EA4A-436A-8BFE-DA65FEF8F557}"/>
    <cellStyle name="SAPBEXHLevel2X 3 4 8 2" xfId="41865" xr:uid="{3F6A7D4E-D95C-497B-AC98-5EA83113592B}"/>
    <cellStyle name="SAPBEXHLevel2X 3 4 8 3" xfId="41866" xr:uid="{EBA5BE89-77B4-426B-906B-00DE226378D0}"/>
    <cellStyle name="SAPBEXHLevel2X 3 4 8 4" xfId="41867" xr:uid="{7A2FF1E2-79B1-4369-9DA3-1F944007ABDC}"/>
    <cellStyle name="SAPBEXHLevel2X 3 4 8 5" xfId="41868" xr:uid="{F8D11A3D-A99D-41C8-94B2-7772598F23C7}"/>
    <cellStyle name="SAPBEXHLevel2X 3 4 9" xfId="41869" xr:uid="{15E24F5D-3281-434A-9BF6-7F4EB55BA006}"/>
    <cellStyle name="SAPBEXHLevel2X 3 4 9 2" xfId="41870" xr:uid="{2B64C34A-DD68-4565-AFCF-D557E180BE86}"/>
    <cellStyle name="SAPBEXHLevel2X 3 4 9 3" xfId="41871" xr:uid="{EAB826E0-AD5D-48D2-A70C-6231FF4DBC6D}"/>
    <cellStyle name="SAPBEXHLevel2X 3 4 9 4" xfId="41872" xr:uid="{C9714804-AAC6-461B-AED6-A38953FE3CDD}"/>
    <cellStyle name="SAPBEXHLevel2X 3 4 9 5" xfId="41873" xr:uid="{D59FF4DD-7AB4-4A0E-8579-5C3C84A3E282}"/>
    <cellStyle name="SAPBEXHLevel2X 3 4_New TB 18-19" xfId="41874" xr:uid="{03C93B64-01BA-48EA-996C-A544A35ACAC2}"/>
    <cellStyle name="SAPBEXHLevel2X 3 5" xfId="39681" xr:uid="{61735D52-BA23-4892-90FA-EE87081DF3CF}"/>
    <cellStyle name="SAPBEXHLevel2X 3 5 10" xfId="33064" xr:uid="{95F6BDA5-55AB-40FB-8A8D-0D033D50E2BC}"/>
    <cellStyle name="SAPBEXHLevel2X 3 5 2" xfId="41875" xr:uid="{E8FDDCEB-DBB2-48D0-9A6E-E2FE6C7B3E9D}"/>
    <cellStyle name="SAPBEXHLevel2X 3 5 2 2" xfId="8405" xr:uid="{BFFF97C6-1BB4-49F0-92AF-1B341B355423}"/>
    <cellStyle name="SAPBEXHLevel2X 3 5 2 3" xfId="8623" xr:uid="{A088AEA0-CEE2-4FF1-AA7A-8337BF795D09}"/>
    <cellStyle name="SAPBEXHLevel2X 3 5 2 4" xfId="8630" xr:uid="{4743D6C9-CA69-4E05-A99D-2E2D45C0151D}"/>
    <cellStyle name="SAPBEXHLevel2X 3 5 2 5" xfId="7137" xr:uid="{5A10027A-D10E-4E46-80AE-550041413BEA}"/>
    <cellStyle name="SAPBEXHLevel2X 3 5 3" xfId="41876" xr:uid="{798D2D30-26F9-4E29-8DF3-4C3A7BE1189C}"/>
    <cellStyle name="SAPBEXHLevel2X 3 5 4" xfId="41877" xr:uid="{1C7544A6-A46C-46F2-8A09-0B67718A6D47}"/>
    <cellStyle name="SAPBEXHLevel2X 3 5 5" xfId="41878" xr:uid="{82645065-F743-40DC-99FE-7552A75E71EF}"/>
    <cellStyle name="SAPBEXHLevel2X 3 5 6" xfId="41879" xr:uid="{61205666-B7DC-464A-A5EF-03D0E43BC6C8}"/>
    <cellStyle name="SAPBEXHLevel2X 3 5 7" xfId="41880" xr:uid="{87DC16DE-264E-4FD6-988C-C1F8FDCF9C8B}"/>
    <cellStyle name="SAPBEXHLevel2X 3 5 8" xfId="41881" xr:uid="{78BB7B73-C08D-4D05-832F-193F1B841579}"/>
    <cellStyle name="SAPBEXHLevel2X 3 5 9" xfId="41882" xr:uid="{78A71855-5523-4EAF-BD07-DBD55871608E}"/>
    <cellStyle name="SAPBEXHLevel2X 3 6" xfId="41883" xr:uid="{FFFE01F7-1A03-4378-BD9B-257631400FE7}"/>
    <cellStyle name="SAPBEXHLevel2X 3 6 10" xfId="41885" xr:uid="{55D3B9B8-29F4-404B-8F67-D195677E4E3A}"/>
    <cellStyle name="SAPBEXHLevel2X 3 6 2" xfId="41886" xr:uid="{BC2FC141-CBBC-4A38-940F-5659E07E1733}"/>
    <cellStyle name="SAPBEXHLevel2X 3 6 2 2" xfId="41887" xr:uid="{C5BEDC04-3736-4E8B-9C38-81E1A85814BC}"/>
    <cellStyle name="SAPBEXHLevel2X 3 6 2 3" xfId="41888" xr:uid="{E86B4C82-8FE3-423F-AEBD-EF0E6A51454E}"/>
    <cellStyle name="SAPBEXHLevel2X 3 6 2 4" xfId="41889" xr:uid="{A0C68AB2-07D2-43A8-856D-A5BEA73DAACF}"/>
    <cellStyle name="SAPBEXHLevel2X 3 6 2 5" xfId="41890" xr:uid="{863E038B-CD88-4AEC-8E8A-750A2665FB45}"/>
    <cellStyle name="SAPBEXHLevel2X 3 6 3" xfId="41350" xr:uid="{5083B4A6-6B21-4A9B-83B4-754DE14ADD7C}"/>
    <cellStyle name="SAPBEXHLevel2X 3 6 4" xfId="41422" xr:uid="{BD0190BC-2A39-4EBF-82EA-65A666359B5E}"/>
    <cellStyle name="SAPBEXHLevel2X 3 6 5" xfId="41500" xr:uid="{0747E904-1487-4C4D-A236-D4B681AFDA35}"/>
    <cellStyle name="SAPBEXHLevel2X 3 6 6" xfId="41555" xr:uid="{23C8DA6E-554F-452D-B402-508F4DCB4D3E}"/>
    <cellStyle name="SAPBEXHLevel2X 3 6 7" xfId="41568" xr:uid="{F4627C27-454E-4969-8D65-0E04C1AFF64A}"/>
    <cellStyle name="SAPBEXHLevel2X 3 6 8" xfId="41579" xr:uid="{9961BD0F-C189-428A-99D8-E13AF18EE84B}"/>
    <cellStyle name="SAPBEXHLevel2X 3 6 9" xfId="41593" xr:uid="{D515AACC-14E9-4B69-A79C-FDDD62A59873}"/>
    <cellStyle name="SAPBEXHLevel2X 3 7" xfId="41892" xr:uid="{5C654D1A-A531-442C-9D53-8ECB87C7E202}"/>
    <cellStyle name="SAPBEXHLevel2X 3 7 10" xfId="41894" xr:uid="{7C2E2310-56BC-47D4-8815-500D91E79A95}"/>
    <cellStyle name="SAPBEXHLevel2X 3 7 2" xfId="41895" xr:uid="{A60ECEF9-ECCE-4943-AB7D-5B3312632B14}"/>
    <cellStyle name="SAPBEXHLevel2X 3 7 2 2" xfId="41896" xr:uid="{46207413-18EB-4BB4-BCEF-44299CD7B7C4}"/>
    <cellStyle name="SAPBEXHLevel2X 3 7 2 3" xfId="41897" xr:uid="{ED6B0325-F22B-4A70-95C2-95E510E17D7C}"/>
    <cellStyle name="SAPBEXHLevel2X 3 7 2 4" xfId="41898" xr:uid="{7E4ECD4C-DC2F-4E7B-A723-0ADAA5F54E05}"/>
    <cellStyle name="SAPBEXHLevel2X 3 7 2 5" xfId="41899" xr:uid="{9763086C-A5F1-4D48-9D47-0EB82B958BE4}"/>
    <cellStyle name="SAPBEXHLevel2X 3 7 3" xfId="41662" xr:uid="{D84C38D4-8044-4C38-BECF-85AEE62E1F1F}"/>
    <cellStyle name="SAPBEXHLevel2X 3 7 4" xfId="41737" xr:uid="{013A2170-74FE-4DDC-A419-99BB53700F76}"/>
    <cellStyle name="SAPBEXHLevel2X 3 7 5" xfId="41802" xr:uid="{C963CE5C-F562-436B-AEA5-80089AD14E62}"/>
    <cellStyle name="SAPBEXHLevel2X 3 7 6" xfId="39682" xr:uid="{15290CBD-9EBD-4D5A-80E9-674AF85A5A6C}"/>
    <cellStyle name="SAPBEXHLevel2X 3 7 7" xfId="41884" xr:uid="{7836B687-4943-4604-BF31-7546C7072A4D}"/>
    <cellStyle name="SAPBEXHLevel2X 3 7 8" xfId="41893" xr:uid="{C173C572-D6FB-4B10-AF20-BB30761DEB99}"/>
    <cellStyle name="SAPBEXHLevel2X 3 7 9" xfId="41900" xr:uid="{99E6EB9B-E2E1-4866-AB01-07C26D3AF9F3}"/>
    <cellStyle name="SAPBEXHLevel2X 3 8" xfId="41901" xr:uid="{2DF6140C-2EC9-4E48-A987-6CCAD2DA371C}"/>
    <cellStyle name="SAPBEXHLevel2X 3 8 10" xfId="41317" xr:uid="{073A662E-9C79-4A52-BF34-8AAF1A3B940D}"/>
    <cellStyle name="SAPBEXHLevel2X 3 8 2" xfId="34004" xr:uid="{423BC89F-60AD-49FC-A047-FFA56A954858}"/>
    <cellStyle name="SAPBEXHLevel2X 3 8 2 2" xfId="41902" xr:uid="{C2B45CD8-3617-49D9-BD02-CF1E5273F2AA}"/>
    <cellStyle name="SAPBEXHLevel2X 3 8 2 3" xfId="41903" xr:uid="{DA271CC7-90B2-44C5-9006-971609D7555E}"/>
    <cellStyle name="SAPBEXHLevel2X 3 8 2 4" xfId="41904" xr:uid="{63C600D5-1445-413F-98E8-8E6F5476062A}"/>
    <cellStyle name="SAPBEXHLevel2X 3 8 2 5" xfId="41905" xr:uid="{0BA93AD5-A9D0-482F-806B-F8C998949D26}"/>
    <cellStyle name="SAPBEXHLevel2X 3 8 3" xfId="34006" xr:uid="{8C6E0A8E-2453-47BE-A280-EE456127319A}"/>
    <cellStyle name="SAPBEXHLevel2X 3 8 4" xfId="34009" xr:uid="{BFA581C3-E731-422E-A41D-86B39FA8B2B2}"/>
    <cellStyle name="SAPBEXHLevel2X 3 8 5" xfId="34012" xr:uid="{316545BF-8256-48B4-A782-813D0046FE15}"/>
    <cellStyle name="SAPBEXHLevel2X 3 8 6" xfId="34015" xr:uid="{EE9D9105-9492-4E31-A27D-60775F4B8A27}"/>
    <cellStyle name="SAPBEXHLevel2X 3 8 7" xfId="34018" xr:uid="{E1F3DB3A-6D29-414D-B05C-2A2BF285B609}"/>
    <cellStyle name="SAPBEXHLevel2X 3 8 8" xfId="41906" xr:uid="{3CA02CD2-008B-4A97-9C03-46B66F587C84}"/>
    <cellStyle name="SAPBEXHLevel2X 3 8 9" xfId="41908" xr:uid="{163B490D-830D-43C2-A876-3A3F00F6D81A}"/>
    <cellStyle name="SAPBEXHLevel2X 3 9" xfId="41910" xr:uid="{1BFB98D6-F095-4071-B0BF-5768B799F50D}"/>
    <cellStyle name="SAPBEXHLevel2X 3 9 10" xfId="41911" xr:uid="{4518C5B1-8895-408C-A17C-D5A6E26D06B6}"/>
    <cellStyle name="SAPBEXHLevel2X 3 9 2" xfId="41912" xr:uid="{6DE84A6D-2FEF-41AB-ABF4-F934732B81F4}"/>
    <cellStyle name="SAPBEXHLevel2X 3 9 2 2" xfId="41914" xr:uid="{69F60C96-F5BA-4CE2-A0C5-964C2457B230}"/>
    <cellStyle name="SAPBEXHLevel2X 3 9 2 3" xfId="41915" xr:uid="{8AC06471-D934-423E-BE6B-A0CA40ABFA9B}"/>
    <cellStyle name="SAPBEXHLevel2X 3 9 2 4" xfId="41916" xr:uid="{6287E1E5-0AEC-4931-984B-16C0944354DC}"/>
    <cellStyle name="SAPBEXHLevel2X 3 9 2 5" xfId="41917" xr:uid="{0C55AF0D-FC12-4916-8FEE-1B5BDF5FDD0C}"/>
    <cellStyle name="SAPBEXHLevel2X 3 9 3" xfId="41918" xr:uid="{04BB5590-E740-4DEC-AAB4-EBD328319B21}"/>
    <cellStyle name="SAPBEXHLevel2X 3 9 4" xfId="41921" xr:uid="{DB8973A6-345F-4F87-83FC-4141BE7692BC}"/>
    <cellStyle name="SAPBEXHLevel2X 3 9 5" xfId="41925" xr:uid="{4B9D83ED-EE7D-4FB4-A8FD-5EAE58963C43}"/>
    <cellStyle name="SAPBEXHLevel2X 3 9 6" xfId="41928" xr:uid="{0F9C943C-B800-4B28-B7C9-31277F998A8D}"/>
    <cellStyle name="SAPBEXHLevel2X 3 9 7" xfId="41931" xr:uid="{A46EC004-3242-4BCC-A91B-1D109A2BAEC9}"/>
    <cellStyle name="SAPBEXHLevel2X 3 9 8" xfId="32804" xr:uid="{BC6588D1-7C2D-4484-9AD3-A41ABF07D405}"/>
    <cellStyle name="SAPBEXHLevel2X 3 9 9" xfId="32823" xr:uid="{AA6D340F-EE6C-4FE7-85B9-8052923E8E81}"/>
    <cellStyle name="SAPBEXHLevel2X 3_New TB 18-19" xfId="41934" xr:uid="{A7B8E7AF-F8E8-485F-814C-8CCCF7AFEDB9}"/>
    <cellStyle name="SAPBEXHLevel2X 4" xfId="41937" xr:uid="{82737966-D782-4DAA-A08E-7FE89FA49456}"/>
    <cellStyle name="SAPBEXHLevel2X 4 10" xfId="41938" xr:uid="{D3F2423F-5FC0-489B-9D4D-0EE78B8703FC}"/>
    <cellStyle name="SAPBEXHLevel2X 4 10 2" xfId="41939" xr:uid="{62913A09-6EA1-4AF3-BF71-CEC2371C3870}"/>
    <cellStyle name="SAPBEXHLevel2X 4 10 3" xfId="41940" xr:uid="{C4404BE9-97C1-4966-A0F4-864248FEA0F9}"/>
    <cellStyle name="SAPBEXHLevel2X 4 10 4" xfId="41941" xr:uid="{38585368-FF7E-492D-B73C-3C9D2EF3520E}"/>
    <cellStyle name="SAPBEXHLevel2X 4 10 5" xfId="41942" xr:uid="{3B5861BC-1702-4CF4-8178-F57AD1C21362}"/>
    <cellStyle name="SAPBEXHLevel2X 4 11" xfId="6990" xr:uid="{6789E93C-8BAD-470B-9F01-A281130596EE}"/>
    <cellStyle name="SAPBEXHLevel2X 4 12" xfId="41943" xr:uid="{633DB10A-657B-4A1C-AD19-8993F176E081}"/>
    <cellStyle name="SAPBEXHLevel2X 4 13" xfId="41944" xr:uid="{2410DC1A-5C2D-4E44-AB10-06A83F91D0B4}"/>
    <cellStyle name="SAPBEXHLevel2X 4 14" xfId="41945" xr:uid="{5CFAEAD5-F37E-417E-BD4C-3A2DBED5007E}"/>
    <cellStyle name="SAPBEXHLevel2X 4 15" xfId="41946" xr:uid="{4FC1F18B-8450-4560-87C3-081A22CB3835}"/>
    <cellStyle name="SAPBEXHLevel2X 4 16" xfId="41947" xr:uid="{E3CDE182-F94C-4E6E-9388-2E03EB0DDB03}"/>
    <cellStyle name="SAPBEXHLevel2X 4 17" xfId="34048" xr:uid="{0CC132E3-D47D-49D2-9BE2-C347BB0E9814}"/>
    <cellStyle name="SAPBEXHLevel2X 4 18" xfId="34052" xr:uid="{38D282C4-6C71-486F-81EE-513A3F9A1107}"/>
    <cellStyle name="SAPBEXHLevel2X 4 2" xfId="34007" xr:uid="{46185999-5C68-4841-B617-87A425D5B54C}"/>
    <cellStyle name="SAPBEXHLevel2X 4 2 10" xfId="41948" xr:uid="{9AA43D43-1A66-4AA7-B9AD-539D63C1905F}"/>
    <cellStyle name="SAPBEXHLevel2X 4 2 2" xfId="41949" xr:uid="{EB2D0150-8108-4812-92E1-24924D4A55BF}"/>
    <cellStyle name="SAPBEXHLevel2X 4 2 2 2" xfId="41950" xr:uid="{6A413CC7-F95C-4173-80DA-89004DC2D986}"/>
    <cellStyle name="SAPBEXHLevel2X 4 2 2 3" xfId="41951" xr:uid="{B89122BB-F76D-41E3-95F6-8728D005FE63}"/>
    <cellStyle name="SAPBEXHLevel2X 4 2 2 4" xfId="41952" xr:uid="{790F9740-2E3B-4B72-B2F5-B945A43190F6}"/>
    <cellStyle name="SAPBEXHLevel2X 4 2 2 5" xfId="41953" xr:uid="{00C0AA91-4FCD-4D6B-9257-8A866DE139BD}"/>
    <cellStyle name="SAPBEXHLevel2X 4 2 3" xfId="41954" xr:uid="{6766BCC9-6D63-4FE6-B1C9-96945F0A4E60}"/>
    <cellStyle name="SAPBEXHLevel2X 4 2 4" xfId="41955" xr:uid="{EE39C9F3-37B0-4B21-94C3-85CDF3754468}"/>
    <cellStyle name="SAPBEXHLevel2X 4 2 5" xfId="41956" xr:uid="{59BDADAF-BD35-436B-9F64-DB3C0ABE8F18}"/>
    <cellStyle name="SAPBEXHLevel2X 4 2 6" xfId="41957" xr:uid="{E3FDC8F8-0795-4A8C-9186-2172883475ED}"/>
    <cellStyle name="SAPBEXHLevel2X 4 2 7" xfId="41958" xr:uid="{64D2A6BD-51B6-47F2-B212-683140EDB5BF}"/>
    <cellStyle name="SAPBEXHLevel2X 4 2 8" xfId="34348" xr:uid="{E24220DD-4E7A-4AA7-AC7A-9198FB5F2868}"/>
    <cellStyle name="SAPBEXHLevel2X 4 2 9" xfId="34351" xr:uid="{1745C881-50D3-42CF-9304-1BD91EB83E00}"/>
    <cellStyle name="SAPBEXHLevel2X 4 3" xfId="34010" xr:uid="{DEDC281A-C7D7-4101-94BF-D2DAB771D347}"/>
    <cellStyle name="SAPBEXHLevel2X 4 3 10" xfId="41959" xr:uid="{5C43D503-FE6A-4200-B1EA-4F4F14817C83}"/>
    <cellStyle name="SAPBEXHLevel2X 4 3 2" xfId="41960" xr:uid="{7F23CC74-996F-48B0-8A40-C731DF1AB84C}"/>
    <cellStyle name="SAPBEXHLevel2X 4 3 2 2" xfId="41961" xr:uid="{F1A22873-72D9-40A7-8F74-4804EFD6A32E}"/>
    <cellStyle name="SAPBEXHLevel2X 4 3 2 3" xfId="41962" xr:uid="{53BD303E-4756-4EF8-A745-CCE3AF8FD9F1}"/>
    <cellStyle name="SAPBEXHLevel2X 4 3 2 4" xfId="41963" xr:uid="{E2D2FF75-F477-4CD5-86F1-D4941B306898}"/>
    <cellStyle name="SAPBEXHLevel2X 4 3 2 5" xfId="41964" xr:uid="{1DEA9EE4-3281-4E7C-A152-90066D13E800}"/>
    <cellStyle name="SAPBEXHLevel2X 4 3 3" xfId="41965" xr:uid="{735547FC-398F-47EC-8F4E-84CED021927F}"/>
    <cellStyle name="SAPBEXHLevel2X 4 3 4" xfId="41966" xr:uid="{47A2E489-6808-4E38-9401-7F400251BEDA}"/>
    <cellStyle name="SAPBEXHLevel2X 4 3 5" xfId="41967" xr:uid="{D05CB97A-6D4E-420A-94DD-D110BAEB4281}"/>
    <cellStyle name="SAPBEXHLevel2X 4 3 6" xfId="41968" xr:uid="{6F4D4C85-0884-48F8-BDD9-AA4CDED82782}"/>
    <cellStyle name="SAPBEXHLevel2X 4 3 7" xfId="41969" xr:uid="{3DFDC7E4-0CBF-49F1-AF42-9CD2DFB7AD91}"/>
    <cellStyle name="SAPBEXHLevel2X 4 3 8" xfId="30704" xr:uid="{9D4A515D-F5C5-4BCC-BCC5-928468860C6E}"/>
    <cellStyle name="SAPBEXHLevel2X 4 3 9" xfId="30708" xr:uid="{032E2DC7-4C99-4A11-9A09-C1FC6A481EB6}"/>
    <cellStyle name="SAPBEXHLevel2X 4 4" xfId="34013" xr:uid="{480D9DFD-55DA-4ACD-8293-97BE6897F73A}"/>
    <cellStyle name="SAPBEXHLevel2X 4 4 10" xfId="41970" xr:uid="{91AF5EC3-1DB1-4206-B0C5-EA545B80DAA8}"/>
    <cellStyle name="SAPBEXHLevel2X 4 4 2" xfId="41971" xr:uid="{6FD5066F-CD83-4D1A-9053-4DD990FDBFA8}"/>
    <cellStyle name="SAPBEXHLevel2X 4 4 2 2" xfId="41972" xr:uid="{7728B61D-F847-4BD4-96E2-BE9E9958C2AB}"/>
    <cellStyle name="SAPBEXHLevel2X 4 4 2 3" xfId="41973" xr:uid="{12D599A0-E88D-4FF6-8B5A-9264CBB2BFD4}"/>
    <cellStyle name="SAPBEXHLevel2X 4 4 2 4" xfId="41974" xr:uid="{CCE64214-E3DD-4FAF-A3F7-01D9F6F474F6}"/>
    <cellStyle name="SAPBEXHLevel2X 4 4 2 5" xfId="41975" xr:uid="{8C7B6A9C-25AD-4459-B256-547FDE320F0B}"/>
    <cellStyle name="SAPBEXHLevel2X 4 4 3" xfId="41976" xr:uid="{B0B8F7C6-3C22-4062-822C-69E0D36BC448}"/>
    <cellStyle name="SAPBEXHLevel2X 4 4 4" xfId="10647" xr:uid="{014B6BA2-C237-4852-AED4-1A06CED79143}"/>
    <cellStyle name="SAPBEXHLevel2X 4 4 5" xfId="10650" xr:uid="{3E6D8139-1496-4155-BA31-65FC89E3ED78}"/>
    <cellStyle name="SAPBEXHLevel2X 4 4 6" xfId="5895" xr:uid="{10CE7C6A-D823-4EB5-B984-D59129962A76}"/>
    <cellStyle name="SAPBEXHLevel2X 4 4 7" xfId="5912" xr:uid="{38D42DE8-C6D2-4BFA-B935-20EBF08D73D8}"/>
    <cellStyle name="SAPBEXHLevel2X 4 4 8" xfId="5926" xr:uid="{5FD143D7-EE7A-4D2F-9197-466B01890794}"/>
    <cellStyle name="SAPBEXHLevel2X 4 4 9" xfId="1060" xr:uid="{5D20FE30-9901-43D2-8010-6EB45E7B4748}"/>
    <cellStyle name="SAPBEXHLevel2X 4 5" xfId="34016" xr:uid="{0A6690FF-4AC0-4548-B8F2-9A14544CB194}"/>
    <cellStyle name="SAPBEXHLevel2X 4 5 10" xfId="41977" xr:uid="{568F73C8-CCD3-4454-BC16-FD8DAD97DC41}"/>
    <cellStyle name="SAPBEXHLevel2X 4 5 2" xfId="41978" xr:uid="{56AE897C-0968-4FE9-B9DB-62A5397C0A8D}"/>
    <cellStyle name="SAPBEXHLevel2X 4 5 2 2" xfId="41979" xr:uid="{8796780A-25E9-4606-843F-9EE9B07C899B}"/>
    <cellStyle name="SAPBEXHLevel2X 4 5 2 3" xfId="41980" xr:uid="{7EFA896B-5AB7-4E8C-8068-8DE7790EBCBF}"/>
    <cellStyle name="SAPBEXHLevel2X 4 5 2 4" xfId="41981" xr:uid="{358ECC1C-25D8-4217-A17A-434C004CAC0E}"/>
    <cellStyle name="SAPBEXHLevel2X 4 5 2 5" xfId="41982" xr:uid="{6F90C86D-1ABA-4679-9B47-935EDE8916B9}"/>
    <cellStyle name="SAPBEXHLevel2X 4 5 3" xfId="41983" xr:uid="{32519CD5-FEF8-4CA1-8ACD-6688C7345389}"/>
    <cellStyle name="SAPBEXHLevel2X 4 5 4" xfId="10653" xr:uid="{CC387F62-6809-4001-8860-22320579DF90}"/>
    <cellStyle name="SAPBEXHLevel2X 4 5 5" xfId="1108" xr:uid="{AB431388-ED8B-4E6E-AA74-F10C17732AF7}"/>
    <cellStyle name="SAPBEXHLevel2X 4 5 6" xfId="5977" xr:uid="{32625037-3EE1-45E4-929B-438E3476FC46}"/>
    <cellStyle name="SAPBEXHLevel2X 4 5 7" xfId="5988" xr:uid="{C8407FD4-4205-4178-B2C8-A59AAA231EA6}"/>
    <cellStyle name="SAPBEXHLevel2X 4 5 8" xfId="6000" xr:uid="{2CF7E59D-CC07-43EF-9845-D724009059E7}"/>
    <cellStyle name="SAPBEXHLevel2X 4 5 9" xfId="6014" xr:uid="{7BE9EDA0-D766-4DF2-BCAE-6F4D3326DB23}"/>
    <cellStyle name="SAPBEXHLevel2X 4 6" xfId="34019" xr:uid="{DC79BC40-27BE-4C42-9109-468DD5F61D05}"/>
    <cellStyle name="SAPBEXHLevel2X 4 6 10" xfId="41984" xr:uid="{CF6FE02A-657D-4427-8349-EB639C87981B}"/>
    <cellStyle name="SAPBEXHLevel2X 4 6 2" xfId="41985" xr:uid="{49D702B6-1D5E-446A-8676-EAF17EE0CDA6}"/>
    <cellStyle name="SAPBEXHLevel2X 4 6 2 2" xfId="41986" xr:uid="{E20AC7A2-0088-45C6-98E4-3FF67C105AFF}"/>
    <cellStyle name="SAPBEXHLevel2X 4 6 2 3" xfId="41987" xr:uid="{DAB0E31B-4084-4336-AE77-C70D46C7B9BD}"/>
    <cellStyle name="SAPBEXHLevel2X 4 6 2 4" xfId="41988" xr:uid="{D810BA7F-A215-40CA-88CB-080684F73D11}"/>
    <cellStyle name="SAPBEXHLevel2X 4 6 2 5" xfId="41989" xr:uid="{DF33544B-3CEB-4DD5-94C8-51B09B2F1FE5}"/>
    <cellStyle name="SAPBEXHLevel2X 4 6 3" xfId="41990" xr:uid="{65366030-9018-492A-8191-71073527E1EC}"/>
    <cellStyle name="SAPBEXHLevel2X 4 6 4" xfId="2099" xr:uid="{159076FB-3255-44BA-B489-1816162ED218}"/>
    <cellStyle name="SAPBEXHLevel2X 4 6 5" xfId="10656" xr:uid="{DFAAEFC3-1FE7-47E7-B920-85098B61FAF7}"/>
    <cellStyle name="SAPBEXHLevel2X 4 6 6" xfId="6066" xr:uid="{72B02C93-D535-4915-8A19-8E8ED369C054}"/>
    <cellStyle name="SAPBEXHLevel2X 4 6 7" xfId="6074" xr:uid="{AF82AE13-D79F-4E40-9AB4-6C02F7145390}"/>
    <cellStyle name="SAPBEXHLevel2X 4 6 8" xfId="6085" xr:uid="{64C9A55E-448C-443C-8381-1338FD20B9F4}"/>
    <cellStyle name="SAPBEXHLevel2X 4 6 9" xfId="6097" xr:uid="{A57DD73B-C619-4D45-B2BA-566F21CCCE66}"/>
    <cellStyle name="SAPBEXHLevel2X 4 7" xfId="41907" xr:uid="{7CCD3209-664D-4BB0-940F-603478FF3BD5}"/>
    <cellStyle name="SAPBEXHLevel2X 4 7 2" xfId="4716" xr:uid="{197218F0-B1F4-4736-811A-FFF24702BCAB}"/>
    <cellStyle name="SAPBEXHLevel2X 4 7 3" xfId="4724" xr:uid="{D5D98BBE-BB9E-476E-813C-5B28690E58CD}"/>
    <cellStyle name="SAPBEXHLevel2X 4 7 4" xfId="10658" xr:uid="{022AC294-9E59-42B4-8313-FFA25D22DD6F}"/>
    <cellStyle name="SAPBEXHLevel2X 4 7 5" xfId="40" xr:uid="{50003E7E-C09C-4F77-90C3-5B3E458CB331}"/>
    <cellStyle name="SAPBEXHLevel2X 4 8" xfId="41909" xr:uid="{B8DF33B2-B367-4098-ACBA-A7795F4F99B9}"/>
    <cellStyle name="SAPBEXHLevel2X 4 8 2" xfId="9391" xr:uid="{A6987421-B045-4931-9C4F-FCBC7D8B314C}"/>
    <cellStyle name="SAPBEXHLevel2X 4 8 3" xfId="9399" xr:uid="{DA32FEF8-028B-42BC-B467-FD45F9BC0B4F}"/>
    <cellStyle name="SAPBEXHLevel2X 4 8 4" xfId="9408" xr:uid="{9D157D12-21BB-4868-B63C-65612CB4B7F3}"/>
    <cellStyle name="SAPBEXHLevel2X 4 8 5" xfId="10660" xr:uid="{994C686F-1D05-4B90-8379-183BE7D04F3E}"/>
    <cellStyle name="SAPBEXHLevel2X 4 9" xfId="41991" xr:uid="{4A552ABB-12C6-49B8-8561-5A16F17F7E39}"/>
    <cellStyle name="SAPBEXHLevel2X 4 9 2" xfId="41992" xr:uid="{E5D7963B-DDCD-48FB-A097-804FEE4F3769}"/>
    <cellStyle name="SAPBEXHLevel2X 4 9 3" xfId="41993" xr:uid="{587CDD86-EED9-423E-8374-2F7EE234739D}"/>
    <cellStyle name="SAPBEXHLevel2X 4 9 4" xfId="10663" xr:uid="{76C4568D-34A0-4204-BAA1-FD909D73A84A}"/>
    <cellStyle name="SAPBEXHLevel2X 4 9 5" xfId="10665" xr:uid="{FC341DA5-AF2B-421C-A1D0-A790BFA4E24E}"/>
    <cellStyle name="SAPBEXHLevel2X 4_New TB 18-19" xfId="41994" xr:uid="{9DAAECC0-92FA-448D-99D9-5B2D2592FA25}"/>
    <cellStyle name="SAPBEXHLevel2X 5" xfId="41995" xr:uid="{C56D7801-BF8A-48DF-A0C6-9B2A178E8390}"/>
    <cellStyle name="SAPBEXHLevel2X 5 10" xfId="26114" xr:uid="{643CF20B-F2E8-4C9D-A47A-3811B46100BB}"/>
    <cellStyle name="SAPBEXHLevel2X 5 10 2" xfId="41997" xr:uid="{A4F3B17E-81D9-4DAE-AE66-123EF49773F7}"/>
    <cellStyle name="SAPBEXHLevel2X 5 10 3" xfId="41999" xr:uid="{BDCCEC5F-988A-49C8-B4C3-06279DF509D4}"/>
    <cellStyle name="SAPBEXHLevel2X 5 10 4" xfId="42001" xr:uid="{4185EAAA-3E4F-4DE2-8BAC-8690F1141546}"/>
    <cellStyle name="SAPBEXHLevel2X 5 10 5" xfId="42003" xr:uid="{68C2B394-BAAF-4B49-BD99-5776D5843C07}"/>
    <cellStyle name="SAPBEXHLevel2X 5 11" xfId="26117" xr:uid="{DE644DD3-7502-4F50-908B-2841B62FF978}"/>
    <cellStyle name="SAPBEXHLevel2X 5 12" xfId="26120" xr:uid="{C89D353E-5A60-4AE0-8E71-856BA801951C}"/>
    <cellStyle name="SAPBEXHLevel2X 5 13" xfId="26123" xr:uid="{5CC2E686-FE2D-419E-9186-2B91F6ED9019}"/>
    <cellStyle name="SAPBEXHLevel2X 5 14" xfId="26126" xr:uid="{8B33A859-8E2E-4D34-9A08-A0F047578D7F}"/>
    <cellStyle name="SAPBEXHLevel2X 5 15" xfId="42005" xr:uid="{941564A7-14D4-41CC-99A8-3866B9CF7408}"/>
    <cellStyle name="SAPBEXHLevel2X 5 16" xfId="42006" xr:uid="{92E5AB9A-C091-4418-B565-488533BFB66B}"/>
    <cellStyle name="SAPBEXHLevel2X 5 17" xfId="42007" xr:uid="{E66345B6-5882-4795-A495-E68A5FFDA195}"/>
    <cellStyle name="SAPBEXHLevel2X 5 18" xfId="42009" xr:uid="{DBE6402A-D722-4368-982B-41CA741F6A68}"/>
    <cellStyle name="SAPBEXHLevel2X 5 2" xfId="41919" xr:uid="{C5205D3B-7B57-42F6-9B37-87C38EF8351B}"/>
    <cellStyle name="SAPBEXHLevel2X 5 2 10" xfId="42011" xr:uid="{0FF67297-10C8-49F1-90B0-CC81C8C4F71B}"/>
    <cellStyle name="SAPBEXHLevel2X 5 2 2" xfId="42012" xr:uid="{B4910DC7-91D5-488C-A066-2F7E2F9B9D77}"/>
    <cellStyle name="SAPBEXHLevel2X 5 2 2 2" xfId="42013" xr:uid="{65B6B147-F99A-484C-BD80-9B8481F2E78F}"/>
    <cellStyle name="SAPBEXHLevel2X 5 2 2 3" xfId="42014" xr:uid="{340098F2-9A5C-4464-BEE5-73D6DAC6DB21}"/>
    <cellStyle name="SAPBEXHLevel2X 5 2 2 4" xfId="42015" xr:uid="{A4D3B108-54C7-4267-83A7-2CDF09AE2FAE}"/>
    <cellStyle name="SAPBEXHLevel2X 5 2 2 5" xfId="42016" xr:uid="{ADC1C1D4-E23A-4F52-970E-EDFCD9D6F674}"/>
    <cellStyle name="SAPBEXHLevel2X 5 2 3" xfId="42017" xr:uid="{54F1C2BE-AA8B-4D6E-B849-6743A768CF56}"/>
    <cellStyle name="SAPBEXHLevel2X 5 2 4" xfId="42018" xr:uid="{7C592628-B79F-4662-808E-5B8D1A594CF2}"/>
    <cellStyle name="SAPBEXHLevel2X 5 2 5" xfId="42019" xr:uid="{B5C9ACD1-57D8-4076-A052-F22D15D27AA1}"/>
    <cellStyle name="SAPBEXHLevel2X 5 2 6" xfId="42020" xr:uid="{D0D8977E-7ADD-4DA5-9B08-852ECFC1FDB3}"/>
    <cellStyle name="SAPBEXHLevel2X 5 2 7" xfId="42021" xr:uid="{63CB0074-F9D7-4CA2-A979-55D30AB71604}"/>
    <cellStyle name="SAPBEXHLevel2X 5 2 8" xfId="34551" xr:uid="{E1525ECE-5781-42A1-B432-6125D94DEE0A}"/>
    <cellStyle name="SAPBEXHLevel2X 5 2 9" xfId="34554" xr:uid="{DE6958C5-BE93-4D72-B4F3-964B8CF422FA}"/>
    <cellStyle name="SAPBEXHLevel2X 5 3" xfId="41922" xr:uid="{A1451539-001C-48C1-B4F4-370688B99495}"/>
    <cellStyle name="SAPBEXHLevel2X 5 3 10" xfId="42022" xr:uid="{F81EA87C-5CFA-4FEA-9C40-7C9C039D3816}"/>
    <cellStyle name="SAPBEXHLevel2X 5 3 2" xfId="42023" xr:uid="{5714FB81-CA5D-400A-9F41-29EE610C2AAF}"/>
    <cellStyle name="SAPBEXHLevel2X 5 3 2 2" xfId="42024" xr:uid="{59A3FE99-2819-472A-B94A-2A9AAE477335}"/>
    <cellStyle name="SAPBEXHLevel2X 5 3 2 3" xfId="42025" xr:uid="{D7C3D7B0-31B0-423D-960C-88656E03A766}"/>
    <cellStyle name="SAPBEXHLevel2X 5 3 2 4" xfId="42026" xr:uid="{AF14E7AD-67F7-446D-9828-4A8E5C711B9D}"/>
    <cellStyle name="SAPBEXHLevel2X 5 3 2 5" xfId="42027" xr:uid="{B07D8C37-BC8C-4DFC-B776-3F4223453B31}"/>
    <cellStyle name="SAPBEXHLevel2X 5 3 3" xfId="42028" xr:uid="{4B509D7F-4AE4-4319-8C18-D88083F258F1}"/>
    <cellStyle name="SAPBEXHLevel2X 5 3 4" xfId="42029" xr:uid="{82CCBBEA-FE2D-4C34-B6C3-3178E95179FE}"/>
    <cellStyle name="SAPBEXHLevel2X 5 3 5" xfId="42030" xr:uid="{6743C67A-BBA6-42AB-8718-24C926C7C47F}"/>
    <cellStyle name="SAPBEXHLevel2X 5 3 6" xfId="42031" xr:uid="{8DC244EA-2715-4317-9E3F-1E4954A7B8D2}"/>
    <cellStyle name="SAPBEXHLevel2X 5 3 7" xfId="42032" xr:uid="{919F1F6B-CCD8-4366-B28F-5A8EFA172CE2}"/>
    <cellStyle name="SAPBEXHLevel2X 5 3 8" xfId="30733" xr:uid="{0D6EB196-B6C7-40E0-BBE9-AB0E4E7C4B5E}"/>
    <cellStyle name="SAPBEXHLevel2X 5 3 9" xfId="30737" xr:uid="{F141432F-3049-48CA-8D09-4648D81452A4}"/>
    <cellStyle name="SAPBEXHLevel2X 5 4" xfId="41926" xr:uid="{45C4F776-EC3E-493A-AA55-03DCCD4ADA25}"/>
    <cellStyle name="SAPBEXHLevel2X 5 4 10" xfId="20607" xr:uid="{B759AA4E-55BD-4EDE-9EF4-D64986E42AFD}"/>
    <cellStyle name="SAPBEXHLevel2X 5 4 2" xfId="42033" xr:uid="{88801008-BEC3-451B-AB19-4594BFB40EEA}"/>
    <cellStyle name="SAPBEXHLevel2X 5 4 2 2" xfId="42034" xr:uid="{D94AA71A-4453-4301-BB30-95C40DBC1618}"/>
    <cellStyle name="SAPBEXHLevel2X 5 4 2 3" xfId="42035" xr:uid="{54E75FCF-779E-40ED-BEFD-13753D5F248A}"/>
    <cellStyle name="SAPBEXHLevel2X 5 4 2 4" xfId="42036" xr:uid="{8377C961-283E-4E7C-BA89-682365607419}"/>
    <cellStyle name="SAPBEXHLevel2X 5 4 2 5" xfId="42037" xr:uid="{2367E5B5-9169-4445-B94A-05C47A839FA0}"/>
    <cellStyle name="SAPBEXHLevel2X 5 4 3" xfId="42039" xr:uid="{2812B5C0-C088-44F3-A85F-1188644B8C3E}"/>
    <cellStyle name="SAPBEXHLevel2X 5 4 4" xfId="42040" xr:uid="{4A662B1D-B11B-486D-9B38-D5579E01192F}"/>
    <cellStyle name="SAPBEXHLevel2X 5 4 5" xfId="42041" xr:uid="{367BCAD2-7757-4C68-A742-D94B1DE01694}"/>
    <cellStyle name="SAPBEXHLevel2X 5 4 6" xfId="42042" xr:uid="{F5BEF7AF-70F3-4EB8-8728-DB0844B28DCE}"/>
    <cellStyle name="SAPBEXHLevel2X 5 4 7" xfId="42043" xr:uid="{55077DE2-73D9-4D69-86C4-039F69494564}"/>
    <cellStyle name="SAPBEXHLevel2X 5 4 8" xfId="35802" xr:uid="{8F275E9D-6302-4DAD-B5AF-958F27EFD5EF}"/>
    <cellStyle name="SAPBEXHLevel2X 5 4 9" xfId="35807" xr:uid="{5D515D47-8063-49C5-BBD9-2CD266ED0408}"/>
    <cellStyle name="SAPBEXHLevel2X 5 5" xfId="41929" xr:uid="{3741F86A-7A27-4C50-8252-6D30D136C255}"/>
    <cellStyle name="SAPBEXHLevel2X 5 5 10" xfId="42044" xr:uid="{7A324205-0FE3-4C87-9EAD-1A864955827E}"/>
    <cellStyle name="SAPBEXHLevel2X 5 5 2" xfId="42045" xr:uid="{9D9E95EE-EA82-43C6-BA03-3527817EBA4B}"/>
    <cellStyle name="SAPBEXHLevel2X 5 5 2 2" xfId="42046" xr:uid="{3BA71514-FE8E-4F3D-9BDA-2FB9C65DB9C9}"/>
    <cellStyle name="SAPBEXHLevel2X 5 5 2 3" xfId="42047" xr:uid="{FB422DC3-DAA2-4AC9-9585-569691CD1782}"/>
    <cellStyle name="SAPBEXHLevel2X 5 5 2 4" xfId="42048" xr:uid="{01DFC578-8932-4E83-B396-CE9D42DBB2B9}"/>
    <cellStyle name="SAPBEXHLevel2X 5 5 2 5" xfId="42049" xr:uid="{2109FEDD-3851-4010-A2B5-6BC50EBA8984}"/>
    <cellStyle name="SAPBEXHLevel2X 5 5 3" xfId="42050" xr:uid="{B6E2DB3C-4A14-4C83-860A-F152E5EB301A}"/>
    <cellStyle name="SAPBEXHLevel2X 5 5 4" xfId="26648" xr:uid="{38BDA99E-1832-44E0-9C52-BAF4E32F8E05}"/>
    <cellStyle name="SAPBEXHLevel2X 5 5 5" xfId="26650" xr:uid="{6DABDF25-71BB-4E50-B55A-665499FA7FEA}"/>
    <cellStyle name="SAPBEXHLevel2X 5 5 6" xfId="26652" xr:uid="{2251E084-8235-4A2C-AD8C-C09659D83529}"/>
    <cellStyle name="SAPBEXHLevel2X 5 5 7" xfId="26654" xr:uid="{BB4BC3A9-9CC8-43FA-BF55-65897658DF98}"/>
    <cellStyle name="SAPBEXHLevel2X 5 5 8" xfId="26656" xr:uid="{77154256-2C9E-4C01-9642-11076C4EF97E}"/>
    <cellStyle name="SAPBEXHLevel2X 5 5 9" xfId="35820" xr:uid="{BBF9BF7F-A1AD-4C08-86FF-EC158A132CA7}"/>
    <cellStyle name="SAPBEXHLevel2X 5 6" xfId="41932" xr:uid="{28798E6A-7A79-4D3C-B4AC-362A7DCC0D38}"/>
    <cellStyle name="SAPBEXHLevel2X 5 6 10" xfId="42051" xr:uid="{DC445D0C-C021-46BB-884F-DAFB73495B1D}"/>
    <cellStyle name="SAPBEXHLevel2X 5 6 2" xfId="42052" xr:uid="{5AFE3ED4-5E66-4377-92ED-E86961AAECCE}"/>
    <cellStyle name="SAPBEXHLevel2X 5 6 2 2" xfId="38769" xr:uid="{2E9132F3-3330-4705-AA0A-7EE7D0825F4B}"/>
    <cellStyle name="SAPBEXHLevel2X 5 6 2 3" xfId="38771" xr:uid="{306CC1C1-223D-4F69-BEBC-04B35A15CCEE}"/>
    <cellStyle name="SAPBEXHLevel2X 5 6 2 4" xfId="38773" xr:uid="{B10686BA-9827-44FA-B7A2-E9A894414878}"/>
    <cellStyle name="SAPBEXHLevel2X 5 6 2 5" xfId="38775" xr:uid="{27CB7FD6-670E-4CB4-B53D-C16E4556DD83}"/>
    <cellStyle name="SAPBEXHLevel2X 5 6 3" xfId="42053" xr:uid="{FC77685C-DEDE-45CF-B2C9-F2FCD6137108}"/>
    <cellStyle name="SAPBEXHLevel2X 5 6 4" xfId="42054" xr:uid="{1512E47D-57FD-4C73-91A4-159464BE190B}"/>
    <cellStyle name="SAPBEXHLevel2X 5 6 5" xfId="42055" xr:uid="{EBA21397-6CD1-4FD1-BEDC-BF04B7EF5384}"/>
    <cellStyle name="SAPBEXHLevel2X 5 6 6" xfId="42056" xr:uid="{3AC41F07-63B6-4973-BD2F-C481C01AD714}"/>
    <cellStyle name="SAPBEXHLevel2X 5 6 7" xfId="42057" xr:uid="{6B6855C8-46BD-4270-9E0D-AA1F30AF581A}"/>
    <cellStyle name="SAPBEXHLevel2X 5 6 8" xfId="35830" xr:uid="{E3B91467-2616-461D-84F8-460A2C104B0D}"/>
    <cellStyle name="SAPBEXHLevel2X 5 6 9" xfId="35840" xr:uid="{D1C16A20-9E55-45E7-AE8D-4BDEDBA5E177}"/>
    <cellStyle name="SAPBEXHLevel2X 5 7" xfId="32805" xr:uid="{C68A9E44-17D4-4E70-94F3-2ABBD19A7DFD}"/>
    <cellStyle name="SAPBEXHLevel2X 5 7 2" xfId="32808" xr:uid="{04A6584E-D4F5-433B-9AC8-1CEF5738145E}"/>
    <cellStyle name="SAPBEXHLevel2X 5 7 3" xfId="32810" xr:uid="{5C4DC9B7-A478-4440-970E-5E28E665DEAF}"/>
    <cellStyle name="SAPBEXHLevel2X 5 7 4" xfId="32813" xr:uid="{C62C9835-5E35-4662-B687-DC4E62E187B2}"/>
    <cellStyle name="SAPBEXHLevel2X 5 7 5" xfId="32815" xr:uid="{04B69381-22D9-4D7C-9E6D-A8D1EEC1DFF4}"/>
    <cellStyle name="SAPBEXHLevel2X 5 8" xfId="32824" xr:uid="{5F1D45C5-E2F3-4515-9158-122F22E31639}"/>
    <cellStyle name="SAPBEXHLevel2X 5 8 2" xfId="42058" xr:uid="{DD5C54CD-BDC6-4B88-BDB0-77FA5B84AE65}"/>
    <cellStyle name="SAPBEXHLevel2X 5 8 3" xfId="42059" xr:uid="{EC4198C8-3798-437E-9894-1F13BCC40954}"/>
    <cellStyle name="SAPBEXHLevel2X 5 8 4" xfId="42060" xr:uid="{4FB55BCD-24C4-4149-BB9D-2AC3A0C4D587}"/>
    <cellStyle name="SAPBEXHLevel2X 5 8 5" xfId="42061" xr:uid="{E9591D9C-172A-4052-8A4C-4F7914CBE09F}"/>
    <cellStyle name="SAPBEXHLevel2X 5 9" xfId="32827" xr:uid="{BE8E8E61-4C2C-496B-85AB-AAB29E7575C5}"/>
    <cellStyle name="SAPBEXHLevel2X 5 9 2" xfId="42062" xr:uid="{6557E126-5EE7-4EC8-AD4E-24555C2542AF}"/>
    <cellStyle name="SAPBEXHLevel2X 5 9 3" xfId="42063" xr:uid="{68F38E0A-9CB1-4496-A44B-0845BF5F2965}"/>
    <cellStyle name="SAPBEXHLevel2X 5 9 4" xfId="42064" xr:uid="{7FC144BE-8FA6-463E-8AB0-A40C2691CC86}"/>
    <cellStyle name="SAPBEXHLevel2X 5 9 5" xfId="42065" xr:uid="{57BD43EF-F016-49D4-A3E4-1E917AB24E74}"/>
    <cellStyle name="SAPBEXHLevel2X 5_New TB 18-19" xfId="42066" xr:uid="{4F785678-DF4E-4473-8C5D-6F1DBD8F0CFE}"/>
    <cellStyle name="SAPBEXHLevel2X 6" xfId="42067" xr:uid="{117B2CA8-F0F7-43CC-BED0-6BC6B5FFA0E1}"/>
    <cellStyle name="SAPBEXHLevel2X 6 10" xfId="33091" xr:uid="{E9B09547-A042-4419-8921-9845959F4367}"/>
    <cellStyle name="SAPBEXHLevel2X 6 2" xfId="42069" xr:uid="{DEF4DC10-340D-4199-A078-45448E2D1EA9}"/>
    <cellStyle name="SAPBEXHLevel2X 6 2 2" xfId="42070" xr:uid="{3BD56608-CA85-41B9-8B07-B7AC1D94F1D1}"/>
    <cellStyle name="SAPBEXHLevel2X 6 2 3" xfId="42072" xr:uid="{2C862A47-2B13-419C-972B-745E37EA5205}"/>
    <cellStyle name="SAPBEXHLevel2X 6 2 4" xfId="42074" xr:uid="{461854CC-595F-48F2-947F-2E0EDBFEDCA4}"/>
    <cellStyle name="SAPBEXHLevel2X 6 2 5" xfId="25778" xr:uid="{F5BC51F5-0548-4F6A-8D67-948D0A506083}"/>
    <cellStyle name="SAPBEXHLevel2X 6 3" xfId="42076" xr:uid="{24B450D9-DBCD-46ED-B536-E13E06C93CE8}"/>
    <cellStyle name="SAPBEXHLevel2X 6 4" xfId="42077" xr:uid="{05D0D768-4FF5-4FBF-958D-162C723B5292}"/>
    <cellStyle name="SAPBEXHLevel2X 6 5" xfId="42078" xr:uid="{E1FCBD34-9CB7-4A97-9FD5-C8EA89ADE972}"/>
    <cellStyle name="SAPBEXHLevel2X 6 6" xfId="28781" xr:uid="{EA453D33-A8B8-439E-BC65-DF38AC357645}"/>
    <cellStyle name="SAPBEXHLevel2X 6 7" xfId="32831" xr:uid="{601D3D53-C6DF-4A0E-9241-16488F938DF7}"/>
    <cellStyle name="SAPBEXHLevel2X 6 8" xfId="32845" xr:uid="{3A61A0DF-D025-4D92-B013-01A6C388FEB4}"/>
    <cellStyle name="SAPBEXHLevel2X 6 9" xfId="32847" xr:uid="{3CE43083-1CBB-40CF-AE74-4BC7732BBA08}"/>
    <cellStyle name="SAPBEXHLevel2X 7" xfId="42079" xr:uid="{1410A91A-87F7-4951-BE94-473CB9376C7F}"/>
    <cellStyle name="SAPBEXHLevel2X 7 10" xfId="42081" xr:uid="{4B8D03C7-467D-44D0-8AD0-E7E7F999CDB4}"/>
    <cellStyle name="SAPBEXHLevel2X 7 2" xfId="42082" xr:uid="{00869874-0434-4972-A0DE-28423CDC0FB1}"/>
    <cellStyle name="SAPBEXHLevel2X 7 2 2" xfId="42083" xr:uid="{DA4BA330-C243-450C-A1A2-ECE977285FF4}"/>
    <cellStyle name="SAPBEXHLevel2X 7 2 3" xfId="42084" xr:uid="{A66844E1-2C52-482F-B6F8-D75F94673CA2}"/>
    <cellStyle name="SAPBEXHLevel2X 7 2 4" xfId="42085" xr:uid="{1247ACE8-4669-4C18-B5FB-21ABFF084478}"/>
    <cellStyle name="SAPBEXHLevel2X 7 2 5" xfId="42086" xr:uid="{3A7BE73E-E6A6-455B-B4B6-A9ACB9789B25}"/>
    <cellStyle name="SAPBEXHLevel2X 7 3" xfId="42087" xr:uid="{841032EE-3854-45BC-ADCA-350F2F2999B0}"/>
    <cellStyle name="SAPBEXHLevel2X 7 4" xfId="42088" xr:uid="{AA3C9DFF-92BA-4AB0-BA75-FD76C33983B4}"/>
    <cellStyle name="SAPBEXHLevel2X 7 5" xfId="42089" xr:uid="{722E9DC4-6402-4396-9620-762E8F77EDFD}"/>
    <cellStyle name="SAPBEXHLevel2X 7 6" xfId="42090" xr:uid="{65020CD2-787D-4A3F-B4EA-DEFFEED83CFC}"/>
    <cellStyle name="SAPBEXHLevel2X 7 7" xfId="32857" xr:uid="{1368BBDF-43F6-4756-9966-B20355332AAA}"/>
    <cellStyle name="SAPBEXHLevel2X 7 8" xfId="32865" xr:uid="{733FFE50-984E-482B-B6F2-03850CD88537}"/>
    <cellStyle name="SAPBEXHLevel2X 7 9" xfId="32867" xr:uid="{E550D82F-3C2F-4E43-A7E2-AC06DA8B0B52}"/>
    <cellStyle name="SAPBEXHLevel2X 8" xfId="42091" xr:uid="{D9C38918-2372-4F96-A7C3-FD70A4E7764A}"/>
    <cellStyle name="SAPBEXHLevel2X 8 10" xfId="42093" xr:uid="{20965E79-3F80-41FB-9F5F-B0B65EC43FC2}"/>
    <cellStyle name="SAPBEXHLevel2X 8 2" xfId="42094" xr:uid="{B443DF3A-1A9C-4AD5-B316-188B753283F6}"/>
    <cellStyle name="SAPBEXHLevel2X 8 2 2" xfId="42095" xr:uid="{7955CD69-7FEE-40B6-8A62-D8F9851C251E}"/>
    <cellStyle name="SAPBEXHLevel2X 8 2 3" xfId="42096" xr:uid="{F01BF870-40E2-4C90-A66F-7C5C3CB77922}"/>
    <cellStyle name="SAPBEXHLevel2X 8 2 4" xfId="42097" xr:uid="{6B0DF3FA-1032-4BBE-9664-E2D45D094A11}"/>
    <cellStyle name="SAPBEXHLevel2X 8 2 5" xfId="42098" xr:uid="{09581F4F-764C-4028-810C-CE7965B26E26}"/>
    <cellStyle name="SAPBEXHLevel2X 8 3" xfId="42099" xr:uid="{ADFE7E35-E3AB-47BB-B508-E7DF16C6A786}"/>
    <cellStyle name="SAPBEXHLevel2X 8 4" xfId="42100" xr:uid="{10FCB33F-8784-48DD-898F-4081FBADDA7B}"/>
    <cellStyle name="SAPBEXHLevel2X 8 5" xfId="42101" xr:uid="{C4B3DED7-983F-465C-92AB-FAE67DB6F104}"/>
    <cellStyle name="SAPBEXHLevel2X 8 6" xfId="42102" xr:uid="{EBE91D51-A101-436E-99EA-EF1FC4DCEDBD}"/>
    <cellStyle name="SAPBEXHLevel2X 8 7" xfId="32877" xr:uid="{30FC663D-69F6-456F-B73B-C3771FA7D6A9}"/>
    <cellStyle name="SAPBEXHLevel2X 8 8" xfId="32884" xr:uid="{9FEFA3AD-A005-43A7-9CA9-052A86BFF8D7}"/>
    <cellStyle name="SAPBEXHLevel2X 8 9" xfId="32886" xr:uid="{568F2F46-50AE-4836-9651-267976274B51}"/>
    <cellStyle name="SAPBEXHLevel2X 9" xfId="42103" xr:uid="{B23258FF-65A7-41DE-BA55-5C1820283C16}"/>
    <cellStyle name="SAPBEXHLevel2X 9 10" xfId="42105" xr:uid="{76235176-4C45-4312-8B32-F773612EC227}"/>
    <cellStyle name="SAPBEXHLevel2X 9 2" xfId="11759" xr:uid="{7F45D6B0-2548-4E6F-8970-638558C40900}"/>
    <cellStyle name="SAPBEXHLevel2X 9 2 2" xfId="42106" xr:uid="{3B326BB8-AB55-4F80-A057-6877BB2942FE}"/>
    <cellStyle name="SAPBEXHLevel2X 9 2 3" xfId="42107" xr:uid="{FC36AB97-89D9-4B06-B5AC-2A7B7B26B660}"/>
    <cellStyle name="SAPBEXHLevel2X 9 2 4" xfId="42108" xr:uid="{297DC033-EE7D-4515-BAB4-54BEB63CF493}"/>
    <cellStyle name="SAPBEXHLevel2X 9 2 5" xfId="42109" xr:uid="{B5CA6883-3C3E-4FFF-B1BB-659D18D1FE29}"/>
    <cellStyle name="SAPBEXHLevel2X 9 3" xfId="42110" xr:uid="{9CF7CA94-5419-4A76-83F6-7FB0B7106AD9}"/>
    <cellStyle name="SAPBEXHLevel2X 9 4" xfId="42111" xr:uid="{7C5FD90B-0C04-4942-868B-5CF40C1E35B2}"/>
    <cellStyle name="SAPBEXHLevel2X 9 5" xfId="42112" xr:uid="{EB35BFC2-A962-4DF8-8D8F-9B87128EBEE0}"/>
    <cellStyle name="SAPBEXHLevel2X 9 6" xfId="42113" xr:uid="{447DC6C1-A77A-4F56-9DD6-C03085A0B6FB}"/>
    <cellStyle name="SAPBEXHLevel2X 9 7" xfId="32896" xr:uid="{5F2D1BFA-0CF4-453D-938D-CDD809F59841}"/>
    <cellStyle name="SAPBEXHLevel2X 9 8" xfId="32904" xr:uid="{4A195524-286D-44C9-8D91-4722AFB58D6B}"/>
    <cellStyle name="SAPBEXHLevel2X 9 9" xfId="32906" xr:uid="{F0171A5A-126E-4D28-9AB6-617C18528492}"/>
    <cellStyle name="SAPBEXHLevel2X_New TB 18-19" xfId="42114" xr:uid="{9EB1AA99-F07A-40B1-8CA8-737F08C70A87}"/>
    <cellStyle name="SAPBEXHLevel3" xfId="42115" xr:uid="{F87C252E-CF74-470D-A666-2648FBB3A9CB}"/>
    <cellStyle name="SAPBEXHLevel3 10" xfId="42116" xr:uid="{0B03C266-CB9F-4794-B841-8DDD17479883}"/>
    <cellStyle name="SAPBEXHLevel3 10 10" xfId="2514" xr:uid="{5C9109A7-BF36-44D2-8B40-63B49477FF7A}"/>
    <cellStyle name="SAPBEXHLevel3 10 2" xfId="42117" xr:uid="{542E67AC-8966-4F8C-A07B-DB8F335144B0}"/>
    <cellStyle name="SAPBEXHLevel3 10 2 2" xfId="12020" xr:uid="{7A36FF5D-EA03-4122-93F0-617858A2BDDC}"/>
    <cellStyle name="SAPBEXHLevel3 10 2 3" xfId="12023" xr:uid="{75FE7DB2-6788-467A-8BDA-8D316E0E7912}"/>
    <cellStyle name="SAPBEXHLevel3 10 2 4" xfId="12026" xr:uid="{6E6045A8-8198-406C-8C61-D03BDB702BD3}"/>
    <cellStyle name="SAPBEXHLevel3 10 2 5" xfId="11042" xr:uid="{60142BBD-2E28-48A2-9AC0-C0A79C40DE83}"/>
    <cellStyle name="SAPBEXHLevel3 10 3" xfId="12237" xr:uid="{42563033-10FE-40E6-8412-787A14B10CAB}"/>
    <cellStyle name="SAPBEXHLevel3 10 4" xfId="12240" xr:uid="{2E3F8159-0BDF-4FF4-A138-9B2F7B59C6C1}"/>
    <cellStyle name="SAPBEXHLevel3 10 5" xfId="12243" xr:uid="{8631A597-5AB6-497E-969C-6FF56D088E30}"/>
    <cellStyle name="SAPBEXHLevel3 10 6" xfId="12246" xr:uid="{07EC49A9-F247-4F2D-8CB9-48EC4E51C668}"/>
    <cellStyle name="SAPBEXHLevel3 10 7" xfId="12249" xr:uid="{33DC8255-80CF-492F-B9A1-3086EE87F7F9}"/>
    <cellStyle name="SAPBEXHLevel3 10 8" xfId="12252" xr:uid="{C62BCDC4-DE44-4015-8483-AB33073F7131}"/>
    <cellStyle name="SAPBEXHLevel3 10 9" xfId="12257" xr:uid="{935BB8D8-4B46-4FB7-B83F-493C09C2F5C7}"/>
    <cellStyle name="SAPBEXHLevel3 11" xfId="42118" xr:uid="{23C2B08A-EA12-400E-A166-1672F6288591}"/>
    <cellStyle name="SAPBEXHLevel3 11 2" xfId="42119" xr:uid="{BD9C1313-7E82-4326-9803-796A3DE4CDD1}"/>
    <cellStyle name="SAPBEXHLevel3 11 3" xfId="12261" xr:uid="{F2292987-4F2D-4E3B-AB12-09994340AC5B}"/>
    <cellStyle name="SAPBEXHLevel3 11 4" xfId="12263" xr:uid="{4E6FDA10-387C-4A76-805B-82900236BBEF}"/>
    <cellStyle name="SAPBEXHLevel3 11 5" xfId="12267" xr:uid="{F6E55283-29B0-45AC-96E5-38DDB1070F4A}"/>
    <cellStyle name="SAPBEXHLevel3 12" xfId="42120" xr:uid="{92825006-5FE8-41AE-9C08-D31BA5AABB79}"/>
    <cellStyle name="SAPBEXHLevel3 12 2" xfId="42121" xr:uid="{9701F5AE-97B7-4EAE-AE46-18D6EF251CFD}"/>
    <cellStyle name="SAPBEXHLevel3 12 3" xfId="12274" xr:uid="{645BF74B-CD17-4557-AC8D-13A75B50C282}"/>
    <cellStyle name="SAPBEXHLevel3 12 4" xfId="12276" xr:uid="{D7A810EC-98B0-4A91-8AF8-4ECF9720E251}"/>
    <cellStyle name="SAPBEXHLevel3 12 5" xfId="12278" xr:uid="{7B3CC9BA-7AD4-4CD8-8963-AC6E8BE41E0D}"/>
    <cellStyle name="SAPBEXHLevel3 13" xfId="42122" xr:uid="{477A3FA4-03BE-42CC-811A-FAB235DB36E0}"/>
    <cellStyle name="SAPBEXHLevel3 13 2" xfId="42123" xr:uid="{5634492F-D2F1-48C9-A6E7-0E0732594826}"/>
    <cellStyle name="SAPBEXHLevel3 13 3" xfId="11995" xr:uid="{ED1106D9-FE0A-473E-877B-42B8E1135931}"/>
    <cellStyle name="SAPBEXHLevel3 13 4" xfId="11997" xr:uid="{BB4C7E73-6AC2-41CF-BD09-7B59BD44AA09}"/>
    <cellStyle name="SAPBEXHLevel3 13 5" xfId="9594" xr:uid="{B9AC53A1-DDF1-44D6-9695-0F3BEFAA16C5}"/>
    <cellStyle name="SAPBEXHLevel3 14" xfId="42124" xr:uid="{2D74F619-0978-4A28-81C9-E4DD023A23CC}"/>
    <cellStyle name="SAPBEXHLevel3 14 2" xfId="37054" xr:uid="{ABE6939D-CBEA-4DD1-B358-753A6D649A51}"/>
    <cellStyle name="SAPBEXHLevel3 14 3" xfId="12005" xr:uid="{90C3E898-F319-4600-945B-CC1B8003E3E5}"/>
    <cellStyle name="SAPBEXHLevel3 14 4" xfId="12008" xr:uid="{4FACE71D-8DD8-46D2-B764-C828361E9BD2}"/>
    <cellStyle name="SAPBEXHLevel3 14 5" xfId="12011" xr:uid="{49B3F000-DD29-4BCB-BA6C-21B5E8443BC1}"/>
    <cellStyle name="SAPBEXHLevel3 15" xfId="42125" xr:uid="{6D86D51F-EEE6-4C61-8AD4-CB2A904FBC9E}"/>
    <cellStyle name="SAPBEXHLevel3 16" xfId="26329" xr:uid="{66175A79-3519-47AC-9FAD-E92110FBDB58}"/>
    <cellStyle name="SAPBEXHLevel3 17" xfId="11879" xr:uid="{2F9D7F6B-9170-4EE2-ACC3-DA3537C7ECFC}"/>
    <cellStyle name="SAPBEXHLevel3 18" xfId="26331" xr:uid="{D4C8460E-DD9D-4DC6-B27A-FA1BABB314A1}"/>
    <cellStyle name="SAPBEXHLevel3 19" xfId="26333" xr:uid="{CD2116D5-C898-4699-AC57-F463810B86E8}"/>
    <cellStyle name="SAPBEXHLevel3 2" xfId="42127" xr:uid="{53A54BC7-5FED-4658-8D6B-56E30F338019}"/>
    <cellStyle name="SAPBEXHLevel3 2 10" xfId="39356" xr:uid="{5AAA43E0-7A98-4885-93D8-13ED4940707F}"/>
    <cellStyle name="SAPBEXHLevel3 2 10 2" xfId="34531" xr:uid="{F067CE4E-12F0-49C6-8254-DC08468C8834}"/>
    <cellStyle name="SAPBEXHLevel3 2 10 3" xfId="34533" xr:uid="{4E515172-1E7A-4FCC-96E6-5009FD2EB77E}"/>
    <cellStyle name="SAPBEXHLevel3 2 10 4" xfId="42128" xr:uid="{5D4FC407-83A7-4A7F-AAAA-38E71175D1DD}"/>
    <cellStyle name="SAPBEXHLevel3 2 10 5" xfId="42129" xr:uid="{D1A5C410-ADBA-4467-9BD1-7088E1F81201}"/>
    <cellStyle name="SAPBEXHLevel3 2 10 6" xfId="42130" xr:uid="{2C97FFB8-0531-4DEC-AD32-668424F91EC3}"/>
    <cellStyle name="SAPBEXHLevel3 2 10 7" xfId="42131" xr:uid="{C08C9B18-1B25-45E7-85E1-5740A62E8A82}"/>
    <cellStyle name="SAPBEXHLevel3 2 10 8" xfId="42132" xr:uid="{90AA976C-4415-44B5-8F62-3CFD98752F41}"/>
    <cellStyle name="SAPBEXHLevel3 2 10 9" xfId="42133" xr:uid="{62B8CA00-41A5-4993-BBEF-4A3A42D3EC68}"/>
    <cellStyle name="SAPBEXHLevel3 2 11" xfId="42134" xr:uid="{3485072F-4C7F-4B47-8751-5AE8E700F95B}"/>
    <cellStyle name="SAPBEXHLevel3 2 11 2" xfId="42135" xr:uid="{D3441CB5-3A00-4232-B4D3-7453BACE7895}"/>
    <cellStyle name="SAPBEXHLevel3 2 11 3" xfId="42136" xr:uid="{45A07CD8-1955-454C-AA7E-5E30CFAB220F}"/>
    <cellStyle name="SAPBEXHLevel3 2 11 4" xfId="42137" xr:uid="{52178FDA-4EEB-4BB0-9110-D672BD8384C1}"/>
    <cellStyle name="SAPBEXHLevel3 2 11 5" xfId="42138" xr:uid="{F15DD919-9F6C-4FE5-85F5-F0C1D39E77B5}"/>
    <cellStyle name="SAPBEXHLevel3 2 11 6" xfId="42139" xr:uid="{1A628EEA-AB03-4F90-97A7-AE3F36DD45E2}"/>
    <cellStyle name="SAPBEXHLevel3 2 11 7" xfId="42140" xr:uid="{6E53FEAA-101C-4A20-9F18-CD23E56CCD56}"/>
    <cellStyle name="SAPBEXHLevel3 2 11 8" xfId="42141" xr:uid="{09286040-8252-44EB-ADFB-4E40BD7D5C7B}"/>
    <cellStyle name="SAPBEXHLevel3 2 11 9" xfId="42142" xr:uid="{5B96DBEE-C5C3-421D-AC40-517FE3F58101}"/>
    <cellStyle name="SAPBEXHLevel3 2 12" xfId="42143" xr:uid="{3AF75C69-0CB7-4866-870F-185C39C126A5}"/>
    <cellStyle name="SAPBEXHLevel3 2 12 2" xfId="39555" xr:uid="{A1176DAF-BDE3-4173-B03D-EF155FAC4027}"/>
    <cellStyle name="SAPBEXHLevel3 2 12 3" xfId="39557" xr:uid="{08992FA9-F567-444D-8F2C-BA5D415313D8}"/>
    <cellStyle name="SAPBEXHLevel3 2 12 4" xfId="39559" xr:uid="{AE491DE5-6D3C-4ADC-902A-6FAC54B7A248}"/>
    <cellStyle name="SAPBEXHLevel3 2 12 5" xfId="39561" xr:uid="{16A2494F-D083-4465-A77D-1F84F0C04B89}"/>
    <cellStyle name="SAPBEXHLevel3 2 12 6" xfId="42144" xr:uid="{8BD19873-6ABA-424F-875C-D86B51A92505}"/>
    <cellStyle name="SAPBEXHLevel3 2 12 7" xfId="42145" xr:uid="{EE6B66AD-4584-408C-9F73-4BDF75AFBB8E}"/>
    <cellStyle name="SAPBEXHLevel3 2 12 8" xfId="42146" xr:uid="{78AD9255-4D36-486E-BA3D-4A4EE013082B}"/>
    <cellStyle name="SAPBEXHLevel3 2 12 9" xfId="42147" xr:uid="{0119EF78-F074-46DF-8166-4E5EAFC0B5B9}"/>
    <cellStyle name="SAPBEXHLevel3 2 13" xfId="42148" xr:uid="{BCDBED37-8A97-4CFA-9F53-5A017BC66B67}"/>
    <cellStyle name="SAPBEXHLevel3 2 13 2" xfId="39566" xr:uid="{01D72E81-277F-465B-80B8-C6A0B753A80D}"/>
    <cellStyle name="SAPBEXHLevel3 2 13 3" xfId="39568" xr:uid="{F4F01DAE-6396-4AF0-A658-94E3015F4CCD}"/>
    <cellStyle name="SAPBEXHLevel3 2 13 4" xfId="39570" xr:uid="{EC0F306E-F6F7-4B2F-AEB7-266AF751D774}"/>
    <cellStyle name="SAPBEXHLevel3 2 13 5" xfId="39572" xr:uid="{DD711CAD-2CC3-4A30-997A-F7EEAC8B52CE}"/>
    <cellStyle name="SAPBEXHLevel3 2 13 6" xfId="42149" xr:uid="{7B9CF840-6417-4233-926B-D14676DB05E2}"/>
    <cellStyle name="SAPBEXHLevel3 2 13 7" xfId="42150" xr:uid="{E66980A3-80E2-4E10-BB6B-FA0B1DB08A2D}"/>
    <cellStyle name="SAPBEXHLevel3 2 13 8" xfId="42151" xr:uid="{39617AF5-6BD9-4379-9F69-DBFF214FB2BE}"/>
    <cellStyle name="SAPBEXHLevel3 2 13 9" xfId="42152" xr:uid="{A0665C94-D611-4538-A3D1-D1F37CA9B28D}"/>
    <cellStyle name="SAPBEXHLevel3 2 14" xfId="42153" xr:uid="{2602EFE5-FD59-43D2-8BA1-6361D6F89BE0}"/>
    <cellStyle name="SAPBEXHLevel3 2 15" xfId="42154" xr:uid="{8B239F41-920F-4E84-AB55-3D8E80AAC11B}"/>
    <cellStyle name="SAPBEXHLevel3 2 16" xfId="42156" xr:uid="{62022721-3293-499E-A777-E574769AC103}"/>
    <cellStyle name="SAPBEXHLevel3 2 17" xfId="42158" xr:uid="{8DAA2C0E-E83C-4B0A-85D4-09CA7160FAD3}"/>
    <cellStyle name="SAPBEXHLevel3 2 18" xfId="42159" xr:uid="{733478C9-1F33-4067-B25A-BF10B6DE7A41}"/>
    <cellStyle name="SAPBEXHLevel3 2 19" xfId="42160" xr:uid="{414DA30A-7590-4CAC-9686-D1B79C144BDB}"/>
    <cellStyle name="SAPBEXHLevel3 2 2" xfId="42161" xr:uid="{1FCC6980-8332-4139-B971-41E78BEADD71}"/>
    <cellStyle name="SAPBEXHLevel3 2 2 10" xfId="24755" xr:uid="{95181BC5-4692-49B9-8695-E250038EAB38}"/>
    <cellStyle name="SAPBEXHLevel3 2 2 10 2" xfId="17251" xr:uid="{90296A73-BB5A-46B8-8C0C-A0748FCFB3FB}"/>
    <cellStyle name="SAPBEXHLevel3 2 2 10 3" xfId="17273" xr:uid="{99E58EB4-163A-41F6-8261-1EE56C19559D}"/>
    <cellStyle name="SAPBEXHLevel3 2 2 10 4" xfId="6628" xr:uid="{37A563E7-F1F0-4B2F-9C20-F2FCC96295B4}"/>
    <cellStyle name="SAPBEXHLevel3 2 2 10 5" xfId="6656" xr:uid="{C52CA3BC-E794-4F44-B80F-A944CD43291F}"/>
    <cellStyle name="SAPBEXHLevel3 2 2 10 6" xfId="6694" xr:uid="{51D6DA5A-284E-4F38-94FD-6A1183BB370B}"/>
    <cellStyle name="SAPBEXHLevel3 2 2 10 7" xfId="6737" xr:uid="{3CAB12FC-667F-40A4-A7EB-776631F361A6}"/>
    <cellStyle name="SAPBEXHLevel3 2 2 10 8" xfId="6748" xr:uid="{6DC47C78-ACEA-4701-8E38-B83AFD30C1F6}"/>
    <cellStyle name="SAPBEXHLevel3 2 2 10 9" xfId="1817" xr:uid="{9E29CCB3-32D1-4C23-8EAC-CE5C02EFDAD4}"/>
    <cellStyle name="SAPBEXHLevel3 2 2 11" xfId="15538" xr:uid="{E9A3CDD4-0FE4-47A9-909E-D81AF433AB56}"/>
    <cellStyle name="SAPBEXHLevel3 2 2 12" xfId="15541" xr:uid="{88A70371-3DC4-4941-8BC4-E3B2528340F3}"/>
    <cellStyle name="SAPBEXHLevel3 2 2 13" xfId="15544" xr:uid="{F6D94A44-46F1-479C-BCAE-7E8B8F0E3242}"/>
    <cellStyle name="SAPBEXHLevel3 2 2 14" xfId="42162" xr:uid="{4F967207-4D11-41B5-8821-A60040348106}"/>
    <cellStyle name="SAPBEXHLevel3 2 2 15" xfId="42163" xr:uid="{9AE8F065-2E3D-46C6-99AC-B98DC5B79EF5}"/>
    <cellStyle name="SAPBEXHLevel3 2 2 16" xfId="42164" xr:uid="{85EBFD87-069E-4174-AD91-74227461E7D3}"/>
    <cellStyle name="SAPBEXHLevel3 2 2 17" xfId="42165" xr:uid="{7EB0400D-FE1E-4C68-A0A7-AF84B88BC797}"/>
    <cellStyle name="SAPBEXHLevel3 2 2 18" xfId="42166" xr:uid="{83B128E8-9CE7-4B54-B97A-3024AE220863}"/>
    <cellStyle name="SAPBEXHLevel3 2 2 2" xfId="42167" xr:uid="{97D97FEA-FCD8-470B-A8F4-664C5F10B2D1}"/>
    <cellStyle name="SAPBEXHLevel3 2 2 2 10" xfId="42168" xr:uid="{7C61C56D-30B0-4952-A239-8A8BB6969560}"/>
    <cellStyle name="SAPBEXHLevel3 2 2 2 2" xfId="42169" xr:uid="{08E2600F-CBC9-4059-BB92-D2B10DBF4B65}"/>
    <cellStyle name="SAPBEXHLevel3 2 2 2 2 2" xfId="13257" xr:uid="{8B71F705-43B4-416E-9B5D-53B9BA0AD4D9}"/>
    <cellStyle name="SAPBEXHLevel3 2 2 2 2 3" xfId="13268" xr:uid="{2EB4BDB1-68F5-4F3D-9494-C76B1069FBCD}"/>
    <cellStyle name="SAPBEXHLevel3 2 2 2 2 4" xfId="13279" xr:uid="{6214D43C-7234-47AA-AF38-38F7886B61E7}"/>
    <cellStyle name="SAPBEXHLevel3 2 2 2 2 5" xfId="42170" xr:uid="{73C0ADBB-5F09-4680-AD07-640D82EDAE80}"/>
    <cellStyle name="SAPBEXHLevel3 2 2 2 2 6" xfId="42171" xr:uid="{80B479FD-55A6-45BB-AFB1-EF4572167B88}"/>
    <cellStyle name="SAPBEXHLevel3 2 2 2 2 7" xfId="42172" xr:uid="{5A2E0597-0769-4175-80E7-32B74431FB02}"/>
    <cellStyle name="SAPBEXHLevel3 2 2 2 2 8" xfId="42173" xr:uid="{6C2635C1-366C-4053-B619-B512871819D8}"/>
    <cellStyle name="SAPBEXHLevel3 2 2 2 2 9" xfId="42174" xr:uid="{FB55F2B9-6B92-4750-A999-81DE54FC7E55}"/>
    <cellStyle name="SAPBEXHLevel3 2 2 2 3" xfId="42175" xr:uid="{BFB681CD-FB80-41CF-937F-BAF9C4C8D383}"/>
    <cellStyle name="SAPBEXHLevel3 2 2 2 4" xfId="42176" xr:uid="{C5F381BC-4E88-4282-85F5-E5B1BB0DC153}"/>
    <cellStyle name="SAPBEXHLevel3 2 2 2 5" xfId="19014" xr:uid="{0FF41CB3-5812-479E-B131-790A1F00189F}"/>
    <cellStyle name="SAPBEXHLevel3 2 2 2 6" xfId="19017" xr:uid="{265986C7-8FA5-4A2A-AE6D-CE34B4E3896B}"/>
    <cellStyle name="SAPBEXHLevel3 2 2 2 7" xfId="19020" xr:uid="{402CD803-5AFD-4CA1-804A-ECA66E5E9C13}"/>
    <cellStyle name="SAPBEXHLevel3 2 2 2 8" xfId="19023" xr:uid="{6290E73F-91FA-4085-B136-13960C0F8DF4}"/>
    <cellStyle name="SAPBEXHLevel3 2 2 2 9" xfId="19026" xr:uid="{D87AEE34-E8CC-4C8F-A86B-C7EFB808F66C}"/>
    <cellStyle name="SAPBEXHLevel3 2 2 3" xfId="42177" xr:uid="{F4E93029-5D63-45CA-A1DE-27111613A67D}"/>
    <cellStyle name="SAPBEXHLevel3 2 2 3 10" xfId="42178" xr:uid="{BEDB29DB-3EA9-4014-BEF9-209B9FD77D5F}"/>
    <cellStyle name="SAPBEXHLevel3 2 2 3 2" xfId="42179" xr:uid="{0FDCDA03-858A-4D16-A662-9B458EB68B28}"/>
    <cellStyle name="SAPBEXHLevel3 2 2 3 2 2" xfId="13899" xr:uid="{42D01AC1-9114-420D-8D39-2DA6A183BB3C}"/>
    <cellStyle name="SAPBEXHLevel3 2 2 3 2 3" xfId="13910" xr:uid="{81BBC2C8-2CB3-42D8-AA18-8061A8551D67}"/>
    <cellStyle name="SAPBEXHLevel3 2 2 3 2 4" xfId="13922" xr:uid="{63F8B727-A755-45EF-A658-64A74248D114}"/>
    <cellStyle name="SAPBEXHLevel3 2 2 3 2 5" xfId="13932" xr:uid="{8F198650-78AE-493C-8DFC-224B3998F0B2}"/>
    <cellStyle name="SAPBEXHLevel3 2 2 3 2 6" xfId="13943" xr:uid="{0E80D7B6-A8D3-4612-94BD-E8A93C017D7E}"/>
    <cellStyle name="SAPBEXHLevel3 2 2 3 2 7" xfId="34445" xr:uid="{307339F0-0B7D-4887-8018-9399A2CC79DE}"/>
    <cellStyle name="SAPBEXHLevel3 2 2 3 2 8" xfId="34447" xr:uid="{F0AD48E5-8C26-45A7-8CFB-F81D704F4DCD}"/>
    <cellStyle name="SAPBEXHLevel3 2 2 3 2 9" xfId="34449" xr:uid="{41E7110C-7956-4F4F-864C-91AA0FD2C047}"/>
    <cellStyle name="SAPBEXHLevel3 2 2 3 3" xfId="42180" xr:uid="{3CAC0D62-A9BF-4067-A946-1C7D084ABE78}"/>
    <cellStyle name="SAPBEXHLevel3 2 2 3 4" xfId="42181" xr:uid="{B3449FC9-CCFC-4966-9710-76EF4DEEE912}"/>
    <cellStyle name="SAPBEXHLevel3 2 2 3 5" xfId="24740" xr:uid="{5245C6FA-4BD8-4CF5-801E-AA0D637D6D0D}"/>
    <cellStyle name="SAPBEXHLevel3 2 2 3 6" xfId="24742" xr:uid="{362DD53C-89CA-49A7-A540-3C9B5FA8707E}"/>
    <cellStyle name="SAPBEXHLevel3 2 2 3 7" xfId="24744" xr:uid="{2AC26147-5EA9-493A-93D8-69C9BCAA7FEB}"/>
    <cellStyle name="SAPBEXHLevel3 2 2 3 8" xfId="24746" xr:uid="{9EA73D4F-739A-456C-B0BB-DC6665AF8226}"/>
    <cellStyle name="SAPBEXHLevel3 2 2 3 9" xfId="3188" xr:uid="{E1DCC423-E16C-4510-8759-D5E5B5FDF36F}"/>
    <cellStyle name="SAPBEXHLevel3 2 2 4" xfId="16853" xr:uid="{A48801EE-EFEF-48D0-9E7C-12B32C97A467}"/>
    <cellStyle name="SAPBEXHLevel3 2 2 4 10" xfId="42182" xr:uid="{E348AB7E-982D-44D8-A66C-F1E369E259E7}"/>
    <cellStyle name="SAPBEXHLevel3 2 2 4 2" xfId="11812" xr:uid="{452BA856-56A5-4B4B-83FD-701EBED41BBF}"/>
    <cellStyle name="SAPBEXHLevel3 2 2 4 2 2" xfId="11822" xr:uid="{B1F5BB97-7F72-49A4-A5F5-FB5AD77F66A9}"/>
    <cellStyle name="SAPBEXHLevel3 2 2 4 2 3" xfId="11832" xr:uid="{13793F2C-6B78-49F4-BF76-AB6B193F4DF7}"/>
    <cellStyle name="SAPBEXHLevel3 2 2 4 2 4" xfId="4884" xr:uid="{FFE606E9-A9E0-4940-8CFA-6948A577F164}"/>
    <cellStyle name="SAPBEXHLevel3 2 2 4 2 5" xfId="42183" xr:uid="{233776BB-A43D-46ED-8496-47F809113A3C}"/>
    <cellStyle name="SAPBEXHLevel3 2 2 4 2 6" xfId="4901" xr:uid="{1374886F-8878-44A2-95CA-26025FB092BB}"/>
    <cellStyle name="SAPBEXHLevel3 2 2 4 2 7" xfId="4926" xr:uid="{DA4C4962-B212-445B-95AD-D99E40F1FABE}"/>
    <cellStyle name="SAPBEXHLevel3 2 2 4 2 8" xfId="917" xr:uid="{AE982F8E-20A3-4B3B-B48F-A88BAD539134}"/>
    <cellStyle name="SAPBEXHLevel3 2 2 4 2 9" xfId="1334" xr:uid="{B6598EEC-99FA-4C86-B2B8-B31E26E575E3}"/>
    <cellStyle name="SAPBEXHLevel3 2 2 4 3" xfId="11839" xr:uid="{A083BEF5-5C46-4B64-BEC5-06CDB7605186}"/>
    <cellStyle name="SAPBEXHLevel3 2 2 4 4" xfId="11858" xr:uid="{4FBED9B8-9627-4D25-906D-0795F86E1E93}"/>
    <cellStyle name="SAPBEXHLevel3 2 2 4 5" xfId="11873" xr:uid="{C7781A03-8628-4BED-81A1-8DB14512D64C}"/>
    <cellStyle name="SAPBEXHLevel3 2 2 4 6" xfId="22170" xr:uid="{540BD729-F134-4D38-A8CC-7F3853EE05C6}"/>
    <cellStyle name="SAPBEXHLevel3 2 2 4 7" xfId="19703" xr:uid="{950F2772-63E3-4D3F-87C9-A9BFD0357D01}"/>
    <cellStyle name="SAPBEXHLevel3 2 2 4 8" xfId="42184" xr:uid="{0F2B1E7D-E824-466D-BE9A-F71A50623F12}"/>
    <cellStyle name="SAPBEXHLevel3 2 2 4 9" xfId="42185" xr:uid="{E32C079B-A63D-4DD5-96CC-EFF64E8194B6}"/>
    <cellStyle name="SAPBEXHLevel3 2 2 5" xfId="15669" xr:uid="{AE926062-168F-4CF4-98BB-FDCF99D1E245}"/>
    <cellStyle name="SAPBEXHLevel3 2 2 5 10" xfId="42186" xr:uid="{4EE16817-44E1-4DEB-97F1-E09E7F71F434}"/>
    <cellStyle name="SAPBEXHLevel3 2 2 5 2" xfId="22180" xr:uid="{8517B5BA-3A7E-48BE-816A-6E2D8F8558F6}"/>
    <cellStyle name="SAPBEXHLevel3 2 2 5 2 2" xfId="42187" xr:uid="{BDCF551F-E94B-4243-90B3-C233F3D7C189}"/>
    <cellStyle name="SAPBEXHLevel3 2 2 5 2 3" xfId="31996" xr:uid="{29B521EC-1EA4-485F-8E51-2CE944264355}"/>
    <cellStyle name="SAPBEXHLevel3 2 2 5 2 4" xfId="31998" xr:uid="{4F7B9F58-994C-4782-AF7D-CDFB237AB12D}"/>
    <cellStyle name="SAPBEXHLevel3 2 2 5 2 5" xfId="32000" xr:uid="{BB290388-8AA1-411E-A8A9-35751ED67727}"/>
    <cellStyle name="SAPBEXHLevel3 2 2 5 2 6" xfId="32002" xr:uid="{A15C0DBA-465D-4BE4-8127-3CC7A86934F8}"/>
    <cellStyle name="SAPBEXHLevel3 2 2 5 2 7" xfId="42188" xr:uid="{27A981E8-0A62-43EE-8D1C-A44C78CF18D3}"/>
    <cellStyle name="SAPBEXHLevel3 2 2 5 2 8" xfId="42189" xr:uid="{6F53DB8D-CE63-460A-AEFC-B50124B81B60}"/>
    <cellStyle name="SAPBEXHLevel3 2 2 5 2 9" xfId="42190" xr:uid="{669E0C91-D443-495C-B959-99C957CED957}"/>
    <cellStyle name="SAPBEXHLevel3 2 2 5 3" xfId="22183" xr:uid="{976FC9BB-81DF-4730-A5D8-C5E79D25283D}"/>
    <cellStyle name="SAPBEXHLevel3 2 2 5 4" xfId="22186" xr:uid="{3CA6A2F5-A93E-4F2A-9532-EE0BDFADBFF8}"/>
    <cellStyle name="SAPBEXHLevel3 2 2 5 5" xfId="22190" xr:uid="{AEBD237B-3F95-42BA-A49D-4F4FDF477E7B}"/>
    <cellStyle name="SAPBEXHLevel3 2 2 5 6" xfId="22194" xr:uid="{FADFB947-87DF-4D5C-AF85-58DDF669E71A}"/>
    <cellStyle name="SAPBEXHLevel3 2 2 5 7" xfId="22198" xr:uid="{92977DE4-45C1-425A-9BD1-91329FD2EBC1}"/>
    <cellStyle name="SAPBEXHLevel3 2 2 5 8" xfId="34390" xr:uid="{D90DE063-65C0-4762-8875-AAB5C3B94133}"/>
    <cellStyle name="SAPBEXHLevel3 2 2 5 9" xfId="34393" xr:uid="{0BA39959-839E-4673-ABB4-55A15B7753BF}"/>
    <cellStyle name="SAPBEXHLevel3 2 2 6" xfId="15673" xr:uid="{8A7C9F95-FB8B-44BD-983A-E6547282A03C}"/>
    <cellStyle name="SAPBEXHLevel3 2 2 6 10" xfId="14036" xr:uid="{6FEA15F1-A003-4669-9292-5705B2321CF5}"/>
    <cellStyle name="SAPBEXHLevel3 2 2 6 2" xfId="22209" xr:uid="{19C16647-A1F7-4D20-B2A6-489BE656B8E1}"/>
    <cellStyle name="SAPBEXHLevel3 2 2 6 2 2" xfId="42191" xr:uid="{4D46A54D-7D18-44BA-A1FF-ED2DFE1BC4A4}"/>
    <cellStyle name="SAPBEXHLevel3 2 2 6 2 3" xfId="42192" xr:uid="{2C8C0942-61EF-4A3B-8571-6D279A6A7BF8}"/>
    <cellStyle name="SAPBEXHLevel3 2 2 6 2 4" xfId="39490" xr:uid="{0EDA938B-06E7-436A-AD5E-48381BB48B35}"/>
    <cellStyle name="SAPBEXHLevel3 2 2 6 2 5" xfId="39494" xr:uid="{44266C76-3E1B-48A9-A4BB-D163430E1C71}"/>
    <cellStyle name="SAPBEXHLevel3 2 2 6 2 6" xfId="39496" xr:uid="{655823E3-03B4-4F2C-ADF1-5C7E97CA64AD}"/>
    <cellStyle name="SAPBEXHLevel3 2 2 6 2 7" xfId="39498" xr:uid="{A3B4A574-764B-4E99-A883-D41F61C8B109}"/>
    <cellStyle name="SAPBEXHLevel3 2 2 6 2 8" xfId="39500" xr:uid="{FD0B4298-DE7B-4530-B57B-35C676B32291}"/>
    <cellStyle name="SAPBEXHLevel3 2 2 6 2 9" xfId="39502" xr:uid="{24FECDB1-152F-49E3-90F7-F99FCED75660}"/>
    <cellStyle name="SAPBEXHLevel3 2 2 6 3" xfId="22212" xr:uid="{024F995F-177C-4FA5-A46C-45D7988BC9EF}"/>
    <cellStyle name="SAPBEXHLevel3 2 2 6 4" xfId="22215" xr:uid="{B9ED036E-01C4-4365-8455-470D22218EEA}"/>
    <cellStyle name="SAPBEXHLevel3 2 2 6 5" xfId="22218" xr:uid="{214CD4D1-301A-4386-BEE4-82B6944AA1A1}"/>
    <cellStyle name="SAPBEXHLevel3 2 2 6 6" xfId="22221" xr:uid="{2DB1956D-C56A-4472-90AA-29855A1E04E4}"/>
    <cellStyle name="SAPBEXHLevel3 2 2 6 7" xfId="22224" xr:uid="{599BEC39-5369-4B85-AFDE-BD6913DE5745}"/>
    <cellStyle name="SAPBEXHLevel3 2 2 6 8" xfId="42193" xr:uid="{87C1B2B3-602F-4BF5-BD84-1A39BFD17A9C}"/>
    <cellStyle name="SAPBEXHLevel3 2 2 6 9" xfId="42194" xr:uid="{5207F9A8-D146-4772-8591-35BC1D49728E}"/>
    <cellStyle name="SAPBEXHLevel3 2 2 7" xfId="15677" xr:uid="{747E6EBC-7D09-48F7-B191-F0ACDFCD26AC}"/>
    <cellStyle name="SAPBEXHLevel3 2 2 7 2" xfId="22231" xr:uid="{DAE50433-7384-4D49-B46F-B2A34AEE55ED}"/>
    <cellStyle name="SAPBEXHLevel3 2 2 7 3" xfId="22234" xr:uid="{0472E467-BEEB-4EC4-8501-E0F1058E205A}"/>
    <cellStyle name="SAPBEXHLevel3 2 2 7 4" xfId="22237" xr:uid="{EFA0D6AB-3207-44D9-B1BE-A1863280C2C4}"/>
    <cellStyle name="SAPBEXHLevel3 2 2 7 5" xfId="19101" xr:uid="{37480A85-2AB4-473A-A34B-1B6F39EA8C26}"/>
    <cellStyle name="SAPBEXHLevel3 2 2 7 6" xfId="9575" xr:uid="{6BD7B0D7-4460-40FE-8D53-0659CA0D2574}"/>
    <cellStyle name="SAPBEXHLevel3 2 2 7 7" xfId="19106" xr:uid="{4D69CF72-948D-4826-A9C4-DB87711F8340}"/>
    <cellStyle name="SAPBEXHLevel3 2 2 7 8" xfId="19111" xr:uid="{32117BBB-BAAB-4519-B1D4-D18B2D271BCB}"/>
    <cellStyle name="SAPBEXHLevel3 2 2 7 9" xfId="19114" xr:uid="{99622DE7-0833-4725-82D6-4CB04A8A7708}"/>
    <cellStyle name="SAPBEXHLevel3 2 2 8" xfId="15681" xr:uid="{672A46DE-C03F-43C1-8EDF-F3F9D7563F95}"/>
    <cellStyle name="SAPBEXHLevel3 2 2 8 2" xfId="22244" xr:uid="{D0F4BDF4-6E43-475F-BB29-7A2A4A77ECC7}"/>
    <cellStyle name="SAPBEXHLevel3 2 2 8 3" xfId="22247" xr:uid="{1AC8CFF8-E71F-4700-B89E-C6A8B641C25A}"/>
    <cellStyle name="SAPBEXHLevel3 2 2 8 4" xfId="22250" xr:uid="{C1705614-143C-4E65-B45D-02EBD40DFFA8}"/>
    <cellStyle name="SAPBEXHLevel3 2 2 8 5" xfId="22253" xr:uid="{7446E0D9-2F55-4687-B2FC-B5C18DF8C4D2}"/>
    <cellStyle name="SAPBEXHLevel3 2 2 8 6" xfId="22256" xr:uid="{F511AC99-256E-4D32-92B5-F2C37C32B3E3}"/>
    <cellStyle name="SAPBEXHLevel3 2 2 8 7" xfId="22259" xr:uid="{E79BD295-F219-420F-8CA2-35903DA4FDCD}"/>
    <cellStyle name="SAPBEXHLevel3 2 2 8 8" xfId="35136" xr:uid="{FDCCF0B1-9EE1-4361-9857-32B2A4636554}"/>
    <cellStyle name="SAPBEXHLevel3 2 2 8 9" xfId="35142" xr:uid="{883BDECA-C4EF-41BA-BD3C-7ACF48375BF4}"/>
    <cellStyle name="SAPBEXHLevel3 2 2 9" xfId="15685" xr:uid="{BA85BE62-E9DD-4ABA-935B-014F170DCCD3}"/>
    <cellStyle name="SAPBEXHLevel3 2 2 9 2" xfId="42195" xr:uid="{91E71809-6BC3-4D19-BF33-208C882E0E0A}"/>
    <cellStyle name="SAPBEXHLevel3 2 2 9 3" xfId="42196" xr:uid="{EE2F8BC7-1C05-4090-8E4D-FD661EEF8A48}"/>
    <cellStyle name="SAPBEXHLevel3 2 2 9 4" xfId="42197" xr:uid="{5B573362-A8A4-4567-9FBD-11CFCB58BE90}"/>
    <cellStyle name="SAPBEXHLevel3 2 2 9 5" xfId="32437" xr:uid="{808DE17A-2C3B-4D77-A6FB-A7C7B608AC4F}"/>
    <cellStyle name="SAPBEXHLevel3 2 2 9 6" xfId="32439" xr:uid="{D0DB96AD-DB49-43D0-A4FF-BA9A1EEECD7B}"/>
    <cellStyle name="SAPBEXHLevel3 2 2 9 7" xfId="2323" xr:uid="{3728208A-71F5-4B45-8252-A24D049F4D7F}"/>
    <cellStyle name="SAPBEXHLevel3 2 2 9 8" xfId="1151" xr:uid="{A6AA6E01-9AD8-4EB1-8B0D-9C92182B1F05}"/>
    <cellStyle name="SAPBEXHLevel3 2 2 9 9" xfId="2365" xr:uid="{5B6C19DD-FD44-4F70-8433-540B843D4272}"/>
    <cellStyle name="SAPBEXHLevel3 2 2_New TB 18-19" xfId="10525" xr:uid="{508214CC-5CF7-430B-BBD2-A53D9C09180E}"/>
    <cellStyle name="SAPBEXHLevel3 2 20" xfId="42155" xr:uid="{E1C0C9A1-46A9-4BC8-9D4A-B7EBFAEC882B}"/>
    <cellStyle name="SAPBEXHLevel3 2 21" xfId="42157" xr:uid="{08C8D98D-F9F2-40E1-913D-801761B579C5}"/>
    <cellStyle name="SAPBEXHLevel3 2 3" xfId="42198" xr:uid="{34DA1527-107D-44E1-8EBB-B6579396CB4D}"/>
    <cellStyle name="SAPBEXHLevel3 2 3 10" xfId="42199" xr:uid="{CC702A86-D851-4586-9D1A-1971824E5120}"/>
    <cellStyle name="SAPBEXHLevel3 2 3 10 2" xfId="42200" xr:uid="{F4143627-5684-4828-88D9-38D6C3CBAED0}"/>
    <cellStyle name="SAPBEXHLevel3 2 3 10 3" xfId="42201" xr:uid="{79A2AA29-69AC-479D-A10B-F19BBE6E6AA6}"/>
    <cellStyle name="SAPBEXHLevel3 2 3 10 4" xfId="42202" xr:uid="{993896A5-507D-4F6A-A513-07E540BB42CD}"/>
    <cellStyle name="SAPBEXHLevel3 2 3 10 5" xfId="42203" xr:uid="{6D883E51-46DE-4501-8AAD-3680B102F193}"/>
    <cellStyle name="SAPBEXHLevel3 2 3 10 6" xfId="42204" xr:uid="{0987F840-D3A3-4FB6-B485-B5E63F5C5F9F}"/>
    <cellStyle name="SAPBEXHLevel3 2 3 10 7" xfId="42205" xr:uid="{B1AC27E4-582C-4995-B69D-A74DFB7F971C}"/>
    <cellStyle name="SAPBEXHLevel3 2 3 10 8" xfId="42206" xr:uid="{7D3B1903-62AA-4DCF-AEAF-0F536C1530D2}"/>
    <cellStyle name="SAPBEXHLevel3 2 3 10 9" xfId="42207" xr:uid="{C652FE3A-7D31-41CB-9728-59D29136373C}"/>
    <cellStyle name="SAPBEXHLevel3 2 3 11" xfId="42208" xr:uid="{94725E25-E93B-4546-B653-E17FD9827F56}"/>
    <cellStyle name="SAPBEXHLevel3 2 3 12" xfId="42209" xr:uid="{C9233DA1-F033-4748-969A-9263298A8EE0}"/>
    <cellStyle name="SAPBEXHLevel3 2 3 13" xfId="42210" xr:uid="{E1CFB5C5-19AF-4BC2-BD40-E2E48E8DE5AA}"/>
    <cellStyle name="SAPBEXHLevel3 2 3 14" xfId="42211" xr:uid="{CD9AB50C-5C8C-485F-8683-B802C38FCA5B}"/>
    <cellStyle name="SAPBEXHLevel3 2 3 15" xfId="42212" xr:uid="{BDCD14A6-CD15-4682-898C-E9DA5D1F67F6}"/>
    <cellStyle name="SAPBEXHLevel3 2 3 16" xfId="42213" xr:uid="{B13BC19D-9423-42FA-96A6-3B713FA04FF3}"/>
    <cellStyle name="SAPBEXHLevel3 2 3 17" xfId="42214" xr:uid="{D13BAC32-64C4-4E91-8EA7-6AABC824FEFB}"/>
    <cellStyle name="SAPBEXHLevel3 2 3 18" xfId="35227" xr:uid="{03A48B13-9AF3-4FE7-8A49-EC6D0B888DE4}"/>
    <cellStyle name="SAPBEXHLevel3 2 3 2" xfId="42215" xr:uid="{AAABFCCD-13AE-4C83-844C-92BBBDFC0010}"/>
    <cellStyle name="SAPBEXHLevel3 2 3 2 10" xfId="42216" xr:uid="{E93E2A1F-A69F-43EE-8457-2B16CF35CD19}"/>
    <cellStyle name="SAPBEXHLevel3 2 3 2 2" xfId="42217" xr:uid="{BD544196-E7D7-4905-90F0-F68A2AB74AE4}"/>
    <cellStyle name="SAPBEXHLevel3 2 3 2 2 2" xfId="42218" xr:uid="{60BB0637-38F0-45C8-A7A7-BFE2F068A543}"/>
    <cellStyle name="SAPBEXHLevel3 2 3 2 2 3" xfId="42219" xr:uid="{B90CEFBE-0810-452C-BBE6-80D1BD51EEA9}"/>
    <cellStyle name="SAPBEXHLevel3 2 3 2 2 4" xfId="42220" xr:uid="{C5EA545F-2894-48A2-8059-26B0D9AAA16C}"/>
    <cellStyle name="SAPBEXHLevel3 2 3 2 2 5" xfId="42221" xr:uid="{97D364B0-3769-4365-AEAA-0A05F2372645}"/>
    <cellStyle name="SAPBEXHLevel3 2 3 2 2 6" xfId="42222" xr:uid="{0A4FC1C5-CF60-4891-B5BC-16E29DAF73DF}"/>
    <cellStyle name="SAPBEXHLevel3 2 3 2 2 7" xfId="42223" xr:uid="{F9788C40-324E-446B-A5DF-1671A228669D}"/>
    <cellStyle name="SAPBEXHLevel3 2 3 2 2 8" xfId="42224" xr:uid="{A8C346EB-275A-4222-B5C8-1444738475A1}"/>
    <cellStyle name="SAPBEXHLevel3 2 3 2 2 9" xfId="42225" xr:uid="{48801E14-E48E-43D6-BB7C-9FED81235D22}"/>
    <cellStyle name="SAPBEXHLevel3 2 3 2 3" xfId="42226" xr:uid="{D2816A75-1A09-4C22-9505-9E61035B547B}"/>
    <cellStyle name="SAPBEXHLevel3 2 3 2 4" xfId="42227" xr:uid="{A8173DB0-917C-4887-A49A-9CF961ACE616}"/>
    <cellStyle name="SAPBEXHLevel3 2 3 2 5" xfId="42228" xr:uid="{010D3804-A0D7-452D-A443-A5A62718788B}"/>
    <cellStyle name="SAPBEXHLevel3 2 3 2 6" xfId="42229" xr:uid="{6F50099E-7DF4-4CBE-A29F-8EA743D16744}"/>
    <cellStyle name="SAPBEXHLevel3 2 3 2 7" xfId="42230" xr:uid="{CA6A7D4E-B130-4D61-88C3-F90E780D676E}"/>
    <cellStyle name="SAPBEXHLevel3 2 3 2 8" xfId="42231" xr:uid="{12E525AE-1673-4342-B691-523BB2DF8BAC}"/>
    <cellStyle name="SAPBEXHLevel3 2 3 2 9" xfId="42232" xr:uid="{30523182-BD22-46B5-89C7-FFF064835A27}"/>
    <cellStyle name="SAPBEXHLevel3 2 3 3" xfId="42233" xr:uid="{7C1BCF6E-20FF-48D2-8108-FC1CD0772F60}"/>
    <cellStyle name="SAPBEXHLevel3 2 3 3 10" xfId="42234" xr:uid="{2EF55631-5A73-4A2E-B279-33C2941948D2}"/>
    <cellStyle name="SAPBEXHLevel3 2 3 3 2" xfId="42235" xr:uid="{665C9FE8-BC0D-414F-A204-D9B37A801802}"/>
    <cellStyle name="SAPBEXHLevel3 2 3 3 2 2" xfId="6476" xr:uid="{2CB176FD-2635-4445-969E-A36E4096901B}"/>
    <cellStyle name="SAPBEXHLevel3 2 3 3 2 3" xfId="6482" xr:uid="{330BDAF3-24A1-472D-805E-F39F3385D27C}"/>
    <cellStyle name="SAPBEXHLevel3 2 3 3 2 4" xfId="6488" xr:uid="{574C5EF6-3DFD-43F1-B6CD-1FF6BBF491A9}"/>
    <cellStyle name="SAPBEXHLevel3 2 3 3 2 5" xfId="6510" xr:uid="{CF48BA36-F343-4664-B9DA-CDC8098DC351}"/>
    <cellStyle name="SAPBEXHLevel3 2 3 3 2 6" xfId="6517" xr:uid="{F559252D-0700-44C8-9958-2F4B28335B14}"/>
    <cellStyle name="SAPBEXHLevel3 2 3 3 2 7" xfId="6524" xr:uid="{E25B6044-4B41-4F35-80B8-8EA80A8C0CC4}"/>
    <cellStyle name="SAPBEXHLevel3 2 3 3 2 8" xfId="2766" xr:uid="{108BB1A5-C693-4E20-8541-4753F2D338CB}"/>
    <cellStyle name="SAPBEXHLevel3 2 3 3 2 9" xfId="6530" xr:uid="{E684B001-642B-4872-9B4A-6F954034F72E}"/>
    <cellStyle name="SAPBEXHLevel3 2 3 3 3" xfId="42236" xr:uid="{328908C9-EEBD-4788-ADB3-35FC755F7984}"/>
    <cellStyle name="SAPBEXHLevel3 2 3 3 4" xfId="42237" xr:uid="{DFB4E3D8-6000-4614-B3D6-B3E542E09BEB}"/>
    <cellStyle name="SAPBEXHLevel3 2 3 3 5" xfId="42238" xr:uid="{60D04190-1DA9-4C79-B506-CBD1E382D2BE}"/>
    <cellStyle name="SAPBEXHLevel3 2 3 3 6" xfId="42239" xr:uid="{E11E4B3B-D92B-4F20-A8CD-75D8080BB8C6}"/>
    <cellStyle name="SAPBEXHLevel3 2 3 3 7" xfId="42240" xr:uid="{1509E207-24E1-4EC3-BC8D-E221DE7365D6}"/>
    <cellStyle name="SAPBEXHLevel3 2 3 3 8" xfId="35187" xr:uid="{B1640375-71C4-47C5-B721-C167D23999BF}"/>
    <cellStyle name="SAPBEXHLevel3 2 3 3 9" xfId="36894" xr:uid="{FC1C43C8-4E97-4760-8454-AC9B81BE660E}"/>
    <cellStyle name="SAPBEXHLevel3 2 3 4" xfId="8788" xr:uid="{444A7945-67E4-4418-8189-5FC65550A9CA}"/>
    <cellStyle name="SAPBEXHLevel3 2 3 4 10" xfId="42241" xr:uid="{0BCF9E9E-FED9-44B8-8F4A-9F52BB54D8A4}"/>
    <cellStyle name="SAPBEXHLevel3 2 3 4 2" xfId="13549" xr:uid="{BB10D23E-981C-423C-B79D-F985837FA9A3}"/>
    <cellStyle name="SAPBEXHLevel3 2 3 4 2 2" xfId="42242" xr:uid="{71C2CDD0-D564-43CA-9F6B-AF4AE3189C52}"/>
    <cellStyle name="SAPBEXHLevel3 2 3 4 2 3" xfId="42243" xr:uid="{25CC07E8-ECAF-47AA-A2BD-0D5D88345161}"/>
    <cellStyle name="SAPBEXHLevel3 2 3 4 2 4" xfId="42244" xr:uid="{260BE366-16B1-4936-8A9D-8F7D94065C23}"/>
    <cellStyle name="SAPBEXHLevel3 2 3 4 2 5" xfId="42245" xr:uid="{44992EE2-6BD2-4050-B0C8-2A7905C1DE36}"/>
    <cellStyle name="SAPBEXHLevel3 2 3 4 2 6" xfId="34720" xr:uid="{EDBB5094-4A92-4C47-8C86-BB50EB7A60F6}"/>
    <cellStyle name="SAPBEXHLevel3 2 3 4 2 7" xfId="34728" xr:uid="{FAE21A00-75F6-43E0-A1F1-E4E70D771D49}"/>
    <cellStyle name="SAPBEXHLevel3 2 3 4 2 8" xfId="34730" xr:uid="{D6DEBF38-2C29-4CBA-9D47-AC7F14C87F3E}"/>
    <cellStyle name="SAPBEXHLevel3 2 3 4 2 9" xfId="34732" xr:uid="{1395870F-19E6-410E-ACEA-A6EEA0D22B0B}"/>
    <cellStyle name="SAPBEXHLevel3 2 3 4 3" xfId="13558" xr:uid="{415399B5-1DD2-45CA-B1A7-9BDF054FF48B}"/>
    <cellStyle name="SAPBEXHLevel3 2 3 4 4" xfId="13566" xr:uid="{26E58E1D-9B64-452A-A325-12E884DD63CE}"/>
    <cellStyle name="SAPBEXHLevel3 2 3 4 5" xfId="13576" xr:uid="{FC48E183-2B49-435F-AB57-444A69F137F1}"/>
    <cellStyle name="SAPBEXHLevel3 2 3 4 6" xfId="22269" xr:uid="{9D63A35A-7D1C-4B54-A8FC-B5131AD970BE}"/>
    <cellStyle name="SAPBEXHLevel3 2 3 4 7" xfId="22274" xr:uid="{37C31C58-35BA-47B4-9B97-F731F4916920}"/>
    <cellStyle name="SAPBEXHLevel3 2 3 4 8" xfId="42246" xr:uid="{E896056C-DEA3-4941-970D-52659B068F61}"/>
    <cellStyle name="SAPBEXHLevel3 2 3 4 9" xfId="42247" xr:uid="{39EB2F0B-F9A7-441C-BA72-1B94A0330403}"/>
    <cellStyle name="SAPBEXHLevel3 2 3 5" xfId="7420" xr:uid="{C22F88E1-3368-4860-A7E0-7DC7D14DD170}"/>
    <cellStyle name="SAPBEXHLevel3 2 3 5 10" xfId="42248" xr:uid="{9897CA9E-C76B-4A68-94F9-3D43955D5483}"/>
    <cellStyle name="SAPBEXHLevel3 2 3 5 2" xfId="22283" xr:uid="{40CD6286-CC1B-44A0-9E07-F30029997F99}"/>
    <cellStyle name="SAPBEXHLevel3 2 3 5 2 2" xfId="42249" xr:uid="{8B5ABC49-B431-48BF-95C7-5B185DCF55EA}"/>
    <cellStyle name="SAPBEXHLevel3 2 3 5 2 3" xfId="42250" xr:uid="{DB0661BB-8CC7-4BE1-809C-AB94D4515C4D}"/>
    <cellStyle name="SAPBEXHLevel3 2 3 5 2 4" xfId="42251" xr:uid="{4D8F0C9D-8326-489B-8E0B-736D3E386A85}"/>
    <cellStyle name="SAPBEXHLevel3 2 3 5 2 5" xfId="42252" xr:uid="{7ECE7532-A948-41C3-B09A-946852113F37}"/>
    <cellStyle name="SAPBEXHLevel3 2 3 5 2 6" xfId="42253" xr:uid="{13E44E5B-9369-47E2-8FDF-96887B8D177A}"/>
    <cellStyle name="SAPBEXHLevel3 2 3 5 2 7" xfId="42254" xr:uid="{4AA115A0-E0E2-4CD1-A116-A2B142910D2C}"/>
    <cellStyle name="SAPBEXHLevel3 2 3 5 2 8" xfId="42255" xr:uid="{9ED1D0B8-2A4C-4504-99A2-691E39EE756F}"/>
    <cellStyle name="SAPBEXHLevel3 2 3 5 2 9" xfId="42256" xr:uid="{DCD9DDC6-43B4-431A-B469-A9BA17A7E15E}"/>
    <cellStyle name="SAPBEXHLevel3 2 3 5 3" xfId="22286" xr:uid="{B9CFF031-8C3E-43BE-97EC-69606C63873E}"/>
    <cellStyle name="SAPBEXHLevel3 2 3 5 4" xfId="22289" xr:uid="{39B75142-602E-49E4-8087-528BAFC2CDD2}"/>
    <cellStyle name="SAPBEXHLevel3 2 3 5 5" xfId="22294" xr:uid="{DDE9529F-6C4E-4152-8539-DB2871789661}"/>
    <cellStyle name="SAPBEXHLevel3 2 3 5 6" xfId="22298" xr:uid="{DEDC4E7A-797E-4F44-9087-9B73804EFAC8}"/>
    <cellStyle name="SAPBEXHLevel3 2 3 5 7" xfId="22302" xr:uid="{79FD7839-5523-4C05-98E7-B814B1842EFB}"/>
    <cellStyle name="SAPBEXHLevel3 2 3 5 8" xfId="38967" xr:uid="{727F6D13-DA1A-4618-BB7A-5CAC8725D3DF}"/>
    <cellStyle name="SAPBEXHLevel3 2 3 5 9" xfId="38969" xr:uid="{EB047530-F399-4048-9547-76A5B9ED323E}"/>
    <cellStyle name="SAPBEXHLevel3 2 3 6" xfId="7425" xr:uid="{81891A69-7AC8-49A6-BEED-29B7BA47B563}"/>
    <cellStyle name="SAPBEXHLevel3 2 3 6 10" xfId="39661" xr:uid="{851FF785-0D41-4BE8-AE2D-CEB5672AE94E}"/>
    <cellStyle name="SAPBEXHLevel3 2 3 6 2" xfId="22313" xr:uid="{21D8DB1C-8EB7-439F-8FC6-2936BCBA35F6}"/>
    <cellStyle name="SAPBEXHLevel3 2 3 6 2 2" xfId="42257" xr:uid="{24A65A2A-FAA5-4DDA-B3B9-4BC7F8B13CD5}"/>
    <cellStyle name="SAPBEXHLevel3 2 3 6 2 3" xfId="42258" xr:uid="{F4E03F46-1B74-41F4-A9F3-8789EF434F07}"/>
    <cellStyle name="SAPBEXHLevel3 2 3 6 2 4" xfId="39825" xr:uid="{BAD1A605-D77F-48E6-A897-18EB0FCE3157}"/>
    <cellStyle name="SAPBEXHLevel3 2 3 6 2 5" xfId="39827" xr:uid="{965564DC-D998-4DCD-9BD4-779D8BDC1958}"/>
    <cellStyle name="SAPBEXHLevel3 2 3 6 2 6" xfId="39829" xr:uid="{7B5B6CC0-81AB-4014-822C-4B57E5A87126}"/>
    <cellStyle name="SAPBEXHLevel3 2 3 6 2 7" xfId="39831" xr:uid="{A8D52910-F2EA-487C-B4B2-88DF975A9B69}"/>
    <cellStyle name="SAPBEXHLevel3 2 3 6 2 8" xfId="39833" xr:uid="{C7D58DDA-0A7C-4004-B1BA-719F6040815A}"/>
    <cellStyle name="SAPBEXHLevel3 2 3 6 2 9" xfId="39835" xr:uid="{6CE585F5-7AE5-4C5E-986D-A9DF0F82D5D6}"/>
    <cellStyle name="SAPBEXHLevel3 2 3 6 3" xfId="22317" xr:uid="{257ED544-1527-4AE5-9AAD-DA19594C580F}"/>
    <cellStyle name="SAPBEXHLevel3 2 3 6 4" xfId="22320" xr:uid="{7AB21F68-2EF9-4A64-A7A9-79EAA66E70F2}"/>
    <cellStyle name="SAPBEXHLevel3 2 3 6 5" xfId="22324" xr:uid="{87A7CEDD-388B-43D4-8A68-CFF823A8E465}"/>
    <cellStyle name="SAPBEXHLevel3 2 3 6 6" xfId="22327" xr:uid="{5650E201-5EC4-4B96-9C43-0AAD3EFBE83E}"/>
    <cellStyle name="SAPBEXHLevel3 2 3 6 7" xfId="22330" xr:uid="{467EF7D9-BCD0-4940-A26C-D280B16B15A3}"/>
    <cellStyle name="SAPBEXHLevel3 2 3 6 8" xfId="42259" xr:uid="{9B340E46-1C6B-4F08-AE3A-D1B7EFB67F58}"/>
    <cellStyle name="SAPBEXHLevel3 2 3 6 9" xfId="42260" xr:uid="{6388EE50-2D5D-45E5-B3BD-AEF98EADE581}"/>
    <cellStyle name="SAPBEXHLevel3 2 3 7" xfId="619" xr:uid="{E620185B-3EB2-4DBD-B1B8-A3CA2C7CD6AE}"/>
    <cellStyle name="SAPBEXHLevel3 2 3 7 2" xfId="22337" xr:uid="{4973563D-84B0-400D-B320-497EB144F1B0}"/>
    <cellStyle name="SAPBEXHLevel3 2 3 7 3" xfId="22340" xr:uid="{813337A8-F753-44CE-B6DC-B7DB44B54D27}"/>
    <cellStyle name="SAPBEXHLevel3 2 3 7 4" xfId="22343" xr:uid="{84CB0749-1744-4FF4-A62E-958A68BD6915}"/>
    <cellStyle name="SAPBEXHLevel3 2 3 7 5" xfId="22346" xr:uid="{CD3B9E71-F563-4670-A710-66BA1AC231FD}"/>
    <cellStyle name="SAPBEXHLevel3 2 3 7 6" xfId="22349" xr:uid="{3220A0CF-9932-4FCA-810F-AC29B3C8E689}"/>
    <cellStyle name="SAPBEXHLevel3 2 3 7 7" xfId="22352" xr:uid="{7A640552-3C46-4369-A11E-D2623C142B02}"/>
    <cellStyle name="SAPBEXHLevel3 2 3 7 8" xfId="42261" xr:uid="{286E5A6B-3882-4157-AE5F-830C99EF327E}"/>
    <cellStyle name="SAPBEXHLevel3 2 3 7 9" xfId="42262" xr:uid="{B9C030DC-3ECF-44F9-A0A6-ADC1B520069A}"/>
    <cellStyle name="SAPBEXHLevel3 2 3 8" xfId="15697" xr:uid="{45ADC3E5-A33D-4A27-96D5-599760BC282D}"/>
    <cellStyle name="SAPBEXHLevel3 2 3 8 2" xfId="22357" xr:uid="{D1E2978B-FA77-4E7A-BD7D-08739406C031}"/>
    <cellStyle name="SAPBEXHLevel3 2 3 8 3" xfId="22360" xr:uid="{33408BAB-5B86-41E9-9AD1-9BA5C4249920}"/>
    <cellStyle name="SAPBEXHLevel3 2 3 8 4" xfId="22363" xr:uid="{E3E4FE70-9E3A-4BBF-A032-C9091CB67F5A}"/>
    <cellStyle name="SAPBEXHLevel3 2 3 8 5" xfId="22366" xr:uid="{4C4EA395-3C04-4B79-9A42-573BB8450D90}"/>
    <cellStyle name="SAPBEXHLevel3 2 3 8 6" xfId="22369" xr:uid="{A9E90F35-EE59-422B-89C3-3BFE40E61B9A}"/>
    <cellStyle name="SAPBEXHLevel3 2 3 8 7" xfId="22372" xr:uid="{B548F51B-48AA-4957-8B12-8FF78BEE489D}"/>
    <cellStyle name="SAPBEXHLevel3 2 3 8 8" xfId="35191" xr:uid="{75A21A38-6C72-4893-9343-B57DD443503A}"/>
    <cellStyle name="SAPBEXHLevel3 2 3 8 9" xfId="42263" xr:uid="{AD3CA738-0340-4214-86AB-4E3C3C340C87}"/>
    <cellStyle name="SAPBEXHLevel3 2 3 9" xfId="15702" xr:uid="{9788F2AB-BB76-4300-8858-A6DC43E403AB}"/>
    <cellStyle name="SAPBEXHLevel3 2 3 9 2" xfId="38463" xr:uid="{918C9A92-6DD3-48BF-A442-2F863B6DF1F2}"/>
    <cellStyle name="SAPBEXHLevel3 2 3 9 3" xfId="42264" xr:uid="{82DA0B41-667F-489B-B8AF-2E1127E80C82}"/>
    <cellStyle name="SAPBEXHLevel3 2 3 9 4" xfId="42265" xr:uid="{762DA1E0-F4A6-473F-B41A-16B8BD1D8241}"/>
    <cellStyle name="SAPBEXHLevel3 2 3 9 5" xfId="32450" xr:uid="{0694E6B9-E5D2-4FC0-8DA2-2BAEB0F5203E}"/>
    <cellStyle name="SAPBEXHLevel3 2 3 9 6" xfId="32453" xr:uid="{EA442200-ABBB-463F-85F7-A557A9CB7851}"/>
    <cellStyle name="SAPBEXHLevel3 2 3 9 7" xfId="11684" xr:uid="{C4CD5D4D-9955-4FA4-BBB2-0943D5DD28CD}"/>
    <cellStyle name="SAPBEXHLevel3 2 3 9 8" xfId="11687" xr:uid="{C058A9F3-723A-460A-AB93-9BDD8F044F85}"/>
    <cellStyle name="SAPBEXHLevel3 2 3 9 9" xfId="11690" xr:uid="{354C41F5-8B21-41FF-96AE-C6D067155443}"/>
    <cellStyle name="SAPBEXHLevel3 2 3_New TB 18-19" xfId="42266" xr:uid="{60A893C8-4C64-4709-BBC7-E9B103016490}"/>
    <cellStyle name="SAPBEXHLevel3 2 4" xfId="42268" xr:uid="{C7D38DDF-A147-47F8-93CB-352DBB5D7EBE}"/>
    <cellStyle name="SAPBEXHLevel3 2 4 10" xfId="42269" xr:uid="{B35BF0B8-13D2-4B7E-A17C-9F50503DB529}"/>
    <cellStyle name="SAPBEXHLevel3 2 4 10 2" xfId="42270" xr:uid="{7FAF2E44-E4CC-4EE5-ACD7-57C694C758EA}"/>
    <cellStyle name="SAPBEXHLevel3 2 4 10 3" xfId="42271" xr:uid="{ADBCF5B2-51AC-46A0-9F63-5F72E9BF1833}"/>
    <cellStyle name="SAPBEXHLevel3 2 4 10 4" xfId="42272" xr:uid="{E55C8B11-85E3-4123-AE9E-197F153DF1B6}"/>
    <cellStyle name="SAPBEXHLevel3 2 4 10 5" xfId="42273" xr:uid="{7EFCD89D-FB13-48C6-B74B-0F9C49F9DD0C}"/>
    <cellStyle name="SAPBEXHLevel3 2 4 10 6" xfId="42274" xr:uid="{B4ED9482-D5FC-42F3-94B0-EDEFD42F5A14}"/>
    <cellStyle name="SAPBEXHLevel3 2 4 10 7" xfId="42275" xr:uid="{A681344B-5855-4362-ACE1-955A68336B4E}"/>
    <cellStyle name="SAPBEXHLevel3 2 4 10 8" xfId="42276" xr:uid="{C5FC75B5-D3D2-4A42-85FA-E851E096D705}"/>
    <cellStyle name="SAPBEXHLevel3 2 4 10 9" xfId="42277" xr:uid="{98E3C660-1EC1-416D-A1F9-98C24DF4C8A5}"/>
    <cellStyle name="SAPBEXHLevel3 2 4 11" xfId="42278" xr:uid="{9663EC82-0AB8-4B3F-942B-17A34594C50F}"/>
    <cellStyle name="SAPBEXHLevel3 2 4 12" xfId="42279" xr:uid="{7ABE7C2C-8DEC-49EE-988D-8CBABE369BBC}"/>
    <cellStyle name="SAPBEXHLevel3 2 4 13" xfId="42280" xr:uid="{655C7723-2177-4B8E-99F6-43F1D7F95C0E}"/>
    <cellStyle name="SAPBEXHLevel3 2 4 14" xfId="42281" xr:uid="{0E71D216-EAA0-498B-984C-270922B60867}"/>
    <cellStyle name="SAPBEXHLevel3 2 4 15" xfId="42282" xr:uid="{A737803D-1AA7-484A-AECC-EE1B880909CA}"/>
    <cellStyle name="SAPBEXHLevel3 2 4 16" xfId="42283" xr:uid="{699AF6F8-3905-448A-98AD-AD3A31045F1C}"/>
    <cellStyle name="SAPBEXHLevel3 2 4 17" xfId="42284" xr:uid="{D763A58F-7852-46E0-8686-09901D4D49AF}"/>
    <cellStyle name="SAPBEXHLevel3 2 4 18" xfId="42285" xr:uid="{5C54C907-E39E-41E7-9862-45CA01FB9815}"/>
    <cellStyle name="SAPBEXHLevel3 2 4 2" xfId="42286" xr:uid="{CB5A1DA8-DDFD-4017-B11B-9BA4B187DF0A}"/>
    <cellStyle name="SAPBEXHLevel3 2 4 2 10" xfId="41841" xr:uid="{4D1CD18D-E7EE-4824-BAFD-CFBB0ABF8581}"/>
    <cellStyle name="SAPBEXHLevel3 2 4 2 2" xfId="42288" xr:uid="{A24D6E5D-3D50-4844-8F64-289EE80693E6}"/>
    <cellStyle name="SAPBEXHLevel3 2 4 2 2 2" xfId="42289" xr:uid="{51F0D48E-5D32-43C5-8D49-555CA163EE1A}"/>
    <cellStyle name="SAPBEXHLevel3 2 4 2 2 3" xfId="42292" xr:uid="{F129BA63-5C5E-4140-959C-DF22AF4A9E07}"/>
    <cellStyle name="SAPBEXHLevel3 2 4 2 2 4" xfId="42294" xr:uid="{964801FD-55C7-40AE-B878-8F8F2C791EBF}"/>
    <cellStyle name="SAPBEXHLevel3 2 4 2 2 5" xfId="42296" xr:uid="{BB00B314-8EF3-43E9-B937-64038F8EA15A}"/>
    <cellStyle name="SAPBEXHLevel3 2 4 2 2 6" xfId="42298" xr:uid="{A625268B-A195-4543-90C8-661827C89B8B}"/>
    <cellStyle name="SAPBEXHLevel3 2 4 2 2 7" xfId="42300" xr:uid="{CD0CED1B-613D-49BF-9819-ED618DD8A706}"/>
    <cellStyle name="SAPBEXHLevel3 2 4 2 2 8" xfId="42302" xr:uid="{1C1790D8-5602-4DBA-93A1-E6992BD24583}"/>
    <cellStyle name="SAPBEXHLevel3 2 4 2 2 9" xfId="42303" xr:uid="{231BBA01-F376-4C99-9AB5-2F6299A426A1}"/>
    <cellStyle name="SAPBEXHLevel3 2 4 2 3" xfId="42304" xr:uid="{A1687592-B4E1-4DA6-A23F-B88A0FA0172A}"/>
    <cellStyle name="SAPBEXHLevel3 2 4 2 4" xfId="42305" xr:uid="{97100676-9D05-4698-82A8-17E4E9686358}"/>
    <cellStyle name="SAPBEXHLevel3 2 4 2 5" xfId="42306" xr:uid="{DF6A040A-0A61-4320-BB61-52B5E60673BE}"/>
    <cellStyle name="SAPBEXHLevel3 2 4 2 6" xfId="42307" xr:uid="{CD4CA121-DE21-47A7-9395-25FE7D499579}"/>
    <cellStyle name="SAPBEXHLevel3 2 4 2 7" xfId="42308" xr:uid="{22C78564-B276-4509-BD6C-9117CBDBBB33}"/>
    <cellStyle name="SAPBEXHLevel3 2 4 2 8" xfId="42309" xr:uid="{9F9BBE51-C56A-4D2D-84C3-F3A1C5FBD342}"/>
    <cellStyle name="SAPBEXHLevel3 2 4 2 9" xfId="42310" xr:uid="{F96F941E-90DA-4528-97C6-840019694047}"/>
    <cellStyle name="SAPBEXHLevel3 2 4 3" xfId="42311" xr:uid="{41615863-2DDB-436A-BA1F-EF3F23309562}"/>
    <cellStyle name="SAPBEXHLevel3 2 4 3 10" xfId="42312" xr:uid="{35A88615-ED94-48AD-A6C1-FA7D88E704E7}"/>
    <cellStyle name="SAPBEXHLevel3 2 4 3 2" xfId="42313" xr:uid="{DC345B98-E178-46AA-A5D6-0A55FF0848D5}"/>
    <cellStyle name="SAPBEXHLevel3 2 4 3 2 2" xfId="4940" xr:uid="{73A838C9-9AD8-4DDE-B693-FB1D95FA460B}"/>
    <cellStyle name="SAPBEXHLevel3 2 4 3 2 3" xfId="5058" xr:uid="{BE4B3C70-8C40-4FE0-A5F7-92A5B9CD60EC}"/>
    <cellStyle name="SAPBEXHLevel3 2 4 3 2 4" xfId="1263" xr:uid="{4E8037C4-2E8B-488E-BBD4-1EE95A63B56E}"/>
    <cellStyle name="SAPBEXHLevel3 2 4 3 2 5" xfId="2626" xr:uid="{DB2DC63A-8D09-4DFB-B533-65B03DA03959}"/>
    <cellStyle name="SAPBEXHLevel3 2 4 3 2 6" xfId="3717" xr:uid="{99FC9D35-1BD9-455F-B3D1-F7198330F4BD}"/>
    <cellStyle name="SAPBEXHLevel3 2 4 3 2 7" xfId="42314" xr:uid="{7E220D02-D9AA-40EA-8384-AD679F4D53FD}"/>
    <cellStyle name="SAPBEXHLevel3 2 4 3 2 8" xfId="42316" xr:uid="{C731FC5B-907A-4D45-81BF-FC5B62D65405}"/>
    <cellStyle name="SAPBEXHLevel3 2 4 3 2 9" xfId="42317" xr:uid="{4C5F24FF-1545-459A-B615-5CB60FBB0096}"/>
    <cellStyle name="SAPBEXHLevel3 2 4 3 3" xfId="42318" xr:uid="{82DE6EB3-EC16-4B84-AF09-A18D7DDBA924}"/>
    <cellStyle name="SAPBEXHLevel3 2 4 3 4" xfId="42319" xr:uid="{35578C83-B09E-4F88-BAFC-DA7848E76C64}"/>
    <cellStyle name="SAPBEXHLevel3 2 4 3 5" xfId="42320" xr:uid="{F61DA906-6A34-459F-BC69-A71800B9866F}"/>
    <cellStyle name="SAPBEXHLevel3 2 4 3 6" xfId="34591" xr:uid="{86AFD47D-537C-48FB-A20B-DEF928170D4E}"/>
    <cellStyle name="SAPBEXHLevel3 2 4 3 7" xfId="34593" xr:uid="{8176E97D-2F5C-44B4-885B-D7B8CEE2464F}"/>
    <cellStyle name="SAPBEXHLevel3 2 4 3 8" xfId="34595" xr:uid="{9D4AA3B1-FAAB-440E-8F5E-2E0343BE87A5}"/>
    <cellStyle name="SAPBEXHLevel3 2 4 3 9" xfId="34598" xr:uid="{69384C92-760E-41B3-BEDE-C5031A8A17F0}"/>
    <cellStyle name="SAPBEXHLevel3 2 4 4" xfId="25329" xr:uid="{F802F3B7-C6D8-466B-8A05-FE59B4976DFB}"/>
    <cellStyle name="SAPBEXHLevel3 2 4 4 10" xfId="16741" xr:uid="{1542B10B-E29C-4B4F-9809-A38FCC53FBD9}"/>
    <cellStyle name="SAPBEXHLevel3 2 4 4 2" xfId="22394" xr:uid="{0343F3E4-D363-4D00-821E-76209951A275}"/>
    <cellStyle name="SAPBEXHLevel3 2 4 4 2 2" xfId="42321" xr:uid="{8526F19F-14DC-4044-9C86-93BD8C5000C0}"/>
    <cellStyle name="SAPBEXHLevel3 2 4 4 2 3" xfId="42323" xr:uid="{6C549B60-E47F-42AF-BC2F-4F655DC52FAD}"/>
    <cellStyle name="SAPBEXHLevel3 2 4 4 2 4" xfId="42325" xr:uid="{8B82F864-EE4B-42B5-96C6-634E57EB9428}"/>
    <cellStyle name="SAPBEXHLevel3 2 4 4 2 5" xfId="42327" xr:uid="{36DE387C-DA0F-4B69-82D1-29D1400526AB}"/>
    <cellStyle name="SAPBEXHLevel3 2 4 4 2 6" xfId="42329" xr:uid="{7E91D5A6-FD7E-4AD2-94D7-AB1274664B21}"/>
    <cellStyle name="SAPBEXHLevel3 2 4 4 2 7" xfId="42331" xr:uid="{3FF7F565-B680-463C-9D0A-9CECE8C315D8}"/>
    <cellStyle name="SAPBEXHLevel3 2 4 4 2 8" xfId="42334" xr:uid="{2D2C862D-8507-4436-BFD8-2FC6FBF4BC06}"/>
    <cellStyle name="SAPBEXHLevel3 2 4 4 2 9" xfId="42335" xr:uid="{E36B334F-E86C-4A0A-BA9D-E03EE5675807}"/>
    <cellStyle name="SAPBEXHLevel3 2 4 4 3" xfId="22398" xr:uid="{A634C94F-5EA3-4F9C-82BE-75C229D6773C}"/>
    <cellStyle name="SAPBEXHLevel3 2 4 4 4" xfId="22402" xr:uid="{B2578604-1346-467C-A482-7E240880CD34}"/>
    <cellStyle name="SAPBEXHLevel3 2 4 4 5" xfId="22406" xr:uid="{70E854C6-4CAA-475B-BF26-CF3EEDCA7248}"/>
    <cellStyle name="SAPBEXHLevel3 2 4 4 6" xfId="22410" xr:uid="{ABAA9511-1BFA-4EED-B3DA-70FBD28BCED7}"/>
    <cellStyle name="SAPBEXHLevel3 2 4 4 7" xfId="22414" xr:uid="{CA2A0125-BEE7-40FE-A2FC-21CE0ADA682E}"/>
    <cellStyle name="SAPBEXHLevel3 2 4 4 8" xfId="25331" xr:uid="{54E75B10-9E84-4C97-A36B-4E7D541778E7}"/>
    <cellStyle name="SAPBEXHLevel3 2 4 4 9" xfId="25334" xr:uid="{B7D3CF2C-A977-41E5-9152-6F910C11B817}"/>
    <cellStyle name="SAPBEXHLevel3 2 4 5" xfId="25337" xr:uid="{50F4D059-1CA6-4F70-B5FB-79E2AE979E8D}"/>
    <cellStyle name="SAPBEXHLevel3 2 4 5 10" xfId="42336" xr:uid="{9DB34C9B-7F12-4105-A198-3AD3F9E4620D}"/>
    <cellStyle name="SAPBEXHLevel3 2 4 5 2" xfId="22425" xr:uid="{F7FB851B-6149-4B25-BB7C-C1DB762EF9B9}"/>
    <cellStyle name="SAPBEXHLevel3 2 4 5 2 2" xfId="42337" xr:uid="{09D27B4F-AD71-4986-8098-955E8291AEA3}"/>
    <cellStyle name="SAPBEXHLevel3 2 4 5 2 3" xfId="42339" xr:uid="{0BF5DF11-4F15-433E-8849-23C671829D34}"/>
    <cellStyle name="SAPBEXHLevel3 2 4 5 2 4" xfId="42341" xr:uid="{F2B1F9E4-9B25-46CF-990A-2768B4B2D846}"/>
    <cellStyle name="SAPBEXHLevel3 2 4 5 2 5" xfId="42343" xr:uid="{B7D603C6-E1EE-4EF7-8546-57D649C73EC4}"/>
    <cellStyle name="SAPBEXHLevel3 2 4 5 2 6" xfId="42346" xr:uid="{A300F163-89E1-4246-984D-181B3284301C}"/>
    <cellStyle name="SAPBEXHLevel3 2 4 5 2 7" xfId="42348" xr:uid="{D4E91AC2-8024-4132-81F5-A4452A9C78C0}"/>
    <cellStyle name="SAPBEXHLevel3 2 4 5 2 8" xfId="42350" xr:uid="{02DA7F35-9B55-4704-BB71-49043BDCBB7A}"/>
    <cellStyle name="SAPBEXHLevel3 2 4 5 2 9" xfId="42351" xr:uid="{56ED82F3-DD1B-4B28-B41B-6975D3DE8D17}"/>
    <cellStyle name="SAPBEXHLevel3 2 4 5 3" xfId="22429" xr:uid="{EFF7CB8E-357F-4AA8-80A0-A52B2D7D6206}"/>
    <cellStyle name="SAPBEXHLevel3 2 4 5 4" xfId="22433" xr:uid="{C724C960-DD05-44E8-9041-23E31D94985B}"/>
    <cellStyle name="SAPBEXHLevel3 2 4 5 5" xfId="22437" xr:uid="{1EFC0088-CEF9-4501-9BB2-9973BE492D46}"/>
    <cellStyle name="SAPBEXHLevel3 2 4 5 6" xfId="22441" xr:uid="{EE8B2935-DD95-49E6-AE97-79ED6355DD5E}"/>
    <cellStyle name="SAPBEXHLevel3 2 4 5 7" xfId="22445" xr:uid="{F01A91D4-4061-4531-B93D-B33B69C92A31}"/>
    <cellStyle name="SAPBEXHLevel3 2 4 5 8" xfId="25339" xr:uid="{3F943F15-D785-47B0-9343-21AA6A55714A}"/>
    <cellStyle name="SAPBEXHLevel3 2 4 5 9" xfId="25341" xr:uid="{A9659D0C-7313-473B-B82B-ED4EADC56BF6}"/>
    <cellStyle name="SAPBEXHLevel3 2 4 6" xfId="25343" xr:uid="{8AC7F232-027B-453E-9DBC-E6ECE964BAA5}"/>
    <cellStyle name="SAPBEXHLevel3 2 4 6 10" xfId="42352" xr:uid="{81FDBC52-7FE5-45A0-B2A2-6C1B5DA90DB2}"/>
    <cellStyle name="SAPBEXHLevel3 2 4 6 2" xfId="22455" xr:uid="{53AE821E-2D7C-411E-9F10-7E8E635A0ED4}"/>
    <cellStyle name="SAPBEXHLevel3 2 4 6 2 2" xfId="42353" xr:uid="{BD8E468B-C5BB-440A-B7AF-44B9AE1B2613}"/>
    <cellStyle name="SAPBEXHLevel3 2 4 6 2 3" xfId="42355" xr:uid="{14BB8121-327C-4C82-A350-BA42E6CF5D4E}"/>
    <cellStyle name="SAPBEXHLevel3 2 4 6 2 4" xfId="42357" xr:uid="{ECE63969-8065-43CE-82EF-00548D8E258C}"/>
    <cellStyle name="SAPBEXHLevel3 2 4 6 2 5" xfId="42359" xr:uid="{B9C42D88-8C44-4960-B9C1-6427CFBEE290}"/>
    <cellStyle name="SAPBEXHLevel3 2 4 6 2 6" xfId="42361" xr:uid="{6AA3EEC0-EA60-446E-8C2D-69ED21184BB4}"/>
    <cellStyle name="SAPBEXHLevel3 2 4 6 2 7" xfId="17421" xr:uid="{B46CE3C3-2DBA-426D-99CF-4E947FF1FA5E}"/>
    <cellStyle name="SAPBEXHLevel3 2 4 6 2 8" xfId="31508" xr:uid="{CB0608D4-E39E-4674-AD1E-476495632AE0}"/>
    <cellStyle name="SAPBEXHLevel3 2 4 6 2 9" xfId="31512" xr:uid="{E37D3DB0-15AF-40D0-B18D-B19D5C1415BC}"/>
    <cellStyle name="SAPBEXHLevel3 2 4 6 3" xfId="22459" xr:uid="{A206137E-2CF8-48A2-8C26-6662BAB1FE62}"/>
    <cellStyle name="SAPBEXHLevel3 2 4 6 4" xfId="22463" xr:uid="{8F0C443F-AA60-4309-B1E9-0AE0D5F0E038}"/>
    <cellStyle name="SAPBEXHLevel3 2 4 6 5" xfId="22467" xr:uid="{8DCE86A6-8C5B-4750-AB0E-6696155C814A}"/>
    <cellStyle name="SAPBEXHLevel3 2 4 6 6" xfId="22471" xr:uid="{545F0580-B24C-46A5-A855-E653A135CA55}"/>
    <cellStyle name="SAPBEXHLevel3 2 4 6 7" xfId="22475" xr:uid="{98EB211D-4213-4A83-9E00-ED690FD160C7}"/>
    <cellStyle name="SAPBEXHLevel3 2 4 6 8" xfId="25345" xr:uid="{A07ACDDF-E633-4122-B8B1-41F23AA589EF}"/>
    <cellStyle name="SAPBEXHLevel3 2 4 6 9" xfId="25347" xr:uid="{EAAFF2CB-3F3B-4403-AB87-AF5F0D2A2CE3}"/>
    <cellStyle name="SAPBEXHLevel3 2 4 7" xfId="25350" xr:uid="{7834F93C-B7A8-4B32-A574-536206B1EF53}"/>
    <cellStyle name="SAPBEXHLevel3 2 4 7 2" xfId="22485" xr:uid="{4143BA3A-B818-4344-ACFD-8E56107E4330}"/>
    <cellStyle name="SAPBEXHLevel3 2 4 7 3" xfId="22489" xr:uid="{D0C317C0-3FB0-48E0-90E4-40C8A7F9EB3F}"/>
    <cellStyle name="SAPBEXHLevel3 2 4 7 4" xfId="22493" xr:uid="{39F89F56-E1E5-4EF3-A49C-4925FA0E9B5D}"/>
    <cellStyle name="SAPBEXHLevel3 2 4 7 5" xfId="22497" xr:uid="{DAFCD7D1-A759-4E01-904A-9355AC22C1A6}"/>
    <cellStyle name="SAPBEXHLevel3 2 4 7 6" xfId="22501" xr:uid="{AC2EEB3D-8C16-4251-88CE-32BB21BDFE53}"/>
    <cellStyle name="SAPBEXHLevel3 2 4 7 7" xfId="22505" xr:uid="{5D361164-4912-4198-8455-BBB0DEC84188}"/>
    <cellStyle name="SAPBEXHLevel3 2 4 7 8" xfId="25352" xr:uid="{160F2AF4-895B-413B-A380-F8447F631770}"/>
    <cellStyle name="SAPBEXHLevel3 2 4 7 9" xfId="25354" xr:uid="{6156B1DE-F507-4053-BEEA-9C5699C0DCF3}"/>
    <cellStyle name="SAPBEXHLevel3 2 4 8" xfId="25356" xr:uid="{59C34F5D-5379-4DE1-BD6B-1EE6368DEDB4}"/>
    <cellStyle name="SAPBEXHLevel3 2 4 8 2" xfId="22511" xr:uid="{AF08BA69-95D0-4084-A54B-A08FFB9F2591}"/>
    <cellStyle name="SAPBEXHLevel3 2 4 8 3" xfId="22515" xr:uid="{884F7CA1-BEFE-4091-9479-53B43C002A4F}"/>
    <cellStyle name="SAPBEXHLevel3 2 4 8 4" xfId="22519" xr:uid="{F76EF994-5BA8-4C13-8D31-67313886FB44}"/>
    <cellStyle name="SAPBEXHLevel3 2 4 8 5" xfId="22523" xr:uid="{459AE3F3-7B96-4CEA-8495-066A44B9E445}"/>
    <cellStyle name="SAPBEXHLevel3 2 4 8 6" xfId="22527" xr:uid="{2620C2FC-48EB-44A1-A0C3-9E102F61D134}"/>
    <cellStyle name="SAPBEXHLevel3 2 4 8 7" xfId="22531" xr:uid="{9D3C87A7-145C-4B80-900A-9EF41BF2D87A}"/>
    <cellStyle name="SAPBEXHLevel3 2 4 8 8" xfId="25358" xr:uid="{50524D5F-F477-4840-979A-1760E268687C}"/>
    <cellStyle name="SAPBEXHLevel3 2 4 8 9" xfId="25360" xr:uid="{6C90C7E5-7752-4937-AC1B-F40CED6E498A}"/>
    <cellStyle name="SAPBEXHLevel3 2 4 9" xfId="14620" xr:uid="{1378E7FC-7884-4597-B95E-9EDB915937D8}"/>
    <cellStyle name="SAPBEXHLevel3 2 4 9 2" xfId="36773" xr:uid="{8E7B738D-BFB5-4A93-8B3C-6F3530BDEDD9}"/>
    <cellStyle name="SAPBEXHLevel3 2 4 9 3" xfId="36775" xr:uid="{4D2B3C1F-9F76-4DA5-B127-C6D252885D85}"/>
    <cellStyle name="SAPBEXHLevel3 2 4 9 4" xfId="36777" xr:uid="{8B439E90-4311-40C4-A1B7-BC91C65FA97B}"/>
    <cellStyle name="SAPBEXHLevel3 2 4 9 5" xfId="32465" xr:uid="{283F05F1-7220-405B-842D-511706F1D1E8}"/>
    <cellStyle name="SAPBEXHLevel3 2 4 9 6" xfId="32468" xr:uid="{87441850-FB4C-480F-A1CE-C980C7125E23}"/>
    <cellStyle name="SAPBEXHLevel3 2 4 9 7" xfId="9914" xr:uid="{88491128-B20E-45E1-8E04-6EDA646DDDEA}"/>
    <cellStyle name="SAPBEXHLevel3 2 4 9 8" xfId="9927" xr:uid="{206FCD9D-6966-4724-8C4C-1BB058048CFF}"/>
    <cellStyle name="SAPBEXHLevel3 2 4 9 9" xfId="9579" xr:uid="{0D6A568F-07B5-42EB-AC11-26DB8E441A94}"/>
    <cellStyle name="SAPBEXHLevel3 2 4_New TB 18-19" xfId="42363" xr:uid="{D387FDB1-C71E-4421-AE25-3234531BD74B}"/>
    <cellStyle name="SAPBEXHLevel3 2 5" xfId="42364" xr:uid="{6E62CA5F-3970-41CB-BF88-FB44B79C7A50}"/>
    <cellStyle name="SAPBEXHLevel3 2 5 10" xfId="42365" xr:uid="{86425152-B66B-42B2-A905-432D5C2DD383}"/>
    <cellStyle name="SAPBEXHLevel3 2 5 2" xfId="42366" xr:uid="{8DFB20CE-C15E-4C0C-8ED6-30A91F005D30}"/>
    <cellStyle name="SAPBEXHLevel3 2 5 2 2" xfId="42367" xr:uid="{BF723DB0-186D-425F-B2F6-5B2ADD39BE28}"/>
    <cellStyle name="SAPBEXHLevel3 2 5 2 3" xfId="42368" xr:uid="{24BEB226-F8FD-4042-AF70-31B3DFE31EA5}"/>
    <cellStyle name="SAPBEXHLevel3 2 5 2 4" xfId="42369" xr:uid="{EB965105-D462-46CE-AD0A-326D3A16F507}"/>
    <cellStyle name="SAPBEXHLevel3 2 5 2 5" xfId="42370" xr:uid="{F38AD518-E2AC-4A50-A646-A141F11922C0}"/>
    <cellStyle name="SAPBEXHLevel3 2 5 2 6" xfId="42371" xr:uid="{05F8491D-5056-4560-B2B2-3CF1313EF43A}"/>
    <cellStyle name="SAPBEXHLevel3 2 5 2 7" xfId="42372" xr:uid="{4B492659-F9AE-4A3B-893F-03A60AE7E21B}"/>
    <cellStyle name="SAPBEXHLevel3 2 5 2 8" xfId="42373" xr:uid="{A32832CD-138A-4A3B-8BFB-3DF10725EBA1}"/>
    <cellStyle name="SAPBEXHLevel3 2 5 2 9" xfId="42374" xr:uid="{49BBBAB6-3A4F-4CDD-A664-15EBAEFB2F0B}"/>
    <cellStyle name="SAPBEXHLevel3 2 5 3" xfId="42375" xr:uid="{BBF17963-E251-44BF-BB75-E8D63BEE2B18}"/>
    <cellStyle name="SAPBEXHLevel3 2 5 4" xfId="25393" xr:uid="{171EEA5B-D7BB-4FC2-BCC5-27EC03030697}"/>
    <cellStyle name="SAPBEXHLevel3 2 5 5" xfId="25396" xr:uid="{87CB03E7-538D-4CC3-BE3E-EEDCED652172}"/>
    <cellStyle name="SAPBEXHLevel3 2 5 6" xfId="25399" xr:uid="{CE80DF02-0AA9-4F3E-8E86-EC338168E9AF}"/>
    <cellStyle name="SAPBEXHLevel3 2 5 7" xfId="25402" xr:uid="{B5C07DFB-9CFA-4AC7-A1B9-B95471BA6518}"/>
    <cellStyle name="SAPBEXHLevel3 2 5 8" xfId="25408" xr:uid="{9AC09240-7E2D-4050-B972-8EAA25929D4C}"/>
    <cellStyle name="SAPBEXHLevel3 2 5 9" xfId="25416" xr:uid="{468D70AC-112F-470B-AE60-29653E586E50}"/>
    <cellStyle name="SAPBEXHLevel3 2 6" xfId="42376" xr:uid="{0AFB651E-86EF-44A1-8363-33E71FCACE48}"/>
    <cellStyle name="SAPBEXHLevel3 2 6 10" xfId="42377" xr:uid="{AFC33CA5-0462-461F-A6DC-12274C70ED5B}"/>
    <cellStyle name="SAPBEXHLevel3 2 6 2" xfId="42378" xr:uid="{69352D10-D688-4A4E-A2EF-F4A9A2B5C558}"/>
    <cellStyle name="SAPBEXHLevel3 2 6 2 2" xfId="42379" xr:uid="{1B57F7C0-F12D-43A1-B68A-7D178CCA7BA0}"/>
    <cellStyle name="SAPBEXHLevel3 2 6 2 3" xfId="42380" xr:uid="{DFF7EFA8-8553-48F8-9A14-6F0DB0613329}"/>
    <cellStyle name="SAPBEXHLevel3 2 6 2 4" xfId="42381" xr:uid="{9AB000BB-5E45-4A46-A9FD-B23BDC503105}"/>
    <cellStyle name="SAPBEXHLevel3 2 6 2 5" xfId="42382" xr:uid="{39711D28-3334-4338-A781-151478C80EFB}"/>
    <cellStyle name="SAPBEXHLevel3 2 6 2 6" xfId="42383" xr:uid="{A1AC9481-66E9-4B91-BE89-4D64040BF547}"/>
    <cellStyle name="SAPBEXHLevel3 2 6 2 7" xfId="42384" xr:uid="{8C1EBBFC-72E9-467A-AB4B-54007CE36E28}"/>
    <cellStyle name="SAPBEXHLevel3 2 6 2 8" xfId="42385" xr:uid="{A24D7B0C-DCFC-452D-BF0C-B3D144E9BE35}"/>
    <cellStyle name="SAPBEXHLevel3 2 6 2 9" xfId="42386" xr:uid="{D0900E0D-3023-4BE8-BC69-00C54E70D434}"/>
    <cellStyle name="SAPBEXHLevel3 2 6 3" xfId="42387" xr:uid="{5487A3F1-5A4F-483B-9A96-328A30644505}"/>
    <cellStyle name="SAPBEXHLevel3 2 6 4" xfId="25444" xr:uid="{71181749-B1AB-401B-99DC-EA1EF41F876D}"/>
    <cellStyle name="SAPBEXHLevel3 2 6 5" xfId="25459" xr:uid="{A105AE61-E7D5-4FBB-B53E-227DCFBFBF0F}"/>
    <cellStyle name="SAPBEXHLevel3 2 6 6" xfId="25474" xr:uid="{09A5D3B6-100C-4B63-A89D-1C17AD483360}"/>
    <cellStyle name="SAPBEXHLevel3 2 6 7" xfId="25488" xr:uid="{E37F9A4E-91FB-4D10-AAEA-33931986321D}"/>
    <cellStyle name="SAPBEXHLevel3 2 6 8" xfId="25502" xr:uid="{C75B03E9-E2C6-4564-869E-A2F345A66D3F}"/>
    <cellStyle name="SAPBEXHLevel3 2 6 9" xfId="25512" xr:uid="{F3A4C986-61B4-427E-990A-F11EB9E80068}"/>
    <cellStyle name="SAPBEXHLevel3 2 7" xfId="42388" xr:uid="{49C04373-C3C9-4DD8-A193-4B9CBFA6F7F1}"/>
    <cellStyle name="SAPBEXHLevel3 2 7 10" xfId="24081" xr:uid="{AB47AC2C-D75D-45E5-A512-DFE1A4112850}"/>
    <cellStyle name="SAPBEXHLevel3 2 7 2" xfId="42389" xr:uid="{A43756DF-E465-4F30-A256-32FC9734B0C7}"/>
    <cellStyle name="SAPBEXHLevel3 2 7 2 2" xfId="42390" xr:uid="{F4F2619F-867E-4C9F-9244-BB8BE2271924}"/>
    <cellStyle name="SAPBEXHLevel3 2 7 2 3" xfId="42391" xr:uid="{9D123C97-7C85-4361-9AC6-672B87C6253D}"/>
    <cellStyle name="SAPBEXHLevel3 2 7 2 4" xfId="42392" xr:uid="{71F53D39-2F3E-4952-A55F-0A7FDA3FFE77}"/>
    <cellStyle name="SAPBEXHLevel3 2 7 2 5" xfId="19481" xr:uid="{F14EBE22-7F36-4397-8FC1-2A4B7C81D57B}"/>
    <cellStyle name="SAPBEXHLevel3 2 7 2 6" xfId="19485" xr:uid="{4EB35B0C-E6DC-46B2-940B-B70C743D3096}"/>
    <cellStyle name="SAPBEXHLevel3 2 7 2 7" xfId="19489" xr:uid="{B580E771-1C6D-467D-89CA-C5257DBCA22C}"/>
    <cellStyle name="SAPBEXHLevel3 2 7 2 8" xfId="19493" xr:uid="{A065DDE9-A867-49FE-94DB-2CA4F003F817}"/>
    <cellStyle name="SAPBEXHLevel3 2 7 2 9" xfId="19497" xr:uid="{E09BD442-8429-4FB3-AE3B-4595BD0AC2EB}"/>
    <cellStyle name="SAPBEXHLevel3 2 7 3" xfId="42393" xr:uid="{4758FC99-4340-46F8-8117-CA9A676DAF9C}"/>
    <cellStyle name="SAPBEXHLevel3 2 7 4" xfId="25522" xr:uid="{857FC617-5745-4B21-ABA4-795F1C363943}"/>
    <cellStyle name="SAPBEXHLevel3 2 7 5" xfId="25545" xr:uid="{4D177669-9BAD-4AE1-BBFB-A7341FEFF14F}"/>
    <cellStyle name="SAPBEXHLevel3 2 7 6" xfId="25571" xr:uid="{8A6783BF-C693-42CE-9DAF-69F9AB40AA2E}"/>
    <cellStyle name="SAPBEXHLevel3 2 7 7" xfId="25583" xr:uid="{AD80A2FB-A2DB-4EE7-9D54-71F3DCF35740}"/>
    <cellStyle name="SAPBEXHLevel3 2 7 8" xfId="25589" xr:uid="{5B1B423F-2768-43B2-8E53-48051094C39C}"/>
    <cellStyle name="SAPBEXHLevel3 2 7 9" xfId="25601" xr:uid="{B3A7B710-CD38-49CF-A196-B6AF04D7035C}"/>
    <cellStyle name="SAPBEXHLevel3 2 8" xfId="42394" xr:uid="{651BACE3-B7E9-4D4D-8342-BE14ECB26797}"/>
    <cellStyle name="SAPBEXHLevel3 2 8 10" xfId="42395" xr:uid="{DC25FFB1-0615-42C5-BC16-37511F613521}"/>
    <cellStyle name="SAPBEXHLevel3 2 8 2" xfId="42396" xr:uid="{A4408A28-CAE7-4C6C-8A9D-BA5969F77350}"/>
    <cellStyle name="SAPBEXHLevel3 2 8 2 2" xfId="28918" xr:uid="{68BE26D5-FDBA-48F5-BB56-6FA1A38359F2}"/>
    <cellStyle name="SAPBEXHLevel3 2 8 2 3" xfId="28921" xr:uid="{CAAFDEBE-A347-4E00-B919-6519DFD71F06}"/>
    <cellStyle name="SAPBEXHLevel3 2 8 2 4" xfId="42397" xr:uid="{F4055D5C-25DB-4880-A34E-EF83D7DF3C25}"/>
    <cellStyle name="SAPBEXHLevel3 2 8 2 5" xfId="42398" xr:uid="{43B7CE7A-94B9-480F-B423-7543988A16DB}"/>
    <cellStyle name="SAPBEXHLevel3 2 8 2 6" xfId="42399" xr:uid="{B1A2A9F6-FDFA-442E-AA80-C6B699AB86E1}"/>
    <cellStyle name="SAPBEXHLevel3 2 8 2 7" xfId="42400" xr:uid="{06DD5546-D2D0-4DE2-A4BD-195B2C5CB178}"/>
    <cellStyle name="SAPBEXHLevel3 2 8 2 8" xfId="35529" xr:uid="{1D074896-60DB-4925-935B-0B3A03CD13F2}"/>
    <cellStyle name="SAPBEXHLevel3 2 8 2 9" xfId="35710" xr:uid="{8BA2FD53-51D6-43FE-93CC-62524CB802F2}"/>
    <cellStyle name="SAPBEXHLevel3 2 8 3" xfId="42401" xr:uid="{EF55F0CB-DC63-486E-A273-DB79328BAC32}"/>
    <cellStyle name="SAPBEXHLevel3 2 8 4" xfId="25616" xr:uid="{430167B5-E8D2-47D7-BDFF-1E29C41CB5EC}"/>
    <cellStyle name="SAPBEXHLevel3 2 8 5" xfId="25640" xr:uid="{258CDC7D-33D5-419D-BBBD-753C36227157}"/>
    <cellStyle name="SAPBEXHLevel3 2 8 6" xfId="25663" xr:uid="{AFEE16F9-467F-47AB-B7F5-9F8E01FC3087}"/>
    <cellStyle name="SAPBEXHLevel3 2 8 7" xfId="25675" xr:uid="{8ACE1B84-5EDE-47AF-ADB0-3F0040A23F20}"/>
    <cellStyle name="SAPBEXHLevel3 2 8 8" xfId="25687" xr:uid="{845ABA2F-0935-4064-A01F-7471C89DA8F9}"/>
    <cellStyle name="SAPBEXHLevel3 2 8 9" xfId="25700" xr:uid="{80590384-CAFA-4385-B04F-F3E73164E897}"/>
    <cellStyle name="SAPBEXHLevel3 2 9" xfId="42402" xr:uid="{9D8808C5-7DDA-4EBC-B714-ECBCAB900F0B}"/>
    <cellStyle name="SAPBEXHLevel3 2 9 10" xfId="14516" xr:uid="{3555E398-5E32-43E3-847A-F39B55E2DAF8}"/>
    <cellStyle name="SAPBEXHLevel3 2 9 2" xfId="42403" xr:uid="{BB085DC0-099D-4793-BF75-C5919F7BE502}"/>
    <cellStyle name="SAPBEXHLevel3 2 9 2 2" xfId="11867" xr:uid="{901FF6C1-4513-4C75-8606-DB4E134EA5B0}"/>
    <cellStyle name="SAPBEXHLevel3 2 9 2 3" xfId="1584" xr:uid="{35AEB98D-FD67-415B-AAFB-C012247D3427}"/>
    <cellStyle name="SAPBEXHLevel3 2 9 2 4" xfId="42404" xr:uid="{C92B6269-8506-4679-A78B-C14E04F17E36}"/>
    <cellStyle name="SAPBEXHLevel3 2 9 2 5" xfId="42405" xr:uid="{1430F94B-47B3-45C0-9E1B-362351B0A549}"/>
    <cellStyle name="SAPBEXHLevel3 2 9 2 6" xfId="42406" xr:uid="{404F422B-ED32-4BBE-A947-F0E704CFBB68}"/>
    <cellStyle name="SAPBEXHLevel3 2 9 2 7" xfId="42407" xr:uid="{BA95A2C5-C43E-4898-9990-74A54CD2CDF5}"/>
    <cellStyle name="SAPBEXHLevel3 2 9 2 8" xfId="1695" xr:uid="{FBD99C3F-CE07-4C14-AEF6-5B2C35B17C95}"/>
    <cellStyle name="SAPBEXHLevel3 2 9 2 9" xfId="42409" xr:uid="{F6D07962-F894-45BB-B7BD-48509891615B}"/>
    <cellStyle name="SAPBEXHLevel3 2 9 3" xfId="42411" xr:uid="{82535FAC-9815-42DE-B8A1-6C5C26D5B359}"/>
    <cellStyle name="SAPBEXHLevel3 2 9 4" xfId="42412" xr:uid="{9F7E8A2A-3DFC-45B8-9D59-8425E8414A9F}"/>
    <cellStyle name="SAPBEXHLevel3 2 9 5" xfId="42413" xr:uid="{C57063F1-D858-4E8B-9045-A28AA5EB90BC}"/>
    <cellStyle name="SAPBEXHLevel3 2 9 6" xfId="42414" xr:uid="{36289DB5-5944-4E83-9C5B-0EF60DF3594A}"/>
    <cellStyle name="SAPBEXHLevel3 2 9 7" xfId="42415" xr:uid="{6F349A6A-24D7-49BA-BF96-11C283378D5B}"/>
    <cellStyle name="SAPBEXHLevel3 2 9 8" xfId="42416" xr:uid="{469F32F5-0037-487E-A9A7-7AB4AC570650}"/>
    <cellStyle name="SAPBEXHLevel3 2 9 9" xfId="42417" xr:uid="{428C65AA-00D9-4792-9455-710A47F236D6}"/>
    <cellStyle name="SAPBEXHLevel3 2_New TB 18-19" xfId="42418" xr:uid="{DC2857DF-94FF-4CCC-998F-A4F863E2206C}"/>
    <cellStyle name="SAPBEXHLevel3 20" xfId="42126" xr:uid="{FEC9EF03-EA3D-408A-A09D-39D7EA94DE6B}"/>
    <cellStyle name="SAPBEXHLevel3 21" xfId="26328" xr:uid="{E3D7AB14-F626-47AB-9B0B-AF689E2E79D3}"/>
    <cellStyle name="SAPBEXHLevel3 22" xfId="11880" xr:uid="{FB1E0B39-55FF-4810-8AE7-C16502B798B6}"/>
    <cellStyle name="SAPBEXHLevel3 3" xfId="42419" xr:uid="{BBF8D695-9A35-4006-9C81-5681AA347B19}"/>
    <cellStyle name="SAPBEXHLevel3 3 10" xfId="27474" xr:uid="{19419733-739A-4645-8F18-EA7AE710DBB0}"/>
    <cellStyle name="SAPBEXHLevel3 3 10 2" xfId="42420" xr:uid="{2C9CADE0-EB54-4D57-9FB4-FEFF8E072F7C}"/>
    <cellStyle name="SAPBEXHLevel3 3 10 3" xfId="42422" xr:uid="{EA3E6E08-92C0-437E-8D9C-5A635BE6E1A7}"/>
    <cellStyle name="SAPBEXHLevel3 3 10 4" xfId="42424" xr:uid="{F07E7172-A2F9-4A80-9839-5D7A916506D4}"/>
    <cellStyle name="SAPBEXHLevel3 3 10 5" xfId="42426" xr:uid="{7D917494-9F06-400B-AFC9-B599C819C0FC}"/>
    <cellStyle name="SAPBEXHLevel3 3 10 6" xfId="42428" xr:uid="{53CA5B19-A452-43CE-AAD5-935DB8A573B7}"/>
    <cellStyle name="SAPBEXHLevel3 3 10 7" xfId="42430" xr:uid="{9F6FB217-09FE-4343-9104-3C3DFC9752F7}"/>
    <cellStyle name="SAPBEXHLevel3 3 10 8" xfId="42432" xr:uid="{BC8FDCF1-1491-4608-8465-AFAC2F13A793}"/>
    <cellStyle name="SAPBEXHLevel3 3 10 9" xfId="42433" xr:uid="{74B2E23B-8A5E-4DE6-BB18-8BC6F71C5CA7}"/>
    <cellStyle name="SAPBEXHLevel3 3 11" xfId="27476" xr:uid="{F3EE64F3-FDD8-4D0E-93ED-3CB6DA176B38}"/>
    <cellStyle name="SAPBEXHLevel3 3 11 2" xfId="42434" xr:uid="{791B0122-7853-4332-B181-9B021113A606}"/>
    <cellStyle name="SAPBEXHLevel3 3 11 3" xfId="42435" xr:uid="{FEC388F0-280B-4E77-AAA8-605A31B41CE6}"/>
    <cellStyle name="SAPBEXHLevel3 3 11 4" xfId="42436" xr:uid="{75AD362C-E194-4128-BC5A-69D3ED086A25}"/>
    <cellStyle name="SAPBEXHLevel3 3 11 5" xfId="42437" xr:uid="{C94C8629-BB56-4932-BDCB-23F03A4AB7F4}"/>
    <cellStyle name="SAPBEXHLevel3 3 11 6" xfId="42438" xr:uid="{4980CFD3-75E7-402E-B3A5-69483053D3E3}"/>
    <cellStyle name="SAPBEXHLevel3 3 11 7" xfId="42439" xr:uid="{0484C700-F3B6-4827-83D1-FF3E82E9C675}"/>
    <cellStyle name="SAPBEXHLevel3 3 11 8" xfId="42440" xr:uid="{58957A70-7593-49A1-A208-49B6839D1464}"/>
    <cellStyle name="SAPBEXHLevel3 3 11 9" xfId="42441" xr:uid="{EF201804-0465-4975-86DD-E6818EA89A66}"/>
    <cellStyle name="SAPBEXHLevel3 3 12" xfId="42442" xr:uid="{3992A320-4D0E-4ADE-BA7A-93D7FC1D6F2A}"/>
    <cellStyle name="SAPBEXHLevel3 3 12 2" xfId="42443" xr:uid="{BFA03588-D885-4A64-958A-387B49C9ACF4}"/>
    <cellStyle name="SAPBEXHLevel3 3 12 3" xfId="42444" xr:uid="{5258A5A6-ECC7-4136-8489-953FAFB6918E}"/>
    <cellStyle name="SAPBEXHLevel3 3 12 4" xfId="42445" xr:uid="{D89C5E4B-18EF-4A6B-826F-F7375F4A479C}"/>
    <cellStyle name="SAPBEXHLevel3 3 12 5" xfId="42446" xr:uid="{D40909FC-1D70-464F-B66F-9C3F3A80ABD3}"/>
    <cellStyle name="SAPBEXHLevel3 3 12 6" xfId="42447" xr:uid="{D9B57B26-C9C7-4E29-98D1-00F2B1A6A45A}"/>
    <cellStyle name="SAPBEXHLevel3 3 12 7" xfId="42448" xr:uid="{6B8792AA-E310-457C-BCB1-0DB43C562CB1}"/>
    <cellStyle name="SAPBEXHLevel3 3 12 8" xfId="42449" xr:uid="{B4EDCC52-91F6-4CD3-8091-356853B29E93}"/>
    <cellStyle name="SAPBEXHLevel3 3 12 9" xfId="42450" xr:uid="{AED44630-4C3E-4710-8DFC-0F1AFDA068D1}"/>
    <cellStyle name="SAPBEXHLevel3 3 13" xfId="42451" xr:uid="{C2F69789-8E11-4F95-BEE2-6D3A090E177B}"/>
    <cellStyle name="SAPBEXHLevel3 3 13 2" xfId="39931" xr:uid="{A2F17A8A-246F-466E-A12A-65709EA957C7}"/>
    <cellStyle name="SAPBEXHLevel3 3 13 3" xfId="42452" xr:uid="{D7540882-F6EF-469E-A366-A1B3A146CD1C}"/>
    <cellStyle name="SAPBEXHLevel3 3 13 4" xfId="42453" xr:uid="{1A2A5C9C-836D-453A-86F6-6D9DB99461EC}"/>
    <cellStyle name="SAPBEXHLevel3 3 13 5" xfId="42454" xr:uid="{D894AB64-C397-4DFC-BB74-1884A0DED50C}"/>
    <cellStyle name="SAPBEXHLevel3 3 13 6" xfId="42455" xr:uid="{5F8F1826-5213-4E4B-AEF9-10F39A8D85E6}"/>
    <cellStyle name="SAPBEXHLevel3 3 13 7" xfId="42456" xr:uid="{81CEB678-6CFD-4177-B3DA-057D76D0377B}"/>
    <cellStyle name="SAPBEXHLevel3 3 13 8" xfId="42457" xr:uid="{50AD041D-F355-4378-BDBA-5998C8B4E0F9}"/>
    <cellStyle name="SAPBEXHLevel3 3 13 9" xfId="42458" xr:uid="{05C1AA45-0169-4705-98D5-7F4C79DE5527}"/>
    <cellStyle name="SAPBEXHLevel3 3 14" xfId="42459" xr:uid="{DE226F39-4100-4E6A-9FB2-492AE9246FB6}"/>
    <cellStyle name="SAPBEXHLevel3 3 15" xfId="42460" xr:uid="{D8E08225-6FA2-4AF3-8B9B-9C9B1D5F6772}"/>
    <cellStyle name="SAPBEXHLevel3 3 16" xfId="42462" xr:uid="{E7F86CFE-63EC-41BD-BC43-DE1BCCDD1B9A}"/>
    <cellStyle name="SAPBEXHLevel3 3 17" xfId="42464" xr:uid="{A5913AF7-D12D-4B7B-871F-F1CD2D39EB2E}"/>
    <cellStyle name="SAPBEXHLevel3 3 18" xfId="42465" xr:uid="{AAAE1DDC-BD9A-4FB0-8DFE-B857C0C3F766}"/>
    <cellStyle name="SAPBEXHLevel3 3 19" xfId="42466" xr:uid="{4E681AF0-65E4-4C3D-A611-91D2E52D6D20}"/>
    <cellStyle name="SAPBEXHLevel3 3 2" xfId="39805" xr:uid="{B8E665E6-CBFC-44A0-A0B9-31DA4CBDCFA9}"/>
    <cellStyle name="SAPBEXHLevel3 3 2 10" xfId="42467" xr:uid="{130B7112-102E-44BC-9F14-CA78388FA47B}"/>
    <cellStyle name="SAPBEXHLevel3 3 2 10 2" xfId="42468" xr:uid="{3E05960B-5AA0-4CFF-8739-F65D599CCCEC}"/>
    <cellStyle name="SAPBEXHLevel3 3 2 10 3" xfId="42469" xr:uid="{BBB87084-A89A-4C08-A750-C0E1EB688D06}"/>
    <cellStyle name="SAPBEXHLevel3 3 2 10 4" xfId="42470" xr:uid="{D7F83CC2-39A6-4856-9585-181EB07BBC4D}"/>
    <cellStyle name="SAPBEXHLevel3 3 2 10 5" xfId="42471" xr:uid="{77464235-438D-45F6-ABB6-B61C804C061F}"/>
    <cellStyle name="SAPBEXHLevel3 3 2 10 6" xfId="42472" xr:uid="{5DEC3240-13A6-4AB2-A20E-A3D7A68014BB}"/>
    <cellStyle name="SAPBEXHLevel3 3 2 10 7" xfId="3961" xr:uid="{75F51651-919B-4A4F-B9E3-B364318DE333}"/>
    <cellStyle name="SAPBEXHLevel3 3 2 10 8" xfId="3977" xr:uid="{F12468B0-5928-4BFD-84EE-674A4E913402}"/>
    <cellStyle name="SAPBEXHLevel3 3 2 10 9" xfId="10996" xr:uid="{8608588B-4334-4EFA-9FF8-043DA7BE04D3}"/>
    <cellStyle name="SAPBEXHLevel3 3 2 11" xfId="42473" xr:uid="{EE0D4D84-4979-45F2-803A-0D548AFA627B}"/>
    <cellStyle name="SAPBEXHLevel3 3 2 12" xfId="42474" xr:uid="{08FAF8D6-37F8-4910-9776-F36073C1AD36}"/>
    <cellStyle name="SAPBEXHLevel3 3 2 13" xfId="42475" xr:uid="{CE689818-0FFD-493B-9304-28C7CEED38A1}"/>
    <cellStyle name="SAPBEXHLevel3 3 2 14" xfId="42476" xr:uid="{FA0B96FC-2936-4F3E-AF23-306C2FCCA345}"/>
    <cellStyle name="SAPBEXHLevel3 3 2 15" xfId="42477" xr:uid="{01A2CCF1-E009-48CC-8474-FBF52381C0A3}"/>
    <cellStyle name="SAPBEXHLevel3 3 2 16" xfId="42478" xr:uid="{E73AF1B8-CDDC-4103-9AC1-E39774AC9163}"/>
    <cellStyle name="SAPBEXHLevel3 3 2 17" xfId="42479" xr:uid="{5D0BB408-0C71-4ED7-A73E-C6905271DA10}"/>
    <cellStyle name="SAPBEXHLevel3 3 2 18" xfId="42480" xr:uid="{93482884-0558-480F-BAE6-B4A84F292208}"/>
    <cellStyle name="SAPBEXHLevel3 3 2 2" xfId="42481" xr:uid="{283DA319-CF95-47DB-9C7E-439EC82CC0A1}"/>
    <cellStyle name="SAPBEXHLevel3 3 2 2 10" xfId="38945" xr:uid="{C516BEC8-3FF4-4C86-A833-3EC181F7F9AE}"/>
    <cellStyle name="SAPBEXHLevel3 3 2 2 2" xfId="42482" xr:uid="{E1E20FCB-3252-4B19-A439-BEA35153C6BF}"/>
    <cellStyle name="SAPBEXHLevel3 3 2 2 2 2" xfId="42483" xr:uid="{F1100078-D246-4BA6-8CB2-B2092945CB03}"/>
    <cellStyle name="SAPBEXHLevel3 3 2 2 2 3" xfId="42484" xr:uid="{FFFAAAEE-9784-44FC-8AC6-481F737CCE55}"/>
    <cellStyle name="SAPBEXHLevel3 3 2 2 2 4" xfId="42485" xr:uid="{6A2A2B4B-640C-498B-802B-5C94CDEFF07C}"/>
    <cellStyle name="SAPBEXHLevel3 3 2 2 2 5" xfId="42486" xr:uid="{DAFADE8C-6A6C-4C57-BB56-DD0358947392}"/>
    <cellStyle name="SAPBEXHLevel3 3 2 2 2 6" xfId="42487" xr:uid="{1DA0D374-68EF-4761-99A8-7389344EB854}"/>
    <cellStyle name="SAPBEXHLevel3 3 2 2 2 7" xfId="42488" xr:uid="{258C3339-9313-4724-9B74-260F2BFAA9F2}"/>
    <cellStyle name="SAPBEXHLevel3 3 2 2 2 8" xfId="42489" xr:uid="{E7D24D07-1AF0-4D1D-B958-7D8E1236BCE8}"/>
    <cellStyle name="SAPBEXHLevel3 3 2 2 2 9" xfId="42490" xr:uid="{17BA2914-02B9-4488-95EC-F182F0EDF960}"/>
    <cellStyle name="SAPBEXHLevel3 3 2 2 3" xfId="42491" xr:uid="{0698F470-10A2-40AE-B45E-9104EFD59B0B}"/>
    <cellStyle name="SAPBEXHLevel3 3 2 2 4" xfId="7681" xr:uid="{E268F169-494C-480E-A61A-C1026F9E8C16}"/>
    <cellStyle name="SAPBEXHLevel3 3 2 2 5" xfId="22061" xr:uid="{B09097C0-82EB-4E30-B1C1-201F1AA8BD09}"/>
    <cellStyle name="SAPBEXHLevel3 3 2 2 6" xfId="22064" xr:uid="{96DFA0EB-7631-44FF-AA2B-D0E894A547B4}"/>
    <cellStyle name="SAPBEXHLevel3 3 2 2 7" xfId="22067" xr:uid="{F4A646FB-B292-4D2E-9128-5AF1B2CAEF81}"/>
    <cellStyle name="SAPBEXHLevel3 3 2 2 8" xfId="22070" xr:uid="{A630D3D7-9494-4600-9717-DEE049952D35}"/>
    <cellStyle name="SAPBEXHLevel3 3 2 2 9" xfId="22073" xr:uid="{1AA23C96-0499-4D4D-9918-BDBEFEAE2096}"/>
    <cellStyle name="SAPBEXHLevel3 3 2 3" xfId="42492" xr:uid="{D2A0CA59-3CF2-4C7A-92A5-3FDBD5749F14}"/>
    <cellStyle name="SAPBEXHLevel3 3 2 3 10" xfId="10432" xr:uid="{CC10B4F8-CD26-4776-B0AE-73739FA4565F}"/>
    <cellStyle name="SAPBEXHLevel3 3 2 3 2" xfId="42493" xr:uid="{CE1C019A-A0E9-4B38-A24A-A7A9C34C2285}"/>
    <cellStyle name="SAPBEXHLevel3 3 2 3 2 2" xfId="2181" xr:uid="{8944A0DE-888D-415A-B603-7F2804BAC407}"/>
    <cellStyle name="SAPBEXHLevel3 3 2 3 2 3" xfId="25003" xr:uid="{CA0E0C56-574D-4021-AB5D-AAC2AFF05EA7}"/>
    <cellStyle name="SAPBEXHLevel3 3 2 3 2 4" xfId="25008" xr:uid="{4E677A1F-F9B5-40DD-B658-A90EAF80C6F9}"/>
    <cellStyle name="SAPBEXHLevel3 3 2 3 2 5" xfId="25013" xr:uid="{8186C04D-B3D7-4828-BFB2-7C679F971EF3}"/>
    <cellStyle name="SAPBEXHLevel3 3 2 3 2 6" xfId="27137" xr:uid="{17B106DB-8DC0-4B43-ADAD-87D1E66F7938}"/>
    <cellStyle name="SAPBEXHLevel3 3 2 3 2 7" xfId="42494" xr:uid="{83002D98-0C34-4E82-B256-2233F8B89BCE}"/>
    <cellStyle name="SAPBEXHLevel3 3 2 3 2 8" xfId="42495" xr:uid="{92702A53-C87B-48C7-9EBB-A5595E503BC4}"/>
    <cellStyle name="SAPBEXHLevel3 3 2 3 2 9" xfId="42496" xr:uid="{A28D83A1-CEF2-4768-ABB7-4E216A45A6E2}"/>
    <cellStyle name="SAPBEXHLevel3 3 2 3 3" xfId="42497" xr:uid="{3D084AD3-39A4-4D16-B751-C04F00E04C84}"/>
    <cellStyle name="SAPBEXHLevel3 3 2 3 4" xfId="42498" xr:uid="{41416D9D-0FC7-41BF-AD73-F7EFB9F39141}"/>
    <cellStyle name="SAPBEXHLevel3 3 2 3 5" xfId="42499" xr:uid="{4EC2C017-EA79-4DB2-9526-A46EE4D0B17F}"/>
    <cellStyle name="SAPBEXHLevel3 3 2 3 6" xfId="9625" xr:uid="{9DCD7033-2467-487E-999C-963ED897BDBD}"/>
    <cellStyle name="SAPBEXHLevel3 3 2 3 7" xfId="9643" xr:uid="{B8C8B717-22A2-47E1-B2B7-7EEBCFD3B925}"/>
    <cellStyle name="SAPBEXHLevel3 3 2 3 8" xfId="9662" xr:uid="{240943FB-FABC-43AE-9F9F-88FB6BD3499E}"/>
    <cellStyle name="SAPBEXHLevel3 3 2 3 9" xfId="9668" xr:uid="{7502608B-9141-4A7B-B58B-F8ACF8ACD79A}"/>
    <cellStyle name="SAPBEXHLevel3 3 2 4" xfId="11575" xr:uid="{FB689947-2CD7-4CF3-A398-F383838C8A01}"/>
    <cellStyle name="SAPBEXHLevel3 3 2 4 10" xfId="11341" xr:uid="{381A599A-3AF9-45B9-AD26-848DE854F6FC}"/>
    <cellStyle name="SAPBEXHLevel3 3 2 4 2" xfId="5780" xr:uid="{AAC25651-469A-422C-8F67-3CE4D82A12A6}"/>
    <cellStyle name="SAPBEXHLevel3 3 2 4 2 2" xfId="27746" xr:uid="{C7E13774-B82A-491A-82A6-770B6A930BDB}"/>
    <cellStyle name="SAPBEXHLevel3 3 2 4 2 3" xfId="27749" xr:uid="{A71A6F90-BDBF-4C90-9200-611570FBBEDF}"/>
    <cellStyle name="SAPBEXHLevel3 3 2 4 2 4" xfId="27752" xr:uid="{750860BE-D7C2-46C6-BC8B-938B302D2502}"/>
    <cellStyle name="SAPBEXHLevel3 3 2 4 2 5" xfId="27755" xr:uid="{4885A819-98B4-4BC7-9942-86C672A95C13}"/>
    <cellStyle name="SAPBEXHLevel3 3 2 4 2 6" xfId="42500" xr:uid="{1ED3A6A1-527B-466F-9F8E-769AD9D4E68D}"/>
    <cellStyle name="SAPBEXHLevel3 3 2 4 2 7" xfId="42501" xr:uid="{FB17FC8A-16BA-4572-BE3F-CC0290904320}"/>
    <cellStyle name="SAPBEXHLevel3 3 2 4 2 8" xfId="42502" xr:uid="{5B76C8D0-15DD-4E6B-A6F7-34F5BA9D391D}"/>
    <cellStyle name="SAPBEXHLevel3 3 2 4 2 9" xfId="42503" xr:uid="{9D88DFFF-0C67-4566-B53D-936EF2AD86DD}"/>
    <cellStyle name="SAPBEXHLevel3 3 2 4 3" xfId="7706" xr:uid="{35A07CE5-D946-499E-A5AC-6C91434096A3}"/>
    <cellStyle name="SAPBEXHLevel3 3 2 4 4" xfId="7710" xr:uid="{E6EF67B7-ADFF-4E35-932E-C4BBA7CA2C1A}"/>
    <cellStyle name="SAPBEXHLevel3 3 2 4 5" xfId="8138" xr:uid="{59EFC66E-B7B7-422B-AFA9-491122C2799E}"/>
    <cellStyle name="SAPBEXHLevel3 3 2 4 6" xfId="8143" xr:uid="{FC319182-5FC1-4812-9F4B-C3AF91648934}"/>
    <cellStyle name="SAPBEXHLevel3 3 2 4 7" xfId="6981" xr:uid="{5295516A-1ABB-481E-9EAA-59DDA43127B4}"/>
    <cellStyle name="SAPBEXHLevel3 3 2 4 8" xfId="42504" xr:uid="{D436C18E-2401-402C-BA92-EB0B54CAB188}"/>
    <cellStyle name="SAPBEXHLevel3 3 2 4 9" xfId="42505" xr:uid="{6AD10B2A-DCEA-4A23-9984-2008DCD786B3}"/>
    <cellStyle name="SAPBEXHLevel3 3 2 5" xfId="11578" xr:uid="{366A01E5-C88C-44F0-8D02-B852D86D4389}"/>
    <cellStyle name="SAPBEXHLevel3 3 2 5 10" xfId="23487" xr:uid="{095FFAF6-75C0-4F9A-9C75-1B5E716EA8F0}"/>
    <cellStyle name="SAPBEXHLevel3 3 2 5 2" xfId="22814" xr:uid="{FFF15B1B-2B36-4AB1-86FE-B2688B45DEA5}"/>
    <cellStyle name="SAPBEXHLevel3 3 2 5 2 2" xfId="42506" xr:uid="{40566B37-3A55-44F9-84BA-00B627D874E3}"/>
    <cellStyle name="SAPBEXHLevel3 3 2 5 2 3" xfId="42507" xr:uid="{78F6A7F4-8735-42AF-A836-9FD2ED47D1F9}"/>
    <cellStyle name="SAPBEXHLevel3 3 2 5 2 4" xfId="42508" xr:uid="{7DC7B9CB-6557-4214-B32C-FA28AAB361A1}"/>
    <cellStyle name="SAPBEXHLevel3 3 2 5 2 5" xfId="42509" xr:uid="{51051F50-C453-401E-93E0-F53A0F86094E}"/>
    <cellStyle name="SAPBEXHLevel3 3 2 5 2 6" xfId="42510" xr:uid="{CF91F79A-E751-48B9-9E29-21B7DC234F20}"/>
    <cellStyle name="SAPBEXHLevel3 3 2 5 2 7" xfId="42511" xr:uid="{D6785359-05C5-45E9-8390-2E8CB119E9E2}"/>
    <cellStyle name="SAPBEXHLevel3 3 2 5 2 8" xfId="42512" xr:uid="{6BBA82F0-22F7-458D-B673-6B42A4A216E9}"/>
    <cellStyle name="SAPBEXHLevel3 3 2 5 2 9" xfId="42513" xr:uid="{9F7968AB-0A6B-4955-9616-0FF8D1B9658B}"/>
    <cellStyle name="SAPBEXHLevel3 3 2 5 3" xfId="22816" xr:uid="{F23ED7D7-D746-467D-9ACF-73FC2703BF8A}"/>
    <cellStyle name="SAPBEXHLevel3 3 2 5 4" xfId="22818" xr:uid="{14202D3D-D78A-436C-A3BA-54F79A321CC8}"/>
    <cellStyle name="SAPBEXHLevel3 3 2 5 5" xfId="22821" xr:uid="{0AC1EB11-E620-49E6-8E02-AA9EA639D84E}"/>
    <cellStyle name="SAPBEXHLevel3 3 2 5 6" xfId="22824" xr:uid="{FAC7F42A-E703-477A-A7ED-F0B8D52C9BBC}"/>
    <cellStyle name="SAPBEXHLevel3 3 2 5 7" xfId="20434" xr:uid="{A8CB449E-4FCD-450F-9AB8-9E90D0C5477A}"/>
    <cellStyle name="SAPBEXHLevel3 3 2 5 8" xfId="33971" xr:uid="{FADB1EAD-CD0D-4504-A132-E32AC51CC6A9}"/>
    <cellStyle name="SAPBEXHLevel3 3 2 5 9" xfId="33974" xr:uid="{E9F89E95-C1E6-403E-A765-1D637F776833}"/>
    <cellStyle name="SAPBEXHLevel3 3 2 6" xfId="11583" xr:uid="{4443DC61-FA03-4908-82F5-52CF88434147}"/>
    <cellStyle name="SAPBEXHLevel3 3 2 6 10" xfId="42514" xr:uid="{483FA1E9-886A-40FF-A4B2-4EE0B2C2ACF5}"/>
    <cellStyle name="SAPBEXHLevel3 3 2 6 2" xfId="22833" xr:uid="{2D2236CA-3DB9-438F-9534-31835B33C346}"/>
    <cellStyle name="SAPBEXHLevel3 3 2 6 2 2" xfId="42515" xr:uid="{2CEBD505-D3B0-4AF9-B9E3-713F456268A1}"/>
    <cellStyle name="SAPBEXHLevel3 3 2 6 2 3" xfId="42516" xr:uid="{BCF63D44-011A-43C9-9353-D2576BD15FC1}"/>
    <cellStyle name="SAPBEXHLevel3 3 2 6 2 4" xfId="42517" xr:uid="{E1F0A34B-581C-45BF-9DD1-621CECF9B35E}"/>
    <cellStyle name="SAPBEXHLevel3 3 2 6 2 5" xfId="42518" xr:uid="{785F0B03-DCEF-4D71-AF21-29C59C22CC91}"/>
    <cellStyle name="SAPBEXHLevel3 3 2 6 2 6" xfId="42519" xr:uid="{40CD1423-536A-4F4D-88B8-5A472F28E63E}"/>
    <cellStyle name="SAPBEXHLevel3 3 2 6 2 7" xfId="42520" xr:uid="{60B8FE16-04D1-4390-874C-4F5BF9B89CFE}"/>
    <cellStyle name="SAPBEXHLevel3 3 2 6 2 8" xfId="42521" xr:uid="{3F89CB5E-C4E4-4302-854A-FCFA37B916C2}"/>
    <cellStyle name="SAPBEXHLevel3 3 2 6 2 9" xfId="42522" xr:uid="{B00AA5CA-CD51-4FFA-9870-3E8044DFA446}"/>
    <cellStyle name="SAPBEXHLevel3 3 2 6 3" xfId="22836" xr:uid="{CBFD2EB0-F4DA-4743-B1A4-E2FB0D64DAB6}"/>
    <cellStyle name="SAPBEXHLevel3 3 2 6 4" xfId="22839" xr:uid="{C2237ACB-7581-44C3-9DC1-A84E36CFEA84}"/>
    <cellStyle name="SAPBEXHLevel3 3 2 6 5" xfId="22842" xr:uid="{20E8E904-B799-4848-98AA-311682E4E4A8}"/>
    <cellStyle name="SAPBEXHLevel3 3 2 6 6" xfId="22846" xr:uid="{D7E1F066-1908-4681-B264-09809F40B3EE}"/>
    <cellStyle name="SAPBEXHLevel3 3 2 6 7" xfId="22849" xr:uid="{9695CE92-6978-4B7D-A8F1-C039F5CE1A8A}"/>
    <cellStyle name="SAPBEXHLevel3 3 2 6 8" xfId="40850" xr:uid="{10ECB9B9-1048-4832-8028-C050C0AB69BF}"/>
    <cellStyle name="SAPBEXHLevel3 3 2 6 9" xfId="40852" xr:uid="{0E2641C2-8B29-48BA-ABAA-987C7A626032}"/>
    <cellStyle name="SAPBEXHLevel3 3 2 7" xfId="15760" xr:uid="{9F918498-19B2-4910-93D7-B314F2770EE4}"/>
    <cellStyle name="SAPBEXHLevel3 3 2 7 2" xfId="22855" xr:uid="{EF08C99A-8315-4879-BC7C-0E114E155477}"/>
    <cellStyle name="SAPBEXHLevel3 3 2 7 3" xfId="22857" xr:uid="{056B5613-D04D-4BF8-BBB8-70F138D7235D}"/>
    <cellStyle name="SAPBEXHLevel3 3 2 7 4" xfId="22859" xr:uid="{EE686DC7-68B5-44F4-ACBF-D7D2265E7C2E}"/>
    <cellStyle name="SAPBEXHLevel3 3 2 7 5" xfId="11478" xr:uid="{B48B9A77-EC97-4ECE-8973-DB4524C5A3E8}"/>
    <cellStyle name="SAPBEXHLevel3 3 2 7 6" xfId="11485" xr:uid="{7BE73666-5C80-4F46-9AD2-EE4868DD2D79}"/>
    <cellStyle name="SAPBEXHLevel3 3 2 7 7" xfId="11492" xr:uid="{574304CA-086D-4CA7-8267-893E65D61328}"/>
    <cellStyle name="SAPBEXHLevel3 3 2 7 8" xfId="10859" xr:uid="{534E4F89-CF9C-4114-8569-FEB3682EB2C8}"/>
    <cellStyle name="SAPBEXHLevel3 3 2 7 9" xfId="11497" xr:uid="{757242E3-7F95-4030-8940-6B9AA06AB373}"/>
    <cellStyle name="SAPBEXHLevel3 3 2 8" xfId="15765" xr:uid="{458DCCBA-3060-4B82-B917-2869CB62AB38}"/>
    <cellStyle name="SAPBEXHLevel3 3 2 8 2" xfId="22863" xr:uid="{CAAF3FA9-1CD0-4B3D-B6C1-D0F1B9989C02}"/>
    <cellStyle name="SAPBEXHLevel3 3 2 8 3" xfId="22865" xr:uid="{66802B65-B720-4683-B6E4-432329FD7E57}"/>
    <cellStyle name="SAPBEXHLevel3 3 2 8 4" xfId="22867" xr:uid="{972ADE6D-3ABF-4DA4-9ED9-23ACB315C3B8}"/>
    <cellStyle name="SAPBEXHLevel3 3 2 8 5" xfId="836" xr:uid="{292E56CF-8EAD-402A-AC85-EA52D8FDCFEA}"/>
    <cellStyle name="SAPBEXHLevel3 3 2 8 6" xfId="11502" xr:uid="{7A6ED1FE-1B13-43FF-A7D7-BF152B80ABBF}"/>
    <cellStyle name="SAPBEXHLevel3 3 2 8 7" xfId="11508" xr:uid="{4F3D1774-DAA7-483A-8301-3C09BBF4FEE8}"/>
    <cellStyle name="SAPBEXHLevel3 3 2 8 8" xfId="42523" xr:uid="{B032B4A8-A54F-4E6C-99E8-ED26986C3C21}"/>
    <cellStyle name="SAPBEXHLevel3 3 2 8 9" xfId="42524" xr:uid="{D4E803C0-FD76-4511-8214-2390C4C7C7D0}"/>
    <cellStyle name="SAPBEXHLevel3 3 2 9" xfId="15770" xr:uid="{70EC87F3-7BB7-4719-964B-9DFC39B3B968}"/>
    <cellStyle name="SAPBEXHLevel3 3 2 9 2" xfId="42525" xr:uid="{0B101941-BECF-476B-8BB3-160376A8F670}"/>
    <cellStyle name="SAPBEXHLevel3 3 2 9 3" xfId="42526" xr:uid="{96AB880C-B0F5-4467-8084-D27D4B27EE90}"/>
    <cellStyle name="SAPBEXHLevel3 3 2 9 4" xfId="42527" xr:uid="{3F5F73D2-693A-4001-B23C-532CEAD3ED2D}"/>
    <cellStyle name="SAPBEXHLevel3 3 2 9 5" xfId="8269" xr:uid="{E308619A-E339-41CA-AAE6-C5BC9BDD0548}"/>
    <cellStyle name="SAPBEXHLevel3 3 2 9 6" xfId="8276" xr:uid="{E15D8845-F071-4EB4-91BD-9649705015F1}"/>
    <cellStyle name="SAPBEXHLevel3 3 2 9 7" xfId="8283" xr:uid="{8023DDFA-0729-4554-9CBC-8A0AA4C1967A}"/>
    <cellStyle name="SAPBEXHLevel3 3 2 9 8" xfId="8289" xr:uid="{8528D925-A1C3-4BD8-83AE-BA0084BFFB66}"/>
    <cellStyle name="SAPBEXHLevel3 3 2 9 9" xfId="8295" xr:uid="{B826B1D4-5328-4A3B-8518-FEC787F5F055}"/>
    <cellStyle name="SAPBEXHLevel3 3 2_New TB 18-19" xfId="32825" xr:uid="{3DC80A46-34C5-4064-BD85-27C6B4B2F28E}"/>
    <cellStyle name="SAPBEXHLevel3 3 20" xfId="42461" xr:uid="{18494931-458C-4271-AC8D-B6321BD76838}"/>
    <cellStyle name="SAPBEXHLevel3 3 21" xfId="42463" xr:uid="{6F3E05A9-F052-4A92-BBB1-1E13E4965394}"/>
    <cellStyle name="SAPBEXHLevel3 3 3" xfId="39807" xr:uid="{8D3E2B8B-7F6A-4A5F-A0CA-B935A149EDC6}"/>
    <cellStyle name="SAPBEXHLevel3 3 3 10" xfId="42528" xr:uid="{7A87FB24-8B36-4A64-A7F9-7CE0FDAB395D}"/>
    <cellStyle name="SAPBEXHLevel3 3 3 10 2" xfId="37571" xr:uid="{A120BF2F-4E1E-47E3-B8C9-21DD36B691E8}"/>
    <cellStyle name="SAPBEXHLevel3 3 3 10 3" xfId="37573" xr:uid="{4F997563-F468-4BAF-B4D5-5C9323294FE1}"/>
    <cellStyle name="SAPBEXHLevel3 3 3 10 4" xfId="37575" xr:uid="{A9015275-BCEE-47E9-A4DD-9DC7A5311FCF}"/>
    <cellStyle name="SAPBEXHLevel3 3 3 10 5" xfId="37577" xr:uid="{0A5E5497-0B8B-4A0D-8899-F8FE50391838}"/>
    <cellStyle name="SAPBEXHLevel3 3 3 10 6" xfId="37579" xr:uid="{B8FEFDAA-4067-4D46-B271-8F0B66CFC54A}"/>
    <cellStyle name="SAPBEXHLevel3 3 3 10 7" xfId="24826" xr:uid="{B7115EDB-80AA-47E3-AA1F-3F3ACC9A4B47}"/>
    <cellStyle name="SAPBEXHLevel3 3 3 10 8" xfId="16829" xr:uid="{94397550-6C4D-418E-94C6-19E5B335B10B}"/>
    <cellStyle name="SAPBEXHLevel3 3 3 10 9" xfId="16838" xr:uid="{CD0AD0A7-9D12-4E6E-A914-50CC0997D35C}"/>
    <cellStyle name="SAPBEXHLevel3 3 3 11" xfId="42529" xr:uid="{133FB2EA-9BE6-4068-A172-13E0964D1646}"/>
    <cellStyle name="SAPBEXHLevel3 3 3 12" xfId="42530" xr:uid="{3FA80114-9263-45F7-866C-EE001E36CD2A}"/>
    <cellStyle name="SAPBEXHLevel3 3 3 13" xfId="42531" xr:uid="{93ED22B7-77FB-4348-8A62-901BE1355B41}"/>
    <cellStyle name="SAPBEXHLevel3 3 3 14" xfId="8541" xr:uid="{095BB50D-2650-4F34-B8DC-5D5DA19BA65D}"/>
    <cellStyle name="SAPBEXHLevel3 3 3 15" xfId="8547" xr:uid="{0455C6B9-2B8E-4D84-A4D9-491DA2E00145}"/>
    <cellStyle name="SAPBEXHLevel3 3 3 16" xfId="8555" xr:uid="{88BABF76-E3DD-48E6-B1B7-A2112B9F4E55}"/>
    <cellStyle name="SAPBEXHLevel3 3 3 17" xfId="8561" xr:uid="{F43693C7-EEC7-473E-93FA-38F78A41C217}"/>
    <cellStyle name="SAPBEXHLevel3 3 3 18" xfId="8573" xr:uid="{6658F2F1-B77C-4D62-B210-3DEDBACDC762}"/>
    <cellStyle name="SAPBEXHLevel3 3 3 2" xfId="42532" xr:uid="{9B0F0513-417A-417E-85DC-FBAC4E5EAD55}"/>
    <cellStyle name="SAPBEXHLevel3 3 3 2 10" xfId="25471" xr:uid="{25CB0F08-D771-4A7F-B11E-2EAD4882CBE0}"/>
    <cellStyle name="SAPBEXHLevel3 3 3 2 2" xfId="42533" xr:uid="{3EF99D2A-D00C-4CD9-9F57-4F2EB48A4F6A}"/>
    <cellStyle name="SAPBEXHLevel3 3 3 2 2 2" xfId="8163" xr:uid="{7B6A6BEC-0C3B-4B39-B222-E364F5980786}"/>
    <cellStyle name="SAPBEXHLevel3 3 3 2 2 3" xfId="8178" xr:uid="{3CAAA0F6-67E7-48E0-8E21-E6824EC245B3}"/>
    <cellStyle name="SAPBEXHLevel3 3 3 2 2 4" xfId="8186" xr:uid="{370CC9AD-4985-496A-83AD-AA4A0D3B8FBD}"/>
    <cellStyle name="SAPBEXHLevel3 3 3 2 2 5" xfId="6410" xr:uid="{5E3AFD68-0724-403C-AE38-20D869F9BCEA}"/>
    <cellStyle name="SAPBEXHLevel3 3 3 2 2 6" xfId="1897" xr:uid="{379F93B9-38DC-4E43-9834-F225F53DEA85}"/>
    <cellStyle name="SAPBEXHLevel3 3 3 2 2 7" xfId="6896" xr:uid="{6D84CBF3-BEE7-4957-BFE8-B796AE8025C7}"/>
    <cellStyle name="SAPBEXHLevel3 3 3 2 2 8" xfId="6911" xr:uid="{CBDF7F45-C0CF-44A8-844A-AF7A61022CD6}"/>
    <cellStyle name="SAPBEXHLevel3 3 3 2 2 9" xfId="11432" xr:uid="{58918C0B-7A5E-495C-99BE-C34E335F9D0A}"/>
    <cellStyle name="SAPBEXHLevel3 3 3 2 3" xfId="42534" xr:uid="{348779E0-7BE3-4FC0-8140-62FACBF28911}"/>
    <cellStyle name="SAPBEXHLevel3 3 3 2 4" xfId="42535" xr:uid="{8DBF49C2-73E0-4DCC-85B2-EE1D67452619}"/>
    <cellStyle name="SAPBEXHLevel3 3 3 2 5" xfId="42536" xr:uid="{748C3C1C-0CAD-46E0-8EF6-9646E781A14F}"/>
    <cellStyle name="SAPBEXHLevel3 3 3 2 6" xfId="42537" xr:uid="{55764ACB-1411-42EF-B60B-00F139EA5489}"/>
    <cellStyle name="SAPBEXHLevel3 3 3 2 7" xfId="42538" xr:uid="{0C85207A-4E51-41C0-A44D-688A9687D287}"/>
    <cellStyle name="SAPBEXHLevel3 3 3 2 8" xfId="42539" xr:uid="{3E9BE424-CDED-4021-8E98-159E9B64CC5B}"/>
    <cellStyle name="SAPBEXHLevel3 3 3 2 9" xfId="42540" xr:uid="{C93D4821-9D85-458F-BC37-86E77F9F99FF}"/>
    <cellStyle name="SAPBEXHLevel3 3 3 3" xfId="42541" xr:uid="{6F7F8D9F-A91C-4206-AA8C-8B2E70EC2842}"/>
    <cellStyle name="SAPBEXHLevel3 3 3 3 10" xfId="42542" xr:uid="{75A90DB4-A4DC-4746-A8EA-3CDDE6A98675}"/>
    <cellStyle name="SAPBEXHLevel3 3 3 3 2" xfId="42543" xr:uid="{38C6B69A-016F-4B05-9162-42F5541F4684}"/>
    <cellStyle name="SAPBEXHLevel3 3 3 3 2 2" xfId="8354" xr:uid="{4A62C501-E179-4B26-8BC8-7C6D6EBDCDA7}"/>
    <cellStyle name="SAPBEXHLevel3 3 3 3 2 3" xfId="8358" xr:uid="{C3D12A26-676B-4876-82F6-E68457720FD4}"/>
    <cellStyle name="SAPBEXHLevel3 3 3 3 2 4" xfId="8362" xr:uid="{F13C3239-1CAE-4B45-865C-8D7617A21BF8}"/>
    <cellStyle name="SAPBEXHLevel3 3 3 3 2 5" xfId="8365" xr:uid="{564217D7-5E0D-4790-A784-D05325A7EABE}"/>
    <cellStyle name="SAPBEXHLevel3 3 3 3 2 6" xfId="8369" xr:uid="{F9D0512A-84E7-489C-80DB-AA3AD1B12EAA}"/>
    <cellStyle name="SAPBEXHLevel3 3 3 3 2 7" xfId="42544" xr:uid="{5F68C4B8-AFBE-4409-A06E-CA4CB25D18EE}"/>
    <cellStyle name="SAPBEXHLevel3 3 3 3 2 8" xfId="42545" xr:uid="{76291EA4-0ECE-44BC-AE8B-B3A29CD90381}"/>
    <cellStyle name="SAPBEXHLevel3 3 3 3 2 9" xfId="42546" xr:uid="{752F3FA3-1431-4937-87FB-2C2C1F1BCE7F}"/>
    <cellStyle name="SAPBEXHLevel3 3 3 3 3" xfId="42547" xr:uid="{94A59ADB-5CEA-4B6D-BFD4-9949772EAE38}"/>
    <cellStyle name="SAPBEXHLevel3 3 3 3 4" xfId="38504" xr:uid="{6F539ACB-CB81-48DC-9F18-12DAA15E8B7D}"/>
    <cellStyle name="SAPBEXHLevel3 3 3 3 5" xfId="42548" xr:uid="{C39FAFDF-775C-444F-B2F4-E74B29FB3FB6}"/>
    <cellStyle name="SAPBEXHLevel3 3 3 3 6" xfId="42549" xr:uid="{4FCF9673-C295-41B1-B261-B18203DA7418}"/>
    <cellStyle name="SAPBEXHLevel3 3 3 3 7" xfId="42550" xr:uid="{D65B0C6F-126D-4BBD-B2C8-69AF3D916C65}"/>
    <cellStyle name="SAPBEXHLevel3 3 3 3 8" xfId="42551" xr:uid="{4EB82A13-0419-4BB5-9E30-A79A14F5A5B0}"/>
    <cellStyle name="SAPBEXHLevel3 3 3 3 9" xfId="36951" xr:uid="{86BDD83D-4D2A-41FF-AD42-59B7ED26F429}"/>
    <cellStyle name="SAPBEXHLevel3 3 3 4" xfId="8410" xr:uid="{0B2F133B-356E-446A-930D-8981600D84B7}"/>
    <cellStyle name="SAPBEXHLevel3 3 3 4 10" xfId="42552" xr:uid="{54083D0A-7686-44DB-AED4-DB17163CB477}"/>
    <cellStyle name="SAPBEXHLevel3 3 3 4 2" xfId="22882" xr:uid="{E3B74E07-7826-4C2A-A216-B1C6D724E230}"/>
    <cellStyle name="SAPBEXHLevel3 3 3 4 2 2" xfId="42553" xr:uid="{230BD7F9-614A-4000-A86B-38D54E463D3E}"/>
    <cellStyle name="SAPBEXHLevel3 3 3 4 2 3" xfId="42554" xr:uid="{6FDC5438-118C-4B8D-9D05-2C7CF1F6376F}"/>
    <cellStyle name="SAPBEXHLevel3 3 3 4 2 4" xfId="42555" xr:uid="{A3D20EE2-90EA-4606-B805-DDA52AF877D9}"/>
    <cellStyle name="SAPBEXHLevel3 3 3 4 2 5" xfId="8551" xr:uid="{0076A71F-4388-4BF9-855D-F69FDD1305B9}"/>
    <cellStyle name="SAPBEXHLevel3 3 3 4 2 6" xfId="42556" xr:uid="{89AE4236-5888-4DA4-A7D4-DBD69DB20764}"/>
    <cellStyle name="SAPBEXHLevel3 3 3 4 2 7" xfId="42557" xr:uid="{B45C370F-0806-4437-B2D7-9EF72A5A3194}"/>
    <cellStyle name="SAPBEXHLevel3 3 3 4 2 8" xfId="42558" xr:uid="{5FD14B19-616A-4925-8F84-7E749F5A7545}"/>
    <cellStyle name="SAPBEXHLevel3 3 3 4 2 9" xfId="42559" xr:uid="{BA52F374-4246-4292-87A1-CAE345780263}"/>
    <cellStyle name="SAPBEXHLevel3 3 3 4 3" xfId="22884" xr:uid="{AFFD1847-0A82-4FF2-BC96-76E94859B2C3}"/>
    <cellStyle name="SAPBEXHLevel3 3 3 4 4" xfId="22887" xr:uid="{1DF9DDE9-8592-4AD7-9ABD-B96096D09E55}"/>
    <cellStyle name="SAPBEXHLevel3 3 3 4 5" xfId="22889" xr:uid="{E946E11C-92C3-4178-A100-2848A2D3B891}"/>
    <cellStyle name="SAPBEXHLevel3 3 3 4 6" xfId="22891" xr:uid="{D8D8F751-E9C6-494B-9F83-40C19636469D}"/>
    <cellStyle name="SAPBEXHLevel3 3 3 4 7" xfId="22893" xr:uid="{EF1F8152-A80A-449A-9A29-F10BC50743BF}"/>
    <cellStyle name="SAPBEXHLevel3 3 3 4 8" xfId="42560" xr:uid="{C6933A6C-D368-4C6A-A016-532D407A6927}"/>
    <cellStyle name="SAPBEXHLevel3 3 3 4 9" xfId="36487" xr:uid="{CB8F6255-2DCC-4DBE-BDB3-FC5F076C23BF}"/>
    <cellStyle name="SAPBEXHLevel3 3 3 5" xfId="8414" xr:uid="{10F7115C-B9DA-46B1-9F58-29E88E8B37D4}"/>
    <cellStyle name="SAPBEXHLevel3 3 3 5 10" xfId="42561" xr:uid="{DDFFFE98-259C-44A6-BBDD-4F49F6A80293}"/>
    <cellStyle name="SAPBEXHLevel3 3 3 5 2" xfId="22902" xr:uid="{EB863747-F9E6-4035-8FD0-CFE7B0B9316C}"/>
    <cellStyle name="SAPBEXHLevel3 3 3 5 2 2" xfId="42562" xr:uid="{C5E6D2E3-A7E3-4833-A842-3571D914BF31}"/>
    <cellStyle name="SAPBEXHLevel3 3 3 5 2 3" xfId="42563" xr:uid="{33D18A4A-947E-426D-8B80-A244109ADD98}"/>
    <cellStyle name="SAPBEXHLevel3 3 3 5 2 4" xfId="42564" xr:uid="{D3786F35-9943-4DF5-879F-19B9CED57708}"/>
    <cellStyle name="SAPBEXHLevel3 3 3 5 2 5" xfId="42565" xr:uid="{2A141F35-6C59-4EF1-9F50-431FF44F668D}"/>
    <cellStyle name="SAPBEXHLevel3 3 3 5 2 6" xfId="42566" xr:uid="{304A9DCA-8DF3-4B8F-9DC3-125355709C85}"/>
    <cellStyle name="SAPBEXHLevel3 3 3 5 2 7" xfId="42567" xr:uid="{88C42E16-4107-4CF0-84BB-F49687BA4AE7}"/>
    <cellStyle name="SAPBEXHLevel3 3 3 5 2 8" xfId="42568" xr:uid="{5C986270-F1A4-4267-B42A-D1AD76BA51B7}"/>
    <cellStyle name="SAPBEXHLevel3 3 3 5 2 9" xfId="42569" xr:uid="{6E58CBF9-45C4-48B3-9833-3AD3B26473AB}"/>
    <cellStyle name="SAPBEXHLevel3 3 3 5 3" xfId="22906" xr:uid="{5C41787B-1DBB-49C3-A469-5F4030AC9CF0}"/>
    <cellStyle name="SAPBEXHLevel3 3 3 5 4" xfId="22909" xr:uid="{506773D5-2CBE-4BF9-9CBD-F334EAF579F2}"/>
    <cellStyle name="SAPBEXHLevel3 3 3 5 5" xfId="22913" xr:uid="{D028F548-DF3E-49DE-AAD5-30C31AB1698B}"/>
    <cellStyle name="SAPBEXHLevel3 3 3 5 6" xfId="22916" xr:uid="{A72CDCEC-6C4D-4C9C-9133-4EC0922C8270}"/>
    <cellStyle name="SAPBEXHLevel3 3 3 5 7" xfId="22919" xr:uid="{C81275EE-C80D-4009-8748-019774492206}"/>
    <cellStyle name="SAPBEXHLevel3 3 3 5 8" xfId="39067" xr:uid="{F8E5CE86-7E20-4D3D-8370-CD9F1B089D8C}"/>
    <cellStyle name="SAPBEXHLevel3 3 3 5 9" xfId="39069" xr:uid="{25BBC596-3B5F-4CB2-9732-C049D49BFB39}"/>
    <cellStyle name="SAPBEXHLevel3 3 3 6" xfId="8423" xr:uid="{CB5759D5-E5F8-4EE1-A46B-15BE83F9803E}"/>
    <cellStyle name="SAPBEXHLevel3 3 3 6 10" xfId="42570" xr:uid="{9B3A5BED-B3A6-48C3-A7D9-D3F8CB7F70D1}"/>
    <cellStyle name="SAPBEXHLevel3 3 3 6 2" xfId="22925" xr:uid="{D7DBE16C-76BA-4AAB-AE7C-94C0D364BB3C}"/>
    <cellStyle name="SAPBEXHLevel3 3 3 6 2 2" xfId="37521" xr:uid="{50AD9A07-E1D6-4A1B-BCA2-7441CAFE8AAB}"/>
    <cellStyle name="SAPBEXHLevel3 3 3 6 2 3" xfId="37523" xr:uid="{F7902B84-586B-45D2-9908-6B2D2599B112}"/>
    <cellStyle name="SAPBEXHLevel3 3 3 6 2 4" xfId="42571" xr:uid="{E36B4E9D-04D9-4A16-82AD-FFE707FB695C}"/>
    <cellStyle name="SAPBEXHLevel3 3 3 6 2 5" xfId="42572" xr:uid="{95C852E7-AF4C-484D-9921-63331A4FD975}"/>
    <cellStyle name="SAPBEXHLevel3 3 3 6 2 6" xfId="42573" xr:uid="{5CF45FC9-194B-46AD-B2D2-164134272CF4}"/>
    <cellStyle name="SAPBEXHLevel3 3 3 6 2 7" xfId="42574" xr:uid="{17DEB39D-67F9-45B3-83E5-4663A9ABCE90}"/>
    <cellStyle name="SAPBEXHLevel3 3 3 6 2 8" xfId="42575" xr:uid="{99F068E2-3B4A-431D-8215-3FD583783391}"/>
    <cellStyle name="SAPBEXHLevel3 3 3 6 2 9" xfId="42576" xr:uid="{603973A9-7D88-4FBF-947C-D647F06A254B}"/>
    <cellStyle name="SAPBEXHLevel3 3 3 6 3" xfId="22927" xr:uid="{07A0DFCF-D3E3-44A4-A508-CF4C19F17AFF}"/>
    <cellStyle name="SAPBEXHLevel3 3 3 6 4" xfId="22929" xr:uid="{1458AFED-F9F1-4295-8032-0A3943E48D93}"/>
    <cellStyle name="SAPBEXHLevel3 3 3 6 5" xfId="22931" xr:uid="{2A4613C3-3996-4959-B683-31BE21AB49DE}"/>
    <cellStyle name="SAPBEXHLevel3 3 3 6 6" xfId="22933" xr:uid="{E63D8B6E-75F1-4716-8FA3-EDF4E011BC8F}"/>
    <cellStyle name="SAPBEXHLevel3 3 3 6 7" xfId="22935" xr:uid="{57E7BBAD-E939-441D-9256-322B65FB9D93}"/>
    <cellStyle name="SAPBEXHLevel3 3 3 6 8" xfId="42577" xr:uid="{A1CB3EE1-DCFB-48B8-B100-C0B8683C4120}"/>
    <cellStyle name="SAPBEXHLevel3 3 3 6 9" xfId="42578" xr:uid="{A3114B02-B82C-4D3D-A8DA-6A0B2D6DB491}"/>
    <cellStyle name="SAPBEXHLevel3 3 3 7" xfId="15787" xr:uid="{F7CD3998-E109-4A3B-8EA3-BDB08FFB46A1}"/>
    <cellStyle name="SAPBEXHLevel3 3 3 7 2" xfId="22940" xr:uid="{FD260C85-4A79-4B8B-AA0B-E5792749B943}"/>
    <cellStyle name="SAPBEXHLevel3 3 3 7 3" xfId="22942" xr:uid="{A67C3DE3-D1AD-4A62-B07F-7D630DFA05C9}"/>
    <cellStyle name="SAPBEXHLevel3 3 3 7 4" xfId="22944" xr:uid="{2BD5128F-1726-4721-942B-B61503209205}"/>
    <cellStyle name="SAPBEXHLevel3 3 3 7 5" xfId="22946" xr:uid="{22324A90-E521-4E32-93FC-02D2D702F24D}"/>
    <cellStyle name="SAPBEXHLevel3 3 3 7 6" xfId="22948" xr:uid="{93617DD7-E017-4D0D-B5F0-DFDDA03F0D21}"/>
    <cellStyle name="SAPBEXHLevel3 3 3 7 7" xfId="22950" xr:uid="{CCB07B52-BDA3-415A-929E-8DEA79DC5ED0}"/>
    <cellStyle name="SAPBEXHLevel3 3 3 7 8" xfId="42579" xr:uid="{31C6C527-A49D-4200-83B1-B79156D9C54F}"/>
    <cellStyle name="SAPBEXHLevel3 3 3 7 9" xfId="42580" xr:uid="{651FAA37-2CA0-4532-86B9-201B002AC4CA}"/>
    <cellStyle name="SAPBEXHLevel3 3 3 8" xfId="15792" xr:uid="{B27AB00B-0244-476F-A8D3-D6272ADD460D}"/>
    <cellStyle name="SAPBEXHLevel3 3 3 8 2" xfId="22954" xr:uid="{CBC32852-9762-4752-82BF-01E46DA5BC07}"/>
    <cellStyle name="SAPBEXHLevel3 3 3 8 3" xfId="22956" xr:uid="{BCBC7583-B0E7-430F-8C19-464CA21FBF3D}"/>
    <cellStyle name="SAPBEXHLevel3 3 3 8 4" xfId="22958" xr:uid="{2BFA7DE0-71AB-42F5-9261-8E7D4BA6439F}"/>
    <cellStyle name="SAPBEXHLevel3 3 3 8 5" xfId="22961" xr:uid="{F6C05D05-F4FD-47DF-9927-B2C7BBFAFE8C}"/>
    <cellStyle name="SAPBEXHLevel3 3 3 8 6" xfId="22963" xr:uid="{4F7BB4F9-D945-45FD-BBD0-FAE09C58DE37}"/>
    <cellStyle name="SAPBEXHLevel3 3 3 8 7" xfId="22965" xr:uid="{9E1886BF-4132-4C58-BD73-286EDCA7B6F7}"/>
    <cellStyle name="SAPBEXHLevel3 3 3 8 8" xfId="42581" xr:uid="{736E242D-BB3E-436A-A413-4527FAA7561D}"/>
    <cellStyle name="SAPBEXHLevel3 3 3 8 9" xfId="42582" xr:uid="{85038624-95FB-4204-B8BD-144C1E366B83}"/>
    <cellStyle name="SAPBEXHLevel3 3 3 9" xfId="15797" xr:uid="{B74DD7D4-E347-44C5-9D0D-B56D38FE7FAC}"/>
    <cellStyle name="SAPBEXHLevel3 3 3 9 2" xfId="38579" xr:uid="{F956E4D8-9683-4D98-A77C-BBAC614E06FE}"/>
    <cellStyle name="SAPBEXHLevel3 3 3 9 3" xfId="42583" xr:uid="{CDA213E1-978B-4D7E-AA8A-7B5339E49FA5}"/>
    <cellStyle name="SAPBEXHLevel3 3 3 9 4" xfId="42584" xr:uid="{E354A2E0-2FE4-4E42-B715-F328D01AA390}"/>
    <cellStyle name="SAPBEXHLevel3 3 3 9 5" xfId="32548" xr:uid="{70489714-3B0C-4984-9DAD-13E249911C53}"/>
    <cellStyle name="SAPBEXHLevel3 3 3 9 6" xfId="32550" xr:uid="{1327ACD4-0E14-4204-BA47-71F6D1246496}"/>
    <cellStyle name="SAPBEXHLevel3 3 3 9 7" xfId="11678" xr:uid="{43E23841-F2A2-471C-8D0B-E39E2F7FC8D0}"/>
    <cellStyle name="SAPBEXHLevel3 3 3 9 8" xfId="11719" xr:uid="{971D4882-001D-41DA-825E-64A349ADCDD8}"/>
    <cellStyle name="SAPBEXHLevel3 3 3 9 9" xfId="11740" xr:uid="{2E731FB3-659C-43F8-AF84-DB8F1F656497}"/>
    <cellStyle name="SAPBEXHLevel3 3 3_New TB 18-19" xfId="42585" xr:uid="{3330127A-A070-48AA-BC28-053B9200705C}"/>
    <cellStyle name="SAPBEXHLevel3 3 4" xfId="42587" xr:uid="{F8770B09-BC91-43B7-8F48-6C9A49FB2047}"/>
    <cellStyle name="SAPBEXHLevel3 3 4 10" xfId="42588" xr:uid="{9C8492C1-D79A-40BC-BD37-B44F0227B0CA}"/>
    <cellStyle name="SAPBEXHLevel3 3 4 10 2" xfId="42589" xr:uid="{F90685E1-B6FF-4C02-853F-36F10B441C5A}"/>
    <cellStyle name="SAPBEXHLevel3 3 4 10 3" xfId="42590" xr:uid="{15611654-6E18-4B73-A08A-3497FB2860D4}"/>
    <cellStyle name="SAPBEXHLevel3 3 4 10 4" xfId="42591" xr:uid="{41D82C30-2188-47B4-B269-59586B7DAFB6}"/>
    <cellStyle name="SAPBEXHLevel3 3 4 10 5" xfId="42592" xr:uid="{2FB0DF56-CE44-4054-8E9D-88586CB1F836}"/>
    <cellStyle name="SAPBEXHLevel3 3 4 10 6" xfId="42593" xr:uid="{2123B95B-72DB-4F10-90B4-4B8838EC43F1}"/>
    <cellStyle name="SAPBEXHLevel3 3 4 10 7" xfId="42594" xr:uid="{0CC99482-C58A-419B-B617-A4ED078237D7}"/>
    <cellStyle name="SAPBEXHLevel3 3 4 10 8" xfId="42267" xr:uid="{77D01D0A-B406-49AE-B700-2279FC55B9E4}"/>
    <cellStyle name="SAPBEXHLevel3 3 4 10 9" xfId="42595" xr:uid="{41482601-787E-42EB-A3A2-8FCA70D2419C}"/>
    <cellStyle name="SAPBEXHLevel3 3 4 11" xfId="42596" xr:uid="{C4EA99F7-DEEC-4915-847C-997356B1782B}"/>
    <cellStyle name="SAPBEXHLevel3 3 4 12" xfId="42597" xr:uid="{5C3E2EFD-3F35-42E1-B0C5-E1B5B3221915}"/>
    <cellStyle name="SAPBEXHLevel3 3 4 13" xfId="42598" xr:uid="{F60EDF31-2698-4EE0-8819-27FA838C672E}"/>
    <cellStyle name="SAPBEXHLevel3 3 4 14" xfId="42599" xr:uid="{2709ED87-15FA-4553-9DDE-871AC14FE18A}"/>
    <cellStyle name="SAPBEXHLevel3 3 4 15" xfId="42600" xr:uid="{DB88993D-E10C-445B-A68F-D8BC5A2EFB35}"/>
    <cellStyle name="SAPBEXHLevel3 3 4 16" xfId="42601" xr:uid="{7C5DEB13-E8D6-4673-BEF8-325312207A89}"/>
    <cellStyle name="SAPBEXHLevel3 3 4 17" xfId="42602" xr:uid="{09C5D500-0082-4B94-A4E5-7DB9EDB785D5}"/>
    <cellStyle name="SAPBEXHLevel3 3 4 18" xfId="42603" xr:uid="{2E16608F-D560-445A-B1AD-A1DE09CE50D7}"/>
    <cellStyle name="SAPBEXHLevel3 3 4 2" xfId="42604" xr:uid="{7794BB45-8E98-457C-87BD-0E92F06858E9}"/>
    <cellStyle name="SAPBEXHLevel3 3 4 2 10" xfId="33236" xr:uid="{314A91E2-C7B0-42EC-A5AA-5FACCB0BAFD0}"/>
    <cellStyle name="SAPBEXHLevel3 3 4 2 2" xfId="42605" xr:uid="{EA833030-CC3B-4FC4-810D-AC121F524AE3}"/>
    <cellStyle name="SAPBEXHLevel3 3 4 2 2 2" xfId="42606" xr:uid="{01F92C4A-28D7-4824-B100-4D5FF1EE9CAA}"/>
    <cellStyle name="SAPBEXHLevel3 3 4 2 2 3" xfId="42608" xr:uid="{3871030C-FAF1-4E1D-92F7-2F22A3BA30E4}"/>
    <cellStyle name="SAPBEXHLevel3 3 4 2 2 4" xfId="42611" xr:uid="{5B01A259-8A6A-4AC2-8366-0C1D596CAD57}"/>
    <cellStyle name="SAPBEXHLevel3 3 4 2 2 5" xfId="42613" xr:uid="{E1BF46D9-9CB3-4950-BFBD-B16DF071CB8E}"/>
    <cellStyle name="SAPBEXHLevel3 3 4 2 2 6" xfId="42615" xr:uid="{976F6B85-1DC9-4CDC-904A-715D6536C541}"/>
    <cellStyle name="SAPBEXHLevel3 3 4 2 2 7" xfId="42617" xr:uid="{3248B890-BC65-4E7A-829F-ADEBAB6520AC}"/>
    <cellStyle name="SAPBEXHLevel3 3 4 2 2 8" xfId="42619" xr:uid="{E9CE80C8-6004-4F9D-B0B7-2DC7C00DA9AE}"/>
    <cellStyle name="SAPBEXHLevel3 3 4 2 2 9" xfId="42620" xr:uid="{39DD0D56-A31D-46C2-B999-8B7AA69F2444}"/>
    <cellStyle name="SAPBEXHLevel3 3 4 2 3" xfId="42621" xr:uid="{86186A98-3EEE-4FE0-8043-C4ED826DCD2E}"/>
    <cellStyle name="SAPBEXHLevel3 3 4 2 4" xfId="42622" xr:uid="{EC8EC756-3567-486F-A69F-D2C6D93E4C26}"/>
    <cellStyle name="SAPBEXHLevel3 3 4 2 5" xfId="42623" xr:uid="{598EE918-477C-4305-89E5-2D536593C0A1}"/>
    <cellStyle name="SAPBEXHLevel3 3 4 2 6" xfId="42624" xr:uid="{6AE99D53-1B0D-4FD0-87B0-2BABD2E4D1BD}"/>
    <cellStyle name="SAPBEXHLevel3 3 4 2 7" xfId="42625" xr:uid="{1A2874EB-CC1E-4D2D-9188-B04A3BBCA7A7}"/>
    <cellStyle name="SAPBEXHLevel3 3 4 2 8" xfId="42626" xr:uid="{9E6BC8AE-7C62-4E69-806B-ADAF0BCEECEB}"/>
    <cellStyle name="SAPBEXHLevel3 3 4 2 9" xfId="42627" xr:uid="{7C054767-13DA-4B53-8BE1-157967606455}"/>
    <cellStyle name="SAPBEXHLevel3 3 4 3" xfId="42628" xr:uid="{2ECC9FF9-0BBB-412C-A9E9-5EE34EF8B0AF}"/>
    <cellStyle name="SAPBEXHLevel3 3 4 3 10" xfId="42629" xr:uid="{9DD51845-D283-43D4-B815-BA325BD6A3C7}"/>
    <cellStyle name="SAPBEXHLevel3 3 4 3 2" xfId="42630" xr:uid="{4730E9FB-826F-4861-A473-2EC8C9EB9D4C}"/>
    <cellStyle name="SAPBEXHLevel3 3 4 3 2 2" xfId="42631" xr:uid="{997C4A73-8E65-45DA-834D-DD355C69DCED}"/>
    <cellStyle name="SAPBEXHLevel3 3 4 3 2 3" xfId="42633" xr:uid="{182BB9BA-EEE2-4348-A933-84B93B139454}"/>
    <cellStyle name="SAPBEXHLevel3 3 4 3 2 4" xfId="42635" xr:uid="{CAAE64A9-98FB-4716-BFF2-5D18337C2577}"/>
    <cellStyle name="SAPBEXHLevel3 3 4 3 2 5" xfId="42637" xr:uid="{E442FCB8-4114-4448-B9E8-F8DAF891ABF2}"/>
    <cellStyle name="SAPBEXHLevel3 3 4 3 2 6" xfId="42639" xr:uid="{6E1365FD-47EC-4909-AEEC-1B8427175A72}"/>
    <cellStyle name="SAPBEXHLevel3 3 4 3 2 7" xfId="42641" xr:uid="{924268FD-E7A3-4BBD-9195-EA28C10BF0F3}"/>
    <cellStyle name="SAPBEXHLevel3 3 4 3 2 8" xfId="42643" xr:uid="{CDCFFB19-8F1C-46A1-8263-37323D0C0490}"/>
    <cellStyle name="SAPBEXHLevel3 3 4 3 2 9" xfId="42644" xr:uid="{4868186D-A124-48BB-B785-E9BB82C8C63B}"/>
    <cellStyle name="SAPBEXHLevel3 3 4 3 3" xfId="42645" xr:uid="{8780E5B4-D179-4A99-BC47-B918B252CFEF}"/>
    <cellStyle name="SAPBEXHLevel3 3 4 3 4" xfId="42646" xr:uid="{EF08A1B0-6689-491A-9608-8B620E1509A2}"/>
    <cellStyle name="SAPBEXHLevel3 3 4 3 5" xfId="42647" xr:uid="{F0DF4F7D-A4A9-48D3-9A32-564646072A4A}"/>
    <cellStyle name="SAPBEXHLevel3 3 4 3 6" xfId="42648" xr:uid="{7B23235F-C7F8-46AD-B946-535A5DF4C1EA}"/>
    <cellStyle name="SAPBEXHLevel3 3 4 3 7" xfId="42649" xr:uid="{D2B9A6BA-84A0-4B00-B98D-1A6CC6338129}"/>
    <cellStyle name="SAPBEXHLevel3 3 4 3 8" xfId="42650" xr:uid="{A94CBA89-D913-4D2B-B7FB-FFD023750D7C}"/>
    <cellStyle name="SAPBEXHLevel3 3 4 3 9" xfId="36962" xr:uid="{56B90CB6-73A0-4CBF-A48D-7871006DDC63}"/>
    <cellStyle name="SAPBEXHLevel3 3 4 4" xfId="26254" xr:uid="{0783D60A-63F4-485A-998C-0E3884730380}"/>
    <cellStyle name="SAPBEXHLevel3 3 4 4 10" xfId="18653" xr:uid="{1DC0AD02-3C56-45CD-9AC5-8054EF1D3AB0}"/>
    <cellStyle name="SAPBEXHLevel3 3 4 4 2" xfId="22975" xr:uid="{08B325A5-B046-4000-8B37-38EC736DE3AA}"/>
    <cellStyle name="SAPBEXHLevel3 3 4 4 2 2" xfId="26259" xr:uid="{3A2A6FE5-5F7E-4278-820E-FB83CA73F5E3}"/>
    <cellStyle name="SAPBEXHLevel3 3 4 4 2 3" xfId="26262" xr:uid="{697A7DDF-18AD-4FAC-9C3D-E624AB8DCDF2}"/>
    <cellStyle name="SAPBEXHLevel3 3 4 4 2 4" xfId="26265" xr:uid="{28E60A6C-D2B3-47BC-B565-6414C9657B48}"/>
    <cellStyle name="SAPBEXHLevel3 3 4 4 2 5" xfId="26268" xr:uid="{FE8C7288-C331-49A9-9735-D045762C8560}"/>
    <cellStyle name="SAPBEXHLevel3 3 4 4 2 6" xfId="26271" xr:uid="{E9ABFDB7-8697-4341-B1FE-9B46CAB65B4B}"/>
    <cellStyle name="SAPBEXHLevel3 3 4 4 2 7" xfId="26274" xr:uid="{6AD6B8D8-D92A-4314-A5E4-FAAE24F8A59D}"/>
    <cellStyle name="SAPBEXHLevel3 3 4 4 2 8" xfId="26276" xr:uid="{478004A8-B103-496C-819B-99602079C658}"/>
    <cellStyle name="SAPBEXHLevel3 3 4 4 2 9" xfId="26278" xr:uid="{1983687C-9DC3-4DB7-A29E-41DB42163AEE}"/>
    <cellStyle name="SAPBEXHLevel3 3 4 4 3" xfId="22978" xr:uid="{B4AD8CBB-98BF-48A4-901C-2F396CA85059}"/>
    <cellStyle name="SAPBEXHLevel3 3 4 4 4" xfId="22981" xr:uid="{7B0C8C4E-8578-4551-A8F9-895011DE1193}"/>
    <cellStyle name="SAPBEXHLevel3 3 4 4 5" xfId="22984" xr:uid="{0E951421-30CF-4556-81C0-B1F8964BE64A}"/>
    <cellStyle name="SAPBEXHLevel3 3 4 4 6" xfId="22987" xr:uid="{8780DCBD-7326-4CA1-BD97-D8464C4F3F4A}"/>
    <cellStyle name="SAPBEXHLevel3 3 4 4 7" xfId="22990" xr:uid="{7CB5B7A8-7CE7-4225-8C79-F3799D8BB595}"/>
    <cellStyle name="SAPBEXHLevel3 3 4 4 8" xfId="26341" xr:uid="{282748FC-ECB9-40E1-BE8C-4E3192BB4C4A}"/>
    <cellStyle name="SAPBEXHLevel3 3 4 4 9" xfId="26344" xr:uid="{D626856A-285B-4AFF-9910-143822263647}"/>
    <cellStyle name="SAPBEXHLevel3 3 4 5" xfId="26347" xr:uid="{D977AE58-4668-494C-A4FD-38DA81B5F96F}"/>
    <cellStyle name="SAPBEXHLevel3 3 4 5 10" xfId="37621" xr:uid="{9936D032-6384-4F53-A61B-2BE178F9B917}"/>
    <cellStyle name="SAPBEXHLevel3 3 4 5 2" xfId="22996" xr:uid="{E663FC14-65C3-40ED-8554-32D45E0E90E7}"/>
    <cellStyle name="SAPBEXHLevel3 3 4 5 2 2" xfId="42651" xr:uid="{024B2A86-0DD1-4540-B815-22FDE51F514F}"/>
    <cellStyle name="SAPBEXHLevel3 3 4 5 2 3" xfId="42653" xr:uid="{B167D5CA-D515-4D93-A4BB-19C0341501BB}"/>
    <cellStyle name="SAPBEXHLevel3 3 4 5 2 4" xfId="42655" xr:uid="{7FEBD1AF-3570-4461-8F47-15796948C120}"/>
    <cellStyle name="SAPBEXHLevel3 3 4 5 2 5" xfId="42657" xr:uid="{59121315-8648-4556-8F19-07411A0035A7}"/>
    <cellStyle name="SAPBEXHLevel3 3 4 5 2 6" xfId="42659" xr:uid="{BEA8E2C2-3CB7-44F8-ADBB-20567BDDF741}"/>
    <cellStyle name="SAPBEXHLevel3 3 4 5 2 7" xfId="42661" xr:uid="{39E094B1-25A9-4DCC-BC01-8787BB5C1DD0}"/>
    <cellStyle name="SAPBEXHLevel3 3 4 5 2 8" xfId="42663" xr:uid="{EB95ABE9-0E0F-49BE-B1F1-655617508C85}"/>
    <cellStyle name="SAPBEXHLevel3 3 4 5 2 9" xfId="42664" xr:uid="{575160DD-D6B6-4D01-AE6B-022971F45E1D}"/>
    <cellStyle name="SAPBEXHLevel3 3 4 5 3" xfId="22999" xr:uid="{7D92AFDC-2F0D-4340-BE6F-3173A1CAA349}"/>
    <cellStyle name="SAPBEXHLevel3 3 4 5 4" xfId="23002" xr:uid="{1920B0FB-086E-4340-8274-9A72D4253180}"/>
    <cellStyle name="SAPBEXHLevel3 3 4 5 5" xfId="23006" xr:uid="{6AE38BE8-E775-42D7-A58B-8C4207BFDE2D}"/>
    <cellStyle name="SAPBEXHLevel3 3 4 5 6" xfId="23009" xr:uid="{5ED366EF-CE20-41F6-989D-EF752BA5A328}"/>
    <cellStyle name="SAPBEXHLevel3 3 4 5 7" xfId="23012" xr:uid="{91CC06AA-1A02-4ADF-A9FE-FC4530E168F5}"/>
    <cellStyle name="SAPBEXHLevel3 3 4 5 8" xfId="26349" xr:uid="{090A8F11-2672-48D1-A627-12EB1A39618E}"/>
    <cellStyle name="SAPBEXHLevel3 3 4 5 9" xfId="26351" xr:uid="{8958F283-B7F2-45D5-AE8A-70846F4A9635}"/>
    <cellStyle name="SAPBEXHLevel3 3 4 6" xfId="26353" xr:uid="{969C0424-598C-4C8B-94F8-2A6AF9B14273}"/>
    <cellStyle name="SAPBEXHLevel3 3 4 6 10" xfId="33281" xr:uid="{F46066E6-B2D7-4B6B-836C-C9F098E8F0E7}"/>
    <cellStyle name="SAPBEXHLevel3 3 4 6 2" xfId="23018" xr:uid="{0B300825-59E7-4E7D-A097-F4DF99477BD0}"/>
    <cellStyle name="SAPBEXHLevel3 3 4 6 2 2" xfId="37778" xr:uid="{A2F1527A-EB6E-417E-9B6F-203995E856A2}"/>
    <cellStyle name="SAPBEXHLevel3 3 4 6 2 3" xfId="37781" xr:uid="{1A131912-58CC-4BC4-AA64-87E891BA45A7}"/>
    <cellStyle name="SAPBEXHLevel3 3 4 6 2 4" xfId="42665" xr:uid="{6546EF68-CD2A-4BFD-A2FB-582AD7D9877A}"/>
    <cellStyle name="SAPBEXHLevel3 3 4 6 2 5" xfId="42667" xr:uid="{B7E169E7-A7A0-4606-A0FD-314BB8308028}"/>
    <cellStyle name="SAPBEXHLevel3 3 4 6 2 6" xfId="42669" xr:uid="{47450B3A-3EAF-461B-8B6D-F75E4D5561C0}"/>
    <cellStyle name="SAPBEXHLevel3 3 4 6 2 7" xfId="42671" xr:uid="{2F80B17C-5888-4A68-86F6-B4AEB62FF44F}"/>
    <cellStyle name="SAPBEXHLevel3 3 4 6 2 8" xfId="42673" xr:uid="{531EB261-9CF9-4C70-BB9E-2DEC0F155484}"/>
    <cellStyle name="SAPBEXHLevel3 3 4 6 2 9" xfId="42674" xr:uid="{F7D5723A-AF6E-436A-B16E-8ABDC7016E42}"/>
    <cellStyle name="SAPBEXHLevel3 3 4 6 3" xfId="23021" xr:uid="{F4678C97-D3C5-4AA4-A77E-1427341FEC4D}"/>
    <cellStyle name="SAPBEXHLevel3 3 4 6 4" xfId="23024" xr:uid="{A97F04A4-9301-4159-9483-165AE23BC2A7}"/>
    <cellStyle name="SAPBEXHLevel3 3 4 6 5" xfId="23027" xr:uid="{BD65AEE8-8775-42E2-8968-84F7F41A3946}"/>
    <cellStyle name="SAPBEXHLevel3 3 4 6 6" xfId="23030" xr:uid="{9DD538EF-6DBE-41D9-A986-E57308F88707}"/>
    <cellStyle name="SAPBEXHLevel3 3 4 6 7" xfId="23033" xr:uid="{9C633D8E-4409-46C1-B074-25E0BB0F9D41}"/>
    <cellStyle name="SAPBEXHLevel3 3 4 6 8" xfId="26355" xr:uid="{35AE4B4A-57FF-4941-83AE-87F6B7456E1C}"/>
    <cellStyle name="SAPBEXHLevel3 3 4 6 9" xfId="26357" xr:uid="{2395F539-6211-445B-A35F-2B458F292197}"/>
    <cellStyle name="SAPBEXHLevel3 3 4 7" xfId="26359" xr:uid="{A5B3C522-F34F-4A10-94A1-7C6DECB6F1C5}"/>
    <cellStyle name="SAPBEXHLevel3 3 4 7 2" xfId="9549" xr:uid="{8CD69F21-AD4F-4FA3-B8A7-0E1ADD241B3A}"/>
    <cellStyle name="SAPBEXHLevel3 3 4 7 3" xfId="23039" xr:uid="{BB12A575-37EE-4229-8347-5F4C44668664}"/>
    <cellStyle name="SAPBEXHLevel3 3 4 7 4" xfId="23042" xr:uid="{A1A3B07B-A463-4824-AA97-8D23305FF61B}"/>
    <cellStyle name="SAPBEXHLevel3 3 4 7 5" xfId="23045" xr:uid="{474CC42D-568C-4784-9ADB-78FF1E6C19CF}"/>
    <cellStyle name="SAPBEXHLevel3 3 4 7 6" xfId="23048" xr:uid="{5E55E6E4-A3DE-4329-B4FA-391A2BA700B2}"/>
    <cellStyle name="SAPBEXHLevel3 3 4 7 7" xfId="23051" xr:uid="{CA786C37-4B81-4756-ADCB-F635C199977D}"/>
    <cellStyle name="SAPBEXHLevel3 3 4 7 8" xfId="26361" xr:uid="{F469E8CD-F264-43FF-996B-BB06C82EB5A7}"/>
    <cellStyle name="SAPBEXHLevel3 3 4 7 9" xfId="26363" xr:uid="{DAF5788F-F2DA-43AA-85A4-10C35E397177}"/>
    <cellStyle name="SAPBEXHLevel3 3 4 8" xfId="26365" xr:uid="{A5B2896C-1EE5-416C-AA91-43B3CEE02FCA}"/>
    <cellStyle name="SAPBEXHLevel3 3 4 8 2" xfId="23057" xr:uid="{EF4158F1-3702-410D-A4AE-DCFA0E72BFE4}"/>
    <cellStyle name="SAPBEXHLevel3 3 4 8 3" xfId="23060" xr:uid="{CEE0C03D-5078-45D8-B1B1-1FF5847269F4}"/>
    <cellStyle name="SAPBEXHLevel3 3 4 8 4" xfId="23063" xr:uid="{641E8CC3-9CC9-4495-801F-038941288E99}"/>
    <cellStyle name="SAPBEXHLevel3 3 4 8 5" xfId="23066" xr:uid="{0EBA3DEC-6414-4776-B104-ED48AB3F6D3C}"/>
    <cellStyle name="SAPBEXHLevel3 3 4 8 6" xfId="23069" xr:uid="{79F1846E-1BD7-4D08-AA56-6BB164B1EDAB}"/>
    <cellStyle name="SAPBEXHLevel3 3 4 8 7" xfId="23072" xr:uid="{35143D5C-C6C0-44A5-8A1D-B11BFC168731}"/>
    <cellStyle name="SAPBEXHLevel3 3 4 8 8" xfId="26367" xr:uid="{F1DC9790-5088-4767-9D11-19EB9EF42685}"/>
    <cellStyle name="SAPBEXHLevel3 3 4 8 9" xfId="26369" xr:uid="{4D4F891E-2EE8-41B1-9182-0398DD10A230}"/>
    <cellStyle name="SAPBEXHLevel3 3 4 9" xfId="26371" xr:uid="{AE1FA0C0-AB5A-432B-B79A-D311EFF0D419}"/>
    <cellStyle name="SAPBEXHLevel3 3 4 9 2" xfId="17516" xr:uid="{EB184811-9AFD-4EED-928B-F564FFEBF75B}"/>
    <cellStyle name="SAPBEXHLevel3 3 4 9 3" xfId="18141" xr:uid="{F4FD090C-E0E4-4C3C-9F38-1AA96E7F8B51}"/>
    <cellStyle name="SAPBEXHLevel3 3 4 9 4" xfId="18949" xr:uid="{403D3A79-89A6-482C-90CC-23D35DBC002F}"/>
    <cellStyle name="SAPBEXHLevel3 3 4 9 5" xfId="19470" xr:uid="{F8D4A8C6-1393-418A-A92A-ADB08A7216EB}"/>
    <cellStyle name="SAPBEXHLevel3 3 4 9 6" xfId="20129" xr:uid="{59876002-344D-451B-BD94-CA30B4C85D96}"/>
    <cellStyle name="SAPBEXHLevel3 3 4 9 7" xfId="20534" xr:uid="{15C681FC-EDC5-4E79-BC44-D9483C67F6F7}"/>
    <cellStyle name="SAPBEXHLevel3 3 4 9 8" xfId="21395" xr:uid="{3EB4F8D6-0F02-4175-A40F-FAA32FF1E29B}"/>
    <cellStyle name="SAPBEXHLevel3 3 4 9 9" xfId="22017" xr:uid="{E5AF9E48-C45C-4D96-820F-C0B5F6462C6C}"/>
    <cellStyle name="SAPBEXHLevel3 3 4_New TB 18-19" xfId="19334" xr:uid="{92A6C203-4A1F-4897-A51F-F9817F6E79EB}"/>
    <cellStyle name="SAPBEXHLevel3 3 5" xfId="42675" xr:uid="{9F1BBF63-2670-47CD-A99F-A640B34FC2FB}"/>
    <cellStyle name="SAPBEXHLevel3 3 5 10" xfId="83" xr:uid="{A2045E8B-C262-4C9E-A696-E5CC4F38B4E1}"/>
    <cellStyle name="SAPBEXHLevel3 3 5 2" xfId="42676" xr:uid="{AF9A2B37-8410-4105-8E1F-A365E59E2795}"/>
    <cellStyle name="SAPBEXHLevel3 3 5 2 2" xfId="42677" xr:uid="{C6E4F574-F31B-464B-89F9-12C8A22B8D37}"/>
    <cellStyle name="SAPBEXHLevel3 3 5 2 3" xfId="42678" xr:uid="{5F954079-6437-4C23-8914-6D454603C9B5}"/>
    <cellStyle name="SAPBEXHLevel3 3 5 2 4" xfId="42679" xr:uid="{35A5F599-C775-4BAC-BB3C-20E7EBDEED84}"/>
    <cellStyle name="SAPBEXHLevel3 3 5 2 5" xfId="42680" xr:uid="{F1494CD8-9243-44A2-AA21-A209308BB820}"/>
    <cellStyle name="SAPBEXHLevel3 3 5 2 6" xfId="42681" xr:uid="{852A9F96-9B86-4C4A-9B68-3065364D9182}"/>
    <cellStyle name="SAPBEXHLevel3 3 5 2 7" xfId="42682" xr:uid="{0DFB3FE2-D260-4EE3-92D0-9A0C4BFA67C4}"/>
    <cellStyle name="SAPBEXHLevel3 3 5 2 8" xfId="42683" xr:uid="{CC178831-F03E-4B58-AFD6-56FB63689922}"/>
    <cellStyle name="SAPBEXHLevel3 3 5 2 9" xfId="42684" xr:uid="{60FA7649-F39B-47ED-8155-595EFBC75476}"/>
    <cellStyle name="SAPBEXHLevel3 3 5 3" xfId="42685" xr:uid="{84683129-AAE7-4071-92CB-9D026142C55B}"/>
    <cellStyle name="SAPBEXHLevel3 3 5 4" xfId="26384" xr:uid="{5C6F51C0-A359-447A-ACC4-7466903148B7}"/>
    <cellStyle name="SAPBEXHLevel3 3 5 5" xfId="26388" xr:uid="{C2E8ABAA-02E3-4F5A-A4DA-9A39DF8371C6}"/>
    <cellStyle name="SAPBEXHLevel3 3 5 6" xfId="26393" xr:uid="{D5360DC0-6BCD-49D5-81C7-CF2152DB7490}"/>
    <cellStyle name="SAPBEXHLevel3 3 5 7" xfId="26398" xr:uid="{1F28D6E8-B448-409F-96BF-C19F4AF7B468}"/>
    <cellStyle name="SAPBEXHLevel3 3 5 8" xfId="26402" xr:uid="{D3754781-CBA1-42D4-A981-F778E32AFA92}"/>
    <cellStyle name="SAPBEXHLevel3 3 5 9" xfId="26404" xr:uid="{11EED0DD-7763-4CD1-9CDC-8F36E883A351}"/>
    <cellStyle name="SAPBEXHLevel3 3 6" xfId="42686" xr:uid="{69A84328-B113-4FA0-91BD-1D5E0FEB38B8}"/>
    <cellStyle name="SAPBEXHLevel3 3 6 10" xfId="37091" xr:uid="{1289583B-EB93-4F15-A208-866298140EA8}"/>
    <cellStyle name="SAPBEXHLevel3 3 6 2" xfId="42687" xr:uid="{D9CCBF0C-5C70-44E2-B38A-DB8210324BF3}"/>
    <cellStyle name="SAPBEXHLevel3 3 6 2 2" xfId="42688" xr:uid="{CB1FF2F8-8485-4B47-891D-8EC78E1A9AB9}"/>
    <cellStyle name="SAPBEXHLevel3 3 6 2 3" xfId="42689" xr:uid="{3BD9D5B4-1B8A-4A7A-9B8D-80BD53D1ECA5}"/>
    <cellStyle name="SAPBEXHLevel3 3 6 2 4" xfId="42690" xr:uid="{2933ADEC-DA52-4E37-899D-E7B0E1E061BD}"/>
    <cellStyle name="SAPBEXHLevel3 3 6 2 5" xfId="42691" xr:uid="{AD9CF903-4E9D-40BB-879B-0E3E04C44F2B}"/>
    <cellStyle name="SAPBEXHLevel3 3 6 2 6" xfId="42692" xr:uid="{E051DB07-D5A5-436D-BD2A-2AFB516D26EB}"/>
    <cellStyle name="SAPBEXHLevel3 3 6 2 7" xfId="42693" xr:uid="{B5BB7985-D70B-40C6-B259-9B5D04B6754D}"/>
    <cellStyle name="SAPBEXHLevel3 3 6 2 8" xfId="42694" xr:uid="{F02BACE7-D9A2-4DC0-A125-CFA7E733F72E}"/>
    <cellStyle name="SAPBEXHLevel3 3 6 2 9" xfId="42695" xr:uid="{38871CCB-DAE6-413B-A856-ED39AAA4C8AF}"/>
    <cellStyle name="SAPBEXHLevel3 3 6 3" xfId="42696" xr:uid="{7CA18748-8639-477B-8009-71B80AC4634B}"/>
    <cellStyle name="SAPBEXHLevel3 3 6 4" xfId="26420" xr:uid="{0990B711-6D71-4098-861A-BE7F8616F622}"/>
    <cellStyle name="SAPBEXHLevel3 3 6 5" xfId="26431" xr:uid="{77DC9BA6-D935-429D-AE29-716A2DA9BA8F}"/>
    <cellStyle name="SAPBEXHLevel3 3 6 6" xfId="26434" xr:uid="{EC55A9B1-00DD-4F82-9FBB-A3094B04D28B}"/>
    <cellStyle name="SAPBEXHLevel3 3 6 7" xfId="26448" xr:uid="{7E5F39D0-E959-4C15-8D15-17B65504C4FE}"/>
    <cellStyle name="SAPBEXHLevel3 3 6 8" xfId="26462" xr:uid="{6D617A5F-1467-4929-B79F-89C29570C8FB}"/>
    <cellStyle name="SAPBEXHLevel3 3 6 9" xfId="26479" xr:uid="{E2707F31-BD7B-486C-A075-4332262AA670}"/>
    <cellStyle name="SAPBEXHLevel3 3 7" xfId="42697" xr:uid="{991C264E-472B-40F0-A698-B2054FA29676}"/>
    <cellStyle name="SAPBEXHLevel3 3 7 10" xfId="42698" xr:uid="{3292617B-6A8C-478F-963C-B06419E90459}"/>
    <cellStyle name="SAPBEXHLevel3 3 7 2" xfId="42699" xr:uid="{DAB15378-87D3-4823-B003-006BB581A856}"/>
    <cellStyle name="SAPBEXHLevel3 3 7 2 2" xfId="42701" xr:uid="{D3AED7CA-CECB-4FEC-B8EF-28CE78A7560F}"/>
    <cellStyle name="SAPBEXHLevel3 3 7 2 3" xfId="9248" xr:uid="{B0006CB1-27B8-40EF-A1AE-E31343AFFBDF}"/>
    <cellStyle name="SAPBEXHLevel3 3 7 2 4" xfId="42702" xr:uid="{75C31B4A-DAAB-4951-A2CB-A2BD0E053B1D}"/>
    <cellStyle name="SAPBEXHLevel3 3 7 2 5" xfId="22735" xr:uid="{3B98920F-B426-434E-B8C4-884E90DF7DBE}"/>
    <cellStyle name="SAPBEXHLevel3 3 7 2 6" xfId="22737" xr:uid="{762FB2BD-104F-40E2-8E57-4F4E8EFEE56A}"/>
    <cellStyle name="SAPBEXHLevel3 3 7 2 7" xfId="22739" xr:uid="{FC121825-A364-4962-AE49-38B6CD01D14B}"/>
    <cellStyle name="SAPBEXHLevel3 3 7 2 8" xfId="22741" xr:uid="{69CDEDEC-0317-47D2-B8FB-3585B806BB9F}"/>
    <cellStyle name="SAPBEXHLevel3 3 7 2 9" xfId="22743" xr:uid="{1C507309-11BB-4471-BEFD-6D840EB6FEAB}"/>
    <cellStyle name="SAPBEXHLevel3 3 7 3" xfId="42703" xr:uid="{1E7B2EAF-90FF-48DB-AFCC-B4F58AFFF713}"/>
    <cellStyle name="SAPBEXHLevel3 3 7 4" xfId="14063" xr:uid="{2FE578FF-D38A-4FE1-8CE4-66B55F5EC04B}"/>
    <cellStyle name="SAPBEXHLevel3 3 7 5" xfId="3905" xr:uid="{51B80A48-0F7D-45D6-9656-0086DB6E09F9}"/>
    <cellStyle name="SAPBEXHLevel3 3 7 6" xfId="3910" xr:uid="{930CFDDB-8251-4288-8898-0384CC92F3BB}"/>
    <cellStyle name="SAPBEXHLevel3 3 7 7" xfId="3915" xr:uid="{FC9275FD-D3A4-479B-9340-DB886307EDAC}"/>
    <cellStyle name="SAPBEXHLevel3 3 7 8" xfId="3924" xr:uid="{2DDE555F-13F6-4134-A8F6-3DB979EDF753}"/>
    <cellStyle name="SAPBEXHLevel3 3 7 9" xfId="3934" xr:uid="{9F31C389-B3D8-4D18-85B3-C9D50474E823}"/>
    <cellStyle name="SAPBEXHLevel3 3 8" xfId="42705" xr:uid="{633E3076-FE6C-4243-A64B-DE9D35277894}"/>
    <cellStyle name="SAPBEXHLevel3 3 8 10" xfId="42706" xr:uid="{67905401-C018-4D1A-8948-1C568D32C486}"/>
    <cellStyle name="SAPBEXHLevel3 3 8 2" xfId="42707" xr:uid="{F88B1B50-0148-467E-A328-B982BC0D8932}"/>
    <cellStyle name="SAPBEXHLevel3 3 8 2 2" xfId="29275" xr:uid="{01477246-29D9-40AC-BED9-46C2EF82951D}"/>
    <cellStyle name="SAPBEXHLevel3 3 8 2 3" xfId="29277" xr:uid="{3C4C515C-B5AE-4271-88F1-21DABD8235E4}"/>
    <cellStyle name="SAPBEXHLevel3 3 8 2 4" xfId="42708" xr:uid="{074FC86D-61BF-478D-B7CF-25516990CF37}"/>
    <cellStyle name="SAPBEXHLevel3 3 8 2 5" xfId="42709" xr:uid="{5B45BCD2-A7ED-41AC-8ECE-9266A6341C11}"/>
    <cellStyle name="SAPBEXHLevel3 3 8 2 6" xfId="42710" xr:uid="{F8F09EA2-7FD5-4703-A5CF-22B341C9A86F}"/>
    <cellStyle name="SAPBEXHLevel3 3 8 2 7" xfId="42711" xr:uid="{252ECC84-26D2-4B28-9FBC-B052DB00703C}"/>
    <cellStyle name="SAPBEXHLevel3 3 8 2 8" xfId="42712" xr:uid="{02886DB8-0F04-4F72-9C9D-9CA119E9DFE4}"/>
    <cellStyle name="SAPBEXHLevel3 3 8 2 9" xfId="42713" xr:uid="{7EC06D6B-DC1E-4C3A-8368-DD9279CA0168}"/>
    <cellStyle name="SAPBEXHLevel3 3 8 3" xfId="42714" xr:uid="{60F6CF64-F379-41BF-94BB-D40A23C46A57}"/>
    <cellStyle name="SAPBEXHLevel3 3 8 4" xfId="14069" xr:uid="{E3C7583E-D68A-4DCE-B04E-18F87F514B40}"/>
    <cellStyle name="SAPBEXHLevel3 3 8 5" xfId="4004" xr:uid="{D01AFC4D-6BAB-42C3-9C68-B2A74885B2ED}"/>
    <cellStyle name="SAPBEXHLevel3 3 8 6" xfId="4012" xr:uid="{D2B79FCC-4F0F-4069-AAC6-0394083B90B9}"/>
    <cellStyle name="SAPBEXHLevel3 3 8 7" xfId="4023" xr:uid="{73C05765-1FEA-4A23-AC08-EAEB4E5D3E60}"/>
    <cellStyle name="SAPBEXHLevel3 3 8 8" xfId="1008" xr:uid="{2DFE845E-F22D-44E1-8D04-2010E070450C}"/>
    <cellStyle name="SAPBEXHLevel3 3 8 9" xfId="4038" xr:uid="{E06DD688-7771-4639-9DB9-67E908460A39}"/>
    <cellStyle name="SAPBEXHLevel3 3 9" xfId="42715" xr:uid="{4F26EB05-CDA0-4900-BEBE-2AFEE08FF3A2}"/>
    <cellStyle name="SAPBEXHLevel3 3 9 10" xfId="42716" xr:uid="{6B987B6F-06D4-4DEA-87D0-F85339E5FC10}"/>
    <cellStyle name="SAPBEXHLevel3 3 9 2" xfId="42717" xr:uid="{4895F64D-5215-48FA-8A1B-87F2DA687AF3}"/>
    <cellStyle name="SAPBEXHLevel3 3 9 2 2" xfId="3190" xr:uid="{CC42EA48-71AA-497C-8107-5DFF73AFC956}"/>
    <cellStyle name="SAPBEXHLevel3 3 9 2 3" xfId="29301" xr:uid="{FB29DE35-6B0A-415F-B270-45CC5A52EBA7}"/>
    <cellStyle name="SAPBEXHLevel3 3 9 2 4" xfId="42718" xr:uid="{6035FD44-8CBC-48A3-9160-BE1C94C5012B}"/>
    <cellStyle name="SAPBEXHLevel3 3 9 2 5" xfId="42719" xr:uid="{11FED494-182C-43F6-8207-26395CF1974E}"/>
    <cellStyle name="SAPBEXHLevel3 3 9 2 6" xfId="42720" xr:uid="{E28D2925-B370-459E-A7E0-6108A5A29957}"/>
    <cellStyle name="SAPBEXHLevel3 3 9 2 7" xfId="42721" xr:uid="{805135CD-0803-4900-809C-5185B607C73E}"/>
    <cellStyle name="SAPBEXHLevel3 3 9 2 8" xfId="42722" xr:uid="{35283BF3-63A5-4862-91A0-EDA0ABE1CD01}"/>
    <cellStyle name="SAPBEXHLevel3 3 9 2 9" xfId="42723" xr:uid="{DAAF9364-B87D-4B45-8CD5-58A4A47BEBE5}"/>
    <cellStyle name="SAPBEXHLevel3 3 9 3" xfId="42724" xr:uid="{4031626F-80BF-4649-8A23-295A5D8D21E0}"/>
    <cellStyle name="SAPBEXHLevel3 3 9 4" xfId="14074" xr:uid="{ADA7CADE-10D4-439A-9D77-0475FD4CF032}"/>
    <cellStyle name="SAPBEXHLevel3 3 9 5" xfId="7590" xr:uid="{ABC4E9C2-6AF3-4286-9A29-045E5AC3C774}"/>
    <cellStyle name="SAPBEXHLevel3 3 9 6" xfId="7597" xr:uid="{720873EB-D535-4C4F-9778-9CCA4018AF54}"/>
    <cellStyle name="SAPBEXHLevel3 3 9 7" xfId="7605" xr:uid="{4499E48B-F38C-4BC4-8D95-3ED1499946A7}"/>
    <cellStyle name="SAPBEXHLevel3 3 9 8" xfId="7612" xr:uid="{ED652256-7D7A-4E5C-BF38-67EBFA1986C2}"/>
    <cellStyle name="SAPBEXHLevel3 3 9 9" xfId="7619" xr:uid="{7BE5FA7C-7D6E-43CA-8BC7-DD228C221D3C}"/>
    <cellStyle name="SAPBEXHLevel3 3_New TB 18-19" xfId="39603" xr:uid="{E60F72CB-C1BC-4CE6-85C8-EB43CBEC8579}"/>
    <cellStyle name="SAPBEXHLevel3 4" xfId="42725" xr:uid="{83A92C26-A637-4A94-A51D-24FC2CCC4454}"/>
    <cellStyle name="SAPBEXHLevel3 4 10" xfId="12284" xr:uid="{017D911F-E60A-4A63-9A03-A007EEA97323}"/>
    <cellStyle name="SAPBEXHLevel3 4 10 2" xfId="42726" xr:uid="{085EA785-8CBE-4D35-B32E-1C93DD8E8525}"/>
    <cellStyle name="SAPBEXHLevel3 4 10 3" xfId="42727" xr:uid="{20AFB355-A3C2-41F4-B04F-1752B945A4AB}"/>
    <cellStyle name="SAPBEXHLevel3 4 10 4" xfId="42728" xr:uid="{35C89199-CC7A-48FD-99A9-A568006A43B4}"/>
    <cellStyle name="SAPBEXHLevel3 4 10 5" xfId="42729" xr:uid="{A267ADCC-DB8D-4D51-9E75-E477F5AB307F}"/>
    <cellStyle name="SAPBEXHLevel3 4 11" xfId="42730" xr:uid="{C40FE6E0-DB99-4C05-AA55-A0E429722324}"/>
    <cellStyle name="SAPBEXHLevel3 4 12" xfId="42731" xr:uid="{F5959E52-F774-4255-9F59-8DDDF400BEA9}"/>
    <cellStyle name="SAPBEXHLevel3 4 13" xfId="42732" xr:uid="{26E5AB43-A51B-4B18-891E-27665E21C02E}"/>
    <cellStyle name="SAPBEXHLevel3 4 14" xfId="42733" xr:uid="{58D7D122-6857-445C-BD22-3C9D48DC1029}"/>
    <cellStyle name="SAPBEXHLevel3 4 15" xfId="42734" xr:uid="{DB50078E-9123-466A-B885-DE2CC61B14D4}"/>
    <cellStyle name="SAPBEXHLevel3 4 16" xfId="42735" xr:uid="{43D902E7-C4DC-4CEA-B137-92AEF2032AB2}"/>
    <cellStyle name="SAPBEXHLevel3 4 17" xfId="42736" xr:uid="{D8490878-7FEE-4D5F-97AA-8D65F2DB2050}"/>
    <cellStyle name="SAPBEXHLevel3 4 18" xfId="42737" xr:uid="{6591B30E-684C-4654-B481-5016B085689C}"/>
    <cellStyle name="SAPBEXHLevel3 4 2" xfId="39820" xr:uid="{F11E5755-405A-4B9A-BF36-FB0418C704E6}"/>
    <cellStyle name="SAPBEXHLevel3 4 2 10" xfId="42738" xr:uid="{C5DACAE4-75AD-4629-BC58-90AF168DE737}"/>
    <cellStyle name="SAPBEXHLevel3 4 2 2" xfId="9959" xr:uid="{34D868AC-C9A5-4793-9EFA-49DC22CF092A}"/>
    <cellStyle name="SAPBEXHLevel3 4 2 2 2" xfId="42739" xr:uid="{EBC5BB2F-D38C-4AAF-97DA-CA23879AA408}"/>
    <cellStyle name="SAPBEXHLevel3 4 2 2 3" xfId="42740" xr:uid="{24102437-E675-4C57-94D8-330025E4DCA0}"/>
    <cellStyle name="SAPBEXHLevel3 4 2 2 4" xfId="42741" xr:uid="{E4B9FADC-3864-444E-8CA2-ED9120009718}"/>
    <cellStyle name="SAPBEXHLevel3 4 2 2 5" xfId="42742" xr:uid="{21DD09C9-CBC3-4660-8748-5D919EC3ABA6}"/>
    <cellStyle name="SAPBEXHLevel3 4 2 3" xfId="9961" xr:uid="{4D6ED8E0-7904-423B-9247-0F936D927C92}"/>
    <cellStyle name="SAPBEXHLevel3 4 2 4" xfId="9964" xr:uid="{078CAE35-84DC-4EAD-AE07-CC3FFC49AF4A}"/>
    <cellStyle name="SAPBEXHLevel3 4 2 5" xfId="9967" xr:uid="{159C1E23-69C8-4E49-8191-CEFA40E9B444}"/>
    <cellStyle name="SAPBEXHLevel3 4 2 6" xfId="9970" xr:uid="{083E155C-A918-4D5D-9244-04D9E4663368}"/>
    <cellStyle name="SAPBEXHLevel3 4 2 7" xfId="16897" xr:uid="{4D151166-B662-4EB7-A3D4-5548EAEB5364}"/>
    <cellStyle name="SAPBEXHLevel3 4 2 8" xfId="16899" xr:uid="{99E36D7E-867C-4F45-BBDC-96FC7A6B8B43}"/>
    <cellStyle name="SAPBEXHLevel3 4 2 9" xfId="16901" xr:uid="{EF624233-0D10-42F0-BB6D-DF3A4DEC7C79}"/>
    <cellStyle name="SAPBEXHLevel3 4 3" xfId="39822" xr:uid="{97553794-1FAC-484C-B09E-CF93C9391F87}"/>
    <cellStyle name="SAPBEXHLevel3 4 3 10" xfId="42743" xr:uid="{051159FD-38EF-40F5-A2FE-63D40184F2C0}"/>
    <cellStyle name="SAPBEXHLevel3 4 3 2" xfId="9978" xr:uid="{B52DDDD5-87FA-4FF0-BAD5-0D1F862078A0}"/>
    <cellStyle name="SAPBEXHLevel3 4 3 2 2" xfId="42744" xr:uid="{2450BE26-F17C-4B59-BE92-4FA30E607DFF}"/>
    <cellStyle name="SAPBEXHLevel3 4 3 2 3" xfId="42745" xr:uid="{1E4C6935-CDC0-4A15-A957-261FB9220379}"/>
    <cellStyle name="SAPBEXHLevel3 4 3 2 4" xfId="42746" xr:uid="{7E344C2D-42FD-4242-836D-B051BAC6A65D}"/>
    <cellStyle name="SAPBEXHLevel3 4 3 2 5" xfId="42747" xr:uid="{74299C69-3512-4555-B12D-FC8A86B9C31F}"/>
    <cellStyle name="SAPBEXHLevel3 4 3 3" xfId="9981" xr:uid="{287395C9-2ED5-4BC4-BF38-2FC1C69F7823}"/>
    <cellStyle name="SAPBEXHLevel3 4 3 4" xfId="39" xr:uid="{8D972F83-A840-4FA2-A0F2-14F9C8FB9F59}"/>
    <cellStyle name="SAPBEXHLevel3 4 3 5" xfId="184" xr:uid="{5DEA6792-DA5F-4B4F-8372-775025F37691}"/>
    <cellStyle name="SAPBEXHLevel3 4 3 6" xfId="158" xr:uid="{E97D4A2A-B66C-42D4-8244-E5CBA7E274F1}"/>
    <cellStyle name="SAPBEXHLevel3 4 3 7" xfId="16905" xr:uid="{E27E0E9C-8BE2-41AF-87BF-A958E5987FCE}"/>
    <cellStyle name="SAPBEXHLevel3 4 3 8" xfId="16907" xr:uid="{06E4125D-7B0B-4DEC-8CED-0099F31ADB82}"/>
    <cellStyle name="SAPBEXHLevel3 4 3 9" xfId="16910" xr:uid="{9F9AE6CF-3970-4C37-B0FB-539A2F705A6D}"/>
    <cellStyle name="SAPBEXHLevel3 4 4" xfId="42748" xr:uid="{7C700EB9-580E-474B-A95E-364764B7981C}"/>
    <cellStyle name="SAPBEXHLevel3 4 4 10" xfId="33498" xr:uid="{C08AEA0F-A508-4297-AAE4-93CFBC31EA28}"/>
    <cellStyle name="SAPBEXHLevel3 4 4 2" xfId="9991" xr:uid="{9A116D6F-5309-4A27-84D0-4861A916D93E}"/>
    <cellStyle name="SAPBEXHLevel3 4 4 2 2" xfId="42749" xr:uid="{C74A54A5-4340-4F3E-80FC-D2530D05D9E0}"/>
    <cellStyle name="SAPBEXHLevel3 4 4 2 3" xfId="42750" xr:uid="{CEA3120A-1330-4AB3-B0DA-70CAAACE5071}"/>
    <cellStyle name="SAPBEXHLevel3 4 4 2 4" xfId="42751" xr:uid="{75A69C21-D803-46DB-AB99-2AF1CEA0FE3A}"/>
    <cellStyle name="SAPBEXHLevel3 4 4 2 5" xfId="42752" xr:uid="{6F59C07E-779E-4A80-A795-7C32B0F87E8A}"/>
    <cellStyle name="SAPBEXHLevel3 4 4 3" xfId="9993" xr:uid="{CCB4319A-26BF-4069-A934-C3FF464C74C1}"/>
    <cellStyle name="SAPBEXHLevel3 4 4 4" xfId="9996" xr:uid="{0F3564BF-AF14-422D-B7CE-B0CCA8F3E1DA}"/>
    <cellStyle name="SAPBEXHLevel3 4 4 5" xfId="9999" xr:uid="{AB479B17-6215-4535-96F5-FF43525D6EBC}"/>
    <cellStyle name="SAPBEXHLevel3 4 4 6" xfId="10002" xr:uid="{89358858-4399-45E6-9E54-70FB882C8348}"/>
    <cellStyle name="SAPBEXHLevel3 4 4 7" xfId="26601" xr:uid="{1E5698DD-5A66-4F63-82D2-7E0BA24BD8F2}"/>
    <cellStyle name="SAPBEXHLevel3 4 4 8" xfId="26605" xr:uid="{EDDE2729-C49D-4C36-8CAD-62A3405B7694}"/>
    <cellStyle name="SAPBEXHLevel3 4 4 9" xfId="26610" xr:uid="{5158516D-1AA2-44BC-8457-E71F7A9F05C8}"/>
    <cellStyle name="SAPBEXHLevel3 4 5" xfId="42753" xr:uid="{52484A98-A870-4A63-8137-C00C38F4FAF2}"/>
    <cellStyle name="SAPBEXHLevel3 4 5 10" xfId="42754" xr:uid="{12FABD7B-C066-4A95-9DAC-59446E8BC333}"/>
    <cellStyle name="SAPBEXHLevel3 4 5 2" xfId="10035" xr:uid="{B84B755B-7588-4AB9-B3B3-C41522B7C08C}"/>
    <cellStyle name="SAPBEXHLevel3 4 5 2 2" xfId="42755" xr:uid="{F71DD401-1FBD-470D-971F-CD707908F801}"/>
    <cellStyle name="SAPBEXHLevel3 4 5 2 3" xfId="42756" xr:uid="{BC1A3AA5-00DE-47D0-A197-DD1C112CB5E2}"/>
    <cellStyle name="SAPBEXHLevel3 4 5 2 4" xfId="42757" xr:uid="{09E9CF90-70FC-499C-B367-0E5EA877DCE9}"/>
    <cellStyle name="SAPBEXHLevel3 4 5 2 5" xfId="42758" xr:uid="{26B79EF9-4CE2-417C-AEB3-88688B1966BD}"/>
    <cellStyle name="SAPBEXHLevel3 4 5 3" xfId="10039" xr:uid="{6D537AB8-5B16-4664-9D0D-148C70FAC7B2}"/>
    <cellStyle name="SAPBEXHLevel3 4 5 4" xfId="10042" xr:uid="{9B9CAED3-C278-444E-A60E-2D7589F37070}"/>
    <cellStyle name="SAPBEXHLevel3 4 5 5" xfId="10045" xr:uid="{187EE7C8-43ED-41FE-A167-57288427499C}"/>
    <cellStyle name="SAPBEXHLevel3 4 5 6" xfId="10049" xr:uid="{57DC19FE-C837-4953-8635-2D4907D0EDAC}"/>
    <cellStyle name="SAPBEXHLevel3 4 5 7" xfId="26635" xr:uid="{A03D2CE0-5685-43EB-8D72-1AEB7BC6B9B9}"/>
    <cellStyle name="SAPBEXHLevel3 4 5 8" xfId="26639" xr:uid="{733029D8-4374-4826-AD46-DFEE49EA50D4}"/>
    <cellStyle name="SAPBEXHLevel3 4 5 9" xfId="26643" xr:uid="{2EB8EBB6-3440-49BF-9ACF-00638CAB75FF}"/>
    <cellStyle name="SAPBEXHLevel3 4 6" xfId="42759" xr:uid="{A323933A-8FC0-451F-9BDB-531E3025E905}"/>
    <cellStyle name="SAPBEXHLevel3 4 6 10" xfId="42760" xr:uid="{1A648631-758F-45CF-94A9-4380C57DDA72}"/>
    <cellStyle name="SAPBEXHLevel3 4 6 2" xfId="10067" xr:uid="{0ACB256C-96CA-4176-8805-2B15ECCB1F86}"/>
    <cellStyle name="SAPBEXHLevel3 4 6 2 2" xfId="42761" xr:uid="{38A22558-E4EA-4933-9A2B-64BC7C79C18C}"/>
    <cellStyle name="SAPBEXHLevel3 4 6 2 3" xfId="42763" xr:uid="{41280BD0-BE55-4747-98BB-E93576F9BE48}"/>
    <cellStyle name="SAPBEXHLevel3 4 6 2 4" xfId="42765" xr:uid="{CFA33206-A21B-4E49-8E17-E6A5095DDE24}"/>
    <cellStyle name="SAPBEXHLevel3 4 6 2 5" xfId="42767" xr:uid="{BE330B37-9E6F-422A-8B54-DF24CC9A0C76}"/>
    <cellStyle name="SAPBEXHLevel3 4 6 3" xfId="10072" xr:uid="{933C68AD-4D8E-471D-B317-1A99D47463BB}"/>
    <cellStyle name="SAPBEXHLevel3 4 6 4" xfId="10075" xr:uid="{AE30EBCE-784B-4291-A6C3-CC265AD31962}"/>
    <cellStyle name="SAPBEXHLevel3 4 6 5" xfId="10078" xr:uid="{4B272DDD-7AAA-4D2C-AD95-9C7C55B6A576}"/>
    <cellStyle name="SAPBEXHLevel3 4 6 6" xfId="10081" xr:uid="{B8AF1E5C-FA7D-436E-888C-7DA0CB123EC7}"/>
    <cellStyle name="SAPBEXHLevel3 4 6 7" xfId="26663" xr:uid="{0D74B4DE-A07B-4C5F-AD20-11B1E4463FC0}"/>
    <cellStyle name="SAPBEXHLevel3 4 6 8" xfId="26667" xr:uid="{8263FAEB-1673-418E-B957-A95C78BD2459}"/>
    <cellStyle name="SAPBEXHLevel3 4 6 9" xfId="26671" xr:uid="{847606E9-550B-47DE-AF7B-9BD1258B6E43}"/>
    <cellStyle name="SAPBEXHLevel3 4 7" xfId="42769" xr:uid="{1B56E137-3740-40DC-92F8-983A30360CF4}"/>
    <cellStyle name="SAPBEXHLevel3 4 7 2" xfId="10096" xr:uid="{47117DF5-FDCB-458A-9049-EFC876C3700A}"/>
    <cellStyle name="SAPBEXHLevel3 4 7 3" xfId="10102" xr:uid="{63EBA0FB-2020-4322-90FB-A790C0E5596A}"/>
    <cellStyle name="SAPBEXHLevel3 4 7 4" xfId="10106" xr:uid="{6A691E58-6188-4D68-B15C-2A20D1151F6D}"/>
    <cellStyle name="SAPBEXHLevel3 4 7 5" xfId="10110" xr:uid="{A4A24AEC-9065-4293-986D-57FAB7366FC9}"/>
    <cellStyle name="SAPBEXHLevel3 4 8" xfId="42770" xr:uid="{1BADE75D-F3AC-44DC-B3F1-ADCF04F3F6DD}"/>
    <cellStyle name="SAPBEXHLevel3 4 8 2" xfId="42771" xr:uid="{CC075112-68AA-4B07-9D4E-6A1B1CE7A645}"/>
    <cellStyle name="SAPBEXHLevel3 4 8 3" xfId="11814" xr:uid="{E64F677C-3D4D-4DDB-AC83-9A8277F149FB}"/>
    <cellStyle name="SAPBEXHLevel3 4 8 4" xfId="26724" xr:uid="{7D2D5585-4CB4-41B0-8F51-6A574E061B77}"/>
    <cellStyle name="SAPBEXHLevel3 4 8 5" xfId="26728" xr:uid="{3FCBF548-A925-4396-A242-62946F543C6A}"/>
    <cellStyle name="SAPBEXHLevel3 4 9" xfId="42772" xr:uid="{759849BE-872C-499A-A0F4-E909AC997E28}"/>
    <cellStyle name="SAPBEXHLevel3 4 9 2" xfId="42773" xr:uid="{5F32B74C-4169-4D78-A1ED-04C9B42A5974}"/>
    <cellStyle name="SAPBEXHLevel3 4 9 3" xfId="42774" xr:uid="{E5F3BC1B-88C2-4C6F-BFBD-BC84D623E584}"/>
    <cellStyle name="SAPBEXHLevel3 4 9 4" xfId="26778" xr:uid="{CB71CB31-7037-4C26-94C8-B697A628FFA1}"/>
    <cellStyle name="SAPBEXHLevel3 4 9 5" xfId="26782" xr:uid="{8027EF87-9A29-4924-AF60-DCB327874471}"/>
    <cellStyle name="SAPBEXHLevel3 4_New TB 18-19" xfId="26574" xr:uid="{2738D362-EBD5-4970-84CE-B135F51A0638}"/>
    <cellStyle name="SAPBEXHLevel3 5" xfId="42775" xr:uid="{AE45476C-3D4F-4DC4-8FC2-F2B841665CE9}"/>
    <cellStyle name="SAPBEXHLevel3 5 10" xfId="12091" xr:uid="{C6C2511C-ADE0-494F-B88A-4DBC28A0AEFE}"/>
    <cellStyle name="SAPBEXHLevel3 5 10 2" xfId="42776" xr:uid="{7AB26852-8ACD-4AFB-B9D6-6DDF851D3925}"/>
    <cellStyle name="SAPBEXHLevel3 5 10 3" xfId="42777" xr:uid="{538AE1A7-810C-478F-B163-B8544AD6FB12}"/>
    <cellStyle name="SAPBEXHLevel3 5 10 4" xfId="42778" xr:uid="{4742AA5A-6E24-455B-B6EE-D1532D9EB83B}"/>
    <cellStyle name="SAPBEXHLevel3 5 10 5" xfId="42779" xr:uid="{5B29F633-2D38-4525-84C9-68C02A458908}"/>
    <cellStyle name="SAPBEXHLevel3 5 11" xfId="42780" xr:uid="{2A440828-0A3E-4AF5-9844-A9EB5629D36B}"/>
    <cellStyle name="SAPBEXHLevel3 5 12" xfId="42782" xr:uid="{310298ED-8D00-4F0D-A8B3-5310936A26DF}"/>
    <cellStyle name="SAPBEXHLevel3 5 13" xfId="42784" xr:uid="{E5220888-050E-43A8-898D-48AB0ECEE450}"/>
    <cellStyle name="SAPBEXHLevel3 5 14" xfId="42786" xr:uid="{BC17F23A-6F25-496A-86CC-1F8FA70C191B}"/>
    <cellStyle name="SAPBEXHLevel3 5 15" xfId="42788" xr:uid="{0E8190CE-A2DF-43A0-9CC2-83CA06F95731}"/>
    <cellStyle name="SAPBEXHLevel3 5 16" xfId="42790" xr:uid="{CAC890A6-00B8-4A39-B49B-DEB1B35B7378}"/>
    <cellStyle name="SAPBEXHLevel3 5 17" xfId="42792" xr:uid="{66AF632E-0A1C-4E74-952D-E525D78D12EB}"/>
    <cellStyle name="SAPBEXHLevel3 5 18" xfId="42794" xr:uid="{F3D1F9EB-88B9-43EE-8818-6541DF436E4F}"/>
    <cellStyle name="SAPBEXHLevel3 5 2" xfId="39837" xr:uid="{24CE2E55-7D4D-42FA-A669-6163933E0DF0}"/>
    <cellStyle name="SAPBEXHLevel3 5 2 10" xfId="42796" xr:uid="{7E42D7A7-E35A-4AB4-8E1A-6B444D8883AA}"/>
    <cellStyle name="SAPBEXHLevel3 5 2 2" xfId="10415" xr:uid="{ED7895EF-0EF6-4E9D-8361-4B562034A77C}"/>
    <cellStyle name="SAPBEXHLevel3 5 2 2 2" xfId="42797" xr:uid="{16DB62B9-D576-4EDD-B4EC-E0DD952C4F96}"/>
    <cellStyle name="SAPBEXHLevel3 5 2 2 3" xfId="42798" xr:uid="{B9A6174D-43DF-4D39-A5A7-A9C218030580}"/>
    <cellStyle name="SAPBEXHLevel3 5 2 2 4" xfId="42799" xr:uid="{27DAB658-33A4-42C0-9676-53416C9F6026}"/>
    <cellStyle name="SAPBEXHLevel3 5 2 2 5" xfId="42800" xr:uid="{A0FD4AEF-29A9-4B5F-82CE-AA3D1B9745E1}"/>
    <cellStyle name="SAPBEXHLevel3 5 2 3" xfId="10419" xr:uid="{9F68682E-3C71-4854-806D-F764877A4077}"/>
    <cellStyle name="SAPBEXHLevel3 5 2 4" xfId="10422" xr:uid="{7C27A3D4-60E9-4AA9-B73A-544B93F9A007}"/>
    <cellStyle name="SAPBEXHLevel3 5 2 5" xfId="10426" xr:uid="{C0243406-6B6D-4D82-9585-B79C990B4369}"/>
    <cellStyle name="SAPBEXHLevel3 5 2 6" xfId="2683" xr:uid="{B4B8D3AB-90E8-4C48-86C1-E9979C2BAF44}"/>
    <cellStyle name="SAPBEXHLevel3 5 2 7" xfId="16937" xr:uid="{0FC8DBFF-30C3-46CE-8730-351328083E5C}"/>
    <cellStyle name="SAPBEXHLevel3 5 2 8" xfId="16939" xr:uid="{C91805C0-8FB1-498C-B7F8-B743F726F886}"/>
    <cellStyle name="SAPBEXHLevel3 5 2 9" xfId="16941" xr:uid="{09C9A401-3740-47D9-B13F-D1B5FA62147C}"/>
    <cellStyle name="SAPBEXHLevel3 5 3" xfId="39839" xr:uid="{E7FE4254-8B8E-4A5C-AB76-5CC78425E4F2}"/>
    <cellStyle name="SAPBEXHLevel3 5 3 10" xfId="42801" xr:uid="{217C38E9-4A04-4B8A-A2D9-8FA75D9BD385}"/>
    <cellStyle name="SAPBEXHLevel3 5 3 2" xfId="10449" xr:uid="{7F4BB5D7-EC75-4E73-9537-EFBE31354296}"/>
    <cellStyle name="SAPBEXHLevel3 5 3 2 2" xfId="42802" xr:uid="{CC46AA37-6AC1-4AF3-AD45-5CE9A7D2C75D}"/>
    <cellStyle name="SAPBEXHLevel3 5 3 2 3" xfId="42803" xr:uid="{233D99B5-AA66-4966-BDA2-F36F3C0F8255}"/>
    <cellStyle name="SAPBEXHLevel3 5 3 2 4" xfId="42804" xr:uid="{8E7B29DB-73E2-49EB-8AE7-CCBCBE1017E1}"/>
    <cellStyle name="SAPBEXHLevel3 5 3 2 5" xfId="42805" xr:uid="{96F1DE55-189F-4549-A64B-F1A2F0DBBF5B}"/>
    <cellStyle name="SAPBEXHLevel3 5 3 3" xfId="10455" xr:uid="{17E50C0A-AD57-408A-932E-34D2A2C8FF10}"/>
    <cellStyle name="SAPBEXHLevel3 5 3 4" xfId="10461" xr:uid="{BDC0C370-9AFC-403C-B5D4-68F8764AFA7D}"/>
    <cellStyle name="SAPBEXHLevel3 5 3 5" xfId="7773" xr:uid="{72F4DA21-165F-4B1B-8EE8-06398A152C28}"/>
    <cellStyle name="SAPBEXHLevel3 5 3 6" xfId="7803" xr:uid="{19709823-B4F7-44ED-8D03-0F70F051859C}"/>
    <cellStyle name="SAPBEXHLevel3 5 3 7" xfId="7837" xr:uid="{1B7245DC-C38C-4DC9-8D78-3300DB9D70CB}"/>
    <cellStyle name="SAPBEXHLevel3 5 3 8" xfId="7867" xr:uid="{F0EE8C91-5ECB-4209-999B-5CD08B1856A1}"/>
    <cellStyle name="SAPBEXHLevel3 5 3 9" xfId="7905" xr:uid="{AD3957AE-18A7-40ED-A32B-567FB443D771}"/>
    <cellStyle name="SAPBEXHLevel3 5 4" xfId="42806" xr:uid="{0027158D-086A-4B33-AEF2-978AFA044DCA}"/>
    <cellStyle name="SAPBEXHLevel3 5 4 10" xfId="42807" xr:uid="{C86182C7-6609-4925-A13D-36D1FF7B068A}"/>
    <cellStyle name="SAPBEXHLevel3 5 4 2" xfId="10476" xr:uid="{3531A789-AF71-47EB-AF2E-3E07371382E9}"/>
    <cellStyle name="SAPBEXHLevel3 5 4 2 2" xfId="42808" xr:uid="{B4E9B34C-40E9-44C2-9900-0270BA953F26}"/>
    <cellStyle name="SAPBEXHLevel3 5 4 2 3" xfId="42809" xr:uid="{67E9667F-56F1-4422-825C-787834BD0EA0}"/>
    <cellStyle name="SAPBEXHLevel3 5 4 2 4" xfId="42810" xr:uid="{F910A2CC-5DAC-45BD-A657-ADA212FEFC98}"/>
    <cellStyle name="SAPBEXHLevel3 5 4 2 5" xfId="42811" xr:uid="{8EE4AFC2-26A8-4135-AB9A-89EA8D6B106E}"/>
    <cellStyle name="SAPBEXHLevel3 5 4 3" xfId="971" xr:uid="{38C7C884-0AB2-42F1-8733-7824F45BB9AF}"/>
    <cellStyle name="SAPBEXHLevel3 5 4 4" xfId="10479" xr:uid="{B637DDBE-302A-43F8-BED4-ACC66FDC8867}"/>
    <cellStyle name="SAPBEXHLevel3 5 4 5" xfId="7938" xr:uid="{446304F2-49A8-4E6B-86A0-4FE7308914EE}"/>
    <cellStyle name="SAPBEXHLevel3 5 4 6" xfId="7968" xr:uid="{6C18C52E-BCFD-4854-9C57-42A67F8D6164}"/>
    <cellStyle name="SAPBEXHLevel3 5 4 7" xfId="42812" xr:uid="{4EBAC5BE-70E8-44D2-9D51-7715A1A399F2}"/>
    <cellStyle name="SAPBEXHLevel3 5 4 8" xfId="42814" xr:uid="{A81C1C20-2638-4F5A-9779-502CFFAE5CE0}"/>
    <cellStyle name="SAPBEXHLevel3 5 4 9" xfId="42816" xr:uid="{0650E160-2A0C-40E1-BFC6-B88981DA6160}"/>
    <cellStyle name="SAPBEXHLevel3 5 5" xfId="42818" xr:uid="{0D376C38-178D-4ADE-A4D3-EE38DEC46447}"/>
    <cellStyle name="SAPBEXHLevel3 5 5 10" xfId="42819" xr:uid="{A6EB8D1D-7261-45D2-901A-951C81533EB4}"/>
    <cellStyle name="SAPBEXHLevel3 5 5 2" xfId="10493" xr:uid="{5CF124BF-BAA9-4E96-826D-8F76F508D16F}"/>
    <cellStyle name="SAPBEXHLevel3 5 5 2 2" xfId="42820" xr:uid="{A2CBDA1F-8901-4EB4-8531-BC55A1FFC965}"/>
    <cellStyle name="SAPBEXHLevel3 5 5 2 3" xfId="42821" xr:uid="{7253ED03-ED29-4D0B-9B46-8FCAE5892CB1}"/>
    <cellStyle name="SAPBEXHLevel3 5 5 2 4" xfId="42822" xr:uid="{737BA8E9-BDEA-4673-942A-D8694F77B783}"/>
    <cellStyle name="SAPBEXHLevel3 5 5 2 5" xfId="42823" xr:uid="{064B4C3E-B6AF-476B-993C-6BDE3154712E}"/>
    <cellStyle name="SAPBEXHLevel3 5 5 3" xfId="10499" xr:uid="{7EC5D9CC-4A46-46EB-A5C0-00E2E276339D}"/>
    <cellStyle name="SAPBEXHLevel3 5 5 4" xfId="10502" xr:uid="{645FCCDB-2998-42C1-A914-B308F27CD60D}"/>
    <cellStyle name="SAPBEXHLevel3 5 5 5" xfId="8147" xr:uid="{02284E70-1F91-4B05-94FB-2C73227CCB34}"/>
    <cellStyle name="SAPBEXHLevel3 5 5 6" xfId="6500" xr:uid="{D07FB668-3F5A-4AF4-AABA-B57B2E5CC094}"/>
    <cellStyle name="SAPBEXHLevel3 5 5 7" xfId="42824" xr:uid="{581A420F-6112-4C10-8053-1FAF12FB5291}"/>
    <cellStyle name="SAPBEXHLevel3 5 5 8" xfId="42826" xr:uid="{6C82EF1C-379D-43F5-900F-33403A280918}"/>
    <cellStyle name="SAPBEXHLevel3 5 5 9" xfId="42828" xr:uid="{DA270310-9397-4955-9444-B1C88AD3DABF}"/>
    <cellStyle name="SAPBEXHLevel3 5 6" xfId="42830" xr:uid="{0CEB3694-BD97-4876-BB45-664DE82FBAC0}"/>
    <cellStyle name="SAPBEXHLevel3 5 6 10" xfId="42831" xr:uid="{306CC42B-CD94-4AE8-B49E-94B5654D4499}"/>
    <cellStyle name="SAPBEXHLevel3 5 6 2" xfId="8932" xr:uid="{3A7E17CB-6834-43EC-B575-C4D4D0C11296}"/>
    <cellStyle name="SAPBEXHLevel3 5 6 2 2" xfId="42832" xr:uid="{5FF3390A-5063-49F3-8A4B-F0CB588A3074}"/>
    <cellStyle name="SAPBEXHLevel3 5 6 2 3" xfId="42833" xr:uid="{E133D391-0B0C-4A85-A1DC-C7A87611FEB6}"/>
    <cellStyle name="SAPBEXHLevel3 5 6 2 4" xfId="42834" xr:uid="{2375900F-4C63-4C28-B930-3C712E989E3A}"/>
    <cellStyle name="SAPBEXHLevel3 5 6 2 5" xfId="42835" xr:uid="{EF61EB60-926B-4B3F-8D0D-31AAD8F031DF}"/>
    <cellStyle name="SAPBEXHLevel3 5 6 3" xfId="8939" xr:uid="{DF5B8B79-6AED-42B3-8324-1A5F4F0949AF}"/>
    <cellStyle name="SAPBEXHLevel3 5 6 4" xfId="8943" xr:uid="{DE376F45-9B94-4668-8528-DB43E0E99FFD}"/>
    <cellStyle name="SAPBEXHLevel3 5 6 5" xfId="8304" xr:uid="{025FD430-8FA9-45EC-95F2-E18159313FB0}"/>
    <cellStyle name="SAPBEXHLevel3 5 6 6" xfId="8321" xr:uid="{5CF56B96-D608-4C4B-B297-1E2495AF7668}"/>
    <cellStyle name="SAPBEXHLevel3 5 6 7" xfId="42836" xr:uid="{4765CF32-DAA7-4A51-A475-F2A097AE0A97}"/>
    <cellStyle name="SAPBEXHLevel3 5 6 8" xfId="42838" xr:uid="{1B61246C-8097-48CF-95FB-F7D9EC57FFD3}"/>
    <cellStyle name="SAPBEXHLevel3 5 6 9" xfId="42840" xr:uid="{88B9F276-77A3-4FD5-B93D-31A7026CF8DB}"/>
    <cellStyle name="SAPBEXHLevel3 5 7" xfId="42842" xr:uid="{EE6EF6A3-B21D-4C1F-9D9E-EE075985D92A}"/>
    <cellStyle name="SAPBEXHLevel3 5 7 2" xfId="8963" xr:uid="{3CDED3C6-A2F1-4C11-AB3B-06B388784119}"/>
    <cellStyle name="SAPBEXHLevel3 5 7 3" xfId="8972" xr:uid="{3D8B7B6A-B05C-46B9-9372-88D0E010368A}"/>
    <cellStyle name="SAPBEXHLevel3 5 7 4" xfId="8978" xr:uid="{328F98BB-B518-4082-AF74-3E05A608934A}"/>
    <cellStyle name="SAPBEXHLevel3 5 7 5" xfId="8433" xr:uid="{28E351FC-17D1-4C7C-ABFB-EC2C04045503}"/>
    <cellStyle name="SAPBEXHLevel3 5 8" xfId="37605" xr:uid="{02FFEB57-7FCC-4EE0-A856-C88B30200DD4}"/>
    <cellStyle name="SAPBEXHLevel3 5 8 2" xfId="42843" xr:uid="{B9B64211-71A6-4DCB-8812-22E469EE5B77}"/>
    <cellStyle name="SAPBEXHLevel3 5 8 3" xfId="42844" xr:uid="{163B70BB-88A3-475E-AA6E-B9BE511A3214}"/>
    <cellStyle name="SAPBEXHLevel3 5 8 4" xfId="42845" xr:uid="{F8C64955-8DAB-4FA7-8E25-7177004849DC}"/>
    <cellStyle name="SAPBEXHLevel3 5 8 5" xfId="42846" xr:uid="{EB11B4F8-2183-43B9-8702-18B51716CEA9}"/>
    <cellStyle name="SAPBEXHLevel3 5 9" xfId="37607" xr:uid="{C395E158-9EA6-4CDC-BBDB-16CC9A213B7F}"/>
    <cellStyle name="SAPBEXHLevel3 5 9 2" xfId="42847" xr:uid="{97EFF8A4-85C0-4F67-B7A6-5585AC101542}"/>
    <cellStyle name="SAPBEXHLevel3 5 9 3" xfId="42848" xr:uid="{4C5F06E1-6CE0-4013-AA64-5D558A4ACD28}"/>
    <cellStyle name="SAPBEXHLevel3 5 9 4" xfId="42849" xr:uid="{350CA1AD-3361-437F-82E5-D1453034B6F3}"/>
    <cellStyle name="SAPBEXHLevel3 5 9 5" xfId="42850" xr:uid="{171F0BAA-1121-44B5-967B-A21457957E17}"/>
    <cellStyle name="SAPBEXHLevel3 5_New TB 18-19" xfId="42851" xr:uid="{239A2344-991F-4A00-99BA-3663A2EE34A0}"/>
    <cellStyle name="SAPBEXHLevel3 6" xfId="42852" xr:uid="{591DA64A-D623-411E-9A16-49CE4708BE11}"/>
    <cellStyle name="SAPBEXHLevel3 6 10" xfId="39374" xr:uid="{68C1090B-6D73-4F8D-B131-A8C7285AF171}"/>
    <cellStyle name="SAPBEXHLevel3 6 2" xfId="39849" xr:uid="{31AC015E-53E9-43CA-B06C-76FE5172C9AB}"/>
    <cellStyle name="SAPBEXHLevel3 6 2 2" xfId="10752" xr:uid="{E4011C18-3D4E-4E58-BCE1-02FB9C40F58D}"/>
    <cellStyle name="SAPBEXHLevel3 6 2 3" xfId="10758" xr:uid="{8CBC5418-182C-43B2-9865-F7DF240633F9}"/>
    <cellStyle name="SAPBEXHLevel3 6 2 4" xfId="10763" xr:uid="{7F8AD863-845E-4FEB-95A7-EDB81DB6BA23}"/>
    <cellStyle name="SAPBEXHLevel3 6 2 5" xfId="10768" xr:uid="{119A6CFF-B202-4B4E-92B6-872D0742C7A4}"/>
    <cellStyle name="SAPBEXHLevel3 6 3" xfId="39851" xr:uid="{D2E0C439-A1F1-4DEE-B0A4-91BAB5CCCC2F}"/>
    <cellStyle name="SAPBEXHLevel3 6 4" xfId="42853" xr:uid="{E180A41C-3037-4ED6-997F-F5C8161B2976}"/>
    <cellStyle name="SAPBEXHLevel3 6 5" xfId="42854" xr:uid="{EFCB2AF5-0C49-4058-BAA2-18255AFBF2ED}"/>
    <cellStyle name="SAPBEXHLevel3 6 6" xfId="42855" xr:uid="{BD5C15FA-DD29-407F-97A9-C3FEF32FDD81}"/>
    <cellStyle name="SAPBEXHLevel3 6 7" xfId="42856" xr:uid="{DC560268-E299-4728-89ED-CF077BEBB303}"/>
    <cellStyle name="SAPBEXHLevel3 6 8" xfId="42857" xr:uid="{8EE9DC52-FC64-4A64-B956-04DE80C43A29}"/>
    <cellStyle name="SAPBEXHLevel3 6 9" xfId="42858" xr:uid="{F895DDB4-5D8A-44E3-A199-A999AFBEB7E3}"/>
    <cellStyle name="SAPBEXHLevel3 7" xfId="42859" xr:uid="{A25341E8-155D-499E-BD1E-F2C8062BAA08}"/>
    <cellStyle name="SAPBEXHLevel3 7 10" xfId="42860" xr:uid="{B09B861E-1651-4C8A-B0C8-80859F0FEB6E}"/>
    <cellStyle name="SAPBEXHLevel3 7 2" xfId="39860" xr:uid="{1B17AD51-F7B8-45F9-A8C1-702C82AA9B87}"/>
    <cellStyle name="SAPBEXHLevel3 7 2 2" xfId="2941" xr:uid="{53D0F033-1CF4-4704-9AB9-8FE99468FE2A}"/>
    <cellStyle name="SAPBEXHLevel3 7 2 3" xfId="9157" xr:uid="{942AB090-3BA9-41C6-8BBD-1985140CD583}"/>
    <cellStyle name="SAPBEXHLevel3 7 2 4" xfId="9163" xr:uid="{330B6934-2717-4582-ADF9-B152DA081045}"/>
    <cellStyle name="SAPBEXHLevel3 7 2 5" xfId="9166" xr:uid="{BD207CE4-5F56-42DE-BBA3-2E8B7A8443EC}"/>
    <cellStyle name="SAPBEXHLevel3 7 3" xfId="39862" xr:uid="{31DABC47-4D41-4C01-BFB3-0BC68EB3464E}"/>
    <cellStyle name="SAPBEXHLevel3 7 4" xfId="42861" xr:uid="{106D904D-98B4-446D-AEE4-75B5CCE172A9}"/>
    <cellStyle name="SAPBEXHLevel3 7 5" xfId="42862" xr:uid="{C49DB39B-DE4B-4B4F-B541-89CB40951C85}"/>
    <cellStyle name="SAPBEXHLevel3 7 6" xfId="42863" xr:uid="{78D215BD-257D-4362-B9A6-D63C23A59FCB}"/>
    <cellStyle name="SAPBEXHLevel3 7 7" xfId="42864" xr:uid="{5CD44C10-4378-45CE-A885-59A8F4572DC0}"/>
    <cellStyle name="SAPBEXHLevel3 7 8" xfId="42865" xr:uid="{790FE20F-E6F9-4E7E-896E-D49013E817E9}"/>
    <cellStyle name="SAPBEXHLevel3 7 9" xfId="42866" xr:uid="{9DA28697-4F87-468B-B361-A915C91788FF}"/>
    <cellStyle name="SAPBEXHLevel3 8" xfId="42867" xr:uid="{FD2B3B95-8F48-4AC9-8C16-E8865C4A31BD}"/>
    <cellStyle name="SAPBEXHLevel3 8 10" xfId="27500" xr:uid="{DF47D6F0-4033-4462-BD9A-CB0AAF32559F}"/>
    <cellStyle name="SAPBEXHLevel3 8 2" xfId="28995" xr:uid="{851429A9-8E8F-4B19-AB1A-055F32B5CD38}"/>
    <cellStyle name="SAPBEXHLevel3 8 2 2" xfId="9276" xr:uid="{11F525C4-3706-4FE2-AEC6-D2146D91E04D}"/>
    <cellStyle name="SAPBEXHLevel3 8 2 3" xfId="9280" xr:uid="{BF7D8B79-2A01-4724-85FD-1130EF6B2962}"/>
    <cellStyle name="SAPBEXHLevel3 8 2 4" xfId="9284" xr:uid="{9E89127F-CA5C-4D25-893A-8D9FEB249BF5}"/>
    <cellStyle name="SAPBEXHLevel3 8 2 5" xfId="9288" xr:uid="{539E4DB1-CF40-4083-BE08-26D90D943DA5}"/>
    <cellStyle name="SAPBEXHLevel3 8 3" xfId="28997" xr:uid="{EAF25FA9-6839-4035-9CBC-FFB7CA4D1D9A}"/>
    <cellStyle name="SAPBEXHLevel3 8 4" xfId="28999" xr:uid="{E9798C33-C92E-42C1-AF8A-B7BA896C9E0C}"/>
    <cellStyle name="SAPBEXHLevel3 8 5" xfId="29001" xr:uid="{D9C95E20-3B48-4D20-AE74-211EE243857E}"/>
    <cellStyle name="SAPBEXHLevel3 8 6" xfId="42868" xr:uid="{8064A33F-B674-4724-A461-A2E0BD6CF87D}"/>
    <cellStyle name="SAPBEXHLevel3 8 7" xfId="42869" xr:uid="{A945F66F-157C-4A7C-8A2A-955E0AEC2E50}"/>
    <cellStyle name="SAPBEXHLevel3 8 8" xfId="42870" xr:uid="{80191061-2753-48DE-9310-1BD98D767F9C}"/>
    <cellStyle name="SAPBEXHLevel3 8 9" xfId="42871" xr:uid="{71D07440-47D6-4F76-B214-837233E9935E}"/>
    <cellStyle name="SAPBEXHLevel3 9" xfId="42872" xr:uid="{98B6B95F-A9EF-47BE-A380-8C4D519F38C6}"/>
    <cellStyle name="SAPBEXHLevel3 9 10" xfId="12403" xr:uid="{B43A6352-B511-4334-A34D-3908A8E9EA13}"/>
    <cellStyle name="SAPBEXHLevel3 9 2" xfId="29013" xr:uid="{DDCA57FB-647C-42FB-9F5C-9BF00CC2CED0}"/>
    <cellStyle name="SAPBEXHLevel3 9 2 2" xfId="86" xr:uid="{2AD8092A-5322-42C2-8328-32BFC962D262}"/>
    <cellStyle name="SAPBEXHLevel3 9 2 3" xfId="11142" xr:uid="{A90680B9-2E0F-4E9A-8E4F-7469BBDAEEBD}"/>
    <cellStyle name="SAPBEXHLevel3 9 2 4" xfId="11147" xr:uid="{E2E9F386-3041-4825-80E9-B03FC663F15C}"/>
    <cellStyle name="SAPBEXHLevel3 9 2 5" xfId="11152" xr:uid="{E65B48CD-90D8-4118-B110-634B2F96A27B}"/>
    <cellStyle name="SAPBEXHLevel3 9 3" xfId="29015" xr:uid="{AE5BEC04-1DD5-4630-9CE6-881DEC241AC6}"/>
    <cellStyle name="SAPBEXHLevel3 9 4" xfId="29017" xr:uid="{F1C31625-60A7-4257-A2EF-0CE142D82B6D}"/>
    <cellStyle name="SAPBEXHLevel3 9 5" xfId="29019" xr:uid="{6E9192BB-65E2-43A6-B87C-C7934793B9EB}"/>
    <cellStyle name="SAPBEXHLevel3 9 6" xfId="42873" xr:uid="{B6A6A3F2-47C0-4A48-93D6-0D3C09D6F961}"/>
    <cellStyle name="SAPBEXHLevel3 9 7" xfId="42874" xr:uid="{BBFD817F-CA87-497E-A757-3DC29F2E5242}"/>
    <cellStyle name="SAPBEXHLevel3 9 8" xfId="42875" xr:uid="{53FF0B3B-6E1E-4BA8-B316-EE1252DBC4AA}"/>
    <cellStyle name="SAPBEXHLevel3 9 9" xfId="42876" xr:uid="{BA15804F-7EA5-4D60-9122-1860E478B819}"/>
    <cellStyle name="SAPBEXHLevel3_New TB 18-19" xfId="41278" xr:uid="{1F9F0A85-E8C0-4210-ADCA-D4DC3CEBB49D}"/>
    <cellStyle name="SAPBEXHLevel3X" xfId="42877" xr:uid="{951AF1C4-6C71-4396-ADFF-ECB69C87B8FC}"/>
    <cellStyle name="SAPBEXHLevel3X 10" xfId="30818" xr:uid="{80E82099-7DD4-489E-A6BD-14C94F56F455}"/>
    <cellStyle name="SAPBEXHLevel3X 10 2" xfId="42878" xr:uid="{FA3B98F2-7685-4C4F-88BD-A511276D1B15}"/>
    <cellStyle name="SAPBEXHLevel3X 10 3" xfId="42879" xr:uid="{7D68ADC2-962E-4D0D-BF9C-D3C1485BBB72}"/>
    <cellStyle name="SAPBEXHLevel3X 10 4" xfId="33284" xr:uid="{6498BD57-3FC7-47D4-8CB7-30561BEC8671}"/>
    <cellStyle name="SAPBEXHLevel3X 10 5" xfId="33287" xr:uid="{13CF6F9B-6EC3-481D-8DFC-4E38D9248B2E}"/>
    <cellStyle name="SAPBEXHLevel3X 11" xfId="30820" xr:uid="{E3956CFB-13B2-468D-A7CC-5A98B27933D7}"/>
    <cellStyle name="SAPBEXHLevel3X 11 2" xfId="42880" xr:uid="{8602C0EA-5BA5-497D-A871-05FF0F308BB1}"/>
    <cellStyle name="SAPBEXHLevel3X 11 3" xfId="42881" xr:uid="{E6A0EA32-BF1B-4649-B861-89FE2ABA2A54}"/>
    <cellStyle name="SAPBEXHLevel3X 11 4" xfId="42882" xr:uid="{D509172B-0973-4490-AFC8-BEA4747B1588}"/>
    <cellStyle name="SAPBEXHLevel3X 11 5" xfId="42883" xr:uid="{15F5CE34-7F29-4708-890E-2983715D55F4}"/>
    <cellStyle name="SAPBEXHLevel3X 12" xfId="42884" xr:uid="{BD1FE88D-7457-463E-9E9A-5C875CD4D9F9}"/>
    <cellStyle name="SAPBEXHLevel3X 12 2" xfId="42886" xr:uid="{2C2D2DEB-1280-4E17-A5DE-CDA348013E55}"/>
    <cellStyle name="SAPBEXHLevel3X 12 3" xfId="42887" xr:uid="{E7D5D0B5-FE3A-400F-9D1A-93E10E939233}"/>
    <cellStyle name="SAPBEXHLevel3X 12 4" xfId="42888" xr:uid="{5A9B4041-074F-44E9-B71E-8995B7737D3E}"/>
    <cellStyle name="SAPBEXHLevel3X 12 5" xfId="42889" xr:uid="{96AADF60-1690-4C12-97AD-5659E99B2381}"/>
    <cellStyle name="SAPBEXHLevel3X 13" xfId="42890" xr:uid="{6E66EB8B-80EB-465F-9AA5-00EB4CF42F41}"/>
    <cellStyle name="SAPBEXHLevel3X 14" xfId="42892" xr:uid="{84A6A57D-9D11-4729-A6C8-81E58FBC0695}"/>
    <cellStyle name="SAPBEXHLevel3X 15" xfId="42894" xr:uid="{5977EDF4-8ABD-4726-BFAF-604E26033261}"/>
    <cellStyle name="SAPBEXHLevel3X 16" xfId="42897" xr:uid="{CE179FCC-6C1B-47CD-8302-6EB2CF6AE0E5}"/>
    <cellStyle name="SAPBEXHLevel3X 17" xfId="42898" xr:uid="{F7EAC114-5A03-4B88-A4C3-B4CA145AEEA8}"/>
    <cellStyle name="SAPBEXHLevel3X 18" xfId="42899" xr:uid="{CE239B62-6DFA-44E9-B291-9A590F828852}"/>
    <cellStyle name="SAPBEXHLevel3X 19" xfId="42900" xr:uid="{C6376044-ED9A-4BC6-89C8-CFB806A00091}"/>
    <cellStyle name="SAPBEXHLevel3X 2" xfId="20309" xr:uid="{9068B656-72A4-42E4-8F5E-41BF3FAF483E}"/>
    <cellStyle name="SAPBEXHLevel3X 2 10" xfId="42901" xr:uid="{CF86C05C-577A-4069-B9D9-AB944BF0E927}"/>
    <cellStyle name="SAPBEXHLevel3X 2 10 2" xfId="42902" xr:uid="{B6FB71BE-AC7D-4C09-BC7D-2D8044C98335}"/>
    <cellStyle name="SAPBEXHLevel3X 2 10 3" xfId="42903" xr:uid="{7CB5089F-EC69-4096-8DA5-2B06975045E7}"/>
    <cellStyle name="SAPBEXHLevel3X 2 10 4" xfId="42904" xr:uid="{8CEBEFEC-D9DC-444F-BFAD-95F4E30BBF66}"/>
    <cellStyle name="SAPBEXHLevel3X 2 10 5" xfId="42905" xr:uid="{C26416D4-3BDC-489C-9477-040786C0A147}"/>
    <cellStyle name="SAPBEXHLevel3X 2 11" xfId="42906" xr:uid="{A1121E25-F325-4DE5-804E-FC24CA2E33D3}"/>
    <cellStyle name="SAPBEXHLevel3X 2 12" xfId="34996" xr:uid="{269CD09A-3EBF-4B23-886B-5FD98EC065AD}"/>
    <cellStyle name="SAPBEXHLevel3X 2 13" xfId="42907" xr:uid="{34C42328-F7E6-452F-A192-8D44B18363D3}"/>
    <cellStyle name="SAPBEXHLevel3X 2 14" xfId="42908" xr:uid="{9221219B-95EB-4A68-935E-7133FBCEEA91}"/>
    <cellStyle name="SAPBEXHLevel3X 2 15" xfId="42909" xr:uid="{F579A21B-34A1-4AB2-9109-7B897D984DA8}"/>
    <cellStyle name="SAPBEXHLevel3X 2 16" xfId="42910" xr:uid="{8FA75A57-1425-4E98-B34D-C35D3D276D60}"/>
    <cellStyle name="SAPBEXHLevel3X 2 17" xfId="42911" xr:uid="{27C5A929-DE7D-41EF-AD45-CDA504CDC226}"/>
    <cellStyle name="SAPBEXHLevel3X 2 18" xfId="9338" xr:uid="{1A4BE1BE-E7C2-41F6-9B9C-23E0BC1EAF61}"/>
    <cellStyle name="SAPBEXHLevel3X 2 2" xfId="42912" xr:uid="{3B4F2BFE-6F47-45A0-AB4B-2505367419D2}"/>
    <cellStyle name="SAPBEXHLevel3X 2 2 10" xfId="42913" xr:uid="{7B58C4E8-D438-45F4-BED6-E6F19A73A032}"/>
    <cellStyle name="SAPBEXHLevel3X 2 2 2" xfId="36307" xr:uid="{887CB7C1-D070-49A8-8046-E039090865DC}"/>
    <cellStyle name="SAPBEXHLevel3X 2 2 2 2" xfId="42914" xr:uid="{B00C94C2-E243-4746-A349-48D6FE13BE42}"/>
    <cellStyle name="SAPBEXHLevel3X 2 2 2 3" xfId="42915" xr:uid="{BF319692-B366-41BF-861A-260728B937D7}"/>
    <cellStyle name="SAPBEXHLevel3X 2 2 2 4" xfId="42916" xr:uid="{7357E8D3-99A6-4B60-81FE-E710645DD0B0}"/>
    <cellStyle name="SAPBEXHLevel3X 2 2 2 5" xfId="42917" xr:uid="{768B9509-17A1-42F9-BD80-C92894921A20}"/>
    <cellStyle name="SAPBEXHLevel3X 2 2 3" xfId="33488" xr:uid="{762EC5A7-B63E-42BE-98E0-E061747587EA}"/>
    <cellStyle name="SAPBEXHLevel3X 2 2 4" xfId="33500" xr:uid="{46950C71-5D2D-40AE-8BC8-F54E2177E97D}"/>
    <cellStyle name="SAPBEXHLevel3X 2 2 5" xfId="33513" xr:uid="{F2DCBCB3-EF6B-4805-ACCE-F6DC4B709EB1}"/>
    <cellStyle name="SAPBEXHLevel3X 2 2 6" xfId="32278" xr:uid="{349A21C3-A823-4D87-941D-EB84777D1B84}"/>
    <cellStyle name="SAPBEXHLevel3X 2 2 7" xfId="32292" xr:uid="{D173849A-0C29-485B-B869-0DBC756D70F9}"/>
    <cellStyle name="SAPBEXHLevel3X 2 2 8" xfId="32295" xr:uid="{44D805CD-36E7-4991-B48C-2B0461B8E3EB}"/>
    <cellStyle name="SAPBEXHLevel3X 2 2 9" xfId="32299" xr:uid="{2F2B006C-6E34-42C3-9D8D-5225AD320C52}"/>
    <cellStyle name="SAPBEXHLevel3X 2 3" xfId="42918" xr:uid="{B1016671-90A7-4FFA-B545-62CC653F9128}"/>
    <cellStyle name="SAPBEXHLevel3X 2 3 10" xfId="42919" xr:uid="{44011E58-E008-4F09-94F1-A92E7957181B}"/>
    <cellStyle name="SAPBEXHLevel3X 2 3 2" xfId="36316" xr:uid="{9210BB5B-9B42-4C85-9132-A2682DFDFC19}"/>
    <cellStyle name="SAPBEXHLevel3X 2 3 2 2" xfId="42920" xr:uid="{39B1C4EF-324D-4CE5-A0B5-43838A8C0297}"/>
    <cellStyle name="SAPBEXHLevel3X 2 3 2 3" xfId="42921" xr:uid="{35C6888B-E565-4ED3-8E9B-B7D4236CD35D}"/>
    <cellStyle name="SAPBEXHLevel3X 2 3 2 4" xfId="24350" xr:uid="{163851DE-2FCB-45F1-B205-EE798AD9A9E4}"/>
    <cellStyle name="SAPBEXHLevel3X 2 3 2 5" xfId="37537" xr:uid="{F46969B3-C365-4943-8FFA-E9D6EEE0C4B2}"/>
    <cellStyle name="SAPBEXHLevel3X 2 3 3" xfId="33581" xr:uid="{EF330C08-24BC-4971-8121-EF3321C844DA}"/>
    <cellStyle name="SAPBEXHLevel3X 2 3 4" xfId="33592" xr:uid="{09639C45-B419-45A5-A7AB-03F17D488382}"/>
    <cellStyle name="SAPBEXHLevel3X 2 3 5" xfId="33602" xr:uid="{AB4348DC-4E8B-4CAB-953C-75ED16F2AE7C}"/>
    <cellStyle name="SAPBEXHLevel3X 2 3 6" xfId="32306" xr:uid="{53FF320D-EBA5-477E-93B4-D44B7C822F70}"/>
    <cellStyle name="SAPBEXHLevel3X 2 3 7" xfId="32322" xr:uid="{DBA73553-7DB9-452B-A00C-17EC8852E9E8}"/>
    <cellStyle name="SAPBEXHLevel3X 2 3 8" xfId="32325" xr:uid="{8DE6C4D9-6B25-418F-AD6E-9D1A9D2CB547}"/>
    <cellStyle name="SAPBEXHLevel3X 2 3 9" xfId="32329" xr:uid="{4F7CBC7C-BCE9-454F-A358-63F86C0907B0}"/>
    <cellStyle name="SAPBEXHLevel3X 2 4" xfId="42922" xr:uid="{1FD5A79A-C40F-4836-9D44-5CC2F62E9C72}"/>
    <cellStyle name="SAPBEXHLevel3X 2 4 10" xfId="17709" xr:uid="{7B391A03-B910-4FB5-9A6E-F86177D4DF82}"/>
    <cellStyle name="SAPBEXHLevel3X 2 4 2" xfId="36323" xr:uid="{1C238F28-3913-4EBB-89AA-9086977A04C9}"/>
    <cellStyle name="SAPBEXHLevel3X 2 4 2 2" xfId="38450" xr:uid="{7D5A7011-62AC-4114-B258-14F310F01D58}"/>
    <cellStyle name="SAPBEXHLevel3X 2 4 2 3" xfId="38452" xr:uid="{A6F508E3-8ADD-4B8B-9695-DD4C3FAB599D}"/>
    <cellStyle name="SAPBEXHLevel3X 2 4 2 4" xfId="37659" xr:uid="{2B606E7A-CE0D-44E4-965E-D01926BE25A2}"/>
    <cellStyle name="SAPBEXHLevel3X 2 4 2 5" xfId="39758" xr:uid="{EDF57529-C4A3-4EC8-B455-93630A86861D}"/>
    <cellStyle name="SAPBEXHLevel3X 2 4 3" xfId="33632" xr:uid="{C6347C76-FDE5-453D-AF67-01A1AE536789}"/>
    <cellStyle name="SAPBEXHLevel3X 2 4 4" xfId="42923" xr:uid="{D2AA3C0C-45E7-4A58-B80E-F0E788AD72BC}"/>
    <cellStyle name="SAPBEXHLevel3X 2 4 5" xfId="42924" xr:uid="{E54F2222-EE26-4FE2-9E68-05324A620553}"/>
    <cellStyle name="SAPBEXHLevel3X 2 4 6" xfId="42925" xr:uid="{8B85C3CB-5B73-4F8E-8AFE-5F57F824C497}"/>
    <cellStyle name="SAPBEXHLevel3X 2 4 7" xfId="32340" xr:uid="{F60B4FEC-B026-4B83-90C0-B01F2BFF75CE}"/>
    <cellStyle name="SAPBEXHLevel3X 2 4 8" xfId="32344" xr:uid="{E2734F8F-FFBD-46BD-89F7-3D39623A7807}"/>
    <cellStyle name="SAPBEXHLevel3X 2 4 9" xfId="32348" xr:uid="{7953EDA3-45AE-4FEE-84D6-736ED693BAB6}"/>
    <cellStyle name="SAPBEXHLevel3X 2 5" xfId="42926" xr:uid="{C2BB5DB3-ED40-4C9F-9721-5E66868EC2F8}"/>
    <cellStyle name="SAPBEXHLevel3X 2 5 10" xfId="29417" xr:uid="{C32F1E54-8B16-4ED4-A1E8-642DD0DA3645}"/>
    <cellStyle name="SAPBEXHLevel3X 2 5 2" xfId="36328" xr:uid="{960F6159-76C3-4223-B054-1C1698856F58}"/>
    <cellStyle name="SAPBEXHLevel3X 2 5 2 2" xfId="42927" xr:uid="{40141E1F-0F40-4F80-9156-2C384AAFBED5}"/>
    <cellStyle name="SAPBEXHLevel3X 2 5 2 3" xfId="42928" xr:uid="{52E3C6D9-E6DF-45AD-B1C3-D0D810636327}"/>
    <cellStyle name="SAPBEXHLevel3X 2 5 2 4" xfId="42929" xr:uid="{B55982FD-2042-4B10-B528-2A7E525BBBB1}"/>
    <cellStyle name="SAPBEXHLevel3X 2 5 2 5" xfId="42930" xr:uid="{FB304F74-B531-495C-BEB1-1F2DFC9BB845}"/>
    <cellStyle name="SAPBEXHLevel3X 2 5 3" xfId="33646" xr:uid="{99B3091D-116A-4477-A572-24283F5846D9}"/>
    <cellStyle name="SAPBEXHLevel3X 2 5 4" xfId="42931" xr:uid="{3299105E-74A5-44DE-9256-0B6F464C4743}"/>
    <cellStyle name="SAPBEXHLevel3X 2 5 5" xfId="42932" xr:uid="{DD5EB78E-DEEF-4A0C-BBEF-0D36F56F83BE}"/>
    <cellStyle name="SAPBEXHLevel3X 2 5 6" xfId="42933" xr:uid="{7D88E27D-54D8-4CF4-AE8C-9A0973C605D7}"/>
    <cellStyle name="SAPBEXHLevel3X 2 5 7" xfId="32361" xr:uid="{C6D20D7B-415B-4A97-9ADC-AD9DBAD0291F}"/>
    <cellStyle name="SAPBEXHLevel3X 2 5 8" xfId="32365" xr:uid="{FE96028B-F313-44DC-B93F-0920DBD597C9}"/>
    <cellStyle name="SAPBEXHLevel3X 2 5 9" xfId="32369" xr:uid="{710296AD-3F05-456F-B218-DE037027DC9B}"/>
    <cellStyle name="SAPBEXHLevel3X 2 6" xfId="42934" xr:uid="{AF7A250D-61AB-4D23-A680-8E47A2982300}"/>
    <cellStyle name="SAPBEXHLevel3X 2 6 10" xfId="42935" xr:uid="{F92AB090-1167-4B5B-8811-F8BA02DD3A35}"/>
    <cellStyle name="SAPBEXHLevel3X 2 6 2" xfId="36333" xr:uid="{23D55BB3-8EB5-4A49-AFFF-DA32A17F36D0}"/>
    <cellStyle name="SAPBEXHLevel3X 2 6 2 2" xfId="7884" xr:uid="{D015B52A-7FBF-4507-9D42-FF80E210DF4D}"/>
    <cellStyle name="SAPBEXHLevel3X 2 6 2 3" xfId="7889" xr:uid="{6FCC0081-4DB5-4229-8026-42672303F5C3}"/>
    <cellStyle name="SAPBEXHLevel3X 2 6 2 4" xfId="7894" xr:uid="{9F0A8798-FD6F-4AEE-80F9-75BF45363980}"/>
    <cellStyle name="SAPBEXHLevel3X 2 6 2 5" xfId="7898" xr:uid="{A79BB5A6-7BED-4C5A-9D3A-9FA670EE7DA7}"/>
    <cellStyle name="SAPBEXHLevel3X 2 6 3" xfId="33657" xr:uid="{F50077D1-B166-459A-988A-EA36F8943756}"/>
    <cellStyle name="SAPBEXHLevel3X 2 6 4" xfId="42936" xr:uid="{36F3B51B-0119-4CED-A7CC-0EE40CD9599F}"/>
    <cellStyle name="SAPBEXHLevel3X 2 6 5" xfId="42937" xr:uid="{03598D4D-2009-40C6-9BE1-4720702DA832}"/>
    <cellStyle name="SAPBEXHLevel3X 2 6 6" xfId="42938" xr:uid="{ECBA464E-0E93-43E2-A663-A825AAF20E06}"/>
    <cellStyle name="SAPBEXHLevel3X 2 6 7" xfId="42939" xr:uid="{144D9E10-3C34-44BF-BC21-F3C1A5D0CD58}"/>
    <cellStyle name="SAPBEXHLevel3X 2 6 8" xfId="42940" xr:uid="{0F09EEFE-70BC-487B-BF4B-859552841F50}"/>
    <cellStyle name="SAPBEXHLevel3X 2 6 9" xfId="42941" xr:uid="{57B5FB02-6ECF-41B2-923C-1719BFD0F516}"/>
    <cellStyle name="SAPBEXHLevel3X 2 7" xfId="42942" xr:uid="{853D85B9-8C82-4AE2-BE15-CDF72432DBCB}"/>
    <cellStyle name="SAPBEXHLevel3X 2 7 2" xfId="42943" xr:uid="{9CB6B958-0EC4-4FD1-929E-C67E929D6CFA}"/>
    <cellStyle name="SAPBEXHLevel3X 2 7 3" xfId="42944" xr:uid="{9E56D036-1B91-498B-82E8-32FB2FD3D25A}"/>
    <cellStyle name="SAPBEXHLevel3X 2 7 4" xfId="42945" xr:uid="{5E39843C-5464-4A9C-8E4B-81291F62358D}"/>
    <cellStyle name="SAPBEXHLevel3X 2 7 5" xfId="42946" xr:uid="{98F8E10C-1D6F-49BF-8025-F6E8F8759965}"/>
    <cellStyle name="SAPBEXHLevel3X 2 8" xfId="42947" xr:uid="{0E782B78-E573-4514-848D-27BF3616C543}"/>
    <cellStyle name="SAPBEXHLevel3X 2 8 2" xfId="42948" xr:uid="{F4CA0C77-FE1C-4922-AA1E-667F113D5550}"/>
    <cellStyle name="SAPBEXHLevel3X 2 8 3" xfId="42949" xr:uid="{0E3BB152-3696-472E-A576-C5EEDE9F490C}"/>
    <cellStyle name="SAPBEXHLevel3X 2 8 4" xfId="42950" xr:uid="{2FA4ED27-B24A-4D6F-AE55-E3E75CD75504}"/>
    <cellStyle name="SAPBEXHLevel3X 2 8 5" xfId="42951" xr:uid="{75B72A28-1141-4778-900D-E0CDA03C1EB2}"/>
    <cellStyle name="SAPBEXHLevel3X 2 9" xfId="42952" xr:uid="{AAED3AE7-0BD1-4A9E-AFC4-8B9031B8BD71}"/>
    <cellStyle name="SAPBEXHLevel3X 2 9 2" xfId="42953" xr:uid="{03435DDC-BD44-4FA3-81B5-067C1621991E}"/>
    <cellStyle name="SAPBEXHLevel3X 2 9 3" xfId="42954" xr:uid="{51EAFF93-451D-4AD6-AEEA-36D932A606DB}"/>
    <cellStyle name="SAPBEXHLevel3X 2 9 4" xfId="42955" xr:uid="{644FAAF9-6E6B-47BD-8657-56BCC163EC49}"/>
    <cellStyle name="SAPBEXHLevel3X 2 9 5" xfId="42956" xr:uid="{0DD7EEEE-EF7A-4122-9468-B12F99040718}"/>
    <cellStyle name="SAPBEXHLevel3X 2_New TB 18-19" xfId="42957" xr:uid="{BE04AC0E-6C77-420D-823A-09FFA1385E4E}"/>
    <cellStyle name="SAPBEXHLevel3X 20" xfId="42895" xr:uid="{C22375AD-2518-4201-A291-4FB6CC03994C}"/>
    <cellStyle name="SAPBEXHLevel3X 3" xfId="20312" xr:uid="{CA22AE8B-4D8F-4FD6-B981-51097A86DA76}"/>
    <cellStyle name="SAPBEXHLevel3X 3 10" xfId="42958" xr:uid="{396A0358-C43A-4107-BF5E-E408276B4AFC}"/>
    <cellStyle name="SAPBEXHLevel3X 3 10 2" xfId="42959" xr:uid="{06AE5A0E-F8D6-4E62-8CE7-751385333E11}"/>
    <cellStyle name="SAPBEXHLevel3X 3 10 3" xfId="42960" xr:uid="{A0D0BFF8-E7FF-47F7-A171-C7257BF3BEDC}"/>
    <cellStyle name="SAPBEXHLevel3X 3 10 4" xfId="42961" xr:uid="{DE6F888B-2D44-475E-9509-7ED826EC84B3}"/>
    <cellStyle name="SAPBEXHLevel3X 3 10 5" xfId="42962" xr:uid="{6CC6B0E6-074A-4401-919F-9BA994B9FDAB}"/>
    <cellStyle name="SAPBEXHLevel3X 3 11" xfId="42963" xr:uid="{B3B263F1-13F7-4A61-94C0-1490468E5CEE}"/>
    <cellStyle name="SAPBEXHLevel3X 3 12" xfId="27458" xr:uid="{C6526295-3D3A-45F9-8622-82F28994316F}"/>
    <cellStyle name="SAPBEXHLevel3X 3 13" xfId="42965" xr:uid="{C909C489-6166-4650-B884-F1987B1F562A}"/>
    <cellStyle name="SAPBEXHLevel3X 3 14" xfId="42967" xr:uid="{BD43864F-7D12-49D1-B0FE-03E789CBB93E}"/>
    <cellStyle name="SAPBEXHLevel3X 3 15" xfId="42969" xr:uid="{5B1A9FAA-EFEE-4ADA-8EAF-8EFAC7C60B10}"/>
    <cellStyle name="SAPBEXHLevel3X 3 16" xfId="42971" xr:uid="{DD96E730-F202-47AB-A954-96B22196EC8B}"/>
    <cellStyle name="SAPBEXHLevel3X 3 17" xfId="42973" xr:uid="{D9791C4E-3C1A-42A6-AEF6-E2C5B21BAE70}"/>
    <cellStyle name="SAPBEXHLevel3X 3 18" xfId="42975" xr:uid="{F3E8AF1D-07CA-4821-A50A-297BF46029BA}"/>
    <cellStyle name="SAPBEXHLevel3X 3 2" xfId="32880" xr:uid="{52993E22-0FCC-407D-8954-5317F32F8481}"/>
    <cellStyle name="SAPBEXHLevel3X 3 2 10" xfId="42977" xr:uid="{06BD1A24-87A3-4F8D-9386-41660D1E919D}"/>
    <cellStyle name="SAPBEXHLevel3X 3 2 2" xfId="36372" xr:uid="{0F606131-DA76-429D-9596-666CE71495E1}"/>
    <cellStyle name="SAPBEXHLevel3X 3 2 2 2" xfId="42978" xr:uid="{65C0A4DA-EFA9-4A29-8218-51EDE984A54B}"/>
    <cellStyle name="SAPBEXHLevel3X 3 2 2 3" xfId="42979" xr:uid="{A8A987E6-3C54-46CD-AF5B-A192D2E36E04}"/>
    <cellStyle name="SAPBEXHLevel3X 3 2 2 4" xfId="42980" xr:uid="{94133A15-B9A7-49AF-B9E8-E3C108F62283}"/>
    <cellStyle name="SAPBEXHLevel3X 3 2 2 5" xfId="42981" xr:uid="{F5A07E43-1863-4CFD-8716-9301243F93B4}"/>
    <cellStyle name="SAPBEXHLevel3X 3 2 3" xfId="33711" xr:uid="{CF746468-9F01-4738-B8A8-5F73ED27248D}"/>
    <cellStyle name="SAPBEXHLevel3X 3 2 4" xfId="33722" xr:uid="{EC1D634A-405D-4AE7-8C27-6954913DC5D6}"/>
    <cellStyle name="SAPBEXHLevel3X 3 2 5" xfId="33732" xr:uid="{FEE1527F-2805-40FC-AF54-A64998999464}"/>
    <cellStyle name="SAPBEXHLevel3X 3 2 6" xfId="33742" xr:uid="{062EA02C-C230-4117-9544-7BA0C6B3C667}"/>
    <cellStyle name="SAPBEXHLevel3X 3 2 7" xfId="33754" xr:uid="{AB5811B5-EBF0-423E-A862-9077D6E9A78B}"/>
    <cellStyle name="SAPBEXHLevel3X 3 2 8" xfId="42982" xr:uid="{F1582B54-521E-40BB-89DE-F6046C1E0C38}"/>
    <cellStyle name="SAPBEXHLevel3X 3 2 9" xfId="42983" xr:uid="{B7824660-6D7F-47EA-89C8-47A8BF7B3ADB}"/>
    <cellStyle name="SAPBEXHLevel3X 3 3" xfId="5043" xr:uid="{8398553D-AD24-4AC4-9EE2-91E779187F58}"/>
    <cellStyle name="SAPBEXHLevel3X 3 3 10" xfId="42984" xr:uid="{9A43ECE5-3D26-4DB7-B311-839CF800EFE7}"/>
    <cellStyle name="SAPBEXHLevel3X 3 3 2" xfId="36383" xr:uid="{F2EB7C59-F370-4C48-9B7D-D5B0B582760F}"/>
    <cellStyle name="SAPBEXHLevel3X 3 3 2 2" xfId="42985" xr:uid="{A9C657C0-A0C0-4583-9E1A-D0F8ADF53393}"/>
    <cellStyle name="SAPBEXHLevel3X 3 3 2 3" xfId="36572" xr:uid="{A37823CD-2B21-43AA-B8B5-E550FB47EFD3}"/>
    <cellStyle name="SAPBEXHLevel3X 3 3 2 4" xfId="36574" xr:uid="{06EBA6D6-3D96-407B-8023-74E9F80B12F6}"/>
    <cellStyle name="SAPBEXHLevel3X 3 3 2 5" xfId="36576" xr:uid="{BF6AC934-E370-4765-A298-61F1A48F9A55}"/>
    <cellStyle name="SAPBEXHLevel3X 3 3 3" xfId="33788" xr:uid="{CFFCE5C9-FEAA-47B3-BEA7-5CBDA034A50C}"/>
    <cellStyle name="SAPBEXHLevel3X 3 3 4" xfId="33806" xr:uid="{1DAF3CED-A850-404F-AE08-DA3A0E8E041D}"/>
    <cellStyle name="SAPBEXHLevel3X 3 3 5" xfId="33818" xr:uid="{195DDFF4-5177-424B-9C91-622B7993A936}"/>
    <cellStyle name="SAPBEXHLevel3X 3 3 6" xfId="33826" xr:uid="{85CF25D0-D569-45BD-A441-C692DA402970}"/>
    <cellStyle name="SAPBEXHLevel3X 3 3 7" xfId="33840" xr:uid="{54F3CF2A-C247-4BEA-A6C1-0274F704CED0}"/>
    <cellStyle name="SAPBEXHLevel3X 3 3 8" xfId="42986" xr:uid="{8CB50F4F-8A42-4F1F-A329-26D9AC0C813E}"/>
    <cellStyle name="SAPBEXHLevel3X 3 3 9" xfId="42987" xr:uid="{6EE11E49-23AF-4FC2-ADD8-B3AF43CB12AE}"/>
    <cellStyle name="SAPBEXHLevel3X 3 4" xfId="32882" xr:uid="{81D0406E-C41B-4629-A44F-6D861BBAD653}"/>
    <cellStyle name="SAPBEXHLevel3X 3 4 10" xfId="42988" xr:uid="{2CFAFE2E-89E2-4C3B-8E1F-1BE5FC597FB5}"/>
    <cellStyle name="SAPBEXHLevel3X 3 4 2" xfId="36390" xr:uid="{C92948BC-2324-4533-9DB5-902726D2DFDB}"/>
    <cellStyle name="SAPBEXHLevel3X 3 4 2 2" xfId="42989" xr:uid="{21DE9DDD-DA19-408B-A7EF-A0EFD0120227}"/>
    <cellStyle name="SAPBEXHLevel3X 3 4 2 3" xfId="42990" xr:uid="{1F583F61-594A-4D3C-9E81-337D5D0D4C8B}"/>
    <cellStyle name="SAPBEXHLevel3X 3 4 2 4" xfId="42991" xr:uid="{CE2DCB7E-124B-4C3B-9B89-4404F6F4F0F6}"/>
    <cellStyle name="SAPBEXHLevel3X 3 4 2 5" xfId="42992" xr:uid="{065F40E9-566F-4052-90AE-79BE2DCFC7FA}"/>
    <cellStyle name="SAPBEXHLevel3X 3 4 3" xfId="33865" xr:uid="{F9A622BD-EC65-4AB3-A144-26292DD44909}"/>
    <cellStyle name="SAPBEXHLevel3X 3 4 4" xfId="42993" xr:uid="{720EC16F-56CF-422E-B767-0ABB34C487C7}"/>
    <cellStyle name="SAPBEXHLevel3X 3 4 5" xfId="42994" xr:uid="{D16F0FF6-8B6D-4714-B2E4-4CEB95015460}"/>
    <cellStyle name="SAPBEXHLevel3X 3 4 6" xfId="42996" xr:uid="{53990D2D-3E9E-4E1E-AA55-76A949C926BF}"/>
    <cellStyle name="SAPBEXHLevel3X 3 4 7" xfId="42997" xr:uid="{47F7CA11-8BDC-4E67-95CE-E112043C667D}"/>
    <cellStyle name="SAPBEXHLevel3X 3 4 8" xfId="40725" xr:uid="{95FD84BF-2095-48B2-ADB1-D4A66C95860A}"/>
    <cellStyle name="SAPBEXHLevel3X 3 4 9" xfId="40732" xr:uid="{28F6ED55-E3B0-446B-9516-01A858612B93}"/>
    <cellStyle name="SAPBEXHLevel3X 3 5" xfId="29958" xr:uid="{DDE2DDCA-EBA2-4590-94C4-BD6E88271FC1}"/>
    <cellStyle name="SAPBEXHLevel3X 3 5 10" xfId="42998" xr:uid="{ADD1DE92-F215-4509-A3EB-A88FFC908493}"/>
    <cellStyle name="SAPBEXHLevel3X 3 5 2" xfId="29968" xr:uid="{4B385BA7-732D-44D6-8FEA-81ECDB47FB47}"/>
    <cellStyle name="SAPBEXHLevel3X 3 5 2 2" xfId="42999" xr:uid="{577B2FB9-C131-49F0-BC0C-CDF20521E6C3}"/>
    <cellStyle name="SAPBEXHLevel3X 3 5 2 3" xfId="43000" xr:uid="{5326FDFF-93FB-4118-AAEB-E2C43ADB4AA3}"/>
    <cellStyle name="SAPBEXHLevel3X 3 5 2 4" xfId="43001" xr:uid="{1FF7EB8A-C785-4247-BF45-55529EF6D0DC}"/>
    <cellStyle name="SAPBEXHLevel3X 3 5 2 5" xfId="43002" xr:uid="{74FEBEE4-D28E-425D-BDF3-0C4A6FD67368}"/>
    <cellStyle name="SAPBEXHLevel3X 3 5 3" xfId="30110" xr:uid="{759D7CD1-8F6C-4173-8E68-029207ECBE34}"/>
    <cellStyle name="SAPBEXHLevel3X 3 5 4" xfId="43004" xr:uid="{ACEE3668-AEE9-4290-AA7A-B6AA8533192A}"/>
    <cellStyle name="SAPBEXHLevel3X 3 5 5" xfId="43005" xr:uid="{CC0E9F73-72FD-4734-B667-5AF53799165F}"/>
    <cellStyle name="SAPBEXHLevel3X 3 5 6" xfId="43006" xr:uid="{F1060F88-0E3B-4976-BA94-DF13A9FE510E}"/>
    <cellStyle name="SAPBEXHLevel3X 3 5 7" xfId="43007" xr:uid="{696C277A-6FCB-45B2-8247-79C94A8D8B65}"/>
    <cellStyle name="SAPBEXHLevel3X 3 5 8" xfId="43008" xr:uid="{89A976CB-5B55-44F6-BFE2-BA1D44EAA8CB}"/>
    <cellStyle name="SAPBEXHLevel3X 3 5 9" xfId="43009" xr:uid="{821E4F94-321C-46D5-A603-23FF396E7024}"/>
    <cellStyle name="SAPBEXHLevel3X 3 6" xfId="30312" xr:uid="{4DED3C3D-F195-44EB-BCE4-C6FC617A42AF}"/>
    <cellStyle name="SAPBEXHLevel3X 3 6 10" xfId="43010" xr:uid="{8DF0DB68-A78C-447E-A0EE-F69C545BF560}"/>
    <cellStyle name="SAPBEXHLevel3X 3 6 2" xfId="30327" xr:uid="{F748A131-5FC8-44A0-82A4-2E010C3BD2CC}"/>
    <cellStyle name="SAPBEXHLevel3X 3 6 2 2" xfId="6079" xr:uid="{2EAD7DEF-D79E-4130-8361-D7D279FAC98C}"/>
    <cellStyle name="SAPBEXHLevel3X 3 6 2 3" xfId="6091" xr:uid="{763FB478-ECCE-44B8-BCA1-4BEF89A1EE3F}"/>
    <cellStyle name="SAPBEXHLevel3X 3 6 2 4" xfId="6117" xr:uid="{A6069D51-DA2D-4C1D-8960-80E8D3EEC54E}"/>
    <cellStyle name="SAPBEXHLevel3X 3 6 2 5" xfId="6134" xr:uid="{AC3FCF27-08FC-4997-829C-444B87AE5C45}"/>
    <cellStyle name="SAPBEXHLevel3X 3 6 3" xfId="30479" xr:uid="{E23910B2-E082-4D59-A7F2-669C4B67F579}"/>
    <cellStyle name="SAPBEXHLevel3X 3 6 4" xfId="43011" xr:uid="{D201F0E3-8EE2-4327-8F28-5CA4863E17C7}"/>
    <cellStyle name="SAPBEXHLevel3X 3 6 5" xfId="43012" xr:uid="{022F8E1A-F277-4CAA-B26A-7ED8DD89C7E3}"/>
    <cellStyle name="SAPBEXHLevel3X 3 6 6" xfId="43013" xr:uid="{4FA804FB-9706-430C-AC52-6C8568F4AAB7}"/>
    <cellStyle name="SAPBEXHLevel3X 3 6 7" xfId="38134" xr:uid="{7B1E9196-2FAD-4658-B5C3-F3D82E979D91}"/>
    <cellStyle name="SAPBEXHLevel3X 3 6 8" xfId="43014" xr:uid="{B13E2E43-2522-47C2-8842-8D54328142CF}"/>
    <cellStyle name="SAPBEXHLevel3X 3 6 9" xfId="43015" xr:uid="{54386B15-4E98-422B-9DF5-0BF50D6DC927}"/>
    <cellStyle name="SAPBEXHLevel3X 3 7" xfId="576" xr:uid="{BE4A231B-45F8-4A2C-BB72-A75BD4B7AB24}"/>
    <cellStyle name="SAPBEXHLevel3X 3 7 2" xfId="40265" xr:uid="{46FE74FC-734F-4944-8470-F71CAFCF1519}"/>
    <cellStyle name="SAPBEXHLevel3X 3 7 3" xfId="40267" xr:uid="{78858300-8C60-4E71-BEDB-220664A6A750}"/>
    <cellStyle name="SAPBEXHLevel3X 3 7 4" xfId="40269" xr:uid="{D7F3B6B9-A925-41E8-B103-BE8EDB832314}"/>
    <cellStyle name="SAPBEXHLevel3X 3 7 5" xfId="40271" xr:uid="{2BC2520B-9F38-4E9C-B12A-89E76B143DAA}"/>
    <cellStyle name="SAPBEXHLevel3X 3 8" xfId="30794" xr:uid="{55EC1C5D-938E-46E3-8483-147FACD10638}"/>
    <cellStyle name="SAPBEXHLevel3X 3 8 2" xfId="40278" xr:uid="{CE9F38F2-0257-47BD-99AD-7B6769F97ED1}"/>
    <cellStyle name="SAPBEXHLevel3X 3 8 3" xfId="40280" xr:uid="{BDB6992B-392E-4762-92F3-8058E6A16D30}"/>
    <cellStyle name="SAPBEXHLevel3X 3 8 4" xfId="43016" xr:uid="{EE6A95B8-DA8E-4864-8687-481BB7C0FD7C}"/>
    <cellStyle name="SAPBEXHLevel3X 3 8 5" xfId="43017" xr:uid="{17C9A885-2054-4759-B133-A76A43E00E3F}"/>
    <cellStyle name="SAPBEXHLevel3X 3 9" xfId="43018" xr:uid="{F0F78681-7C20-460C-8379-3B8A4AF5FF9B}"/>
    <cellStyle name="SAPBEXHLevel3X 3 9 2" xfId="40285" xr:uid="{313C5DC7-22B1-47D3-963F-E8B1A6F759B6}"/>
    <cellStyle name="SAPBEXHLevel3X 3 9 3" xfId="40287" xr:uid="{01C2C087-0293-4112-B5B5-207DED23D5EE}"/>
    <cellStyle name="SAPBEXHLevel3X 3 9 4" xfId="43019" xr:uid="{2E63B443-FD95-41A7-BBC9-99D9070441F3}"/>
    <cellStyle name="SAPBEXHLevel3X 3 9 5" xfId="43020" xr:uid="{6412AC96-177A-443C-B579-56890DBC7A4B}"/>
    <cellStyle name="SAPBEXHLevel3X 3_New TB 18-19" xfId="1029" xr:uid="{D9C12DE3-7F82-4A69-B2B4-B42FAEF64D87}"/>
    <cellStyle name="SAPBEXHLevel3X 4" xfId="20315" xr:uid="{46735F4B-F7A9-4722-A24C-C2577A95C235}"/>
    <cellStyle name="SAPBEXHLevel3X 4 10" xfId="43022" xr:uid="{48785AC3-FB0B-4081-959B-FED8AF7415BC}"/>
    <cellStyle name="SAPBEXHLevel3X 4 2" xfId="39477" xr:uid="{CE3BEFE5-1784-45D2-8872-B39D74B05E47}"/>
    <cellStyle name="SAPBEXHLevel3X 4 2 2" xfId="43023" xr:uid="{6929F534-8253-4D4F-9231-C53C5A695080}"/>
    <cellStyle name="SAPBEXHLevel3X 4 2 3" xfId="43024" xr:uid="{5672B571-C1E8-4BBB-B3D7-AE19AB5EDBE0}"/>
    <cellStyle name="SAPBEXHLevel3X 4 2 4" xfId="43025" xr:uid="{67C242F9-CC83-4849-81FE-DEE5EF6D7529}"/>
    <cellStyle name="SAPBEXHLevel3X 4 2 5" xfId="43026" xr:uid="{0FC69D35-AA8F-48ED-9EE2-16909A3CC397}"/>
    <cellStyle name="SAPBEXHLevel3X 4 3" xfId="43027" xr:uid="{D553235A-FD73-4775-A0FE-6ACB159CAC55}"/>
    <cellStyle name="SAPBEXHLevel3X 4 4" xfId="43028" xr:uid="{99B74972-EF9E-4188-9DAF-0B35A08330CF}"/>
    <cellStyle name="SAPBEXHLevel3X 4 5" xfId="43029" xr:uid="{7F8F93C1-B02B-4F0E-B28F-DAFEB5BA4A59}"/>
    <cellStyle name="SAPBEXHLevel3X 4 6" xfId="43030" xr:uid="{5F5EEFF4-A75B-4649-AFC9-4E569450F83A}"/>
    <cellStyle name="SAPBEXHLevel3X 4 7" xfId="43031" xr:uid="{81DA0B40-E8CB-4862-8B06-F35D8A7E9189}"/>
    <cellStyle name="SAPBEXHLevel3X 4 8" xfId="43032" xr:uid="{634487F2-5188-49E4-87BB-3AE1DCEC99F8}"/>
    <cellStyle name="SAPBEXHLevel3X 4 9" xfId="43033" xr:uid="{2E98757A-9F65-4A11-BC71-03676DC2E024}"/>
    <cellStyle name="SAPBEXHLevel3X 5" xfId="20318" xr:uid="{47A3F366-3CA2-48CE-A6B4-387A23C502EA}"/>
    <cellStyle name="SAPBEXHLevel3X 5 10" xfId="12031" xr:uid="{BA75D8EC-1AA2-409D-926A-EB1B61F134AE}"/>
    <cellStyle name="SAPBEXHLevel3X 5 2" xfId="43034" xr:uid="{003E2D03-C557-4AD5-BADA-332E779D6158}"/>
    <cellStyle name="SAPBEXHLevel3X 5 2 2" xfId="43035" xr:uid="{C2864AA7-05ED-4419-AADB-32D3D1FDA6C0}"/>
    <cellStyle name="SAPBEXHLevel3X 5 2 3" xfId="43036" xr:uid="{859AB2B3-CDEC-495B-8AAB-39BF12E6EE93}"/>
    <cellStyle name="SAPBEXHLevel3X 5 2 4" xfId="43037" xr:uid="{D0D86D02-E26F-4BEA-AF01-AAA284D99D65}"/>
    <cellStyle name="SAPBEXHLevel3X 5 2 5" xfId="43038" xr:uid="{5C5187E7-47C1-4FA0-B453-E0064F712E27}"/>
    <cellStyle name="SAPBEXHLevel3X 5 3" xfId="27291" xr:uid="{EE00307B-C3BF-45A9-9045-35A9A0909DC5}"/>
    <cellStyle name="SAPBEXHLevel3X 5 4" xfId="27305" xr:uid="{84911212-87A7-4AF5-A5CF-9DDC8D91E3CA}"/>
    <cellStyle name="SAPBEXHLevel3X 5 5" xfId="27321" xr:uid="{B478B305-769B-4E64-9B68-165EC68EDB0D}"/>
    <cellStyle name="SAPBEXHLevel3X 5 6" xfId="27336" xr:uid="{39658F10-DE9B-4023-BD66-E4B14415A947}"/>
    <cellStyle name="SAPBEXHLevel3X 5 7" xfId="27344" xr:uid="{578B5CBB-CAAF-4537-BAE3-DF68EA4ED1EF}"/>
    <cellStyle name="SAPBEXHLevel3X 5 8" xfId="27364" xr:uid="{B1C3C384-51F9-45A5-A07D-CDCAE3F4999D}"/>
    <cellStyle name="SAPBEXHLevel3X 5 9" xfId="27367" xr:uid="{A35B2160-13FF-446E-A80A-3849CE74A86C}"/>
    <cellStyle name="SAPBEXHLevel3X 6" xfId="20321" xr:uid="{10E4A268-66C1-44A8-B135-DF4F3F39A5DB}"/>
    <cellStyle name="SAPBEXHLevel3X 6 10" xfId="46" xr:uid="{739D3943-9614-440C-890A-6859DC9D6A91}"/>
    <cellStyle name="SAPBEXHLevel3X 6 2" xfId="43039" xr:uid="{CD92A0B0-38BE-4BAA-BE1C-AC06FBFA574A}"/>
    <cellStyle name="SAPBEXHLevel3X 6 2 2" xfId="43040" xr:uid="{6A8D0D9F-5C2C-4553-8788-4D7769F15D95}"/>
    <cellStyle name="SAPBEXHLevel3X 6 2 3" xfId="43041" xr:uid="{BDF061DB-EC2C-4295-9675-A1DB844C66EC}"/>
    <cellStyle name="SAPBEXHLevel3X 6 2 4" xfId="43042" xr:uid="{4FD1858D-6382-4D36-A3A0-DC6A14508AFC}"/>
    <cellStyle name="SAPBEXHLevel3X 6 2 5" xfId="43043" xr:uid="{C7AF3375-4A6A-425F-9D4D-90BD9012D496}"/>
    <cellStyle name="SAPBEXHLevel3X 6 3" xfId="27378" xr:uid="{30D12D22-E68F-456E-816B-B397FE656682}"/>
    <cellStyle name="SAPBEXHLevel3X 6 4" xfId="27388" xr:uid="{FF5ADE96-44D2-40E1-AA30-251D9ECBB339}"/>
    <cellStyle name="SAPBEXHLevel3X 6 5" xfId="27399" xr:uid="{E409F592-BA80-4B49-A824-A15DA6E8BE49}"/>
    <cellStyle name="SAPBEXHLevel3X 6 6" xfId="27402" xr:uid="{31C46D08-8D33-453B-BCB7-4B0D52FF9D49}"/>
    <cellStyle name="SAPBEXHLevel3X 6 7" xfId="27405" xr:uid="{8FA418DC-A9A6-48BE-AF0E-20CA433C66D1}"/>
    <cellStyle name="SAPBEXHLevel3X 6 8" xfId="27408" xr:uid="{3706F813-E527-4509-B138-E9B952C5A00B}"/>
    <cellStyle name="SAPBEXHLevel3X 6 9" xfId="27411" xr:uid="{74914D9B-8174-4ACF-9535-FC4909CE98B0}"/>
    <cellStyle name="SAPBEXHLevel3X 7" xfId="20324" xr:uid="{9F06AEEC-AC77-4E88-8D5B-1257C06B89CE}"/>
    <cellStyle name="SAPBEXHLevel3X 7 10" xfId="27285" xr:uid="{0E50E844-5227-476F-ACC7-3C296C835226}"/>
    <cellStyle name="SAPBEXHLevel3X 7 2" xfId="6153" xr:uid="{D45B894E-247B-40F9-BE37-C57867693AEA}"/>
    <cellStyle name="SAPBEXHLevel3X 7 2 2" xfId="43044" xr:uid="{98B93B58-B8AE-4D87-8311-6B416EDDE8CB}"/>
    <cellStyle name="SAPBEXHLevel3X 7 2 3" xfId="43046" xr:uid="{5545653B-8686-4F9B-BE59-B8AE5B875240}"/>
    <cellStyle name="SAPBEXHLevel3X 7 2 4" xfId="43048" xr:uid="{EBA333CE-54D7-4ABE-9CAC-02D5A16F7649}"/>
    <cellStyle name="SAPBEXHLevel3X 7 2 5" xfId="43050" xr:uid="{9062F971-F268-4D9C-8A17-740336692DED}"/>
    <cellStyle name="SAPBEXHLevel3X 7 3" xfId="6158" xr:uid="{5667AC04-83C8-4F79-AF82-C1F50AF103AC}"/>
    <cellStyle name="SAPBEXHLevel3X 7 4" xfId="6161" xr:uid="{1EDB8A66-9BA7-4442-9C9D-61B42A0B293E}"/>
    <cellStyle name="SAPBEXHLevel3X 7 5" xfId="27436" xr:uid="{0F397934-F79A-49E2-A6AD-F15677030B5D}"/>
    <cellStyle name="SAPBEXHLevel3X 7 6" xfId="27440" xr:uid="{8680A971-7BBF-4714-B0C1-CD9E100C7B37}"/>
    <cellStyle name="SAPBEXHLevel3X 7 7" xfId="27442" xr:uid="{BBA12F0F-C5F6-4A66-B0B7-4B308A88505D}"/>
    <cellStyle name="SAPBEXHLevel3X 7 8" xfId="27444" xr:uid="{F7ACF411-CD2D-466A-AE85-D5EB2F14B6C7}"/>
    <cellStyle name="SAPBEXHLevel3X 7 9" xfId="27446" xr:uid="{E83447FE-C0B3-464E-A76B-4E45D6740DB4}"/>
    <cellStyle name="SAPBEXHLevel3X 8" xfId="20327" xr:uid="{0AFB8B7D-016D-4E61-9CAA-D0B79A7D34D2}"/>
    <cellStyle name="SAPBEXHLevel3X 8 10" xfId="43052" xr:uid="{DF916A15-50A8-45B4-AB83-78D915D3BA64}"/>
    <cellStyle name="SAPBEXHLevel3X 8 2" xfId="6164" xr:uid="{96CADD96-B08C-48B8-B9E6-6FB4E29085C3}"/>
    <cellStyle name="SAPBEXHLevel3X 8 2 2" xfId="43053" xr:uid="{85369FEB-0177-4374-A77C-0147551FE5C3}"/>
    <cellStyle name="SAPBEXHLevel3X 8 2 3" xfId="43054" xr:uid="{A1D239D9-3A35-4CFE-9763-BCB05A877206}"/>
    <cellStyle name="SAPBEXHLevel3X 8 2 4" xfId="43055" xr:uid="{98424890-7C65-4E33-8D9E-7E514A4B4076}"/>
    <cellStyle name="SAPBEXHLevel3X 8 2 5" xfId="43056" xr:uid="{A7CD9A6F-A4B4-497D-9BF4-E8A41B984CA7}"/>
    <cellStyle name="SAPBEXHLevel3X 8 3" xfId="6166" xr:uid="{F72173BE-D858-47D0-8A44-9C23A3565027}"/>
    <cellStyle name="SAPBEXHLevel3X 8 4" xfId="6169" xr:uid="{F67C85F6-301A-4CFD-BDE9-9693DCB66222}"/>
    <cellStyle name="SAPBEXHLevel3X 8 5" xfId="27478" xr:uid="{7252AE7B-15EB-472E-9B62-BA75E9B9E5E0}"/>
    <cellStyle name="SAPBEXHLevel3X 8 6" xfId="27481" xr:uid="{007E7D43-DAAA-4367-8468-33508725E395}"/>
    <cellStyle name="SAPBEXHLevel3X 8 7" xfId="27483" xr:uid="{03349672-B5AD-4377-9937-440F05D4453F}"/>
    <cellStyle name="SAPBEXHLevel3X 8 8" xfId="18299" xr:uid="{FA674FE6-EADB-4B8D-927F-DE0BA21A913C}"/>
    <cellStyle name="SAPBEXHLevel3X 8 9" xfId="27485" xr:uid="{A62AD2EF-F67B-427F-B9DB-7B6E18C07243}"/>
    <cellStyle name="SAPBEXHLevel3X 9" xfId="43057" xr:uid="{B6276FFE-495F-48DC-A56A-8EA947895111}"/>
    <cellStyle name="SAPBEXHLevel3X 9 2" xfId="6172" xr:uid="{CC5A1615-4CED-416E-857D-B15AB2DD1397}"/>
    <cellStyle name="SAPBEXHLevel3X 9 3" xfId="6177" xr:uid="{F3301938-4714-4CA1-91BF-9B527490C344}"/>
    <cellStyle name="SAPBEXHLevel3X 9 4" xfId="6180" xr:uid="{332E6795-BEFD-47D2-B7BD-9AC1EFD7C4F7}"/>
    <cellStyle name="SAPBEXHLevel3X 9 5" xfId="27503" xr:uid="{F65C3FEB-DECF-4C29-836A-19BF8006A766}"/>
    <cellStyle name="SAPBEXHLevel3X_New TB 18-19" xfId="43058" xr:uid="{96454BCF-98A4-45FC-A284-3861BFED456F}"/>
    <cellStyle name="SAPBEXresData" xfId="43059" xr:uid="{C17EB7E4-CBFE-47B5-84B4-87A3FC064C7F}"/>
    <cellStyle name="SAPBEXresData 10" xfId="43060" xr:uid="{2C3E994F-90F6-4290-A0D7-1CC47BECD856}"/>
    <cellStyle name="SAPBEXresData 10 2" xfId="4815" xr:uid="{6FCBB712-A556-44F1-9BA5-4F0561439671}"/>
    <cellStyle name="SAPBEXresData 10 3" xfId="4832" xr:uid="{65B7BD79-A16D-44E3-AA32-38418CD1923E}"/>
    <cellStyle name="SAPBEXresData 10 4" xfId="43061" xr:uid="{3E74CCF9-0B4B-4667-A122-FBF51D66E1AA}"/>
    <cellStyle name="SAPBEXresData 10 5" xfId="43062" xr:uid="{AADFB71D-CD57-4257-81BE-F609A4B7E648}"/>
    <cellStyle name="SAPBEXresData 11" xfId="43063" xr:uid="{C6364B05-1992-4886-B237-981C5ECB48B0}"/>
    <cellStyle name="SAPBEXresData 11 2" xfId="4928" xr:uid="{C1C8B81A-B6BD-480D-8475-F6E29EF45F67}"/>
    <cellStyle name="SAPBEXresData 11 3" xfId="915" xr:uid="{D44A492A-1AF6-4822-99DC-4315A04F99CB}"/>
    <cellStyle name="SAPBEXresData 11 4" xfId="43064" xr:uid="{0E43AF61-3E45-4D81-9F7B-E7B6958CF25B}"/>
    <cellStyle name="SAPBEXresData 11 5" xfId="43065" xr:uid="{147D5211-C890-454C-AAD7-1EE445003439}"/>
    <cellStyle name="SAPBEXresData 12" xfId="43066" xr:uid="{FC0E7994-47B6-4ECE-87F8-BE90F089D809}"/>
    <cellStyle name="SAPBEXresData 12 2" xfId="903" xr:uid="{6E8B2280-EF21-4005-83EA-C8753932B8E2}"/>
    <cellStyle name="SAPBEXresData 12 3" xfId="4990" xr:uid="{2B940105-5256-4F61-BDCE-DD5FEFB72122}"/>
    <cellStyle name="SAPBEXresData 12 4" xfId="26616" xr:uid="{7BC01F66-6490-461A-BCBA-3D91C85CB87D}"/>
    <cellStyle name="SAPBEXresData 12 5" xfId="26620" xr:uid="{25AD544B-F230-4B89-A1F9-143EE5F76055}"/>
    <cellStyle name="SAPBEXresData 13" xfId="41913" xr:uid="{6EB5BD37-8E8A-42F6-AD5B-741A5430C9FF}"/>
    <cellStyle name="SAPBEXresData 14" xfId="41920" xr:uid="{267CACF6-2C8D-4E9B-887C-7BAD44DBE0AE}"/>
    <cellStyle name="SAPBEXresData 15" xfId="41923" xr:uid="{46B21778-1D3F-4A84-83D5-5F509FD093E7}"/>
    <cellStyle name="SAPBEXresData 16" xfId="41927" xr:uid="{B6C0C56E-EBC1-4827-93B9-788541C6738F}"/>
    <cellStyle name="SAPBEXresData 17" xfId="41930" xr:uid="{A51076AB-59BC-4A60-96C7-9C670612A32D}"/>
    <cellStyle name="SAPBEXresData 18" xfId="41933" xr:uid="{CA72BC56-B5CB-481D-AF35-DC8FBCD60837}"/>
    <cellStyle name="SAPBEXresData 19" xfId="32806" xr:uid="{1D2A350C-FC64-49CD-9EE4-CACE7623870E}"/>
    <cellStyle name="SAPBEXresData 2" xfId="10951" xr:uid="{249601A8-5F96-4810-B2A5-E57F9F8DE42A}"/>
    <cellStyle name="SAPBEXresData 2 10" xfId="33016" xr:uid="{6DC2FF9D-49EB-4A7A-9E31-EBFB028A7FE0}"/>
    <cellStyle name="SAPBEXresData 2 10 2" xfId="43067" xr:uid="{BA927AA0-77E5-4B26-8135-1F3E3D47F2CA}"/>
    <cellStyle name="SAPBEXresData 2 10 3" xfId="43068" xr:uid="{3C5AEA02-0539-4782-B43F-16671399B6F0}"/>
    <cellStyle name="SAPBEXresData 2 10 4" xfId="28220" xr:uid="{DFCED307-D2C8-4C03-8B8A-64B6D14D6B89}"/>
    <cellStyle name="SAPBEXresData 2 10 5" xfId="28222" xr:uid="{E946A605-D668-42DD-B2EC-12FA12BA107C}"/>
    <cellStyle name="SAPBEXresData 2 11" xfId="33018" xr:uid="{3A9D8DA0-C448-4964-8329-D7D5FE82FCD7}"/>
    <cellStyle name="SAPBEXresData 2 12" xfId="33020" xr:uid="{B63D8B19-1952-4AC3-AC58-3469D9F656F4}"/>
    <cellStyle name="SAPBEXresData 2 13" xfId="33022" xr:uid="{CF649733-4EB5-4A0A-AA46-A762D6ACB408}"/>
    <cellStyle name="SAPBEXresData 2 14" xfId="33024" xr:uid="{15EB84C3-B5E3-475D-9259-1BBC730C9A1A}"/>
    <cellStyle name="SAPBEXresData 2 15" xfId="33026" xr:uid="{52AA66E2-26AC-42EE-A34A-7A66398DFAA2}"/>
    <cellStyle name="SAPBEXresData 2 16" xfId="43069" xr:uid="{73BECAF8-1EA3-48EF-8419-7069DD2CE283}"/>
    <cellStyle name="SAPBEXresData 2 17" xfId="43070" xr:uid="{FAEA491D-11A8-4498-A74D-ADFECAE2BAB5}"/>
    <cellStyle name="SAPBEXresData 2 18" xfId="43071" xr:uid="{E53086CF-5123-4F40-BE19-E18D23694DA0}"/>
    <cellStyle name="SAPBEXresData 2 2" xfId="34072" xr:uid="{9AE25D1B-8348-4877-99DD-DE727B4AAC2F}"/>
    <cellStyle name="SAPBEXresData 2 2 10" xfId="37282" xr:uid="{BCFF8061-1B97-4F4F-A8ED-ADF50BE49C73}"/>
    <cellStyle name="SAPBEXresData 2 2 2" xfId="23413" xr:uid="{BBBB0707-038A-41E9-8268-908EE39D7161}"/>
    <cellStyle name="SAPBEXresData 2 2 2 2" xfId="43072" xr:uid="{CE66C784-DFC0-404F-893D-ADA3A8606BF3}"/>
    <cellStyle name="SAPBEXresData 2 2 2 3" xfId="43073" xr:uid="{ABFA0E92-8A98-43FE-8FEB-6A7B04274E74}"/>
    <cellStyle name="SAPBEXresData 2 2 2 4" xfId="43074" xr:uid="{8467FCCC-A64D-4198-90D1-AC3FD52C371E}"/>
    <cellStyle name="SAPBEXresData 2 2 2 5" xfId="43075" xr:uid="{02AE8571-EF37-40F5-9549-CB5E0C48B2F8}"/>
    <cellStyle name="SAPBEXresData 2 2 3" xfId="43076" xr:uid="{2A97D32D-6D0A-4795-B0F0-20058F3B44B7}"/>
    <cellStyle name="SAPBEXresData 2 2 4" xfId="43077" xr:uid="{6F1D6EC4-BB6A-4F90-BE9D-1277A56A221C}"/>
    <cellStyle name="SAPBEXresData 2 2 5" xfId="43078" xr:uid="{E3C9AFB7-9E8D-452A-A58E-67B5B9FB0D08}"/>
    <cellStyle name="SAPBEXresData 2 2 6" xfId="43079" xr:uid="{3BD5C67A-ACE1-4A43-92E4-02F22244EAC7}"/>
    <cellStyle name="SAPBEXresData 2 2 7" xfId="43080" xr:uid="{D04FC8CF-1F94-4F29-824D-77B03206FCDF}"/>
    <cellStyle name="SAPBEXresData 2 2 8" xfId="43081" xr:uid="{C3356F2E-F0FC-4F89-A186-3ED4717B1D91}"/>
    <cellStyle name="SAPBEXresData 2 2 9" xfId="43083" xr:uid="{920E26E0-DA6F-423F-A844-8805088E7CCD}"/>
    <cellStyle name="SAPBEXresData 2 3" xfId="34074" xr:uid="{690FF76D-5E92-4378-B330-629BE7B6D872}"/>
    <cellStyle name="SAPBEXresData 2 3 10" xfId="43085" xr:uid="{A540BD35-5C07-4090-A52C-D83EB55B829D}"/>
    <cellStyle name="SAPBEXresData 2 3 2" xfId="23417" xr:uid="{CD623771-1167-49F3-B932-023350E9F73D}"/>
    <cellStyle name="SAPBEXresData 2 3 2 2" xfId="43086" xr:uid="{4C2F4632-163D-4E2E-8275-FB947F2687C3}"/>
    <cellStyle name="SAPBEXresData 2 3 2 3" xfId="43087" xr:uid="{6E33DA4E-A2EE-42D5-AA3F-0BB10258E287}"/>
    <cellStyle name="SAPBEXresData 2 3 2 4" xfId="43088" xr:uid="{520A8A1A-F79B-49B4-890C-F29AFC17C1EC}"/>
    <cellStyle name="SAPBEXresData 2 3 2 5" xfId="43089" xr:uid="{ABD0E0EB-4A1A-4684-8BF5-FB2AFEEF4309}"/>
    <cellStyle name="SAPBEXresData 2 3 3" xfId="43090" xr:uid="{55CC03FD-215A-4856-9473-EF152FDAAE01}"/>
    <cellStyle name="SAPBEXresData 2 3 4" xfId="36942" xr:uid="{F40B09F6-FD6A-4C1C-AE94-FA0E8960E126}"/>
    <cellStyle name="SAPBEXresData 2 3 5" xfId="43091" xr:uid="{5125E0EF-C9FC-4C54-B24C-E945DC4608B5}"/>
    <cellStyle name="SAPBEXresData 2 3 6" xfId="43092" xr:uid="{70D5FAB7-52F8-42C2-B330-6930213FA7C3}"/>
    <cellStyle name="SAPBEXresData 2 3 7" xfId="43093" xr:uid="{61F2626D-4444-433C-8CD3-0C226659A956}"/>
    <cellStyle name="SAPBEXresData 2 3 8" xfId="43094" xr:uid="{B8B9B14A-2B66-46BE-843F-4B6AC21112A4}"/>
    <cellStyle name="SAPBEXresData 2 3 9" xfId="43096" xr:uid="{4082E222-FF60-4996-8C75-C978B89E9B06}"/>
    <cellStyle name="SAPBEXresData 2 4" xfId="34076" xr:uid="{43B1A0CB-8FF8-4571-BB0A-F50BEE479250}"/>
    <cellStyle name="SAPBEXresData 2 4 10" xfId="22020" xr:uid="{3968EDEF-C370-487E-869A-07DEF04DA0A7}"/>
    <cellStyle name="SAPBEXresData 2 4 2" xfId="5021" xr:uid="{FB9D0A10-6701-4CCC-8942-E31371D7922C}"/>
    <cellStyle name="SAPBEXresData 2 4 2 2" xfId="43098" xr:uid="{835FFDEB-5434-4793-93C1-2EB4B9D5B3F3}"/>
    <cellStyle name="SAPBEXresData 2 4 2 3" xfId="43099" xr:uid="{835C8CF4-17D1-46FF-AA25-67F7E460604E}"/>
    <cellStyle name="SAPBEXresData 2 4 2 4" xfId="43100" xr:uid="{35D57890-BA49-4515-96B6-A7A77EC92B7B}"/>
    <cellStyle name="SAPBEXresData 2 4 2 5" xfId="43101" xr:uid="{936E8D22-E9D6-4C2D-9E42-C52953D319CC}"/>
    <cellStyle name="SAPBEXresData 2 4 3" xfId="43102" xr:uid="{E12A0EE3-CA3F-4CCF-B62F-00591CBC49A2}"/>
    <cellStyle name="SAPBEXresData 2 4 4" xfId="43103" xr:uid="{75DC2FBD-FC69-482E-9F97-9E4BB5573D6B}"/>
    <cellStyle name="SAPBEXresData 2 4 5" xfId="43104" xr:uid="{2D0C72EA-CBCA-4454-B6B5-D68A55921FDA}"/>
    <cellStyle name="SAPBEXresData 2 4 6" xfId="43105" xr:uid="{AF4F8A0B-5D19-4608-A1FC-52313556E8EF}"/>
    <cellStyle name="SAPBEXresData 2 4 7" xfId="43106" xr:uid="{D6E1E34C-CFF7-465F-8942-2EF8B3D0ABA3}"/>
    <cellStyle name="SAPBEXresData 2 4 8" xfId="43107" xr:uid="{F5E77461-3F6D-48E3-A1C9-5D1DAD30F01F}"/>
    <cellStyle name="SAPBEXresData 2 4 9" xfId="43108" xr:uid="{4721C902-1544-400E-A7B3-D9C6ED0203B3}"/>
    <cellStyle name="SAPBEXresData 2 5" xfId="34078" xr:uid="{08B4366C-9C39-4597-BD5F-866F9EFB76B9}"/>
    <cellStyle name="SAPBEXresData 2 5 10" xfId="43109" xr:uid="{AAFE5D0D-8E58-4451-8020-221BFF5BF6BD}"/>
    <cellStyle name="SAPBEXresData 2 5 2" xfId="5079" xr:uid="{C57B40B5-4667-4A92-B9AF-7AD7EB1BE9D6}"/>
    <cellStyle name="SAPBEXresData 2 5 2 2" xfId="43110" xr:uid="{313CEC16-80CD-42CF-B9E1-FF62B4AFD0A3}"/>
    <cellStyle name="SAPBEXresData 2 5 2 3" xfId="43111" xr:uid="{FBFE1CCF-B55A-4CEE-B590-B4C0F0A7FE19}"/>
    <cellStyle name="SAPBEXresData 2 5 2 4" xfId="43112" xr:uid="{80D6FDF1-B407-4E16-84DB-DDECAAF5846A}"/>
    <cellStyle name="SAPBEXresData 2 5 2 5" xfId="43113" xr:uid="{274E0FA4-0521-4629-91C4-505742F7335E}"/>
    <cellStyle name="SAPBEXresData 2 5 3" xfId="43114" xr:uid="{3DE26402-0BD7-47B8-A2B1-8C8E5642F48F}"/>
    <cellStyle name="SAPBEXresData 2 5 4" xfId="43115" xr:uid="{7E0B657F-D90B-4043-93FF-3AFF30598D04}"/>
    <cellStyle name="SAPBEXresData 2 5 5" xfId="43116" xr:uid="{1A4F446E-58B2-4CF7-9A34-655BFD36BDF5}"/>
    <cellStyle name="SAPBEXresData 2 5 6" xfId="43117" xr:uid="{1BBC3CD9-A6AF-4C50-B764-4C1D59FD911F}"/>
    <cellStyle name="SAPBEXresData 2 5 7" xfId="36653" xr:uid="{96D1B488-10D7-4588-A718-4CA94EFE7EE9}"/>
    <cellStyle name="SAPBEXresData 2 5 8" xfId="36655" xr:uid="{974742A2-A25D-4B40-87B3-7E9208284539}"/>
    <cellStyle name="SAPBEXresData 2 5 9" xfId="36657" xr:uid="{3E462904-7368-4530-A5B5-49081ACF5FAD}"/>
    <cellStyle name="SAPBEXresData 2 6" xfId="43118" xr:uid="{6B1EFF02-F6BE-4CCF-A5A3-EE07AF0465D0}"/>
    <cellStyle name="SAPBEXresData 2 6 10" xfId="43119" xr:uid="{2CC3E781-2C35-409B-9037-A7C0F6A69AA5}"/>
    <cellStyle name="SAPBEXresData 2 6 2" xfId="25772" xr:uid="{E93051BB-14A6-438E-903E-9E4C81643705}"/>
    <cellStyle name="SAPBEXresData 2 6 2 2" xfId="43120" xr:uid="{4B82DF21-FE1A-4F5B-98A0-39C6359865D7}"/>
    <cellStyle name="SAPBEXresData 2 6 2 3" xfId="43121" xr:uid="{2C94CEB2-5965-4F48-85A0-CC9A9955A0E9}"/>
    <cellStyle name="SAPBEXresData 2 6 2 4" xfId="43122" xr:uid="{85D58BC9-FE0D-4261-90FF-735786DC370E}"/>
    <cellStyle name="SAPBEXresData 2 6 2 5" xfId="43123" xr:uid="{307761CB-BB8D-41CC-B512-B1D7EB4E420A}"/>
    <cellStyle name="SAPBEXresData 2 6 3" xfId="25775" xr:uid="{17FB3DEE-E8AE-4EDD-8416-5E8B35952C75}"/>
    <cellStyle name="SAPBEXresData 2 6 4" xfId="32635" xr:uid="{EA5D0DD0-43B3-404D-8BF7-9339850C4719}"/>
    <cellStyle name="SAPBEXresData 2 6 5" xfId="32637" xr:uid="{51AF297D-040A-4696-9BFB-1FBD7E4B2531}"/>
    <cellStyle name="SAPBEXresData 2 6 6" xfId="32639" xr:uid="{BBDD96E4-28FC-42DD-81F7-E8FD40E8331D}"/>
    <cellStyle name="SAPBEXresData 2 6 7" xfId="32641" xr:uid="{07CBD955-9423-415C-A9F2-4E659CD8A34A}"/>
    <cellStyle name="SAPBEXresData 2 6 8" xfId="43124" xr:uid="{7AA7A87B-F3A5-4846-A24E-4FA48F9DB0F8}"/>
    <cellStyle name="SAPBEXresData 2 6 9" xfId="43125" xr:uid="{2F10AA8E-7A8E-4F01-9E94-DEE7B5B74F9F}"/>
    <cellStyle name="SAPBEXresData 2 7" xfId="43126" xr:uid="{5E05E19E-1E91-4410-9034-88874EA4B265}"/>
    <cellStyle name="SAPBEXresData 2 7 2" xfId="43127" xr:uid="{F4556787-F9B1-4119-ABF5-AC82C652AE9C}"/>
    <cellStyle name="SAPBEXresData 2 7 3" xfId="43128" xr:uid="{1FF4D376-C5E6-4FA2-AB16-A3D218013AB9}"/>
    <cellStyle name="SAPBEXresData 2 7 4" xfId="43129" xr:uid="{4DD82CA8-6D36-42DE-9804-FD8ED1C0C98D}"/>
    <cellStyle name="SAPBEXresData 2 7 5" xfId="43130" xr:uid="{81EEE6AB-1F40-46BB-9403-2451BE96D76D}"/>
    <cellStyle name="SAPBEXresData 2 8" xfId="43131" xr:uid="{55F19920-67CA-4F03-A53C-7E9861D1BD77}"/>
    <cellStyle name="SAPBEXresData 2 8 2" xfId="43132" xr:uid="{1EB354A6-D715-45A4-8D7E-E77FB4059ABF}"/>
    <cellStyle name="SAPBEXresData 2 8 3" xfId="43133" xr:uid="{FBC0B619-8259-4726-9FBE-A6FA81E9CA7A}"/>
    <cellStyle name="SAPBEXresData 2 8 4" xfId="36948" xr:uid="{8B19A197-1381-470C-9DC4-8D7D00E22991}"/>
    <cellStyle name="SAPBEXresData 2 8 5" xfId="43134" xr:uid="{02D16FE4-5C73-482A-AA09-3178B39ADB06}"/>
    <cellStyle name="SAPBEXresData 2 9" xfId="43135" xr:uid="{0C76FD4E-D0C8-4514-BD09-3D651E01FED7}"/>
    <cellStyle name="SAPBEXresData 2 9 2" xfId="43136" xr:uid="{BEE81A43-E901-4A9F-BB96-36DA03617F77}"/>
    <cellStyle name="SAPBEXresData 2 9 3" xfId="43137" xr:uid="{F4C3676F-D0A8-406D-A136-20AAD11AD6E6}"/>
    <cellStyle name="SAPBEXresData 2 9 4" xfId="43138" xr:uid="{F74CA4F5-A1AD-467B-880F-870E8E8351FB}"/>
    <cellStyle name="SAPBEXresData 2 9 5" xfId="43139" xr:uid="{F9675997-CD75-4761-B3E9-1238DA3153C4}"/>
    <cellStyle name="SAPBEXresData 2_New TB 18-19" xfId="19796" xr:uid="{B580A710-09B9-4BBC-886B-40695BB033B5}"/>
    <cellStyle name="SAPBEXresData 20" xfId="41924" xr:uid="{4739A27F-E8C4-4ADA-BCA8-36A156479EC7}"/>
    <cellStyle name="SAPBEXresData 3" xfId="10955" xr:uid="{F20A77BD-3255-4937-85F1-04601BC5F27B}"/>
    <cellStyle name="SAPBEXresData 3 10" xfId="43140" xr:uid="{AF36B078-8A00-4DA5-889D-385FED7E0CE9}"/>
    <cellStyle name="SAPBEXresData 3 10 2" xfId="43141" xr:uid="{88BF0773-3AD6-4ECE-867A-06B02FC8029D}"/>
    <cellStyle name="SAPBEXresData 3 10 3" xfId="43142" xr:uid="{A55F7FD5-D776-4FA7-994B-3512C055522B}"/>
    <cellStyle name="SAPBEXresData 3 10 4" xfId="43143" xr:uid="{8591FF34-F75B-4F58-8DFE-3291D37ADE1B}"/>
    <cellStyle name="SAPBEXresData 3 10 5" xfId="2858" xr:uid="{4ADBDF08-0831-4ED7-A911-4E9794B68CDA}"/>
    <cellStyle name="SAPBEXresData 3 11" xfId="43144" xr:uid="{E0AB32C8-D8A8-47A3-8591-695AA3940DFA}"/>
    <cellStyle name="SAPBEXresData 3 12" xfId="43145" xr:uid="{F861B36C-789C-4551-8F0B-2DE13695D1AE}"/>
    <cellStyle name="SAPBEXresData 3 13" xfId="43146" xr:uid="{E78E774A-5123-4991-BB85-E6E111791DF1}"/>
    <cellStyle name="SAPBEXresData 3 14" xfId="43147" xr:uid="{B3DD2917-13AE-43CE-9095-2C131A5FECC7}"/>
    <cellStyle name="SAPBEXresData 3 15" xfId="33503" xr:uid="{8489771C-52CE-4C86-937D-EB2C173C2740}"/>
    <cellStyle name="SAPBEXresData 3 16" xfId="33505" xr:uid="{8DB95437-41AC-4220-A3F4-670BAFD7132D}"/>
    <cellStyle name="SAPBEXresData 3 17" xfId="33507" xr:uid="{50151348-F01F-45A7-A892-79743EC1537F}"/>
    <cellStyle name="SAPBEXresData 3 18" xfId="33509" xr:uid="{1562D63E-9B22-4ED9-A528-B39B9FB22E0F}"/>
    <cellStyle name="SAPBEXresData 3 2" xfId="34080" xr:uid="{144111CA-ECDC-48CB-99D6-F0DA13C918D6}"/>
    <cellStyle name="SAPBEXresData 3 2 10" xfId="43148" xr:uid="{F72D06B8-E82F-4D8D-A294-E22EEA7F27BF}"/>
    <cellStyle name="SAPBEXresData 3 2 2" xfId="23481" xr:uid="{458DC6BB-3A0A-4658-B4E8-BA718134A9DE}"/>
    <cellStyle name="SAPBEXresData 3 2 2 2" xfId="41312" xr:uid="{9AD6275C-3244-4C08-9C5A-7FDE628001B2}"/>
    <cellStyle name="SAPBEXresData 3 2 2 3" xfId="41319" xr:uid="{02242CBF-A344-4AC7-AD33-0BE9B709EAD6}"/>
    <cellStyle name="SAPBEXresData 3 2 2 4" xfId="41325" xr:uid="{75564BF0-F21D-4A15-801A-AD21301D2BFD}"/>
    <cellStyle name="SAPBEXresData 3 2 2 5" xfId="41332" xr:uid="{0C1CC39E-8609-4A40-8068-7840584F2615}"/>
    <cellStyle name="SAPBEXresData 3 2 3" xfId="25153" xr:uid="{9A717AF1-3432-4548-A505-DF1324FF4A81}"/>
    <cellStyle name="SAPBEXresData 3 2 4" xfId="26597" xr:uid="{3130CB28-3C07-4E52-9983-3D17EAD158D5}"/>
    <cellStyle name="SAPBEXresData 3 2 5" xfId="43150" xr:uid="{1B67876D-E691-458C-97FA-FC487930761F}"/>
    <cellStyle name="SAPBEXresData 3 2 6" xfId="43151" xr:uid="{A08D74F5-8299-42B2-A594-901699D95BA3}"/>
    <cellStyle name="SAPBEXresData 3 2 7" xfId="43152" xr:uid="{211B5057-C20F-4335-BDEB-23580F4BF5CB}"/>
    <cellStyle name="SAPBEXresData 3 2 8" xfId="43153" xr:uid="{858BB329-C69B-4C56-9A7E-B08E2E8028B4}"/>
    <cellStyle name="SAPBEXresData 3 2 9" xfId="37680" xr:uid="{ABCA304A-6E15-4941-8973-C618E712ABD7}"/>
    <cellStyle name="SAPBEXresData 3 3" xfId="34082" xr:uid="{FA45172B-72BF-4D6A-83B8-AC42855852FA}"/>
    <cellStyle name="SAPBEXresData 3 3 10" xfId="43154" xr:uid="{6B6D53F4-C1B6-4BD1-919B-E72E872584D9}"/>
    <cellStyle name="SAPBEXresData 3 3 2" xfId="23518" xr:uid="{B2BE1510-EE59-48E3-82D5-B841191AE491}"/>
    <cellStyle name="SAPBEXresData 3 3 2 2" xfId="42885" xr:uid="{E120F6C1-9C35-4F31-BE17-5AAADFACE272}"/>
    <cellStyle name="SAPBEXresData 3 3 2 3" xfId="42891" xr:uid="{BCBD532F-05C9-4F68-ADBF-B24822BB5BE7}"/>
    <cellStyle name="SAPBEXresData 3 3 2 4" xfId="42893" xr:uid="{58F112A9-9EDB-42CB-AD02-823090D3ABDC}"/>
    <cellStyle name="SAPBEXresData 3 3 2 5" xfId="42896" xr:uid="{26B5B502-CBC1-4452-A892-04C61059C3EC}"/>
    <cellStyle name="SAPBEXresData 3 3 3" xfId="25164" xr:uid="{34080C3F-38A0-4965-A239-699A377364C5}"/>
    <cellStyle name="SAPBEXresData 3 3 4" xfId="26599" xr:uid="{1BCD499F-2937-487C-9337-D241FAB7C02F}"/>
    <cellStyle name="SAPBEXresData 3 3 5" xfId="43155" xr:uid="{950D7FF0-0963-46E8-A10C-879AE4C3C64B}"/>
    <cellStyle name="SAPBEXresData 3 3 6" xfId="43157" xr:uid="{E4108367-2B83-45A5-BAF5-11EB4A8E9A7B}"/>
    <cellStyle name="SAPBEXresData 3 3 7" xfId="31397" xr:uid="{DF745DE0-5797-4082-BF9B-287E17ABF489}"/>
    <cellStyle name="SAPBEXresData 3 3 8" xfId="43158" xr:uid="{C719B0B3-4D95-42EC-859D-0C75BD822B22}"/>
    <cellStyle name="SAPBEXresData 3 3 9" xfId="37686" xr:uid="{B3613C00-7A2F-4A5C-B192-130C59C7D6DC}"/>
    <cellStyle name="SAPBEXresData 3 4" xfId="34084" xr:uid="{2778E79C-AA7E-47EA-A13A-8DB90B954D4D}"/>
    <cellStyle name="SAPBEXresData 3 4 10" xfId="19566" xr:uid="{48D79032-D782-4A05-AAF0-A51B57DCF982}"/>
    <cellStyle name="SAPBEXresData 3 4 2" xfId="23543" xr:uid="{AF9E2A99-FF8A-47DC-A92C-AD884CB7D9CC}"/>
    <cellStyle name="SAPBEXresData 3 4 2 2" xfId="43159" xr:uid="{1C207A67-BB53-436A-A166-DF098A091981}"/>
    <cellStyle name="SAPBEXresData 3 4 2 3" xfId="43160" xr:uid="{36FED391-E2B9-4AEF-A4AC-DB350ABCCF4C}"/>
    <cellStyle name="SAPBEXresData 3 4 2 4" xfId="43161" xr:uid="{E74CDAE5-68B9-47C5-A3AF-7BC5C45B34C2}"/>
    <cellStyle name="SAPBEXresData 3 4 2 5" xfId="43162" xr:uid="{6C7D6C27-553F-4906-9C9E-F4009D9CBC7E}"/>
    <cellStyle name="SAPBEXresData 3 4 3" xfId="25174" xr:uid="{B70832F0-13AD-4DF1-9A33-4D7FF0B68F14}"/>
    <cellStyle name="SAPBEXresData 3 4 4" xfId="26603" xr:uid="{060BD24D-8B6A-412D-A7AC-6CD97B25C636}"/>
    <cellStyle name="SAPBEXresData 3 4 5" xfId="43163" xr:uid="{FA4553A4-C56B-4B2A-8913-C2C742B39C3B}"/>
    <cellStyle name="SAPBEXresData 3 4 6" xfId="43164" xr:uid="{9E5CDA8E-57AF-430A-A9C3-6912ABDF6952}"/>
    <cellStyle name="SAPBEXresData 3 4 7" xfId="43165" xr:uid="{DB91E3C5-F79B-4DEF-B7A8-F812A0360B88}"/>
    <cellStyle name="SAPBEXresData 3 4 8" xfId="43166" xr:uid="{B28E3EB3-C08C-4E3E-9CD8-A414B1A8AA9D}"/>
    <cellStyle name="SAPBEXresData 3 4 9" xfId="37691" xr:uid="{76A3A2C7-41AE-4260-AA49-8C829371E6BB}"/>
    <cellStyle name="SAPBEXresData 3 5" xfId="34086" xr:uid="{A7D73B36-2394-4198-ACA0-CC2166BCBB35}"/>
    <cellStyle name="SAPBEXresData 3 5 10" xfId="43167" xr:uid="{DA72B649-F6D8-4E1A-AEC2-D4162F307836}"/>
    <cellStyle name="SAPBEXresData 3 5 2" xfId="23583" xr:uid="{317677FA-7497-4F6D-AAA0-AC76F14998B3}"/>
    <cellStyle name="SAPBEXresData 3 5 2 2" xfId="43168" xr:uid="{DED60157-B982-46E5-A847-DFD54E3CD1E9}"/>
    <cellStyle name="SAPBEXresData 3 5 2 3" xfId="43169" xr:uid="{528E0A6D-93D2-4836-B4B5-3D5F2F2D92A8}"/>
    <cellStyle name="SAPBEXresData 3 5 2 4" xfId="36138" xr:uid="{59CB9644-7F4F-46A4-8362-9089DC6AADCF}"/>
    <cellStyle name="SAPBEXresData 3 5 2 5" xfId="36141" xr:uid="{9969EDEF-9853-49B3-B811-93D0F69D57D2}"/>
    <cellStyle name="SAPBEXresData 3 5 3" xfId="25183" xr:uid="{19C05ECE-7317-4879-BBEA-98758545DE7F}"/>
    <cellStyle name="SAPBEXresData 3 5 4" xfId="26608" xr:uid="{212143FC-7498-4F70-BC39-0D894DAD0D91}"/>
    <cellStyle name="SAPBEXresData 3 5 5" xfId="43170" xr:uid="{ECBEC052-DC86-4797-BCE3-54ADAAA09BB9}"/>
    <cellStyle name="SAPBEXresData 3 5 6" xfId="43171" xr:uid="{33DCEF16-7C83-4E89-B4E7-97DF2EED321A}"/>
    <cellStyle name="SAPBEXresData 3 5 7" xfId="36666" xr:uid="{6B2E7ED1-B377-4E4C-931F-1584873A737A}"/>
    <cellStyle name="SAPBEXresData 3 5 8" xfId="36668" xr:uid="{79722897-A26F-4C34-9674-9D709821773F}"/>
    <cellStyle name="SAPBEXresData 3 5 9" xfId="36671" xr:uid="{68CE5627-C622-43EE-BFF9-5954AA6140BE}"/>
    <cellStyle name="SAPBEXresData 3 6" xfId="43172" xr:uid="{56B6B530-F1E3-4FF9-A5D7-86581B2AFEFF}"/>
    <cellStyle name="SAPBEXresData 3 6 10" xfId="42332" xr:uid="{0C21694B-837B-429D-B37B-2FF7E7B8A46C}"/>
    <cellStyle name="SAPBEXresData 3 6 2" xfId="25202" xr:uid="{93CC417B-1DF6-48CA-A71A-BA251FFB7ADA}"/>
    <cellStyle name="SAPBEXresData 3 6 2 2" xfId="43173" xr:uid="{23C0E5EB-6CA8-46A6-8F16-478C3C924228}"/>
    <cellStyle name="SAPBEXresData 3 6 2 3" xfId="43174" xr:uid="{2527CEC7-0749-40D0-8826-0B817B53C72B}"/>
    <cellStyle name="SAPBEXresData 3 6 2 4" xfId="43175" xr:uid="{6936D189-37C0-4EA6-A9F4-D9189B9E0FCE}"/>
    <cellStyle name="SAPBEXresData 3 6 2 5" xfId="43176" xr:uid="{7482CB07-1BCD-47BF-9284-B69BC10C3FB7}"/>
    <cellStyle name="SAPBEXresData 3 6 3" xfId="25206" xr:uid="{64E0E9E2-2535-41BF-9D5D-FD0C4E2026C6}"/>
    <cellStyle name="SAPBEXresData 3 6 4" xfId="32649" xr:uid="{B539C71B-E2FC-4D1E-9CDB-8BB80B6197FD}"/>
    <cellStyle name="SAPBEXresData 3 6 5" xfId="32651" xr:uid="{633A9D5E-A4E7-452C-9473-70806E82423F}"/>
    <cellStyle name="SAPBEXresData 3 6 6" xfId="32653" xr:uid="{C9C3259F-C7E1-4CFE-AF0C-0D37AB497498}"/>
    <cellStyle name="SAPBEXresData 3 6 7" xfId="32655" xr:uid="{F3D7BE88-79B3-4E4D-BCA2-6FC8F8D8A89A}"/>
    <cellStyle name="SAPBEXresData 3 6 8" xfId="43177" xr:uid="{54560B38-DDA9-40C8-84E8-B823BAC269E4}"/>
    <cellStyle name="SAPBEXresData 3 6 9" xfId="43178" xr:uid="{74B4F0E8-CAA4-428A-92EE-8222FE63C746}"/>
    <cellStyle name="SAPBEXresData 3 7" xfId="43179" xr:uid="{9AD024BE-0B90-4872-84F6-0CD6C1584317}"/>
    <cellStyle name="SAPBEXresData 3 7 2" xfId="43180" xr:uid="{A303C5D3-29B6-49DC-B892-A008269207EE}"/>
    <cellStyle name="SAPBEXresData 3 7 3" xfId="43181" xr:uid="{4C005E52-F3CA-4015-8583-2FC5D115D617}"/>
    <cellStyle name="SAPBEXresData 3 7 4" xfId="43182" xr:uid="{94281C68-D2EB-45DB-A9F7-D03C93AFE0C4}"/>
    <cellStyle name="SAPBEXresData 3 7 5" xfId="43183" xr:uid="{CC6115E6-6410-4664-8DDB-EE31EA87CAEA}"/>
    <cellStyle name="SAPBEXresData 3 8" xfId="43184" xr:uid="{4E361000-C592-4A3C-8981-1A1A18B5B5CE}"/>
    <cellStyle name="SAPBEXresData 3 8 2" xfId="43185" xr:uid="{6FE5927F-4181-47FB-91C8-077A84F4219A}"/>
    <cellStyle name="SAPBEXresData 3 8 3" xfId="43186" xr:uid="{8FC3E401-660D-420A-B67D-590FCF7F8FE3}"/>
    <cellStyle name="SAPBEXresData 3 8 4" xfId="43187" xr:uid="{AF5E9AA3-E7D3-41FF-A007-B4571D254135}"/>
    <cellStyle name="SAPBEXresData 3 8 5" xfId="43188" xr:uid="{B4EDE81E-32B4-4E1F-98AF-AB8122904261}"/>
    <cellStyle name="SAPBEXresData 3 9" xfId="43189" xr:uid="{B34DBE3C-B6A5-42E3-A79D-1143990C0697}"/>
    <cellStyle name="SAPBEXresData 3 9 2" xfId="43190" xr:uid="{CF294E55-73DB-40FD-8FD6-F4C93DF4A2AD}"/>
    <cellStyle name="SAPBEXresData 3 9 3" xfId="43191" xr:uid="{5EE8A0A6-382D-4222-801F-DC21EE43EDED}"/>
    <cellStyle name="SAPBEXresData 3 9 4" xfId="43192" xr:uid="{650CE2E5-1CF6-49B5-BE86-085790B3BB4D}"/>
    <cellStyle name="SAPBEXresData 3 9 5" xfId="43193" xr:uid="{983B9B89-8106-4D58-BED5-EAB612800A23}"/>
    <cellStyle name="SAPBEXresData 3_New TB 18-19" xfId="43194" xr:uid="{29F8A628-EAB2-4F00-A354-D52B3D6CAD4A}"/>
    <cellStyle name="SAPBEXresData 4" xfId="10959" xr:uid="{A3534F1E-C0B7-419E-A59A-4D5A20F30241}"/>
    <cellStyle name="SAPBEXresData 4 10" xfId="43195" xr:uid="{7157CDB0-12AA-414D-8C1D-64C21A4F4283}"/>
    <cellStyle name="SAPBEXresData 4 2" xfId="34088" xr:uid="{2E0FDD46-F7E1-40E8-A67B-7DC4F00CC70E}"/>
    <cellStyle name="SAPBEXresData 4 2 2" xfId="23648" xr:uid="{F1FEB374-57C9-4EAB-A998-A81C5AF1361D}"/>
    <cellStyle name="SAPBEXresData 4 2 3" xfId="25240" xr:uid="{B0EB33CB-5C90-492A-BAA6-70E50E9DAA35}"/>
    <cellStyle name="SAPBEXresData 4 2 4" xfId="26630" xr:uid="{A249A9DB-025C-488D-AACB-3AA12D35F4B3}"/>
    <cellStyle name="SAPBEXresData 4 2 5" xfId="38733" xr:uid="{57EBEBA9-7358-4B1B-B95C-6936EA45C32E}"/>
    <cellStyle name="SAPBEXresData 4 3" xfId="34090" xr:uid="{5CDF570B-98D0-47C4-A5A6-FE5351020769}"/>
    <cellStyle name="SAPBEXresData 4 4" xfId="34092" xr:uid="{7B566578-9C1B-49BB-A37D-3A334685197D}"/>
    <cellStyle name="SAPBEXresData 4 5" xfId="34094" xr:uid="{E644FAE9-675C-4ACE-84A8-4F48C6C884B9}"/>
    <cellStyle name="SAPBEXresData 4 6" xfId="43196" xr:uid="{67E8D3DE-FF8A-4D21-B946-B053C072CC4A}"/>
    <cellStyle name="SAPBEXresData 4 7" xfId="43197" xr:uid="{9AB47CB8-9126-4235-8593-AE2EC31E5A03}"/>
    <cellStyle name="SAPBEXresData 4 8" xfId="43198" xr:uid="{B969CDF3-B395-4F86-BCBB-B51C991FA161}"/>
    <cellStyle name="SAPBEXresData 4 9" xfId="43199" xr:uid="{F59B89CD-038A-4A4F-8F0F-C8B843296BD8}"/>
    <cellStyle name="SAPBEXresData 5" xfId="43200" xr:uid="{22C2228D-1D16-4B9D-A81F-862B3E33E854}"/>
    <cellStyle name="SAPBEXresData 5 10" xfId="34650" xr:uid="{0426C4C6-5F2C-4C1F-BE07-0CB6FAE8E9A6}"/>
    <cellStyle name="SAPBEXresData 5 2" xfId="42008" xr:uid="{11119A7F-79CD-4A03-A896-1ED25C81AA17}"/>
    <cellStyle name="SAPBEXresData 5 2 2" xfId="26013" xr:uid="{16F9284B-F6A1-4535-B186-E61F6F0D6C16}"/>
    <cellStyle name="SAPBEXresData 5 2 3" xfId="26016" xr:uid="{91C64AB1-0E84-4A5F-8BCD-93A3BBCCF853}"/>
    <cellStyle name="SAPBEXresData 5 2 4" xfId="26660" xr:uid="{13DE6252-B489-4B32-9013-C8477D95CD42}"/>
    <cellStyle name="SAPBEXresData 5 2 5" xfId="43201" xr:uid="{310171F4-9696-4652-9AFD-3FDCE040B5B2}"/>
    <cellStyle name="SAPBEXresData 5 3" xfId="42010" xr:uid="{4E6A55AB-38B1-4BF9-B975-987F9E9298DC}"/>
    <cellStyle name="SAPBEXresData 5 4" xfId="43202" xr:uid="{30235A1A-D60D-4126-A7DC-444BD1D32380}"/>
    <cellStyle name="SAPBEXresData 5 5" xfId="43203" xr:uid="{DC5CBBB8-8F44-48C5-A7CC-5F5CE30F66B1}"/>
    <cellStyle name="SAPBEXresData 5 6" xfId="43204" xr:uid="{9709683F-0E48-4655-9635-F7FA2F08AA48}"/>
    <cellStyle name="SAPBEXresData 5 7" xfId="43205" xr:uid="{BDDA5A54-F59F-4100-B026-F24EE814BEB4}"/>
    <cellStyle name="SAPBEXresData 5 8" xfId="43206" xr:uid="{D2EF3DA9-7FA6-4761-97CF-C89A17EBA42B}"/>
    <cellStyle name="SAPBEXresData 5 9" xfId="43207" xr:uid="{A2824A19-36A9-4B25-AA18-B6C615B5006B}"/>
    <cellStyle name="SAPBEXresData 6" xfId="43208" xr:uid="{0A1428B2-8D78-4627-9639-E80A58EA7231}"/>
    <cellStyle name="SAPBEXresData 6 10" xfId="33095" xr:uid="{047C7F95-7969-4F49-A89B-3DB739B766E1}"/>
    <cellStyle name="SAPBEXresData 6 2" xfId="43209" xr:uid="{6131237F-76B3-4506-BC58-74D12180E23F}"/>
    <cellStyle name="SAPBEXresData 6 2 2" xfId="26684" xr:uid="{2A8EF078-D323-4B0C-9E87-562A2D4AAB00}"/>
    <cellStyle name="SAPBEXresData 6 2 3" xfId="14951" xr:uid="{1CAC2F82-6D21-4664-9D37-A81AF7731E4B}"/>
    <cellStyle name="SAPBEXresData 6 2 4" xfId="26686" xr:uid="{C2F288C7-6C24-489C-BDC9-9BB161EE05BF}"/>
    <cellStyle name="SAPBEXresData 6 2 5" xfId="43210" xr:uid="{65E02159-1D82-463F-8D2D-47204744C2DD}"/>
    <cellStyle name="SAPBEXresData 6 3" xfId="43211" xr:uid="{FEEAD652-1312-4254-85D0-38948902EA55}"/>
    <cellStyle name="SAPBEXresData 6 4" xfId="43212" xr:uid="{205561D6-856E-4547-A0E9-A642BA51707E}"/>
    <cellStyle name="SAPBEXresData 6 5" xfId="43213" xr:uid="{6ED6B8B9-DD3F-467B-B49F-8996BBB67D71}"/>
    <cellStyle name="SAPBEXresData 6 6" xfId="43214" xr:uid="{B3EE1F21-F014-4FA4-9405-B055C6E040F7}"/>
    <cellStyle name="SAPBEXresData 6 7" xfId="43215" xr:uid="{1F4AA0B7-D1EF-4373-8BD2-9928552C6843}"/>
    <cellStyle name="SAPBEXresData 6 8" xfId="43216" xr:uid="{77335989-E537-413F-BF57-4193A2138285}"/>
    <cellStyle name="SAPBEXresData 6 9" xfId="43217" xr:uid="{F88BD416-1419-4BA8-9D7E-642087E87963}"/>
    <cellStyle name="SAPBEXresData 7" xfId="43218" xr:uid="{3BE7C9AB-6AF7-47BE-A37F-ABBCA80C644E}"/>
    <cellStyle name="SAPBEXresData 7 10" xfId="33180" xr:uid="{B724E705-FAEA-4557-9FFE-BF10D6E01770}"/>
    <cellStyle name="SAPBEXresData 7 2" xfId="43219" xr:uid="{E0CC0285-172A-4B3B-91DE-DD9C46D35A5D}"/>
    <cellStyle name="SAPBEXresData 7 2 2" xfId="26734" xr:uid="{A894BBC4-DE35-4E59-9D50-A55C931E667A}"/>
    <cellStyle name="SAPBEXresData 7 2 3" xfId="26736" xr:uid="{B1B47ED3-D771-4620-960B-4AA6F60B6CF9}"/>
    <cellStyle name="SAPBEXresData 7 2 4" xfId="26738" xr:uid="{03931063-87A3-4A61-B3F7-8E912F23086F}"/>
    <cellStyle name="SAPBEXresData 7 2 5" xfId="43220" xr:uid="{55F86A10-387B-4125-8E9E-C951B6901243}"/>
    <cellStyle name="SAPBEXresData 7 3" xfId="43221" xr:uid="{57375D84-31DB-4B98-A0E5-0BB74EE00C73}"/>
    <cellStyle name="SAPBEXresData 7 4" xfId="43222" xr:uid="{F969BF2B-57E8-435B-BAC3-1BDA22B12057}"/>
    <cellStyle name="SAPBEXresData 7 5" xfId="43223" xr:uid="{AAC83F21-99E0-4DE7-B7EA-04179387AF42}"/>
    <cellStyle name="SAPBEXresData 7 6" xfId="43224" xr:uid="{7666F634-E9DD-4BF2-B48E-BE33CCB6B2E9}"/>
    <cellStyle name="SAPBEXresData 7 7" xfId="43226" xr:uid="{26C30C91-CB7F-422B-B278-7D3C8DC82DB3}"/>
    <cellStyle name="SAPBEXresData 7 8" xfId="43228" xr:uid="{84DC1310-37DA-4B18-884E-46EB07C0F9C2}"/>
    <cellStyle name="SAPBEXresData 7 9" xfId="43230" xr:uid="{C3F9872C-E097-4510-9CF0-A9B91D8D493B}"/>
    <cellStyle name="SAPBEXresData 8" xfId="43232" xr:uid="{EC9A402C-56A7-4489-A040-63BB478DAE0C}"/>
    <cellStyle name="SAPBEXresData 8 10" xfId="43233" xr:uid="{8B5AE693-9F32-4374-A6D6-FA68F861EF4C}"/>
    <cellStyle name="SAPBEXresData 8 2" xfId="2793" xr:uid="{B01B7BAC-45E0-4EE5-AEB6-7F634C8D553B}"/>
    <cellStyle name="SAPBEXresData 8 2 2" xfId="6443" xr:uid="{638F5FCD-FB1B-4002-8B80-F02EF628CB13}"/>
    <cellStyle name="SAPBEXresData 8 2 3" xfId="6459" xr:uid="{7E7197BF-94B5-4773-912A-7513B32AA953}"/>
    <cellStyle name="SAPBEXresData 8 2 4" xfId="6466" xr:uid="{1919DB93-7C70-401C-A9D3-1B2B17A61941}"/>
    <cellStyle name="SAPBEXresData 8 2 5" xfId="6471" xr:uid="{E11A0596-FBF7-4D70-8F9C-1F4657C1D1B9}"/>
    <cellStyle name="SAPBEXresData 8 3" xfId="43234" xr:uid="{6A74B3F4-BB55-419C-A9CC-FC38291F8BD5}"/>
    <cellStyle name="SAPBEXresData 8 4" xfId="43235" xr:uid="{23CEAEC7-C444-4AFC-9AE3-FF02B17F7940}"/>
    <cellStyle name="SAPBEXresData 8 5" xfId="43236" xr:uid="{399FB770-E54B-43E7-BB23-3C3BA8D597CB}"/>
    <cellStyle name="SAPBEXresData 8 6" xfId="43237" xr:uid="{95104AAC-CC8E-4F61-A76B-661AA2ACAD68}"/>
    <cellStyle name="SAPBEXresData 8 7" xfId="43239" xr:uid="{2E07903D-8EB6-4951-A9D2-39E4CAE219ED}"/>
    <cellStyle name="SAPBEXresData 8 8" xfId="43241" xr:uid="{6D7D8E22-50A9-401E-830A-83ADA666FFCC}"/>
    <cellStyle name="SAPBEXresData 8 9" xfId="43243" xr:uid="{FAA7B86E-2E75-4AAF-B960-D07A746A8241}"/>
    <cellStyle name="SAPBEXresData 9" xfId="43245" xr:uid="{58D53700-5908-4D93-9451-3C08A0F4B1C0}"/>
    <cellStyle name="SAPBEXresData 9 2" xfId="43246" xr:uid="{2C5838DD-5BDF-4C61-8F05-AA24D2AE2B43}"/>
    <cellStyle name="SAPBEXresData 9 3" xfId="43247" xr:uid="{57AB9198-32BB-423A-A414-09083641C0BF}"/>
    <cellStyle name="SAPBEXresData 9 4" xfId="43248" xr:uid="{349C1586-BA92-4CA0-8893-F79ABE3D0697}"/>
    <cellStyle name="SAPBEXresData 9 5" xfId="43249" xr:uid="{4B510FEB-B791-4BAC-9B73-705D2DF54C98}"/>
    <cellStyle name="SAPBEXresData_New TB 18-19" xfId="39716" xr:uid="{3E798FA6-95AF-44FE-9BA4-BAFDC00710AE}"/>
    <cellStyle name="SAPBEXresDataEmph" xfId="43250" xr:uid="{5814FE2B-FEB1-43B9-A59B-C44920FE714A}"/>
    <cellStyle name="SAPBEXresDataEmph 10" xfId="15763" xr:uid="{61621041-E93B-41A6-AA47-1D1390BBFE07}"/>
    <cellStyle name="SAPBEXresDataEmph 10 2" xfId="35410" xr:uid="{DEC12FDF-2CB4-432A-9D2C-BFE8CFD1656A}"/>
    <cellStyle name="SAPBEXresDataEmph 10 3" xfId="35412" xr:uid="{10C59506-AC24-49F8-8934-FF6BA5D56862}"/>
    <cellStyle name="SAPBEXresDataEmph 10 4" xfId="35414" xr:uid="{DBC0275D-7BEB-4E1B-A79D-6FBBA73B2E7C}"/>
    <cellStyle name="SAPBEXresDataEmph 10 5" xfId="43251" xr:uid="{FC6825FE-5060-42D8-80EF-9EC4D7ABEB37}"/>
    <cellStyle name="SAPBEXresDataEmph 11" xfId="15768" xr:uid="{22E495A3-DA88-4AA5-95AE-B57E4C414B9C}"/>
    <cellStyle name="SAPBEXresDataEmph 11 2" xfId="43252" xr:uid="{C168333D-E4FE-4F41-82C5-2B6038E16DA5}"/>
    <cellStyle name="SAPBEXresDataEmph 11 3" xfId="43253" xr:uid="{8A5A0F83-6E84-4505-B8DA-A5333A788CA6}"/>
    <cellStyle name="SAPBEXresDataEmph 11 4" xfId="43254" xr:uid="{F6A275EE-267A-4E7E-8B04-8FF55E19FA00}"/>
    <cellStyle name="SAPBEXresDataEmph 11 5" xfId="43255" xr:uid="{C5C952B6-C4AE-4810-881F-6698B6ED9350}"/>
    <cellStyle name="SAPBEXresDataEmph 12" xfId="15773" xr:uid="{C51B30C1-3FE8-44A4-A7AE-0993FDE16D4E}"/>
    <cellStyle name="SAPBEXresDataEmph 12 2" xfId="43256" xr:uid="{C8024FD5-D9DF-4F5E-9029-5315542852EF}"/>
    <cellStyle name="SAPBEXresDataEmph 12 3" xfId="43257" xr:uid="{D4BB99FA-2752-4CC6-9245-5C650C922D3E}"/>
    <cellStyle name="SAPBEXresDataEmph 12 4" xfId="43258" xr:uid="{C6950EDB-BBFB-4563-8310-3A97419F0222}"/>
    <cellStyle name="SAPBEXresDataEmph 12 5" xfId="43259" xr:uid="{3B8F1248-990D-40C3-9318-CCBA6979017A}"/>
    <cellStyle name="SAPBEXresDataEmph 13" xfId="15777" xr:uid="{DC3495B7-4DC8-4352-9785-FEE10121037F}"/>
    <cellStyle name="SAPBEXresDataEmph 14" xfId="15781" xr:uid="{C8AB6B93-5C4F-4869-AC91-08B8134085AB}"/>
    <cellStyle name="SAPBEXresDataEmph 15" xfId="15784" xr:uid="{B5ECC921-59D7-415F-A5CC-8786B0502E59}"/>
    <cellStyle name="SAPBEXresDataEmph 16" xfId="43260" xr:uid="{6776CA05-A975-438A-947D-A75A81E3E023}"/>
    <cellStyle name="SAPBEXresDataEmph 17" xfId="43261" xr:uid="{4CAD3189-7304-4148-A10A-29C98342EDC0}"/>
    <cellStyle name="SAPBEXresDataEmph 18" xfId="43262" xr:uid="{54A4115E-ABA1-4161-8FDF-848CBC79F101}"/>
    <cellStyle name="SAPBEXresDataEmph 19" xfId="43263" xr:uid="{7524A6B3-E23B-4973-85EC-715992AEA39B}"/>
    <cellStyle name="SAPBEXresDataEmph 2" xfId="43264" xr:uid="{491ECD51-B849-4CD8-9762-ADF1AEFDE001}"/>
    <cellStyle name="SAPBEXresDataEmph 2 10" xfId="43266" xr:uid="{6F91B5BC-74FF-4B1C-AD60-F813860E1678}"/>
    <cellStyle name="SAPBEXresDataEmph 2 10 2" xfId="43267" xr:uid="{0D986BC6-1B4E-4AC5-A7AC-3377AB0F6304}"/>
    <cellStyle name="SAPBEXresDataEmph 2 10 3" xfId="43268" xr:uid="{14547EEC-859F-45A3-824C-D7AFFF249821}"/>
    <cellStyle name="SAPBEXresDataEmph 2 10 4" xfId="43269" xr:uid="{C3D03E40-4536-4CFE-8377-98A91FBA0BCD}"/>
    <cellStyle name="SAPBEXresDataEmph 2 10 5" xfId="43270" xr:uid="{D8F611D7-F016-4FF8-90E8-02DA52B29F50}"/>
    <cellStyle name="SAPBEXresDataEmph 2 11" xfId="43271" xr:uid="{B636691A-232E-4487-A1D9-76C5D0950587}"/>
    <cellStyle name="SAPBEXresDataEmph 2 12" xfId="43272" xr:uid="{EC267C5E-689D-4922-81C5-AAE6DEC401FE}"/>
    <cellStyle name="SAPBEXresDataEmph 2 13" xfId="43273" xr:uid="{CB74E524-701E-47CF-862A-5B22A96193C7}"/>
    <cellStyle name="SAPBEXresDataEmph 2 14" xfId="43274" xr:uid="{B530C7D6-E668-452C-8225-26EC265742F0}"/>
    <cellStyle name="SAPBEXresDataEmph 2 15" xfId="43275" xr:uid="{6AA96B3F-2658-470E-B6E3-7792086AE5DE}"/>
    <cellStyle name="SAPBEXresDataEmph 2 16" xfId="43276" xr:uid="{45983C11-7630-442C-BCB7-340EDB8FD925}"/>
    <cellStyle name="SAPBEXresDataEmph 2 17" xfId="6236" xr:uid="{1828B780-9BD3-4E17-83CE-AC34BB478632}"/>
    <cellStyle name="SAPBEXresDataEmph 2 18" xfId="1195" xr:uid="{8A4E5F70-33A3-41CF-8603-74B6AE6417AF}"/>
    <cellStyle name="SAPBEXresDataEmph 2 2" xfId="7967" xr:uid="{8759E31F-48E0-46B0-A7AC-0F64637AE1B3}"/>
    <cellStyle name="SAPBEXresDataEmph 2 2 10" xfId="43277" xr:uid="{03C9D4D0-C023-4B02-82C8-249C154729EF}"/>
    <cellStyle name="SAPBEXresDataEmph 2 2 2" xfId="7975" xr:uid="{351A5976-7080-4292-B568-EA1B5E8E4743}"/>
    <cellStyle name="SAPBEXresDataEmph 2 2 2 2" xfId="43278" xr:uid="{5D80E4EE-5734-4453-81A0-55EB9169633B}"/>
    <cellStyle name="SAPBEXresDataEmph 2 2 2 3" xfId="43279" xr:uid="{8EF1793B-32CA-4422-8C70-5035FAF6A4C3}"/>
    <cellStyle name="SAPBEXresDataEmph 2 2 2 4" xfId="43280" xr:uid="{5A3A16FC-68FD-4FCC-B971-6225DF7074EE}"/>
    <cellStyle name="SAPBEXresDataEmph 2 2 2 5" xfId="43281" xr:uid="{3EED9CAD-1457-42B1-812D-53141AB48AA4}"/>
    <cellStyle name="SAPBEXresDataEmph 2 2 3" xfId="819" xr:uid="{1D44DB1E-821B-402B-80D7-9B023D4B507E}"/>
    <cellStyle name="SAPBEXresDataEmph 2 2 4" xfId="797" xr:uid="{9ED5E104-E30D-45AD-8F4E-4EDC2EF978D7}"/>
    <cellStyle name="SAPBEXresDataEmph 2 2 5" xfId="7984" xr:uid="{6976C12A-1E0D-4E6F-AD33-60C667E502C5}"/>
    <cellStyle name="SAPBEXresDataEmph 2 2 6" xfId="7992" xr:uid="{18608C5F-B8D1-43C9-8A1A-8AE9A563C6C7}"/>
    <cellStyle name="SAPBEXresDataEmph 2 2 7" xfId="7999" xr:uid="{A3B85096-0043-4885-8331-2A5354FA81BD}"/>
    <cellStyle name="SAPBEXresDataEmph 2 2 8" xfId="43282" xr:uid="{DF5B96FC-2065-40DE-B976-D135E58B3368}"/>
    <cellStyle name="SAPBEXresDataEmph 2 2 9" xfId="26240" xr:uid="{B8B06FE6-7DB1-488D-8772-F3DDD17BCBD4}"/>
    <cellStyle name="SAPBEXresDataEmph 2 3" xfId="42813" xr:uid="{3E23035D-E015-4F49-B9E9-4DAECF865230}"/>
    <cellStyle name="SAPBEXresDataEmph 2 3 10" xfId="43283" xr:uid="{BABAFDE0-FBE4-4024-B4F1-624CA2F6CA4B}"/>
    <cellStyle name="SAPBEXresDataEmph 2 3 2" xfId="8011" xr:uid="{A2A5D552-08A7-4212-B22A-CDCE997EACB4}"/>
    <cellStyle name="SAPBEXresDataEmph 2 3 2 2" xfId="43284" xr:uid="{C0FFEBAD-8835-41C4-9482-70096E61077D}"/>
    <cellStyle name="SAPBEXresDataEmph 2 3 2 3" xfId="43285" xr:uid="{D6113DB6-C682-46B2-A517-C35751E06401}"/>
    <cellStyle name="SAPBEXresDataEmph 2 3 2 4" xfId="35102" xr:uid="{C34F47FB-6A34-43BF-8DA1-206E2B622A3A}"/>
    <cellStyle name="SAPBEXresDataEmph 2 3 2 5" xfId="43286" xr:uid="{9B15E067-BFAA-4084-965E-A8755CECF302}"/>
    <cellStyle name="SAPBEXresDataEmph 2 3 3" xfId="2484" xr:uid="{13EB4777-189D-44C9-9193-7517C3D4694D}"/>
    <cellStyle name="SAPBEXresDataEmph 2 3 4" xfId="2947" xr:uid="{2BC1C146-654F-43B4-8055-6893BCE6FC75}"/>
    <cellStyle name="SAPBEXresDataEmph 2 3 5" xfId="8019" xr:uid="{6275E594-4A8D-40F1-91EC-FC6DC5CA6D54}"/>
    <cellStyle name="SAPBEXresDataEmph 2 3 6" xfId="8024" xr:uid="{12DDEDE5-B35E-44C0-9FDB-0B9AB1868F89}"/>
    <cellStyle name="SAPBEXresDataEmph 2 3 7" xfId="8029" xr:uid="{101AAC8E-5699-4289-981B-3FF4CF8E3A91}"/>
    <cellStyle name="SAPBEXresDataEmph 2 3 8" xfId="43287" xr:uid="{57693998-605E-48CB-9E58-F63289BC6CCF}"/>
    <cellStyle name="SAPBEXresDataEmph 2 3 9" xfId="43288" xr:uid="{B1D4DECD-24E2-4F83-93C7-6EA50007E058}"/>
    <cellStyle name="SAPBEXresDataEmph 2 4" xfId="42815" xr:uid="{953E67A9-DB4A-4BF2-8B5E-328251888974}"/>
    <cellStyle name="SAPBEXresDataEmph 2 4 10" xfId="43289" xr:uid="{04FC9B29-F65A-4520-922B-1375EEB68189}"/>
    <cellStyle name="SAPBEXresDataEmph 2 4 2" xfId="8041" xr:uid="{479B1EC6-C43A-47BB-83F3-4617138355B8}"/>
    <cellStyle name="SAPBEXresDataEmph 2 4 2 2" xfId="27956" xr:uid="{2679EB1B-108C-4598-9305-97A4C9D1592D}"/>
    <cellStyle name="SAPBEXresDataEmph 2 4 2 3" xfId="27958" xr:uid="{61F0BD9A-A658-4DB1-8C92-C8EA77B81E4E}"/>
    <cellStyle name="SAPBEXresDataEmph 2 4 2 4" xfId="27960" xr:uid="{BC560837-E2CC-4D09-B1A6-83E9F89B3A17}"/>
    <cellStyle name="SAPBEXresDataEmph 2 4 2 5" xfId="27962" xr:uid="{AE1A742D-B40B-420A-869D-A69D3F5DC5A8}"/>
    <cellStyle name="SAPBEXresDataEmph 2 4 3" xfId="130" xr:uid="{0ACC42E7-B573-4E55-A30E-72191357D171}"/>
    <cellStyle name="SAPBEXresDataEmph 2 4 4" xfId="8051" xr:uid="{D6B59802-58B6-42AF-B6AB-846012B7BD61}"/>
    <cellStyle name="SAPBEXresDataEmph 2 4 5" xfId="8060" xr:uid="{28C77D42-B44A-484E-B3EA-D54F763D4097}"/>
    <cellStyle name="SAPBEXresDataEmph 2 4 6" xfId="8068" xr:uid="{66A00285-26ED-4E24-9EA3-FE784A665D88}"/>
    <cellStyle name="SAPBEXresDataEmph 2 4 7" xfId="8074" xr:uid="{D2E26D7E-FF1E-4590-AA63-F974D469D958}"/>
    <cellStyle name="SAPBEXresDataEmph 2 4 8" xfId="43290" xr:uid="{DC591ABD-3C56-4E0F-A866-773E25542B2B}"/>
    <cellStyle name="SAPBEXresDataEmph 2 4 9" xfId="43291" xr:uid="{E2A47CEA-94AB-4868-9120-2790E9C45688}"/>
    <cellStyle name="SAPBEXresDataEmph 2 5" xfId="42817" xr:uid="{87566B10-6D99-47D8-8C72-FA89787159B2}"/>
    <cellStyle name="SAPBEXresDataEmph 2 5 10" xfId="43292" xr:uid="{5196199E-9507-41E0-ABB7-A9B5D7EE95FB}"/>
    <cellStyle name="SAPBEXresDataEmph 2 5 2" xfId="43294" xr:uid="{CBF23CB6-741C-497B-8967-D815E703B88C}"/>
    <cellStyle name="SAPBEXresDataEmph 2 5 2 2" xfId="28015" xr:uid="{FE2C8327-AFE4-4DA1-8FAE-49CE548C462E}"/>
    <cellStyle name="SAPBEXresDataEmph 2 5 2 3" xfId="28018" xr:uid="{831477DD-88AA-4A8E-A489-2E38185222E3}"/>
    <cellStyle name="SAPBEXresDataEmph 2 5 2 4" xfId="28021" xr:uid="{2E3E9527-C321-4153-BC68-4CC256C6C851}"/>
    <cellStyle name="SAPBEXresDataEmph 2 5 2 5" xfId="28024" xr:uid="{1DC51796-5975-4B2E-A702-B8E324B99AAE}"/>
    <cellStyle name="SAPBEXresDataEmph 2 5 3" xfId="43295" xr:uid="{4F40D284-B2F9-4FF1-9EC5-AF20950227A9}"/>
    <cellStyle name="SAPBEXresDataEmph 2 5 4" xfId="43296" xr:uid="{C15AF6B1-F2BE-4D8C-8B63-611BEABB482C}"/>
    <cellStyle name="SAPBEXresDataEmph 2 5 5" xfId="43297" xr:uid="{394ABA3F-988D-48FC-B493-4C0F33BEBE9D}"/>
    <cellStyle name="SAPBEXresDataEmph 2 5 6" xfId="43298" xr:uid="{C93E3FA7-798D-44BB-82A8-EF6A0F8F28A4}"/>
    <cellStyle name="SAPBEXresDataEmph 2 5 7" xfId="43299" xr:uid="{77296DE7-64FC-4AA0-8D78-A3E6A64A122C}"/>
    <cellStyle name="SAPBEXresDataEmph 2 5 8" xfId="43300" xr:uid="{CBC11297-3E95-47CF-8FC4-395BDC36AA40}"/>
    <cellStyle name="SAPBEXresDataEmph 2 5 9" xfId="43301" xr:uid="{B146764E-FE15-44EC-8482-60A533D4FDC1}"/>
    <cellStyle name="SAPBEXresDataEmph 2 6" xfId="43302" xr:uid="{978B0258-DF68-4C91-A692-017EB93A5D38}"/>
    <cellStyle name="SAPBEXresDataEmph 2 6 10" xfId="43303" xr:uid="{8A7D68B7-CE52-4A49-A568-4DACC6908179}"/>
    <cellStyle name="SAPBEXresDataEmph 2 6 2" xfId="93" xr:uid="{2D89D497-ED0F-4F63-9BC6-BDC46654A838}"/>
    <cellStyle name="SAPBEXresDataEmph 2 6 2 2" xfId="28129" xr:uid="{5841FBB4-1B84-42BA-8DAF-77987050F7B2}"/>
    <cellStyle name="SAPBEXresDataEmph 2 6 2 3" xfId="28132" xr:uid="{9056746C-EA4B-44A5-AED6-F03C90FDCD86}"/>
    <cellStyle name="SAPBEXresDataEmph 2 6 2 4" xfId="28135" xr:uid="{91680A3D-9C2B-4CDE-A862-41EF3D00E58E}"/>
    <cellStyle name="SAPBEXresDataEmph 2 6 2 5" xfId="28138" xr:uid="{CF8FC8D4-6D9E-4863-961D-7E863D11B80B}"/>
    <cellStyle name="SAPBEXresDataEmph 2 6 3" xfId="43305" xr:uid="{B06AE00F-30A4-498C-8F35-F2B0FC1E6D1F}"/>
    <cellStyle name="SAPBEXresDataEmph 2 6 4" xfId="43307" xr:uid="{C3DAF15E-1F2F-4198-9EA3-7D6914719DD4}"/>
    <cellStyle name="SAPBEXresDataEmph 2 6 5" xfId="43309" xr:uid="{AE59B0EC-D35B-48BA-8542-EB1E8A70A51D}"/>
    <cellStyle name="SAPBEXresDataEmph 2 6 6" xfId="43311" xr:uid="{A0C68C3A-14DA-41F5-8BF3-355AEE473C6A}"/>
    <cellStyle name="SAPBEXresDataEmph 2 6 7" xfId="43312" xr:uid="{CB2E93DD-6296-43DF-B564-0C4175D9BE4E}"/>
    <cellStyle name="SAPBEXresDataEmph 2 6 8" xfId="43313" xr:uid="{3AF22E06-8831-4ACC-8D7C-C46E519BCBD8}"/>
    <cellStyle name="SAPBEXresDataEmph 2 6 9" xfId="43314" xr:uid="{3328EC32-947C-4928-BF86-AB7F5A939615}"/>
    <cellStyle name="SAPBEXresDataEmph 2 7" xfId="43315" xr:uid="{C4C30CF1-BAF8-4A50-9AA9-5D0B5C866C03}"/>
    <cellStyle name="SAPBEXresDataEmph 2 7 2" xfId="43316" xr:uid="{E92591FA-3AC1-4CC8-964A-F7988879997E}"/>
    <cellStyle name="SAPBEXresDataEmph 2 7 3" xfId="43317" xr:uid="{B5A697C7-75D6-4C5A-9E4E-D1641C867D44}"/>
    <cellStyle name="SAPBEXresDataEmph 2 7 4" xfId="43318" xr:uid="{47503068-7EC4-4F25-9BA1-6FCFDA219925}"/>
    <cellStyle name="SAPBEXresDataEmph 2 7 5" xfId="43319" xr:uid="{50F10E4A-4284-4FAC-9865-454667F14DC3}"/>
    <cellStyle name="SAPBEXresDataEmph 2 8" xfId="8127" xr:uid="{F7370617-BD4F-4B0D-B0DD-B482B36B9667}"/>
    <cellStyle name="SAPBEXresDataEmph 2 8 2" xfId="43320" xr:uid="{528B6394-96F8-4202-80E3-0C45C7AF54C9}"/>
    <cellStyle name="SAPBEXresDataEmph 2 8 3" xfId="43321" xr:uid="{CB5337D5-537D-4AAB-B6CB-72167F1E14D2}"/>
    <cellStyle name="SAPBEXresDataEmph 2 8 4" xfId="43322" xr:uid="{25613AA6-523A-4E00-B26D-4025D7041648}"/>
    <cellStyle name="SAPBEXresDataEmph 2 8 5" xfId="43323" xr:uid="{E6DA5D18-A5F6-41FF-8C92-E50A927826A2}"/>
    <cellStyle name="SAPBEXresDataEmph 2 9" xfId="16624" xr:uid="{805BFCDA-C666-4EC9-9C1B-2CA15F42F990}"/>
    <cellStyle name="SAPBEXresDataEmph 2 9 2" xfId="43324" xr:uid="{A4E2336E-0144-440B-BFE2-EB088A1D53C1}"/>
    <cellStyle name="SAPBEXresDataEmph 2 9 3" xfId="43325" xr:uid="{22431D90-DAB5-493E-BB0F-CF7819918AF9}"/>
    <cellStyle name="SAPBEXresDataEmph 2 9 4" xfId="43326" xr:uid="{F9C7750A-757F-4560-9F9B-B4EE7BA6DFD1}"/>
    <cellStyle name="SAPBEXresDataEmph 2 9 5" xfId="195" xr:uid="{C273375F-123F-4692-948D-279486791100}"/>
    <cellStyle name="SAPBEXresDataEmph 2_New TB 18-19" xfId="13605" xr:uid="{BC009487-90CF-43FC-9E1B-A2A1BA646F8B}"/>
    <cellStyle name="SAPBEXresDataEmph 20" xfId="15785" xr:uid="{3551331A-85CB-4167-96C7-DDD54862DE36}"/>
    <cellStyle name="SAPBEXresDataEmph 3" xfId="43327" xr:uid="{BB2F3D70-A7B6-438A-964A-21F61D729251}"/>
    <cellStyle name="SAPBEXresDataEmph 3 10" xfId="43328" xr:uid="{8B3647B9-3870-404D-97F4-1172B99A56A8}"/>
    <cellStyle name="SAPBEXresDataEmph 3 10 2" xfId="37525" xr:uid="{FF55C18A-9E88-4D7E-A245-5CA699C9C954}"/>
    <cellStyle name="SAPBEXresDataEmph 3 10 3" xfId="37530" xr:uid="{59DEF00A-17CE-4123-9E31-7CBCC13955B4}"/>
    <cellStyle name="SAPBEXresDataEmph 3 10 4" xfId="43329" xr:uid="{9FDB7ECF-D544-4697-8F69-2EA81F6305D0}"/>
    <cellStyle name="SAPBEXresDataEmph 3 10 5" xfId="43330" xr:uid="{305AADBD-E143-4084-A249-96C74B415806}"/>
    <cellStyle name="SAPBEXresDataEmph 3 11" xfId="43331" xr:uid="{784A3103-604A-4820-BB71-B1B250CAB82D}"/>
    <cellStyle name="SAPBEXresDataEmph 3 12" xfId="43332" xr:uid="{6FB52FF6-986A-45C7-B094-C9AA40C1D48F}"/>
    <cellStyle name="SAPBEXresDataEmph 3 13" xfId="43333" xr:uid="{0A831DD9-4B19-493B-9E74-050265B2D17D}"/>
    <cellStyle name="SAPBEXresDataEmph 3 14" xfId="43334" xr:uid="{B783B2B9-9355-40D3-AEB4-CEF46E3ED43F}"/>
    <cellStyle name="SAPBEXresDataEmph 3 15" xfId="43335" xr:uid="{3515A789-7109-41FB-A400-29F1DF2B3B86}"/>
    <cellStyle name="SAPBEXresDataEmph 3 16" xfId="43336" xr:uid="{6614E4FB-EE2F-4C22-9795-89528586B6EF}"/>
    <cellStyle name="SAPBEXresDataEmph 3 17" xfId="43337" xr:uid="{A05A8713-A95F-434C-9017-E25D1448ABF0}"/>
    <cellStyle name="SAPBEXresDataEmph 3 18" xfId="43338" xr:uid="{CD80796F-FB51-40C8-8119-9836A1AE9D27}"/>
    <cellStyle name="SAPBEXresDataEmph 3 2" xfId="6499" xr:uid="{97583E76-F827-47B2-9657-E3854C767128}"/>
    <cellStyle name="SAPBEXresDataEmph 3 2 10" xfId="43339" xr:uid="{1386957D-909C-4D46-A5D0-C233FDC4FBC1}"/>
    <cellStyle name="SAPBEXresDataEmph 3 2 2" xfId="7592" xr:uid="{DB10FBD7-B5BC-4AB6-8BAF-2A13AA57303D}"/>
    <cellStyle name="SAPBEXresDataEmph 3 2 2 2" xfId="43340" xr:uid="{214B17D8-920C-4EB6-AB36-764C8F85B66F}"/>
    <cellStyle name="SAPBEXresDataEmph 3 2 2 3" xfId="43342" xr:uid="{D49D19B1-C0DD-4C1B-8CD6-3B06B06A02F5}"/>
    <cellStyle name="SAPBEXresDataEmph 3 2 2 4" xfId="43344" xr:uid="{DC6AF561-328F-421E-9100-FB0B7154F30E}"/>
    <cellStyle name="SAPBEXresDataEmph 3 2 2 5" xfId="43345" xr:uid="{AEBFC4E7-3A12-4532-96AF-143BDEED802B}"/>
    <cellStyle name="SAPBEXresDataEmph 3 2 3" xfId="7599" xr:uid="{EC8093BB-8CA3-45B5-BDB6-CE0640EA9D27}"/>
    <cellStyle name="SAPBEXresDataEmph 3 2 4" xfId="7607" xr:uid="{39D7E59A-6260-477E-B982-86DF78FC43A7}"/>
    <cellStyle name="SAPBEXresDataEmph 3 2 5" xfId="7614" xr:uid="{348E57C5-694F-4582-8B55-AF02385592E4}"/>
    <cellStyle name="SAPBEXresDataEmph 3 2 6" xfId="7621" xr:uid="{06B43BBF-2E2A-437C-853A-DAC189618DA6}"/>
    <cellStyle name="SAPBEXresDataEmph 3 2 7" xfId="7627" xr:uid="{D88F09F4-1634-4B1A-90D9-EF88CCA1BEBD}"/>
    <cellStyle name="SAPBEXresDataEmph 3 2 8" xfId="43346" xr:uid="{6EA4C412-CA05-4482-9EA2-286D37A09EC0}"/>
    <cellStyle name="SAPBEXresDataEmph 3 2 9" xfId="43347" xr:uid="{294604A4-A3AA-4118-AE8F-D949D9366FD4}"/>
    <cellStyle name="SAPBEXresDataEmph 3 3" xfId="42825" xr:uid="{8008BA8E-577E-43FC-AC8F-21BDDD9881EC}"/>
    <cellStyle name="SAPBEXresDataEmph 3 3 10" xfId="27045" xr:uid="{5228513C-C107-463A-964D-7AF934B5AC85}"/>
    <cellStyle name="SAPBEXresDataEmph 3 3 2" xfId="8158" xr:uid="{849B493A-F041-4708-B02A-002CF085F867}"/>
    <cellStyle name="SAPBEXresDataEmph 3 3 2 2" xfId="43348" xr:uid="{943A5133-EFDE-48A8-A22E-4415A783F56E}"/>
    <cellStyle name="SAPBEXresDataEmph 3 3 2 3" xfId="43349" xr:uid="{2BCD1C42-6E15-4B01-90E2-8B7E101EFB7A}"/>
    <cellStyle name="SAPBEXresDataEmph 3 3 2 4" xfId="43350" xr:uid="{19AAC2B4-17AB-4568-AE1B-9D8E304FCEA6}"/>
    <cellStyle name="SAPBEXresDataEmph 3 3 2 5" xfId="43351" xr:uid="{E415C480-CEBC-4AD0-BD66-729E514AAD35}"/>
    <cellStyle name="SAPBEXresDataEmph 3 3 3" xfId="8166" xr:uid="{8598F383-A658-4F3D-8E36-1E083F088AD8}"/>
    <cellStyle name="SAPBEXresDataEmph 3 3 4" xfId="8175" xr:uid="{D065E836-4CB6-4C31-ABDD-6EB65CF526B8}"/>
    <cellStyle name="SAPBEXresDataEmph 3 3 5" xfId="8183" xr:uid="{2BB7BA6F-C131-4150-9121-0A8600819175}"/>
    <cellStyle name="SAPBEXresDataEmph 3 3 6" xfId="6413" xr:uid="{6DCA6089-5006-4C66-A94D-5D83B6F2D1A1}"/>
    <cellStyle name="SAPBEXresDataEmph 3 3 7" xfId="1893" xr:uid="{69849180-1821-44C4-85D6-553C6D99C91F}"/>
    <cellStyle name="SAPBEXresDataEmph 3 3 8" xfId="40771" xr:uid="{5DF85E4C-CCEE-4239-B711-974E294F4C45}"/>
    <cellStyle name="SAPBEXresDataEmph 3 3 9" xfId="43352" xr:uid="{5C54262A-800D-4A25-89A8-DD7BA5F57F36}"/>
    <cellStyle name="SAPBEXresDataEmph 3 4" xfId="42827" xr:uid="{6365D9D8-505A-4FFA-A74D-95A38A6E8EFE}"/>
    <cellStyle name="SAPBEXresDataEmph 3 4 10" xfId="43353" xr:uid="{A49D2B67-9621-4EDB-9CFE-DEC71A25DA44}"/>
    <cellStyle name="SAPBEXresDataEmph 3 4 2" xfId="8195" xr:uid="{93EC7281-8FF6-4A5D-89BF-E0EB06A20219}"/>
    <cellStyle name="SAPBEXresDataEmph 3 4 2 2" xfId="28954" xr:uid="{5A5392B6-E772-46B6-997D-D432B6F7AFCF}"/>
    <cellStyle name="SAPBEXresDataEmph 3 4 2 3" xfId="28965" xr:uid="{87396547-9701-4067-BF4C-29832DFC5CFB}"/>
    <cellStyle name="SAPBEXresDataEmph 3 4 2 4" xfId="28973" xr:uid="{D48B1961-E78B-4601-A794-AA7E1DC070DD}"/>
    <cellStyle name="SAPBEXresDataEmph 3 4 2 5" xfId="28976" xr:uid="{8400DD17-FF59-43BA-B165-6DC7A3AB8AE7}"/>
    <cellStyle name="SAPBEXresDataEmph 3 4 3" xfId="8204" xr:uid="{B727ACE8-CFF9-4B69-A80D-13ED86C6325B}"/>
    <cellStyle name="SAPBEXresDataEmph 3 4 4" xfId="8213" xr:uid="{15966F0A-764B-4B41-9E9E-492A2D8F6464}"/>
    <cellStyle name="SAPBEXresDataEmph 3 4 5" xfId="2500" xr:uid="{A795ACE8-239A-4678-BCB7-C0F3E2B3AE83}"/>
    <cellStyle name="SAPBEXresDataEmph 3 4 6" xfId="7398" xr:uid="{485B8B51-783E-4BCB-A4D8-A9068314FC27}"/>
    <cellStyle name="SAPBEXresDataEmph 3 4 7" xfId="7427" xr:uid="{BDD59EAC-F80D-4EB1-8F51-B3E507C17F7D}"/>
    <cellStyle name="SAPBEXresDataEmph 3 4 8" xfId="43354" xr:uid="{82A9CD47-F66C-4A52-8C28-C8490ED0F7E8}"/>
    <cellStyle name="SAPBEXresDataEmph 3 4 9" xfId="43355" xr:uid="{9FE4B005-6496-4460-8EA0-4C940F02F25E}"/>
    <cellStyle name="SAPBEXresDataEmph 3 5" xfId="42829" xr:uid="{60DB2BE4-CECF-46CD-A50E-EA18193246C5}"/>
    <cellStyle name="SAPBEXresDataEmph 3 5 10" xfId="43356" xr:uid="{06C99F54-A42E-43DA-8FC8-AF968598CEE0}"/>
    <cellStyle name="SAPBEXresDataEmph 3 5 2" xfId="43357" xr:uid="{7B30240D-1757-4EA3-843B-1F6B42024FF6}"/>
    <cellStyle name="SAPBEXresDataEmph 3 5 2 2" xfId="29297" xr:uid="{316B6B04-7EDA-48B1-885D-3AA9D3B4600B}"/>
    <cellStyle name="SAPBEXresDataEmph 3 5 2 3" xfId="29299" xr:uid="{55A09E44-1F35-4A21-806C-34C7DAAA4C25}"/>
    <cellStyle name="SAPBEXresDataEmph 3 5 2 4" xfId="29303" xr:uid="{1176628C-D219-41CA-9FE0-B371C35317E1}"/>
    <cellStyle name="SAPBEXresDataEmph 3 5 2 5" xfId="29305" xr:uid="{D6DFB35E-6057-4E0A-8DD8-F561D04C8872}"/>
    <cellStyle name="SAPBEXresDataEmph 3 5 3" xfId="43358" xr:uid="{DA5B6796-1A76-4840-AE19-D1E8FA7C4566}"/>
    <cellStyle name="SAPBEXresDataEmph 3 5 4" xfId="43359" xr:uid="{B9C11FD9-2AA0-445E-8FEB-DCEB6341F842}"/>
    <cellStyle name="SAPBEXresDataEmph 3 5 5" xfId="43360" xr:uid="{7F8918A4-8E74-4AA9-B0AC-FC3FDBEB1475}"/>
    <cellStyle name="SAPBEXresDataEmph 3 5 6" xfId="43361" xr:uid="{2CE40655-827A-4E3A-989E-3F5B92D6CBE5}"/>
    <cellStyle name="SAPBEXresDataEmph 3 5 7" xfId="43362" xr:uid="{2D98A6EA-A7D7-4DBC-ACB7-295D9509BABA}"/>
    <cellStyle name="SAPBEXresDataEmph 3 5 8" xfId="43363" xr:uid="{D38BB086-A4E1-4B2A-A77A-FD2D7CD5A13A}"/>
    <cellStyle name="SAPBEXresDataEmph 3 5 9" xfId="43364" xr:uid="{6938DA81-B907-424B-BFCC-31856DF40187}"/>
    <cellStyle name="SAPBEXresDataEmph 3 6" xfId="43365" xr:uid="{95E6E1B3-6DAE-4586-870A-7C9B4E71D58D}"/>
    <cellStyle name="SAPBEXresDataEmph 3 6 10" xfId="20828" xr:uid="{90053548-1739-49F7-9445-7055EFFE4597}"/>
    <cellStyle name="SAPBEXresDataEmph 3 6 2" xfId="43366" xr:uid="{6260CC62-4C17-4A1A-9E59-62F18920E66A}"/>
    <cellStyle name="SAPBEXresDataEmph 3 6 2 2" xfId="10597" xr:uid="{A254378D-107F-4B0C-A35B-4A8425F3DB6D}"/>
    <cellStyle name="SAPBEXresDataEmph 3 6 2 3" xfId="10602" xr:uid="{E7D45422-1EBF-4AEE-93D9-40C2F4895B84}"/>
    <cellStyle name="SAPBEXresDataEmph 3 6 2 4" xfId="10608" xr:uid="{6D59499A-EE69-4137-A689-AB6F0F3CFBC4}"/>
    <cellStyle name="SAPBEXresDataEmph 3 6 2 5" xfId="10616" xr:uid="{4699DDBF-A4E5-4F36-AD61-D795C143DBDF}"/>
    <cellStyle name="SAPBEXresDataEmph 3 6 3" xfId="43367" xr:uid="{85E02AE0-FCC2-49E0-90B0-A62E84BF5776}"/>
    <cellStyle name="SAPBEXresDataEmph 3 6 4" xfId="43368" xr:uid="{5E0DB22A-8082-40E7-B9D3-127DF44EC42E}"/>
    <cellStyle name="SAPBEXresDataEmph 3 6 5" xfId="43369" xr:uid="{BBAF5974-3351-47D4-8593-EE72B10F46D5}"/>
    <cellStyle name="SAPBEXresDataEmph 3 6 6" xfId="43370" xr:uid="{D233A445-1907-4CE8-85C0-F8352E8E5787}"/>
    <cellStyle name="SAPBEXresDataEmph 3 6 7" xfId="43371" xr:uid="{78ED42DE-E81C-4BDF-81C5-387158278A37}"/>
    <cellStyle name="SAPBEXresDataEmph 3 6 8" xfId="43372" xr:uid="{C9E466A8-F266-4968-877B-83DDBD119B69}"/>
    <cellStyle name="SAPBEXresDataEmph 3 6 9" xfId="43373" xr:uid="{E1D4BAC6-1F2B-4D88-9365-28B5F6147A1A}"/>
    <cellStyle name="SAPBEXresDataEmph 3 7" xfId="43374" xr:uid="{2B998A62-825F-46CD-945E-96EFBB19251C}"/>
    <cellStyle name="SAPBEXresDataEmph 3 7 2" xfId="38142" xr:uid="{5F303633-3F1D-43A0-8160-D40EAA312108}"/>
    <cellStyle name="SAPBEXresDataEmph 3 7 3" xfId="41134" xr:uid="{FFF61D20-8758-475F-95D0-BBBD65564C99}"/>
    <cellStyle name="SAPBEXresDataEmph 3 7 4" xfId="43375" xr:uid="{C616F27A-E20D-45FB-96D8-9D368CFEA260}"/>
    <cellStyle name="SAPBEXresDataEmph 3 7 5" xfId="43376" xr:uid="{C094FBA5-A13A-4727-B3AF-87AFAFC7BBC5}"/>
    <cellStyle name="SAPBEXresDataEmph 3 8" xfId="43377" xr:uid="{A6086886-DF0F-4FFA-809C-FDD0FAC59E33}"/>
    <cellStyle name="SAPBEXresDataEmph 3 8 2" xfId="43378" xr:uid="{0A8BEEBD-8E95-441D-B215-7999F35B619E}"/>
    <cellStyle name="SAPBEXresDataEmph 3 8 3" xfId="43379" xr:uid="{EC7CDDC5-C806-4107-9E2C-448F4A36BE50}"/>
    <cellStyle name="SAPBEXresDataEmph 3 8 4" xfId="43380" xr:uid="{81273353-B0D2-45E6-854D-9CDB6B9B0F6D}"/>
    <cellStyle name="SAPBEXresDataEmph 3 8 5" xfId="43381" xr:uid="{3AF2E9D7-77E5-41F1-81C2-9B222CBB9DCA}"/>
    <cellStyle name="SAPBEXresDataEmph 3 9" xfId="43382" xr:uid="{900AC219-0994-4E21-86AC-8C81584AE893}"/>
    <cellStyle name="SAPBEXresDataEmph 3 9 2" xfId="43383" xr:uid="{BB933A75-667A-45C9-B5F7-3D8ABE1A9183}"/>
    <cellStyle name="SAPBEXresDataEmph 3 9 3" xfId="43384" xr:uid="{00C717F8-C14D-4D2A-BA4D-E8C26FA2E5A9}"/>
    <cellStyle name="SAPBEXresDataEmph 3 9 4" xfId="43385" xr:uid="{409CA447-6739-42D8-BB43-1A6BBA445A0A}"/>
    <cellStyle name="SAPBEXresDataEmph 3 9 5" xfId="43386" xr:uid="{6631E430-5D1C-4A7A-9755-EFFE95E47F65}"/>
    <cellStyle name="SAPBEXresDataEmph 3_New TB 18-19" xfId="40687" xr:uid="{7F494390-E656-428F-9D39-BBF8664B0F14}"/>
    <cellStyle name="SAPBEXresDataEmph 4" xfId="43387" xr:uid="{A927C51B-44B9-408C-BED1-15227BE015AA}"/>
    <cellStyle name="SAPBEXresDataEmph 4 10" xfId="22076" xr:uid="{43EC61DA-7578-4BB3-A89B-B2583FD580CD}"/>
    <cellStyle name="SAPBEXresDataEmph 4 2" xfId="8322" xr:uid="{3DBF9819-D3C0-458D-9B00-D7C6118D7252}"/>
    <cellStyle name="SAPBEXresDataEmph 4 2 2" xfId="43388" xr:uid="{63244DAE-D90B-4903-B64C-7A09739D95B1}"/>
    <cellStyle name="SAPBEXresDataEmph 4 2 3" xfId="43389" xr:uid="{DDC5302E-4771-416E-AE7B-5BE85F3A1928}"/>
    <cellStyle name="SAPBEXresDataEmph 4 2 4" xfId="43390" xr:uid="{A49DBFAC-3BDE-42FD-830C-4866E0445169}"/>
    <cellStyle name="SAPBEXresDataEmph 4 2 5" xfId="43391" xr:uid="{FF7B2AA9-A2A2-4CFA-B15B-26A2A9E41514}"/>
    <cellStyle name="SAPBEXresDataEmph 4 3" xfId="42837" xr:uid="{CCFDD60E-9817-405F-B87D-6517649232F8}"/>
    <cellStyle name="SAPBEXresDataEmph 4 4" xfId="42839" xr:uid="{229BC352-1CD1-4FBE-8F3A-2170CE3991BC}"/>
    <cellStyle name="SAPBEXresDataEmph 4 5" xfId="42841" xr:uid="{50EB32F6-1189-40B3-98DE-1D9F05C35210}"/>
    <cellStyle name="SAPBEXresDataEmph 4 6" xfId="43392" xr:uid="{0D339143-6B0F-4971-A894-9EBFC00F8DD5}"/>
    <cellStyle name="SAPBEXresDataEmph 4 7" xfId="43393" xr:uid="{0CEADCA1-8821-4BDC-AF62-07DAA709BBED}"/>
    <cellStyle name="SAPBEXresDataEmph 4 8" xfId="43394" xr:uid="{EB811646-4A17-445E-8F97-4B241F1DAA5B}"/>
    <cellStyle name="SAPBEXresDataEmph 4 9" xfId="43395" xr:uid="{1A004826-2E7E-462F-975C-08A61C93FC52}"/>
    <cellStyle name="SAPBEXresDataEmph 5" xfId="43396" xr:uid="{FD9ABE88-2926-430B-BD33-A5435838AD49}"/>
    <cellStyle name="SAPBEXresDataEmph 5 10" xfId="43397" xr:uid="{48522D0A-0E9A-49C3-83EF-F7140039D5B1}"/>
    <cellStyle name="SAPBEXresDataEmph 5 2" xfId="2777" xr:uid="{45831E64-E255-4681-886A-2F45EE6D3067}"/>
    <cellStyle name="SAPBEXresDataEmph 5 2 2" xfId="8485" xr:uid="{8DACE6C9-4A4A-4D76-8B4D-ED6E33ADFC57}"/>
    <cellStyle name="SAPBEXresDataEmph 5 2 3" xfId="735" xr:uid="{FF24665B-E635-4F6A-BFD3-16A8A0CC3038}"/>
    <cellStyle name="SAPBEXresDataEmph 5 2 4" xfId="8492" xr:uid="{9F068217-0F3C-499B-A1CA-0866FC114055}"/>
    <cellStyle name="SAPBEXresDataEmph 5 2 5" xfId="43398" xr:uid="{4CA9EE0A-3B90-4BAD-87CC-885078EB7F36}"/>
    <cellStyle name="SAPBEXresDataEmph 5 3" xfId="43399" xr:uid="{05A7EAFC-801E-43B8-A2C0-79294737BED7}"/>
    <cellStyle name="SAPBEXresDataEmph 5 4" xfId="43400" xr:uid="{93F8A2A7-BC3C-48F6-8973-62F134AF2939}"/>
    <cellStyle name="SAPBEXresDataEmph 5 5" xfId="43401" xr:uid="{7DA80C83-410C-46C9-B8D6-98546EAEAB93}"/>
    <cellStyle name="SAPBEXresDataEmph 5 6" xfId="43402" xr:uid="{DD48E21E-1721-4000-BD5B-E03BDEA2B204}"/>
    <cellStyle name="SAPBEXresDataEmph 5 7" xfId="43403" xr:uid="{88F33A5F-90C6-4407-87E8-0DD0CA99E9DA}"/>
    <cellStyle name="SAPBEXresDataEmph 5 8" xfId="43404" xr:uid="{38DDA778-D01B-4389-B6CD-90129A9D461D}"/>
    <cellStyle name="SAPBEXresDataEmph 5 9" xfId="43405" xr:uid="{4180AF20-4C86-4274-9673-6A24B5F080F4}"/>
    <cellStyle name="SAPBEXresDataEmph 6" xfId="43406" xr:uid="{DB20E24B-B088-49F6-82A3-6EE80E87CF91}"/>
    <cellStyle name="SAPBEXresDataEmph 6 10" xfId="43407" xr:uid="{B1EC45C1-59F3-4EAA-A75A-58F4592B4694}"/>
    <cellStyle name="SAPBEXresDataEmph 6 2" xfId="43408" xr:uid="{04997757-D266-435D-80A5-5C7761EF0E44}"/>
    <cellStyle name="SAPBEXresDataEmph 6 2 2" xfId="20705" xr:uid="{20D6AF19-6846-454D-B110-9BFA6866C41B}"/>
    <cellStyle name="SAPBEXresDataEmph 6 2 3" xfId="24629" xr:uid="{36E29460-9FA9-45C4-A426-232191A32351}"/>
    <cellStyle name="SAPBEXresDataEmph 6 2 4" xfId="24633" xr:uid="{53824946-B2DF-4BD9-A3B3-918CB3216796}"/>
    <cellStyle name="SAPBEXresDataEmph 6 2 5" xfId="43409" xr:uid="{599C6166-52D2-43C7-936D-BF102B8547F2}"/>
    <cellStyle name="SAPBEXresDataEmph 6 3" xfId="43410" xr:uid="{FF0AAE34-F779-426B-BA20-F959BEED3405}"/>
    <cellStyle name="SAPBEXresDataEmph 6 4" xfId="43411" xr:uid="{0DF322DE-7EBD-4CAA-8F80-2EEB591B9857}"/>
    <cellStyle name="SAPBEXresDataEmph 6 5" xfId="43412" xr:uid="{672403E6-9852-4B9E-A200-C6D7D17AACC8}"/>
    <cellStyle name="SAPBEXresDataEmph 6 6" xfId="43413" xr:uid="{575EBF8D-DA9E-458A-A0AB-BE294FEEE184}"/>
    <cellStyle name="SAPBEXresDataEmph 6 7" xfId="43414" xr:uid="{75A2599C-8A28-46C4-B46B-A91E6F458585}"/>
    <cellStyle name="SAPBEXresDataEmph 6 8" xfId="43416" xr:uid="{B0CAF813-3472-4189-80AD-6CC863B28ADE}"/>
    <cellStyle name="SAPBEXresDataEmph 6 9" xfId="43418" xr:uid="{B3449FD9-F9EB-4E61-B4CE-E9EFA80122E6}"/>
    <cellStyle name="SAPBEXresDataEmph 7" xfId="43420" xr:uid="{6E93093F-4076-4A5D-BF2A-0B351A13EBE3}"/>
    <cellStyle name="SAPBEXresDataEmph 7 10" xfId="43421" xr:uid="{B8B112E3-6466-486F-96AE-BB21A259CE92}"/>
    <cellStyle name="SAPBEXresDataEmph 7 2" xfId="43422" xr:uid="{9EB6B0A7-D688-4A49-A325-E91AA448BD1C}"/>
    <cellStyle name="SAPBEXresDataEmph 7 2 2" xfId="20802" xr:uid="{2D5E643F-850D-400F-9068-93070A1685B6}"/>
    <cellStyle name="SAPBEXresDataEmph 7 2 3" xfId="24679" xr:uid="{7A246206-2263-4B86-A4BC-70EE05DFA7DA}"/>
    <cellStyle name="SAPBEXresDataEmph 7 2 4" xfId="24682" xr:uid="{557515FA-D1DE-4116-8511-C9FE58C820E7}"/>
    <cellStyle name="SAPBEXresDataEmph 7 2 5" xfId="43423" xr:uid="{7E8C9954-0CEF-4282-9E96-CF9AECF486D0}"/>
    <cellStyle name="SAPBEXresDataEmph 7 3" xfId="43424" xr:uid="{9796E259-6F3D-4697-9757-C73592F0D0C5}"/>
    <cellStyle name="SAPBEXresDataEmph 7 4" xfId="43425" xr:uid="{8BCB78FA-CB21-4388-9324-25F920F0D53C}"/>
    <cellStyle name="SAPBEXresDataEmph 7 5" xfId="43426" xr:uid="{EB2FB633-1B1C-4D4B-9368-5FC75B9F327E}"/>
    <cellStyle name="SAPBEXresDataEmph 7 6" xfId="43427" xr:uid="{F2F042AE-373C-407E-9044-7DADD1377B38}"/>
    <cellStyle name="SAPBEXresDataEmph 7 7" xfId="43428" xr:uid="{2AA813FE-F6E2-49EA-8D3C-FA4B3079DC7E}"/>
    <cellStyle name="SAPBEXresDataEmph 7 8" xfId="8511" xr:uid="{D16FFB90-5DF4-4019-BD30-BFC6E4A9C246}"/>
    <cellStyle name="SAPBEXresDataEmph 7 9" xfId="25113" xr:uid="{9DA10CE5-0BE3-48D2-B15D-330B59298FFB}"/>
    <cellStyle name="SAPBEXresDataEmph 8" xfId="43430" xr:uid="{BF151230-2BED-4637-B966-3A990CB6B7B1}"/>
    <cellStyle name="SAPBEXresDataEmph 8 10" xfId="43431" xr:uid="{C56F8A18-86B5-42C2-8461-C2480C4BDE56}"/>
    <cellStyle name="SAPBEXresDataEmph 8 2" xfId="43432" xr:uid="{F8381A76-9E3B-4A12-91E5-A2D556F656AA}"/>
    <cellStyle name="SAPBEXresDataEmph 8 2 2" xfId="15089" xr:uid="{3A2A068A-E3F1-404B-A84A-2D2ED738C717}"/>
    <cellStyle name="SAPBEXresDataEmph 8 2 3" xfId="15095" xr:uid="{C7BE964A-13C3-4284-BB0F-E5C751E5EC95}"/>
    <cellStyle name="SAPBEXresDataEmph 8 2 4" xfId="15100" xr:uid="{BEF47AEA-EECD-4574-A502-91BD13C1D4A7}"/>
    <cellStyle name="SAPBEXresDataEmph 8 2 5" xfId="571" xr:uid="{152C46E4-1680-497C-85BF-732339477276}"/>
    <cellStyle name="SAPBEXresDataEmph 8 3" xfId="43433" xr:uid="{B0282BEE-150F-4081-8C4B-7C2A14DAC961}"/>
    <cellStyle name="SAPBEXresDataEmph 8 4" xfId="43434" xr:uid="{A2B5E297-1CA5-4511-AF87-59A7F1646567}"/>
    <cellStyle name="SAPBEXresDataEmph 8 5" xfId="43435" xr:uid="{EC18B886-EB90-45C0-BDAB-E06D92F9084A}"/>
    <cellStyle name="SAPBEXresDataEmph 8 6" xfId="43436" xr:uid="{5FBD9195-88D1-4438-8677-742CC2895F01}"/>
    <cellStyle name="SAPBEXresDataEmph 8 7" xfId="43437" xr:uid="{CED30AEB-37F3-45DA-9358-8A7DED0C0336}"/>
    <cellStyle name="SAPBEXresDataEmph 8 8" xfId="43439" xr:uid="{8139E379-B19A-47D3-8190-3B0199CCE5B0}"/>
    <cellStyle name="SAPBEXresDataEmph 8 9" xfId="43441" xr:uid="{626DCC45-8AB2-4F7B-BE81-180F149FF96F}"/>
    <cellStyle name="SAPBEXresDataEmph 9" xfId="43443" xr:uid="{9AA8EF20-9D22-43F8-A91A-5931184F49AB}"/>
    <cellStyle name="SAPBEXresDataEmph 9 2" xfId="43444" xr:uid="{0986BC18-C465-4D99-AB9D-463E37A60B4B}"/>
    <cellStyle name="SAPBEXresDataEmph 9 3" xfId="43445" xr:uid="{2B5AB7C6-AA72-4200-8170-2DE2CE855B2E}"/>
    <cellStyle name="SAPBEXresDataEmph 9 4" xfId="43446" xr:uid="{8FCB1EC2-F8AD-4A0C-AADD-7B79CAF75F15}"/>
    <cellStyle name="SAPBEXresDataEmph 9 5" xfId="43447" xr:uid="{8C95167C-086E-4EB6-8E37-22D347786EDF}"/>
    <cellStyle name="SAPBEXresDataEmph_New TB 18-19" xfId="43448" xr:uid="{9413C9A8-769E-4CE8-B6D4-4BB61B0C2033}"/>
    <cellStyle name="SAPBEXresItem" xfId="43449" xr:uid="{17940379-BE94-4852-9B39-D355070DCE9D}"/>
    <cellStyle name="SAPBEXresItem 10" xfId="8406" xr:uid="{07E17664-ECC7-4124-B767-2635BAAFB098}"/>
    <cellStyle name="SAPBEXresItem 10 2" xfId="8430" xr:uid="{3991AA93-89AB-47C1-94EF-DD214CA1A380}"/>
    <cellStyle name="SAPBEXresItem 10 3" xfId="2775" xr:uid="{F859F8BE-CB89-4F1B-9196-C877C1529887}"/>
    <cellStyle name="SAPBEXresItem 10 4" xfId="8520" xr:uid="{FB53BE6E-0B3B-4F2D-A8DC-07C46A882386}"/>
    <cellStyle name="SAPBEXresItem 10 5" xfId="8583" xr:uid="{D483C9A1-DC35-4757-B9F9-44FA328C4E90}"/>
    <cellStyle name="SAPBEXresItem 11" xfId="8624" xr:uid="{30E2F351-2DC4-41B6-882A-E12DE231E101}"/>
    <cellStyle name="SAPBEXresItem 11 2" xfId="43450" xr:uid="{19CCDA79-71FB-4A66-96CC-E11C8B117CEA}"/>
    <cellStyle name="SAPBEXresItem 11 3" xfId="43451" xr:uid="{BF4CF161-98B0-4CEB-BCB9-9482414541D0}"/>
    <cellStyle name="SAPBEXresItem 11 4" xfId="43452" xr:uid="{9251E34B-A7F8-4128-931B-0EAF5D4BB834}"/>
    <cellStyle name="SAPBEXresItem 11 5" xfId="43453" xr:uid="{66DCC6A4-6C4B-4D4B-9817-459944069805}"/>
    <cellStyle name="SAPBEXresItem 12" xfId="8631" xr:uid="{B931F923-40B7-40A1-9D3D-B9653FF667A6}"/>
    <cellStyle name="SAPBEXresItem 12 2" xfId="8636" xr:uid="{4C9241D7-F839-40B0-B04A-95F3FF1709B1}"/>
    <cellStyle name="SAPBEXresItem 12 3" xfId="8487" xr:uid="{18CA60F9-6096-47A5-99C2-595E69567308}"/>
    <cellStyle name="SAPBEXresItem 12 4" xfId="737" xr:uid="{DDD82311-0C79-4761-89BC-75EEC691787B}"/>
    <cellStyle name="SAPBEXresItem 12 5" xfId="8494" xr:uid="{E065C0B4-DD77-4CD7-B082-717F33F350F1}"/>
    <cellStyle name="SAPBEXresItem 13" xfId="7136" xr:uid="{CAFDCC73-2809-47A0-84E4-12544A22AFEC}"/>
    <cellStyle name="SAPBEXresItem 14" xfId="43454" xr:uid="{61D47389-952B-42A0-BE44-AAE1D6150934}"/>
    <cellStyle name="SAPBEXresItem 15" xfId="43457" xr:uid="{4F04681C-4E3A-4590-A800-85DE672AD28A}"/>
    <cellStyle name="SAPBEXresItem 16" xfId="43461" xr:uid="{84F128ED-1367-4BEB-A5F3-B43232D32D65}"/>
    <cellStyle name="SAPBEXresItem 17" xfId="43464" xr:uid="{8FB45D20-6CFD-4C1D-9ADA-3262A5DE93D6}"/>
    <cellStyle name="SAPBEXresItem 18" xfId="43467" xr:uid="{9231827A-07B6-4A78-9925-515AA4037DE5}"/>
    <cellStyle name="SAPBEXresItem 19" xfId="43470" xr:uid="{FA51610D-FA1A-465B-BF82-9070BA058E52}"/>
    <cellStyle name="SAPBEXresItem 2" xfId="5807" xr:uid="{C1A81E16-5201-470F-AD9C-CBB8920F7C44}"/>
    <cellStyle name="SAPBEXresItem 2 10" xfId="43473" xr:uid="{F99D5435-C00E-470D-B586-20309596BDBA}"/>
    <cellStyle name="SAPBEXresItem 2 10 2" xfId="43474" xr:uid="{5B8E59AE-25AE-4D1E-A53D-DB687C97466B}"/>
    <cellStyle name="SAPBEXresItem 2 10 3" xfId="43475" xr:uid="{2CBCB9B5-7837-44B9-B123-7525CCEB91E8}"/>
    <cellStyle name="SAPBEXresItem 2 10 4" xfId="33416" xr:uid="{0A89E61E-EB38-4BE0-A073-24AF0ECCE1BD}"/>
    <cellStyle name="SAPBEXresItem 2 10 5" xfId="33420" xr:uid="{47F43933-DB52-442B-A147-CFB5FD4B5A68}"/>
    <cellStyle name="SAPBEXresItem 2 11" xfId="43476" xr:uid="{CC597E52-2E61-4F79-AC24-3425F68D24EC}"/>
    <cellStyle name="SAPBEXresItem 2 12" xfId="43477" xr:uid="{76DC5B77-3C8F-4692-AB65-F6B66633B53A}"/>
    <cellStyle name="SAPBEXresItem 2 13" xfId="43478" xr:uid="{9C9121C5-7A43-492B-B1A3-B42C2B2A2CE5}"/>
    <cellStyle name="SAPBEXresItem 2 14" xfId="43479" xr:uid="{1084BDB5-32D4-4056-92BD-6E3693594BF3}"/>
    <cellStyle name="SAPBEXresItem 2 15" xfId="43480" xr:uid="{2B431878-2704-41DD-9318-627DF4AB3DA1}"/>
    <cellStyle name="SAPBEXresItem 2 16" xfId="43481" xr:uid="{E58CB4CC-E6C7-4783-8808-8B776C74F2E3}"/>
    <cellStyle name="SAPBEXresItem 2 17" xfId="43482" xr:uid="{19900FFD-6D0E-4C67-8B8D-9F24E61547EB}"/>
    <cellStyle name="SAPBEXresItem 2 18" xfId="43483" xr:uid="{0DB9B0D3-816D-42C8-BE4A-1BB4E1AA33B4}"/>
    <cellStyle name="SAPBEXresItem 2 2" xfId="7362" xr:uid="{42999083-98E2-4263-AC67-6FE51791D13F}"/>
    <cellStyle name="SAPBEXresItem 2 2 10" xfId="43484" xr:uid="{C78CACA3-1D01-48CE-B461-3DC36B060B1B}"/>
    <cellStyle name="SAPBEXresItem 2 2 2" xfId="43485" xr:uid="{9E9135E7-AF25-4272-BE72-74CF383A0E59}"/>
    <cellStyle name="SAPBEXresItem 2 2 2 2" xfId="43486" xr:uid="{BEC92B68-A8A3-40D5-BD03-9ADBE51C1CCE}"/>
    <cellStyle name="SAPBEXresItem 2 2 2 3" xfId="43487" xr:uid="{60D51A43-CFB3-4E1F-BEA3-BB158B9BC69A}"/>
    <cellStyle name="SAPBEXresItem 2 2 2 4" xfId="43488" xr:uid="{DEFDEE91-FAF8-4D7C-B09B-1DB46E468B25}"/>
    <cellStyle name="SAPBEXresItem 2 2 2 5" xfId="43489" xr:uid="{A179437A-E53C-4281-B1EF-8429C6C8483E}"/>
    <cellStyle name="SAPBEXresItem 2 2 3" xfId="43490" xr:uid="{01B750AB-5E4C-470B-B7E3-ABFA0B271481}"/>
    <cellStyle name="SAPBEXresItem 2 2 4" xfId="43491" xr:uid="{471E283E-068E-4259-BE91-5F59472E5D18}"/>
    <cellStyle name="SAPBEXresItem 2 2 5" xfId="43492" xr:uid="{39C49734-FE6A-4625-BC15-21A647EF77B8}"/>
    <cellStyle name="SAPBEXresItem 2 2 6" xfId="43493" xr:uid="{24339BB4-422F-4334-BE53-E7EA47B61A94}"/>
    <cellStyle name="SAPBEXresItem 2 2 7" xfId="43494" xr:uid="{76734554-E7A1-4BE3-BC55-D7EA87EFBADB}"/>
    <cellStyle name="SAPBEXresItem 2 2 8" xfId="43495" xr:uid="{6A8DEA77-CB73-4CFD-8A38-48AC301EDC3F}"/>
    <cellStyle name="SAPBEXresItem 2 2 9" xfId="43496" xr:uid="{63E738E0-EC54-43B0-BFAB-35837128AC6F}"/>
    <cellStyle name="SAPBEXresItem 2 3" xfId="7365" xr:uid="{C00FF42D-DB05-4E3E-86DA-302046A3B5DB}"/>
    <cellStyle name="SAPBEXresItem 2 3 10" xfId="43497" xr:uid="{BB708E3A-2FAD-4491-B614-B08378EC183C}"/>
    <cellStyle name="SAPBEXresItem 2 3 2" xfId="43498" xr:uid="{8F474FFA-2381-4460-B1E4-BC3A5BAA8257}"/>
    <cellStyle name="SAPBEXresItem 2 3 2 2" xfId="43499" xr:uid="{A1AFD08C-AED9-46EE-9C63-EBCBA689076E}"/>
    <cellStyle name="SAPBEXresItem 2 3 2 3" xfId="43500" xr:uid="{5498F159-F88E-4EDE-B7EA-A20512905E6E}"/>
    <cellStyle name="SAPBEXresItem 2 3 2 4" xfId="43501" xr:uid="{CEB7947D-7A1C-4393-8E31-96C4F37B8346}"/>
    <cellStyle name="SAPBEXresItem 2 3 2 5" xfId="43502" xr:uid="{AA837690-BA01-4BF0-86C9-9026EA17752B}"/>
    <cellStyle name="SAPBEXresItem 2 3 3" xfId="43503" xr:uid="{E74C5238-CF3E-4D1E-A723-30B2B2F74B34}"/>
    <cellStyle name="SAPBEXresItem 2 3 4" xfId="43504" xr:uid="{F68F1C29-A603-4812-BFF5-73CA1257C33F}"/>
    <cellStyle name="SAPBEXresItem 2 3 5" xfId="43505" xr:uid="{E6E1483B-0775-4B4A-AF8C-80C0458E2454}"/>
    <cellStyle name="SAPBEXresItem 2 3 6" xfId="43506" xr:uid="{F86C0899-42D2-47C7-806D-193B923140B4}"/>
    <cellStyle name="SAPBEXresItem 2 3 7" xfId="43507" xr:uid="{8165FC72-16C3-444B-8828-33AA4F228914}"/>
    <cellStyle name="SAPBEXresItem 2 3 8" xfId="43508" xr:uid="{E508EED9-FFB6-474A-9491-AA2A7B2D1F9D}"/>
    <cellStyle name="SAPBEXresItem 2 3 9" xfId="43509" xr:uid="{90ECCE36-435A-4B29-A9A5-E6E518AA1236}"/>
    <cellStyle name="SAPBEXresItem 2 4" xfId="7367" xr:uid="{93E64C1B-91DA-43F8-9D82-94B2D87147E9}"/>
    <cellStyle name="SAPBEXresItem 2 4 10" xfId="43510" xr:uid="{27DE1F0A-4F41-4417-A9D3-D990BFC42593}"/>
    <cellStyle name="SAPBEXresItem 2 4 2" xfId="30341" xr:uid="{C13AEF9A-5717-4410-8DE9-0AC4DBDCBD6E}"/>
    <cellStyle name="SAPBEXresItem 2 4 2 2" xfId="43511" xr:uid="{5C104742-591D-4108-A583-AF14B714F15E}"/>
    <cellStyle name="SAPBEXresItem 2 4 2 3" xfId="43512" xr:uid="{AFF695CF-0024-4AE7-BC4B-D43964982771}"/>
    <cellStyle name="SAPBEXresItem 2 4 2 4" xfId="43513" xr:uid="{A76EB183-C2F9-4325-9527-A5C42C15F3C4}"/>
    <cellStyle name="SAPBEXresItem 2 4 2 5" xfId="43514" xr:uid="{C3A2BE93-72D7-4B00-8FA1-47E81BBFFF6E}"/>
    <cellStyle name="SAPBEXresItem 2 4 3" xfId="30345" xr:uid="{A9614737-0FA6-463E-AD45-5BED9F1D44BE}"/>
    <cellStyle name="SAPBEXresItem 2 4 4" xfId="30350" xr:uid="{AC1BCCD3-02E9-4D05-8A32-606D0EAEC0EC}"/>
    <cellStyle name="SAPBEXresItem 2 4 5" xfId="30354" xr:uid="{BC1C1B8F-1500-44FD-9090-CE849E01E780}"/>
    <cellStyle name="SAPBEXresItem 2 4 6" xfId="14364" xr:uid="{2DA6B0BE-AA8E-415E-9F3E-B3465B795CB7}"/>
    <cellStyle name="SAPBEXresItem 2 4 7" xfId="43515" xr:uid="{0813C4F7-0111-4EB3-828D-150CDE3F2536}"/>
    <cellStyle name="SAPBEXresItem 2 4 8" xfId="43516" xr:uid="{FFFE5CC1-0428-4FF1-B160-D5AD9C191BD5}"/>
    <cellStyle name="SAPBEXresItem 2 4 9" xfId="43517" xr:uid="{FF911381-6E1F-4C18-A08D-3D44F3F36622}"/>
    <cellStyle name="SAPBEXresItem 2 5" xfId="43518" xr:uid="{19164ACF-208A-4E49-95FB-52E09489F829}"/>
    <cellStyle name="SAPBEXresItem 2 5 10" xfId="43519" xr:uid="{F63D55E2-4F38-4798-84B9-3EC9E3E82E27}"/>
    <cellStyle name="SAPBEXresItem 2 5 2" xfId="43520" xr:uid="{920CF52A-7A97-4DB8-8E3B-B7905421672F}"/>
    <cellStyle name="SAPBEXresItem 2 5 2 2" xfId="34927" xr:uid="{F93C53C2-0726-4241-BA48-81E601C951DF}"/>
    <cellStyle name="SAPBEXresItem 2 5 2 3" xfId="34934" xr:uid="{E652A138-D9B5-46B9-A271-988C253A0021}"/>
    <cellStyle name="SAPBEXresItem 2 5 2 4" xfId="34944" xr:uid="{ACFC483D-C19B-43CA-8FE0-AABD8C88DFE0}"/>
    <cellStyle name="SAPBEXresItem 2 5 2 5" xfId="34959" xr:uid="{3B607919-BC37-4872-BB7D-820B9035B0A6}"/>
    <cellStyle name="SAPBEXresItem 2 5 3" xfId="43521" xr:uid="{E46767DC-891E-4849-B8A9-D023F95DD767}"/>
    <cellStyle name="SAPBEXresItem 2 5 4" xfId="43522" xr:uid="{46A831A7-EE3D-4768-B591-0D240AE0D0D2}"/>
    <cellStyle name="SAPBEXresItem 2 5 5" xfId="43523" xr:uid="{AF73BAA0-FAE9-42D8-9BF1-AC67AE018531}"/>
    <cellStyle name="SAPBEXresItem 2 5 6" xfId="43524" xr:uid="{C82D1EA5-1C9A-48B0-A3CC-A91D786F856E}"/>
    <cellStyle name="SAPBEXresItem 2 5 7" xfId="43525" xr:uid="{C4D08497-FFFB-4BE4-9524-B42EB9FB846C}"/>
    <cellStyle name="SAPBEXresItem 2 5 8" xfId="43526" xr:uid="{E6D689FC-8F6B-4C2C-942E-CB98C92735C3}"/>
    <cellStyle name="SAPBEXresItem 2 5 9" xfId="43528" xr:uid="{9A18B433-1A68-4490-8519-F8833AF2D015}"/>
    <cellStyle name="SAPBEXresItem 2 6" xfId="43530" xr:uid="{40C42A3D-A99D-4551-BD2F-98D8AAB56144}"/>
    <cellStyle name="SAPBEXresItem 2 6 10" xfId="15411" xr:uid="{61EE7D97-E9A9-4889-8775-25FE1ACEE7B9}"/>
    <cellStyle name="SAPBEXresItem 2 6 2" xfId="43531" xr:uid="{E17F0A92-4DC4-4661-8BBF-49A02FB7272A}"/>
    <cellStyle name="SAPBEXresItem 2 6 2 2" xfId="43532" xr:uid="{C6A00A18-178C-416D-9748-D46B80C46416}"/>
    <cellStyle name="SAPBEXresItem 2 6 2 3" xfId="43533" xr:uid="{924C1373-77B5-4DF3-BF4F-D5168C619874}"/>
    <cellStyle name="SAPBEXresItem 2 6 2 4" xfId="43534" xr:uid="{D3451B9F-EB3E-4A9E-AF42-AB75E15B0530}"/>
    <cellStyle name="SAPBEXresItem 2 6 2 5" xfId="43535" xr:uid="{2EB066DD-B3EE-49A1-ACAC-E856417474A3}"/>
    <cellStyle name="SAPBEXresItem 2 6 3" xfId="43536" xr:uid="{86D79B1E-86EB-46C6-9ECB-2BD102B85083}"/>
    <cellStyle name="SAPBEXresItem 2 6 4" xfId="43537" xr:uid="{77A7888D-73AB-43D3-B40D-7B3B855ABB6F}"/>
    <cellStyle name="SAPBEXresItem 2 6 5" xfId="43538" xr:uid="{A6B013A6-910C-47BB-B289-E866D8978C72}"/>
    <cellStyle name="SAPBEXresItem 2 6 6" xfId="30406" xr:uid="{86C9127D-261C-4AB0-8717-81B3553554BA}"/>
    <cellStyle name="SAPBEXresItem 2 6 7" xfId="43539" xr:uid="{0F15D0FF-A91C-42D5-A400-ACF8845904B9}"/>
    <cellStyle name="SAPBEXresItem 2 6 8" xfId="43540" xr:uid="{C70308F9-3D7C-4A0F-A95C-0709842255FA}"/>
    <cellStyle name="SAPBEXresItem 2 6 9" xfId="43541" xr:uid="{5971E222-0623-4C40-A45F-A012D44E11B1}"/>
    <cellStyle name="SAPBEXresItem 2 7" xfId="43542" xr:uid="{EED87516-BF6D-4F96-9F5B-897BC3FE2CE9}"/>
    <cellStyle name="SAPBEXresItem 2 7 2" xfId="43543" xr:uid="{9E5C4617-75DD-4F73-949F-86A122498357}"/>
    <cellStyle name="SAPBEXresItem 2 7 3" xfId="43544" xr:uid="{AEF45080-FAC3-4868-8723-CACB9076A38D}"/>
    <cellStyle name="SAPBEXresItem 2 7 4" xfId="43545" xr:uid="{F2059FEE-D4A2-4812-8992-0E1CC9D1E52F}"/>
    <cellStyle name="SAPBEXresItem 2 7 5" xfId="43546" xr:uid="{AFEAC1FA-7812-447C-BA74-8E0B8DF97B17}"/>
    <cellStyle name="SAPBEXresItem 2 8" xfId="43547" xr:uid="{7C1B76BF-67BA-481E-942B-4D218CFADF21}"/>
    <cellStyle name="SAPBEXresItem 2 8 2" xfId="43548" xr:uid="{BBBE5F3B-8436-4935-A495-A26BBC1A9780}"/>
    <cellStyle name="SAPBEXresItem 2 8 3" xfId="43549" xr:uid="{71651B00-BC13-4A90-A232-5474593804C8}"/>
    <cellStyle name="SAPBEXresItem 2 8 4" xfId="43550" xr:uid="{D7A0019E-C9E9-49BE-980D-60B9FA21CDDD}"/>
    <cellStyle name="SAPBEXresItem 2 8 5" xfId="43551" xr:uid="{FDF04BB7-6066-40C3-B2E7-147032EBFC91}"/>
    <cellStyle name="SAPBEXresItem 2 9" xfId="43552" xr:uid="{6A5D929F-7679-4B49-A84B-8AD254659075}"/>
    <cellStyle name="SAPBEXresItem 2 9 2" xfId="43553" xr:uid="{4757C298-20B2-4F4A-9032-2707B17A02A7}"/>
    <cellStyle name="SAPBEXresItem 2 9 3" xfId="43554" xr:uid="{CE133261-BC56-4233-A128-B630580DD2EC}"/>
    <cellStyle name="SAPBEXresItem 2 9 4" xfId="43555" xr:uid="{F9C92859-D90D-4B07-B6BC-C52BB0A03712}"/>
    <cellStyle name="SAPBEXresItem 2 9 5" xfId="43556" xr:uid="{765D6D8F-415D-4334-AE7C-DC4DB1DB308B}"/>
    <cellStyle name="SAPBEXresItem 2_New TB 18-19" xfId="43557" xr:uid="{6D4BEBFD-C84B-41CA-8372-3D6143C1B5AA}"/>
    <cellStyle name="SAPBEXresItem 20" xfId="43458" xr:uid="{B7EA8302-910F-41F2-9C1D-C849CDA13965}"/>
    <cellStyle name="SAPBEXresItem 3" xfId="9702" xr:uid="{2EA658C6-F93C-4F5B-8080-0FA29E78E306}"/>
    <cellStyle name="SAPBEXresItem 3 10" xfId="16627" xr:uid="{24A7825A-0B8A-44AD-9E03-C2F284D89B94}"/>
    <cellStyle name="SAPBEXresItem 3 10 2" xfId="29627" xr:uid="{6ED0991D-2C1C-458D-B9B4-66DDA7CDAEDE}"/>
    <cellStyle name="SAPBEXresItem 3 10 3" xfId="29629" xr:uid="{698B861D-2C4C-4F89-94B1-4A4A7266FA6D}"/>
    <cellStyle name="SAPBEXresItem 3 10 4" xfId="29631" xr:uid="{01266E7E-CDCD-4EFF-80DC-BC85FAED74D0}"/>
    <cellStyle name="SAPBEXresItem 3 10 5" xfId="29633" xr:uid="{1E15C2B4-CB65-41C1-BCC4-F1111FF56F2F}"/>
    <cellStyle name="SAPBEXresItem 3 11" xfId="16632" xr:uid="{2D905283-DB34-4760-9E37-9F15AB4945AF}"/>
    <cellStyle name="SAPBEXresItem 3 12" xfId="16637" xr:uid="{6451E7D0-2BCB-4F74-AFD0-DD4F4B694127}"/>
    <cellStyle name="SAPBEXresItem 3 13" xfId="16642" xr:uid="{A3D81F86-F22B-4426-8D84-83FB3F1824BF}"/>
    <cellStyle name="SAPBEXresItem 3 14" xfId="16645" xr:uid="{69A780F5-E3BB-4EDA-8406-858BE5A34293}"/>
    <cellStyle name="SAPBEXresItem 3 15" xfId="16647" xr:uid="{7BD1BEA4-2F97-4262-BF2C-2E0183CF64F8}"/>
    <cellStyle name="SAPBEXresItem 3 16" xfId="16649" xr:uid="{E23CAD90-AA3D-4B7B-A037-DF0337B0FE7E}"/>
    <cellStyle name="SAPBEXresItem 3 17" xfId="16653" xr:uid="{A89727DE-885F-40DC-A04A-0F306135E7DC}"/>
    <cellStyle name="SAPBEXresItem 3 18" xfId="43558" xr:uid="{A928ABF1-588D-4723-ACBC-A27EB8339304}"/>
    <cellStyle name="SAPBEXresItem 3 2" xfId="234" xr:uid="{C596AD79-C1ED-4FDF-A33B-9FBCCEF2E623}"/>
    <cellStyle name="SAPBEXresItem 3 2 10" xfId="43559" xr:uid="{141225BF-500E-468D-A9C6-0321591D41F1}"/>
    <cellStyle name="SAPBEXresItem 3 2 2" xfId="43560" xr:uid="{D7241346-E3BC-4F43-B8EC-25A447A77B38}"/>
    <cellStyle name="SAPBEXresItem 3 2 2 2" xfId="35736" xr:uid="{D171C2A2-F373-4074-874B-5143C6F9A7B5}"/>
    <cellStyle name="SAPBEXresItem 3 2 2 3" xfId="35738" xr:uid="{24D4B909-7103-4847-97A1-F80D6CC73F7B}"/>
    <cellStyle name="SAPBEXresItem 3 2 2 4" xfId="35740" xr:uid="{C78D1479-F4F0-4A1C-B692-2EC08DA1167B}"/>
    <cellStyle name="SAPBEXresItem 3 2 2 5" xfId="7321" xr:uid="{BE1A3F73-30E4-4DE6-8A2A-D21430A9F22E}"/>
    <cellStyle name="SAPBEXresItem 3 2 3" xfId="43561" xr:uid="{8830F476-E692-4ABC-983A-6546C0F130B1}"/>
    <cellStyle name="SAPBEXresItem 3 2 4" xfId="43562" xr:uid="{62C58231-3495-4EA5-9A70-04CA5EB94F2A}"/>
    <cellStyle name="SAPBEXresItem 3 2 5" xfId="43563" xr:uid="{0B557E96-9273-45B9-B8AD-F44B82F345F4}"/>
    <cellStyle name="SAPBEXresItem 3 2 6" xfId="43564" xr:uid="{C8BCFD6C-3E57-48F8-9791-2775B68F3E58}"/>
    <cellStyle name="SAPBEXresItem 3 2 7" xfId="43565" xr:uid="{C36B5280-A878-45BC-95B8-B846EE253D2F}"/>
    <cellStyle name="SAPBEXresItem 3 2 8" xfId="43566" xr:uid="{C15F27F7-32FD-48FC-A628-B82E4A2BFEF3}"/>
    <cellStyle name="SAPBEXresItem 3 2 9" xfId="43567" xr:uid="{09AF2440-46EE-43F8-BE09-507DE50547DC}"/>
    <cellStyle name="SAPBEXresItem 3 3" xfId="123" xr:uid="{C401CE4C-D172-4B6B-82F2-4B0A3101439B}"/>
    <cellStyle name="SAPBEXresItem 3 3 10" xfId="6233" xr:uid="{95CB2EEA-86FE-4BCA-AC60-D84A340C3B53}"/>
    <cellStyle name="SAPBEXresItem 3 3 2" xfId="43569" xr:uid="{F56B6F19-3C60-4D15-967D-AB92E58067DD}"/>
    <cellStyle name="SAPBEXresItem 3 3 2 2" xfId="43570" xr:uid="{0ECA82A2-3A17-47E5-A982-BD86EB2C0600}"/>
    <cellStyle name="SAPBEXresItem 3 3 2 3" xfId="43571" xr:uid="{A923E63A-0432-4333-9BBA-1345B6F68397}"/>
    <cellStyle name="SAPBEXresItem 3 3 2 4" xfId="43572" xr:uid="{AD41FDDF-74C9-4559-A3DC-AB859DF6089D}"/>
    <cellStyle name="SAPBEXresItem 3 3 2 5" xfId="43573" xr:uid="{0B77E0AF-F325-4BEB-9743-D804D68EE307}"/>
    <cellStyle name="SAPBEXresItem 3 3 3" xfId="43574" xr:uid="{ECD1E824-72D8-4DA7-AE18-E6BA4252B3CB}"/>
    <cellStyle name="SAPBEXresItem 3 3 4" xfId="43575" xr:uid="{2E113B95-FD5F-4E7A-B224-C2B633057767}"/>
    <cellStyle name="SAPBEXresItem 3 3 5" xfId="43576" xr:uid="{654B1008-5AA1-4C00-A4A5-B6267748DE34}"/>
    <cellStyle name="SAPBEXresItem 3 3 6" xfId="43577" xr:uid="{E931F174-F58D-4F58-814F-58E8DE37093A}"/>
    <cellStyle name="SAPBEXresItem 3 3 7" xfId="43578" xr:uid="{F6483E58-6B53-48B2-8BD8-5E296BB8232B}"/>
    <cellStyle name="SAPBEXresItem 3 3 8" xfId="43579" xr:uid="{9E4E7BA5-6954-43CC-928D-D1183F0ACDC7}"/>
    <cellStyle name="SAPBEXresItem 3 3 9" xfId="43580" xr:uid="{BACD46B2-FBC0-456B-AF77-311BC6EFE5BF}"/>
    <cellStyle name="SAPBEXresItem 3 4" xfId="481" xr:uid="{0EB5A2DD-D65F-485E-8168-3F2063D50E10}"/>
    <cellStyle name="SAPBEXresItem 3 4 10" xfId="43581" xr:uid="{77C238B2-1435-44E5-BFEB-C1A4631F157F}"/>
    <cellStyle name="SAPBEXresItem 3 4 2" xfId="43582" xr:uid="{51FE6562-28F2-4393-BB64-2F1A4C77DA16}"/>
    <cellStyle name="SAPBEXresItem 3 4 2 2" xfId="43583" xr:uid="{917BC49E-39D9-4E0A-A8D9-AE6F7EB5D36C}"/>
    <cellStyle name="SAPBEXresItem 3 4 2 3" xfId="43584" xr:uid="{9E2D1A53-EB0B-48D0-B216-A1C22385D9A8}"/>
    <cellStyle name="SAPBEXresItem 3 4 2 4" xfId="43585" xr:uid="{BD315D4C-27FD-4B34-8623-485E97C3CA44}"/>
    <cellStyle name="SAPBEXresItem 3 4 2 5" xfId="43586" xr:uid="{0069FB27-4387-4C58-88CA-8B357911D8BF}"/>
    <cellStyle name="SAPBEXresItem 3 4 3" xfId="43587" xr:uid="{F1DC696D-79ED-4278-B816-8DB379424B00}"/>
    <cellStyle name="SAPBEXresItem 3 4 4" xfId="43588" xr:uid="{D06C0E63-FB93-42AA-A693-6339071D1058}"/>
    <cellStyle name="SAPBEXresItem 3 4 5" xfId="43589" xr:uid="{A29A14F2-98FE-4588-B95D-445932408FFA}"/>
    <cellStyle name="SAPBEXresItem 3 4 6" xfId="33810" xr:uid="{1A960793-9584-46AC-A88E-A851DC6FE1C5}"/>
    <cellStyle name="SAPBEXresItem 3 4 7" xfId="43590" xr:uid="{8458DE84-F4F2-4E86-8551-A39E88E60C73}"/>
    <cellStyle name="SAPBEXresItem 3 4 8" xfId="43591" xr:uid="{425A21EE-49FF-414C-84C3-501669AA198C}"/>
    <cellStyle name="SAPBEXresItem 3 4 9" xfId="43592" xr:uid="{5C9985B2-5FB2-411C-B40D-AA0D2CD8AA40}"/>
    <cellStyle name="SAPBEXresItem 3 5" xfId="521" xr:uid="{A910995C-A62D-4FBE-BED0-00DF5736D90A}"/>
    <cellStyle name="SAPBEXresItem 3 5 10" xfId="43593" xr:uid="{D9A410F7-7543-4FF9-8152-18A75B903D70}"/>
    <cellStyle name="SAPBEXresItem 3 5 2" xfId="1359" xr:uid="{303A9E6E-5E88-4C49-87E0-91597A1CFFDF}"/>
    <cellStyle name="SAPBEXresItem 3 5 2 2" xfId="43594" xr:uid="{8ED20EC1-5317-4334-A9F8-F2FE758EA0F2}"/>
    <cellStyle name="SAPBEXresItem 3 5 2 3" xfId="43595" xr:uid="{1510E6A8-7F54-45F5-93DD-955D14D3DF00}"/>
    <cellStyle name="SAPBEXresItem 3 5 2 4" xfId="43596" xr:uid="{75FAD997-4E3D-4FF5-9C0E-7E0DC8F50F6A}"/>
    <cellStyle name="SAPBEXresItem 3 5 2 5" xfId="43597" xr:uid="{7BE8712F-5E4F-4903-B36E-46DDA4D4336B}"/>
    <cellStyle name="SAPBEXresItem 3 5 3" xfId="5026" xr:uid="{91D2CBC8-22A7-45B1-BF37-FE6DD766EC35}"/>
    <cellStyle name="SAPBEXresItem 3 5 4" xfId="5048" xr:uid="{B60A504E-2B0A-45F1-BBDA-7E06B404C9AB}"/>
    <cellStyle name="SAPBEXresItem 3 5 5" xfId="5633" xr:uid="{16A6DD00-30B9-448C-99B0-9037D29091A9}"/>
    <cellStyle name="SAPBEXresItem 3 5 6" xfId="5644" xr:uid="{DB65E767-9052-4821-9C85-17FE4186A2B3}"/>
    <cellStyle name="SAPBEXresItem 3 5 7" xfId="5655" xr:uid="{4CC53B8F-1886-4D61-A219-67877EBB43B7}"/>
    <cellStyle name="SAPBEXresItem 3 5 8" xfId="7676" xr:uid="{1CC8D9C6-A12E-4C11-852B-B71242B3B82E}"/>
    <cellStyle name="SAPBEXresItem 3 5 9" xfId="7679" xr:uid="{523D4D18-7F4B-4405-8C19-8635C7A5F2E2}"/>
    <cellStyle name="SAPBEXresItem 3 6" xfId="7688" xr:uid="{6C626130-72F7-4E00-903B-E8BC19F57339}"/>
    <cellStyle name="SAPBEXresItem 3 6 10" xfId="43598" xr:uid="{0EF6BEBA-0296-46CB-9517-C4D3FBCC42B7}"/>
    <cellStyle name="SAPBEXresItem 3 6 2" xfId="1687" xr:uid="{1C147713-CBC0-474F-9339-48B8D965FCCD}"/>
    <cellStyle name="SAPBEXresItem 3 6 2 2" xfId="43599" xr:uid="{A4E300F8-50DD-4E5B-96C7-A5648292D81F}"/>
    <cellStyle name="SAPBEXresItem 3 6 2 3" xfId="43600" xr:uid="{11DE668F-0A5C-40E5-B92C-B753815A71B4}"/>
    <cellStyle name="SAPBEXresItem 3 6 2 4" xfId="16124" xr:uid="{3153115A-6C1E-43D3-89B3-D53814D3D635}"/>
    <cellStyle name="SAPBEXresItem 3 6 2 5" xfId="43601" xr:uid="{EEFD9A48-2769-496B-98E9-43248B7C0DC7}"/>
    <cellStyle name="SAPBEXresItem 3 6 3" xfId="5084" xr:uid="{800472C8-C958-48B3-A89F-DEC6BBFD5DB1}"/>
    <cellStyle name="SAPBEXresItem 3 6 4" xfId="5106" xr:uid="{8F305C3A-B4CA-48AE-BFC3-5EB3FB4D12D2}"/>
    <cellStyle name="SAPBEXresItem 3 6 5" xfId="5666" xr:uid="{0DA35C79-E79D-4F99-B50D-838AD242DD3D}"/>
    <cellStyle name="SAPBEXresItem 3 6 6" xfId="5679" xr:uid="{9F43E211-7209-478F-A381-0DF6B15ED380}"/>
    <cellStyle name="SAPBEXresItem 3 6 7" xfId="5693" xr:uid="{61A34DE2-E5AC-4141-9B6E-3AFBEA95DF67}"/>
    <cellStyle name="SAPBEXresItem 3 6 8" xfId="7691" xr:uid="{EDADB35B-03FE-43B9-BEAF-67607A22D01B}"/>
    <cellStyle name="SAPBEXresItem 3 6 9" xfId="7696" xr:uid="{D10D433F-AF71-4382-B7A8-B437FC7CC0C2}"/>
    <cellStyle name="SAPBEXresItem 3 7" xfId="7704" xr:uid="{210DCB03-968F-437C-844A-2C1A2B16B038}"/>
    <cellStyle name="SAPBEXresItem 3 7 2" xfId="5709" xr:uid="{83102B40-D004-48A8-984F-0D4E409A867F}"/>
    <cellStyle name="SAPBEXresItem 3 7 3" xfId="5725" xr:uid="{BC799575-8AB3-44CD-9079-58BD76872124}"/>
    <cellStyle name="SAPBEXresItem 3 7 4" xfId="5741" xr:uid="{A476CB95-1360-4B31-9126-13387C677378}"/>
    <cellStyle name="SAPBEXresItem 3 7 5" xfId="5754" xr:uid="{04F9AB2B-79F6-4AC5-9FD0-4F6CBC9CA567}"/>
    <cellStyle name="SAPBEXresItem 3 8" xfId="3250" xr:uid="{A1ABBB75-E758-4D9F-820C-B0F57D489478}"/>
    <cellStyle name="SAPBEXresItem 3 8 2" xfId="43602" xr:uid="{4973B855-3AA8-4A67-85AA-37479795D26D}"/>
    <cellStyle name="SAPBEXresItem 3 8 3" xfId="43603" xr:uid="{8A8CBC0C-B461-4BE8-A26B-056BD3A374B5}"/>
    <cellStyle name="SAPBEXresItem 3 8 4" xfId="43604" xr:uid="{730B8A2A-6A7F-4704-959F-CCEACCB90129}"/>
    <cellStyle name="SAPBEXresItem 3 8 5" xfId="43605" xr:uid="{EA453D7C-5F5A-44D7-B0FE-B3C94833C33B}"/>
    <cellStyle name="SAPBEXresItem 3 9" xfId="3263" xr:uid="{24EA2272-E30C-400E-B42F-160AA8BA7B55}"/>
    <cellStyle name="SAPBEXresItem 3 9 2" xfId="43606" xr:uid="{5D958A1E-317A-4E85-97D2-FBE4F3923113}"/>
    <cellStyle name="SAPBEXresItem 3 9 3" xfId="43607" xr:uid="{C5B445D3-21A6-4CC2-A8A8-5D4A46DE3881}"/>
    <cellStyle name="SAPBEXresItem 3 9 4" xfId="43608" xr:uid="{26C4518D-A094-4D52-93B1-058C27A11152}"/>
    <cellStyle name="SAPBEXresItem 3 9 5" xfId="43609" xr:uid="{910C8066-AFE9-49F4-A892-9956D8E1BD2D}"/>
    <cellStyle name="SAPBEXresItem 3_New TB 18-19" xfId="43610" xr:uid="{9BEE3FEE-719E-44F3-A46D-FE76A9DD166B}"/>
    <cellStyle name="SAPBEXresItem 4" xfId="24872" xr:uid="{A4EAF767-9F39-4217-911E-C245A1BEF71A}"/>
    <cellStyle name="SAPBEXresItem 4 10" xfId="41139" xr:uid="{BBDB97D2-1054-4452-828F-4451B12134C1}"/>
    <cellStyle name="SAPBEXresItem 4 2" xfId="6053" xr:uid="{7885F950-BBDE-4495-85BB-8580018CE6EB}"/>
    <cellStyle name="SAPBEXresItem 4 2 2" xfId="43611" xr:uid="{8C5E25FF-7DA9-413B-BE97-13F3B102FF7D}"/>
    <cellStyle name="SAPBEXresItem 4 2 3" xfId="43612" xr:uid="{7061BD84-67AD-468C-B881-3E16A45A1842}"/>
    <cellStyle name="SAPBEXresItem 4 2 4" xfId="43613" xr:uid="{733B59E5-A8B4-4868-A7FD-61A1F47166B5}"/>
    <cellStyle name="SAPBEXresItem 4 2 5" xfId="43614" xr:uid="{593D1056-2DDB-473E-B1A8-98A29BA291FC}"/>
    <cellStyle name="SAPBEXresItem 4 3" xfId="6151" xr:uid="{FFADC019-6393-466B-9B12-4A2577485225}"/>
    <cellStyle name="SAPBEXresItem 4 4" xfId="6155" xr:uid="{AB8CEAF8-2B01-441A-869B-4D85D9EDBB24}"/>
    <cellStyle name="SAPBEXresItem 4 5" xfId="43615" xr:uid="{25DE4564-2FE3-4F1A-A705-D6B93665A70C}"/>
    <cellStyle name="SAPBEXresItem 4 6" xfId="15860" xr:uid="{8CEF319F-D3DC-4B09-A990-213A64F76485}"/>
    <cellStyle name="SAPBEXresItem 4 7" xfId="43616" xr:uid="{CAEDE4AD-35C2-4914-B2BA-8BFE961DDD08}"/>
    <cellStyle name="SAPBEXresItem 4 8" xfId="43617" xr:uid="{17363B0D-E7FC-4FA7-89AE-C8108EEDD709}"/>
    <cellStyle name="SAPBEXresItem 4 9" xfId="38015" xr:uid="{83B97D81-B257-43CE-9429-824C7DAD35E1}"/>
    <cellStyle name="SAPBEXresItem 5" xfId="43618" xr:uid="{386EEB57-4185-4DFE-81C9-1A752E493278}"/>
    <cellStyle name="SAPBEXresItem 5 10" xfId="41176" xr:uid="{28E46B6F-3D49-45F9-A3A4-632C82DDE312}"/>
    <cellStyle name="SAPBEXresItem 5 2" xfId="43619" xr:uid="{EBF64413-071F-440A-BDEE-24B6C3B2730E}"/>
    <cellStyle name="SAPBEXresItem 5 2 2" xfId="43620" xr:uid="{B9FF0557-A486-4CBA-894F-614F981FA899}"/>
    <cellStyle name="SAPBEXresItem 5 2 3" xfId="43621" xr:uid="{01EFD2AE-B383-41CE-B2BB-A2692609E1D1}"/>
    <cellStyle name="SAPBEXresItem 5 2 4" xfId="43622" xr:uid="{C611A7D6-22EB-4632-ABEA-72B18A5C12DB}"/>
    <cellStyle name="SAPBEXresItem 5 2 5" xfId="43623" xr:uid="{1BDEC24E-2C55-49AF-83E3-C2AA20E8F1FA}"/>
    <cellStyle name="SAPBEXresItem 5 3" xfId="43624" xr:uid="{A8E29167-8614-4529-BB28-3DE0FD70FB37}"/>
    <cellStyle name="SAPBEXresItem 5 4" xfId="43625" xr:uid="{03D54FAA-2BDC-4A2A-88F5-B5A9F736F854}"/>
    <cellStyle name="SAPBEXresItem 5 5" xfId="43626" xr:uid="{6C02169D-006B-4A0A-9E32-9BB4312877CA}"/>
    <cellStyle name="SAPBEXresItem 5 6" xfId="43627" xr:uid="{EA9DF128-0177-4BF6-9654-ECA3EF5DA5F1}"/>
    <cellStyle name="SAPBEXresItem 5 7" xfId="43628" xr:uid="{C626D87C-EF83-4EF1-BAE7-6739EF3F62BD}"/>
    <cellStyle name="SAPBEXresItem 5 8" xfId="43629" xr:uid="{0DB058F6-B006-4278-9C19-4D03B3E54F01}"/>
    <cellStyle name="SAPBEXresItem 5 9" xfId="43630" xr:uid="{B8692465-773F-4042-8529-BCDF8455C3FA}"/>
    <cellStyle name="SAPBEXresItem 6" xfId="43631" xr:uid="{43A578E2-34BC-4EB8-AE10-88B35415ADFA}"/>
    <cellStyle name="SAPBEXresItem 6 10" xfId="1162" xr:uid="{F83BA711-7A77-4E19-86B8-AFCBE35FC0E8}"/>
    <cellStyle name="SAPBEXresItem 6 2" xfId="33539" xr:uid="{A266AF37-625C-40B8-8F11-7D1A93332EED}"/>
    <cellStyle name="SAPBEXresItem 6 2 2" xfId="16347" xr:uid="{42232FF2-5ACC-4DE5-904E-BBBDB6DBC1EF}"/>
    <cellStyle name="SAPBEXresItem 6 2 3" xfId="43632" xr:uid="{AEDE00F1-7E45-4E62-A67D-B5CBF87776B4}"/>
    <cellStyle name="SAPBEXresItem 6 2 4" xfId="43633" xr:uid="{73B63445-1725-46C2-B41E-D506746A6C0A}"/>
    <cellStyle name="SAPBEXresItem 6 2 5" xfId="43634" xr:uid="{D14B5BE7-0EA8-48F8-8589-521B20CA7A65}"/>
    <cellStyle name="SAPBEXresItem 6 3" xfId="43635" xr:uid="{B469D9A1-96E4-4278-A08B-920AEDE95218}"/>
    <cellStyle name="SAPBEXresItem 6 4" xfId="43637" xr:uid="{5335BFC4-9BB1-4C62-85A6-8BD2003CBF1C}"/>
    <cellStyle name="SAPBEXresItem 6 5" xfId="43638" xr:uid="{2A641668-C08B-4AA7-B5D6-04E4AAE8A23A}"/>
    <cellStyle name="SAPBEXresItem 6 6" xfId="43639" xr:uid="{093E3EB8-EFB4-4E5A-A957-5A620A9A329C}"/>
    <cellStyle name="SAPBEXresItem 6 7" xfId="43640" xr:uid="{B829CEB3-1392-4E1A-852B-19AEEFAC9E3E}"/>
    <cellStyle name="SAPBEXresItem 6 8" xfId="43641" xr:uid="{D9C6433C-609F-4800-AC04-357D0EE96FAF}"/>
    <cellStyle name="SAPBEXresItem 6 9" xfId="43642" xr:uid="{09B349E1-78FF-4AC4-8A04-849D9EA254C5}"/>
    <cellStyle name="SAPBEXresItem 7" xfId="43643" xr:uid="{D9C23663-DA95-40C6-9CA2-D58BAD5ABBE6}"/>
    <cellStyle name="SAPBEXresItem 7 10" xfId="43644" xr:uid="{B6C54198-18D8-44A1-963A-4DD816454B80}"/>
    <cellStyle name="SAPBEXresItem 7 2" xfId="43646" xr:uid="{3E4C9175-2013-490B-827D-3420D63C874E}"/>
    <cellStyle name="SAPBEXresItem 7 2 2" xfId="27250" xr:uid="{37CF4DDB-1DF9-4BA5-977B-7EC12413EE45}"/>
    <cellStyle name="SAPBEXresItem 7 2 3" xfId="43647" xr:uid="{492CEF56-01E6-47DC-BE91-6C6D3E46490D}"/>
    <cellStyle name="SAPBEXresItem 7 2 4" xfId="43648" xr:uid="{0E1E6268-52C9-46F3-856E-22D0F8F67A77}"/>
    <cellStyle name="SAPBEXresItem 7 2 5" xfId="43649" xr:uid="{A9AB6344-CA95-4FFC-A776-9BC6193D24F1}"/>
    <cellStyle name="SAPBEXresItem 7 3" xfId="43650" xr:uid="{E984B061-81F0-46BB-9C88-C0E67EF8B761}"/>
    <cellStyle name="SAPBEXresItem 7 4" xfId="43651" xr:uid="{FC78AA0F-5CF0-4564-B05E-C9C700E9A5B1}"/>
    <cellStyle name="SAPBEXresItem 7 5" xfId="43652" xr:uid="{01563A31-7442-44B0-97C2-5A997192A606}"/>
    <cellStyle name="SAPBEXresItem 7 6" xfId="43653" xr:uid="{CE3BEDD4-DC87-4E6E-9370-25E64C08D8B1}"/>
    <cellStyle name="SAPBEXresItem 7 7" xfId="43654" xr:uid="{16E83B85-D021-4048-A833-972CBC4692B6}"/>
    <cellStyle name="SAPBEXresItem 7 8" xfId="43655" xr:uid="{93D99946-777E-46E0-A2E2-B2328E1300FC}"/>
    <cellStyle name="SAPBEXresItem 7 9" xfId="43656" xr:uid="{3FB0D37A-113A-49BA-95D5-444515EBC1DA}"/>
    <cellStyle name="SAPBEXresItem 8" xfId="43657" xr:uid="{9844258E-CD11-4A5E-AE7A-2637A686FF8A}"/>
    <cellStyle name="SAPBEXresItem 8 10" xfId="16684" xr:uid="{AF4B0ACA-60DC-4281-8F75-7C6DF625F134}"/>
    <cellStyle name="SAPBEXresItem 8 2" xfId="43658" xr:uid="{7ECF6514-45AC-4EF2-B7B4-8665EBE0DDD7}"/>
    <cellStyle name="SAPBEXresItem 8 2 2" xfId="16795" xr:uid="{68F7188E-2BA1-4DEF-9303-24CF6B376EF5}"/>
    <cellStyle name="SAPBEXresItem 8 2 3" xfId="43660" xr:uid="{AE9FCA34-74CF-448A-B9E5-43D8A1D9CCD5}"/>
    <cellStyle name="SAPBEXresItem 8 2 4" xfId="43661" xr:uid="{E0DBD1C2-AEA6-47CD-B4F8-F9E289DCEEB7}"/>
    <cellStyle name="SAPBEXresItem 8 2 5" xfId="43662" xr:uid="{FF62E987-94C5-436D-AAAA-860B7F6EEEFA}"/>
    <cellStyle name="SAPBEXresItem 8 3" xfId="43663" xr:uid="{92DA1CA0-6E08-4789-BFB7-B125609C09D9}"/>
    <cellStyle name="SAPBEXresItem 8 4" xfId="43664" xr:uid="{7928BA92-7A45-4D5F-94C8-7E0F40A4B8C9}"/>
    <cellStyle name="SAPBEXresItem 8 5" xfId="43665" xr:uid="{4E6111DC-EEFA-43A7-881E-FAB513959A12}"/>
    <cellStyle name="SAPBEXresItem 8 6" xfId="43666" xr:uid="{19F4E2BA-FB21-4D28-8773-7A8ECCB13E55}"/>
    <cellStyle name="SAPBEXresItem 8 7" xfId="43667" xr:uid="{BEDAB0EC-DD9D-405E-AC9C-2DF5EEBD6B26}"/>
    <cellStyle name="SAPBEXresItem 8 8" xfId="43668" xr:uid="{D9DF0FCC-E948-4684-A78F-D04879C64B99}"/>
    <cellStyle name="SAPBEXresItem 8 9" xfId="43669" xr:uid="{956E32CD-45B6-4A94-9601-118E30648F03}"/>
    <cellStyle name="SAPBEXresItem 9" xfId="43670" xr:uid="{7ED019E3-82FF-4B2D-AE2F-C6493D930ACF}"/>
    <cellStyle name="SAPBEXresItem 9 2" xfId="43672" xr:uid="{60DC96FE-E6B0-4C32-85CA-D98A2F88E26D}"/>
    <cellStyle name="SAPBEXresItem 9 3" xfId="43673" xr:uid="{BB347FC9-B119-4973-8927-D2807C0CB270}"/>
    <cellStyle name="SAPBEXresItem 9 4" xfId="43674" xr:uid="{6718877E-FB4F-4471-8452-3B91C4334C50}"/>
    <cellStyle name="SAPBEXresItem 9 5" xfId="43675" xr:uid="{29C99D9F-6570-43CA-89A3-6959B6B3013A}"/>
    <cellStyle name="SAPBEXresItem_New TB 18-19" xfId="43676" xr:uid="{1BB499A8-D44A-4C49-99F7-88DCEE8C8619}"/>
    <cellStyle name="SAPBEXresItemX" xfId="43677" xr:uid="{3585092C-37DE-42C8-8027-B229FA815323}"/>
    <cellStyle name="SAPBEXresItemX 10" xfId="33795" xr:uid="{7D4ED9A5-34E0-4DCC-8CAB-4A41A2CF767C}"/>
    <cellStyle name="SAPBEXresItemX 10 2" xfId="43678" xr:uid="{3E7FA6CE-DABA-4B34-BD5F-B12FF66DBD2B}"/>
    <cellStyle name="SAPBEXresItemX 10 3" xfId="43679" xr:uid="{24D3A54B-9B07-4A42-9D4A-3952026A05C3}"/>
    <cellStyle name="SAPBEXresItemX 10 4" xfId="43680" xr:uid="{98170F84-74AB-481D-A994-1B6FA0182FB9}"/>
    <cellStyle name="SAPBEXresItemX 10 5" xfId="43681" xr:uid="{42341A47-8703-4EFF-AB75-6B269E1F1EDC}"/>
    <cellStyle name="SAPBEXresItemX 11" xfId="25744" xr:uid="{C7EE931B-47EA-4952-88FC-B3BDB4BB0983}"/>
    <cellStyle name="SAPBEXresItemX 11 2" xfId="43682" xr:uid="{12F1C7BA-4C01-468D-BA19-B2C7E5863ECE}"/>
    <cellStyle name="SAPBEXresItemX 11 3" xfId="43683" xr:uid="{4894386F-A16B-4326-B9F4-06AAAD90A6FF}"/>
    <cellStyle name="SAPBEXresItemX 11 4" xfId="43684" xr:uid="{AA7FA412-4102-4F3D-896E-1CA470466A8E}"/>
    <cellStyle name="SAPBEXresItemX 11 5" xfId="43685" xr:uid="{93B834D8-7BA4-4642-B3AF-7796DA208B45}"/>
    <cellStyle name="SAPBEXresItemX 12" xfId="43686" xr:uid="{EE36679B-2E88-49E0-84B7-B14FF6160261}"/>
    <cellStyle name="SAPBEXresItemX 12 2" xfId="43687" xr:uid="{700BC957-B84F-4D68-8469-126C622EDA54}"/>
    <cellStyle name="SAPBEXresItemX 12 3" xfId="43688" xr:uid="{E13F8BAA-B91E-410B-B49D-3A7211D37A7A}"/>
    <cellStyle name="SAPBEXresItemX 12 4" xfId="43689" xr:uid="{EB9E4FDE-CD59-4928-912F-14D0556965B1}"/>
    <cellStyle name="SAPBEXresItemX 12 5" xfId="43690" xr:uid="{D79B4F08-FBEE-4464-8A39-BBE7F423B879}"/>
    <cellStyle name="SAPBEXresItemX 13" xfId="43691" xr:uid="{1EECF2CE-2D7D-4024-8B0A-F4DAD7DE99E3}"/>
    <cellStyle name="SAPBEXresItemX 14" xfId="43692" xr:uid="{C364AF01-EF27-4AF5-B886-46980A8F3C91}"/>
    <cellStyle name="SAPBEXresItemX 15" xfId="25751" xr:uid="{81E8C3CD-0012-4335-9E9B-C51FC390FC98}"/>
    <cellStyle name="SAPBEXresItemX 16" xfId="56" xr:uid="{A39D8DC2-E4E0-4B6F-8198-39504E3964BF}"/>
    <cellStyle name="SAPBEXresItemX 17" xfId="25754" xr:uid="{690B17EE-CA4B-442A-82B6-5BAA559E1E62}"/>
    <cellStyle name="SAPBEXresItemX 18" xfId="25757" xr:uid="{1D0488ED-27E6-4F6A-AFBC-74E080D972A2}"/>
    <cellStyle name="SAPBEXresItemX 19" xfId="32623" xr:uid="{0CA45EE6-E7F5-4661-B706-2FC4A4F3D347}"/>
    <cellStyle name="SAPBEXresItemX 2" xfId="43693" xr:uid="{48DAF396-3F11-4AE6-8442-59E3446BFF22}"/>
    <cellStyle name="SAPBEXresItemX 2 10" xfId="43694" xr:uid="{E3741EDC-4A83-46BD-8005-9FA558A2FF79}"/>
    <cellStyle name="SAPBEXresItemX 2 10 2" xfId="43695" xr:uid="{0E5CDA11-E3C0-471D-BBE5-3CDB3B816309}"/>
    <cellStyle name="SAPBEXresItemX 2 10 3" xfId="38845" xr:uid="{A74A1673-F826-422A-ABE5-E7651BC546A0}"/>
    <cellStyle name="SAPBEXresItemX 2 10 4" xfId="38849" xr:uid="{E8C96DEE-2C36-44F3-B6A3-1E9872291D51}"/>
    <cellStyle name="SAPBEXresItemX 2 10 5" xfId="38852" xr:uid="{775E8BAF-6565-4555-9C51-9505F1659CC0}"/>
    <cellStyle name="SAPBEXresItemX 2 11" xfId="43698" xr:uid="{A1C51EAE-28D6-4E02-8942-4563DF68714F}"/>
    <cellStyle name="SAPBEXresItemX 2 12" xfId="43699" xr:uid="{CAD834D0-FDE9-4AAB-ACCE-373C6BC80609}"/>
    <cellStyle name="SAPBEXresItemX 2 13" xfId="43700" xr:uid="{65DCA7A0-B183-48DF-B8FC-5AFEADC64ADD}"/>
    <cellStyle name="SAPBEXresItemX 2 14" xfId="29896" xr:uid="{EBFEDD81-7E5C-4815-9954-F8920C50BEE1}"/>
    <cellStyle name="SAPBEXresItemX 2 15" xfId="29898" xr:uid="{EADD32D3-E675-4FC8-B59F-FED16BAB35B0}"/>
    <cellStyle name="SAPBEXresItemX 2 16" xfId="29900" xr:uid="{053A7348-3D1D-4402-8CDF-2C75CDA29035}"/>
    <cellStyle name="SAPBEXresItemX 2 17" xfId="29902" xr:uid="{4B0343E0-F7FC-4504-B855-DD415D5EB37F}"/>
    <cellStyle name="SAPBEXresItemX 2 18" xfId="29904" xr:uid="{0E26D94E-98A8-4419-91C4-0CFCAAB363A8}"/>
    <cellStyle name="SAPBEXresItemX 2 2" xfId="2595" xr:uid="{FD442150-80ED-45B6-92FD-1D18AD47D5F4}"/>
    <cellStyle name="SAPBEXresItemX 2 2 10" xfId="4986" xr:uid="{30A9257F-4538-4ABF-B2AD-0D6A23FB1F58}"/>
    <cellStyle name="SAPBEXresItemX 2 2 2" xfId="43701" xr:uid="{B300D762-5B32-4B2A-B292-3B4315C60CFE}"/>
    <cellStyle name="SAPBEXresItemX 2 2 2 2" xfId="43702" xr:uid="{8E267759-8BAB-492A-8344-4AA7EF6E325C}"/>
    <cellStyle name="SAPBEXresItemX 2 2 2 3" xfId="41074" xr:uid="{0233965F-304D-422F-BE99-75DDC7751016}"/>
    <cellStyle name="SAPBEXresItemX 2 2 2 4" xfId="41084" xr:uid="{55F33F21-E71F-451F-88B6-CBF9DB0B5E2A}"/>
    <cellStyle name="SAPBEXresItemX 2 2 2 5" xfId="41086" xr:uid="{E8D391FD-F240-477D-94B3-FDE76F31B997}"/>
    <cellStyle name="SAPBEXresItemX 2 2 3" xfId="43703" xr:uid="{B5522411-691F-40FE-9FFA-5F10F4B817A6}"/>
    <cellStyle name="SAPBEXresItemX 2 2 4" xfId="41614" xr:uid="{494222B4-EE09-4274-AC07-97D9CD17D096}"/>
    <cellStyle name="SAPBEXresItemX 2 2 5" xfId="41617" xr:uid="{3C8CDB71-7BD8-455E-B119-12EE75D5C578}"/>
    <cellStyle name="SAPBEXresItemX 2 2 6" xfId="41620" xr:uid="{013E910B-2796-4C2F-B452-66DB2061935A}"/>
    <cellStyle name="SAPBEXresItemX 2 2 7" xfId="41056" xr:uid="{F8690211-50B6-4CF0-8F59-21AFD22B9EAB}"/>
    <cellStyle name="SAPBEXresItemX 2 2 8" xfId="43705" xr:uid="{7EDC7C13-2FD9-4C57-B288-3C61EB9C2A6C}"/>
    <cellStyle name="SAPBEXresItemX 2 2 9" xfId="43707" xr:uid="{4460B81F-5C7F-4C8F-A6EB-EB31F1A355EF}"/>
    <cellStyle name="SAPBEXresItemX 2 3" xfId="10274" xr:uid="{57DDDDFD-F175-42CF-921E-6554462619A6}"/>
    <cellStyle name="SAPBEXresItemX 2 3 10" xfId="38819" xr:uid="{7A0F28B5-724F-486A-AC20-10F37BDA87B1}"/>
    <cellStyle name="SAPBEXresItemX 2 3 2" xfId="43709" xr:uid="{D8F6485F-F162-4D70-9581-B33247D65EDA}"/>
    <cellStyle name="SAPBEXresItemX 2 3 2 2" xfId="43710" xr:uid="{498D4B43-2EF7-4C0A-8673-4C97755756E9}"/>
    <cellStyle name="SAPBEXresItemX 2 3 2 3" xfId="41160" xr:uid="{F02E85AB-413A-4EB3-A4A3-E7E1C8D88FF9}"/>
    <cellStyle name="SAPBEXresItemX 2 3 2 4" xfId="41162" xr:uid="{FFA23EE6-9E8A-4D0B-A272-0E107700FB01}"/>
    <cellStyle name="SAPBEXresItemX 2 3 2 5" xfId="41164" xr:uid="{2C9761AE-471F-428F-B6C6-B04108365455}"/>
    <cellStyle name="SAPBEXresItemX 2 3 3" xfId="43711" xr:uid="{73701FA3-2086-4CEA-AD1F-F5BA6684BDFF}"/>
    <cellStyle name="SAPBEXresItemX 2 3 4" xfId="43712" xr:uid="{F92935B9-B4EA-4A71-A6A7-39B2D9C2DF1B}"/>
    <cellStyle name="SAPBEXresItemX 2 3 5" xfId="43713" xr:uid="{4393B448-2D3B-4C4B-86EA-D7A214B81859}"/>
    <cellStyle name="SAPBEXresItemX 2 3 6" xfId="43714" xr:uid="{3F457028-9DF6-4C3B-BF5B-158CAB932353}"/>
    <cellStyle name="SAPBEXresItemX 2 3 7" xfId="43715" xr:uid="{001D595C-66F6-4E45-9828-68DB2D4D64D7}"/>
    <cellStyle name="SAPBEXresItemX 2 3 8" xfId="43716" xr:uid="{6188552B-ECA5-425F-ABDD-58B37AD12E09}"/>
    <cellStyle name="SAPBEXresItemX 2 3 9" xfId="43717" xr:uid="{598DDC72-6319-49EF-8C0E-4462CEB56563}"/>
    <cellStyle name="SAPBEXresItemX 2 4" xfId="10278" xr:uid="{6737F28D-72AB-4FF5-B358-22694500B129}"/>
    <cellStyle name="SAPBEXresItemX 2 4 10" xfId="38890" xr:uid="{2922A307-0F72-4059-AA96-60D2D4F34B2A}"/>
    <cellStyle name="SAPBEXresItemX 2 4 2" xfId="43718" xr:uid="{24FD741B-F637-4D01-80A6-111A309C8674}"/>
    <cellStyle name="SAPBEXresItemX 2 4 2 2" xfId="43719" xr:uid="{9229D8D1-19B8-4EAE-A256-4E3164A8098D}"/>
    <cellStyle name="SAPBEXresItemX 2 4 2 3" xfId="41237" xr:uid="{BAE42EAF-6852-469B-BDB2-1C2EF7512F6F}"/>
    <cellStyle name="SAPBEXresItemX 2 4 2 4" xfId="41239" xr:uid="{C4D608E5-BBFE-4A3F-A607-7E0DB408FBBE}"/>
    <cellStyle name="SAPBEXresItemX 2 4 2 5" xfId="41241" xr:uid="{B1F39D22-E391-44E3-BD33-E9D517F3B73A}"/>
    <cellStyle name="SAPBEXresItemX 2 4 3" xfId="43720" xr:uid="{BB851340-9899-42A0-8A3E-6D9B21C42695}"/>
    <cellStyle name="SAPBEXresItemX 2 4 4" xfId="43721" xr:uid="{8A9126EF-1F12-4E1C-91FB-9FAF23AB1D3A}"/>
    <cellStyle name="SAPBEXresItemX 2 4 5" xfId="43722" xr:uid="{9D9D236A-C365-45A9-ADED-A8B5C5FC21AC}"/>
    <cellStyle name="SAPBEXresItemX 2 4 6" xfId="43723" xr:uid="{13ADE88E-E7FB-47B7-975C-D1C41052D494}"/>
    <cellStyle name="SAPBEXresItemX 2 4 7" xfId="43724" xr:uid="{D9EA78C3-2ADC-4E71-AB33-DEE9FC07FCB9}"/>
    <cellStyle name="SAPBEXresItemX 2 4 8" xfId="43725" xr:uid="{3CC99FB2-802A-4839-8E23-13327C1CCB3F}"/>
    <cellStyle name="SAPBEXresItemX 2 4 9" xfId="43726" xr:uid="{F67EFDB2-B0FB-4AAC-9DBF-97F25B79806E}"/>
    <cellStyle name="SAPBEXresItemX 2 5" xfId="30534" xr:uid="{22F3416D-5BE8-4567-A38F-05C2087C02EF}"/>
    <cellStyle name="SAPBEXresItemX 2 5 10" xfId="43727" xr:uid="{F59DC779-ACC9-4AA8-8E01-25D829499D78}"/>
    <cellStyle name="SAPBEXresItemX 2 5 2" xfId="43728" xr:uid="{5F374469-096D-4C38-8F7D-EC03AE0C6795}"/>
    <cellStyle name="SAPBEXresItemX 2 5 2 2" xfId="43729" xr:uid="{0C7DE4BC-048A-4383-B328-C769CA28EB0B}"/>
    <cellStyle name="SAPBEXresItemX 2 5 2 3" xfId="43730" xr:uid="{C399B96C-17E0-46D4-9001-91D038448983}"/>
    <cellStyle name="SAPBEXresItemX 2 5 2 4" xfId="43731" xr:uid="{93B6EEB7-3AB3-4959-95A5-551495EC9373}"/>
    <cellStyle name="SAPBEXresItemX 2 5 2 5" xfId="43732" xr:uid="{E828283B-2284-41EF-ADC2-77002E7BA9B7}"/>
    <cellStyle name="SAPBEXresItemX 2 5 3" xfId="43733" xr:uid="{4FCC0116-D9A3-4512-8B45-9EE45036909C}"/>
    <cellStyle name="SAPBEXresItemX 2 5 4" xfId="43734" xr:uid="{BCDF328C-A9B5-4234-A061-12BE7FCE874B}"/>
    <cellStyle name="SAPBEXresItemX 2 5 5" xfId="43735" xr:uid="{053DB60C-1DBA-476C-A4C8-68EEC2F294A4}"/>
    <cellStyle name="SAPBEXresItemX 2 5 6" xfId="43736" xr:uid="{8216D08B-29E4-4F0D-9C80-18C2ED554FE1}"/>
    <cellStyle name="SAPBEXresItemX 2 5 7" xfId="43737" xr:uid="{72B135F6-DBB0-436F-9AF6-25DA0353486A}"/>
    <cellStyle name="SAPBEXresItemX 2 5 8" xfId="43738" xr:uid="{6F9D0C7B-1363-4144-AF9D-CE18ECAA0F96}"/>
    <cellStyle name="SAPBEXresItemX 2 5 9" xfId="43739" xr:uid="{82DEDB06-C228-4EC3-BF04-9BECB51E6266}"/>
    <cellStyle name="SAPBEXresItemX 2 6" xfId="30536" xr:uid="{94CDB806-1AF2-4BD6-8322-E2CD92EAFDFF}"/>
    <cellStyle name="SAPBEXresItemX 2 6 10" xfId="43740" xr:uid="{625A2E81-F924-469A-ACBF-CE8F69C212D5}"/>
    <cellStyle name="SAPBEXresItemX 2 6 2" xfId="43741" xr:uid="{946063DA-F3C5-4004-9A1D-BB82112FDD8C}"/>
    <cellStyle name="SAPBEXresItemX 2 6 2 2" xfId="43742" xr:uid="{47BDED9C-EA70-49B1-9AEC-DF4C846C418B}"/>
    <cellStyle name="SAPBEXresItemX 2 6 2 3" xfId="43743" xr:uid="{AAC43D78-B746-4E88-99E6-FC60158711D3}"/>
    <cellStyle name="SAPBEXresItemX 2 6 2 4" xfId="41648" xr:uid="{5A3BFBDD-8B21-464F-83C9-860781DD23D5}"/>
    <cellStyle name="SAPBEXresItemX 2 6 2 5" xfId="41650" xr:uid="{E72B0437-CCAA-495E-A9B5-48FE0EBCEE98}"/>
    <cellStyle name="SAPBEXresItemX 2 6 3" xfId="43744" xr:uid="{3A7BCA89-818E-43A6-8574-081ACA9CA7A0}"/>
    <cellStyle name="SAPBEXresItemX 2 6 4" xfId="43745" xr:uid="{3E1FCB37-9C89-40EA-82B1-14640A39D2CC}"/>
    <cellStyle name="SAPBEXresItemX 2 6 5" xfId="43746" xr:uid="{ACD3C950-3A24-4FAC-81AB-3E98D5E2582C}"/>
    <cellStyle name="SAPBEXresItemX 2 6 6" xfId="43747" xr:uid="{D08048D5-F389-4265-8D75-DEE0DE796455}"/>
    <cellStyle name="SAPBEXresItemX 2 6 7" xfId="43748" xr:uid="{BC5C10AE-B231-4F4D-B4F6-B34698B9F8DA}"/>
    <cellStyle name="SAPBEXresItemX 2 6 8" xfId="43749" xr:uid="{345C0A66-862D-440C-9C8F-0FA91C8F4BD5}"/>
    <cellStyle name="SAPBEXresItemX 2 6 9" xfId="43750" xr:uid="{77E35D7C-BA69-4644-8F39-402FEE85F8C4}"/>
    <cellStyle name="SAPBEXresItemX 2 7" xfId="30538" xr:uid="{8F39A53D-CA8B-452B-855E-3B159E9D5822}"/>
    <cellStyle name="SAPBEXresItemX 2 7 2" xfId="43751" xr:uid="{93F813F3-68BF-4E67-9963-9ADF31FA6666}"/>
    <cellStyle name="SAPBEXresItemX 2 7 3" xfId="43752" xr:uid="{1E1DC2CD-59B9-454C-B35F-95BEC0474203}"/>
    <cellStyle name="SAPBEXresItemX 2 7 4" xfId="43753" xr:uid="{79C8A336-EC7E-46C2-A7B7-3B393F2111DC}"/>
    <cellStyle name="SAPBEXresItemX 2 7 5" xfId="43754" xr:uid="{4DB84E13-68B9-4402-98E4-A27422DA7B41}"/>
    <cellStyle name="SAPBEXresItemX 2 8" xfId="43755" xr:uid="{D759CCBE-27E5-48FB-9512-39FA1BFEEB7E}"/>
    <cellStyle name="SAPBEXresItemX 2 8 2" xfId="43756" xr:uid="{22DC3728-F239-4825-8E74-B5A2EFC9CC38}"/>
    <cellStyle name="SAPBEXresItemX 2 8 3" xfId="43757" xr:uid="{EC03925E-71DC-4B4F-8EEE-119D1DB32636}"/>
    <cellStyle name="SAPBEXresItemX 2 8 4" xfId="43758" xr:uid="{0209A520-7B40-4863-B81D-D35FEEAB5C33}"/>
    <cellStyle name="SAPBEXresItemX 2 8 5" xfId="43759" xr:uid="{1073E74E-7D49-49D3-AD42-C880D278843C}"/>
    <cellStyle name="SAPBEXresItemX 2 9" xfId="43760" xr:uid="{AF8E080E-7202-47DF-93B1-FECED151D40A}"/>
    <cellStyle name="SAPBEXresItemX 2 9 2" xfId="43003" xr:uid="{AA7406EF-5263-40E3-8381-10A2E3E9F0D4}"/>
    <cellStyle name="SAPBEXresItemX 2 9 3" xfId="43761" xr:uid="{1BAD9D50-1479-47A7-85B6-2C225A7C0766}"/>
    <cellStyle name="SAPBEXresItemX 2 9 4" xfId="43762" xr:uid="{C5699861-EEC0-4364-A9DF-B8C7B109C9EE}"/>
    <cellStyle name="SAPBEXresItemX 2 9 5" xfId="17489" xr:uid="{33A668F1-63A3-4F19-9A75-D4D74B3EFF69}"/>
    <cellStyle name="SAPBEXresItemX 2_New TB 18-19" xfId="43763" xr:uid="{7D5AB38D-AA27-4DEE-8586-E1E0549A0117}"/>
    <cellStyle name="SAPBEXresItemX 20" xfId="25750" xr:uid="{41A63160-6AF2-4FF2-9EF1-88599D6402DA}"/>
    <cellStyle name="SAPBEXresItemX 3" xfId="27372" xr:uid="{60E93939-E2F8-4C32-94EC-F42979737C08}"/>
    <cellStyle name="SAPBEXresItemX 3 10" xfId="24669" xr:uid="{27F9F012-811E-4618-B46A-92333C785789}"/>
    <cellStyle name="SAPBEXresItemX 3 10 2" xfId="43764" xr:uid="{5D9B6F98-8E9D-4050-9AD2-8E8D9E9E26AD}"/>
    <cellStyle name="SAPBEXresItemX 3 10 3" xfId="43765" xr:uid="{45D1CE67-8B24-497A-BAFD-35356AE7848E}"/>
    <cellStyle name="SAPBEXresItemX 3 10 4" xfId="43766" xr:uid="{14DFE245-9C3B-4FCE-85ED-F8F98440E3EE}"/>
    <cellStyle name="SAPBEXresItemX 3 10 5" xfId="43767" xr:uid="{601CEC4D-3FFE-4AC6-A88B-D07C152473C3}"/>
    <cellStyle name="SAPBEXresItemX 3 11" xfId="43768" xr:uid="{E0798C49-69A3-4C56-8111-5295BB75C797}"/>
    <cellStyle name="SAPBEXresItemX 3 12" xfId="43769" xr:uid="{81DBF033-44DC-4EDB-B0A2-28A20E4F9A7B}"/>
    <cellStyle name="SAPBEXresItemX 3 13" xfId="43770" xr:uid="{B62C0A23-97FE-4D22-B42F-69D2916B4F65}"/>
    <cellStyle name="SAPBEXresItemX 3 14" xfId="16302" xr:uid="{2F6F7DBE-AFE0-490B-8613-C8F01B10FC75}"/>
    <cellStyle name="SAPBEXresItemX 3 15" xfId="16306" xr:uid="{3BBB2494-A23B-4BC4-8A05-87FC0FE6101E}"/>
    <cellStyle name="SAPBEXresItemX 3 16" xfId="16314" xr:uid="{269B53C7-8632-412A-A402-0D5236A2F37B}"/>
    <cellStyle name="SAPBEXresItemX 3 17" xfId="11942" xr:uid="{65D77647-B60D-4F18-BFDB-2BFB01375B48}"/>
    <cellStyle name="SAPBEXresItemX 3 18" xfId="11952" xr:uid="{919CCE52-B2E3-448C-AEE4-3D2BE786CD89}"/>
    <cellStyle name="SAPBEXresItemX 3 2" xfId="10292" xr:uid="{64BB06C9-B450-4F5B-9BFC-A2276D51A01A}"/>
    <cellStyle name="SAPBEXresItemX 3 2 10" xfId="5743" xr:uid="{8CED9959-B98D-4ED3-B370-D26DC548FF24}"/>
    <cellStyle name="SAPBEXresItemX 3 2 2" xfId="43771" xr:uid="{CC490F55-690F-4655-A273-5768070C52F9}"/>
    <cellStyle name="SAPBEXresItemX 3 2 2 2" xfId="43772" xr:uid="{65D05E05-3DBF-47E0-B788-D94A96660F74}"/>
    <cellStyle name="SAPBEXresItemX 3 2 2 3" xfId="42700" xr:uid="{5C82D505-76C2-42D8-966E-A1D15B4D6C2F}"/>
    <cellStyle name="SAPBEXresItemX 3 2 2 4" xfId="42704" xr:uid="{5BBCD504-3981-4199-9FC8-5CC5C0F69440}"/>
    <cellStyle name="SAPBEXresItemX 3 2 2 5" xfId="14064" xr:uid="{ABBE9DDD-A945-4BD1-9AE1-E4C70C88C239}"/>
    <cellStyle name="SAPBEXresItemX 3 2 3" xfId="43773" xr:uid="{09B54742-1398-4861-9805-2346F2AAA921}"/>
    <cellStyle name="SAPBEXresItemX 3 2 4" xfId="43775" xr:uid="{C9A8B104-325A-4C56-BFE7-ACFE510DAB8B}"/>
    <cellStyle name="SAPBEXresItemX 3 2 5" xfId="43777" xr:uid="{D7B34D6E-7C81-41D8-B99A-8BDFF1682A78}"/>
    <cellStyle name="SAPBEXresItemX 3 2 6" xfId="41368" xr:uid="{F3FC5A6D-38FD-4EDF-B05F-5D7B43E20547}"/>
    <cellStyle name="SAPBEXresItemX 3 2 7" xfId="41371" xr:uid="{B97E571D-46B4-4B34-BCC7-4830435F3FEF}"/>
    <cellStyle name="SAPBEXresItemX 3 2 8" xfId="41374" xr:uid="{F7C32289-A933-4946-8EC4-CE0CA090FC1F}"/>
    <cellStyle name="SAPBEXresItemX 3 2 9" xfId="41377" xr:uid="{52B70394-3CAA-4B41-A4B9-F54F056A214A}"/>
    <cellStyle name="SAPBEXresItemX 3 3" xfId="10295" xr:uid="{A87F1015-269E-4CBB-8314-B6F086AF53FA}"/>
    <cellStyle name="SAPBEXresItemX 3 3 10" xfId="43779" xr:uid="{428EBD58-F4DA-4EC4-9180-392870DCB975}"/>
    <cellStyle name="SAPBEXresItemX 3 3 2" xfId="43780" xr:uid="{CB61F61D-FBF1-434A-B245-AE45B2213A6E}"/>
    <cellStyle name="SAPBEXresItemX 3 3 2 2" xfId="10091" xr:uid="{E529D0D1-E50F-4B5A-8BE9-4FFE038A410E}"/>
    <cellStyle name="SAPBEXresItemX 3 3 2 3" xfId="10097" xr:uid="{8E785842-508C-4B6A-A9F3-6016A6C383C6}"/>
    <cellStyle name="SAPBEXresItemX 3 3 2 4" xfId="10103" xr:uid="{E5C2C3AA-DAAD-4F9C-A60F-6B3565193188}"/>
    <cellStyle name="SAPBEXresItemX 3 3 2 5" xfId="10107" xr:uid="{BEDB4D50-4222-4BFD-AD2E-F79C88FA382A}"/>
    <cellStyle name="SAPBEXresItemX 3 3 3" xfId="43781" xr:uid="{0F127AC8-AD3D-4439-9A04-D69DB1D34FAE}"/>
    <cellStyle name="SAPBEXresItemX 3 3 4" xfId="43782" xr:uid="{B3CF2288-5974-4ED0-8D41-842EFE1BF468}"/>
    <cellStyle name="SAPBEXresItemX 3 3 5" xfId="43783" xr:uid="{43B6D5CF-F619-405B-A4A7-A38C1F2E4132}"/>
    <cellStyle name="SAPBEXresItemX 3 3 6" xfId="43784" xr:uid="{790CDE1C-93D9-42B1-8BD5-84016D98A281}"/>
    <cellStyle name="SAPBEXresItemX 3 3 7" xfId="43785" xr:uid="{8B3D4204-0A99-40C4-9DFE-D6514AB62B00}"/>
    <cellStyle name="SAPBEXresItemX 3 3 8" xfId="43786" xr:uid="{57DBD877-811B-4255-A498-0A430CEBE5C8}"/>
    <cellStyle name="SAPBEXresItemX 3 3 9" xfId="31519" xr:uid="{BE0CD8B5-54A5-41A1-8296-89AEC6A4E0B4}"/>
    <cellStyle name="SAPBEXresItemX 3 4" xfId="10298" xr:uid="{A519C62A-6C08-4FCB-8950-A43C1376C841}"/>
    <cellStyle name="SAPBEXresItemX 3 4 10" xfId="43787" xr:uid="{BFA1F878-76B9-492B-B86F-7AFA9B748BC3}"/>
    <cellStyle name="SAPBEXresItemX 3 4 2" xfId="43789" xr:uid="{320F47AA-5C82-452C-9352-A32507E50233}"/>
    <cellStyle name="SAPBEXresItemX 3 4 2 2" xfId="8956" xr:uid="{659C0E60-A04D-44C1-AD27-6F8668F289DF}"/>
    <cellStyle name="SAPBEXresItemX 3 4 2 3" xfId="8964" xr:uid="{8E790399-73A5-440F-A7C4-ACD15C109987}"/>
    <cellStyle name="SAPBEXresItemX 3 4 2 4" xfId="8973" xr:uid="{5AF36CCF-0B01-4990-96C4-B6C809812196}"/>
    <cellStyle name="SAPBEXresItemX 3 4 2 5" xfId="8979" xr:uid="{13DFCCF2-7505-4728-AFC1-33333F45863A}"/>
    <cellStyle name="SAPBEXresItemX 3 4 3" xfId="43790" xr:uid="{60EBFD2E-EB46-437E-B0D4-427EBFB2FE5F}"/>
    <cellStyle name="SAPBEXresItemX 3 4 4" xfId="43791" xr:uid="{688BE42F-82A0-4D54-B090-3AB3D21AFD17}"/>
    <cellStyle name="SAPBEXresItemX 3 4 5" xfId="43792" xr:uid="{C1E1FC4B-2E73-42D0-845A-0C11C2664587}"/>
    <cellStyle name="SAPBEXresItemX 3 4 6" xfId="43793" xr:uid="{DE1FD4DD-9449-46AD-9D3E-6B44F2819981}"/>
    <cellStyle name="SAPBEXresItemX 3 4 7" xfId="43794" xr:uid="{E5F76E6F-B801-4235-878D-7B38601D3F1F}"/>
    <cellStyle name="SAPBEXresItemX 3 4 8" xfId="43795" xr:uid="{8E1D564A-8D27-4DBB-A6DC-2D18BD1B75D4}"/>
    <cellStyle name="SAPBEXresItemX 3 4 9" xfId="43796" xr:uid="{E5788042-D9A2-4669-8EF6-BD8824FFEF19}"/>
    <cellStyle name="SAPBEXresItemX 3 5" xfId="30540" xr:uid="{CEB3B090-E8CD-467A-9A4A-BA96904D177A}"/>
    <cellStyle name="SAPBEXresItemX 3 5 10" xfId="43797" xr:uid="{5838817F-2BA0-4EB1-801E-FBEF6B480227}"/>
    <cellStyle name="SAPBEXresItemX 3 5 2" xfId="43798" xr:uid="{2DA8C15E-51E0-4346-84FA-13C684F65D63}"/>
    <cellStyle name="SAPBEXresItemX 3 5 2 2" xfId="9803" xr:uid="{13E8B08D-397D-4C99-A862-04E688AB649B}"/>
    <cellStyle name="SAPBEXresItemX 3 5 2 3" xfId="9813" xr:uid="{B7C9E619-EC1D-4028-B99A-B45581083F5C}"/>
    <cellStyle name="SAPBEXresItemX 3 5 2 4" xfId="9821" xr:uid="{E93C2F73-76E8-45D1-89E5-91029EA8E437}"/>
    <cellStyle name="SAPBEXresItemX 3 5 2 5" xfId="9828" xr:uid="{E5C00B6F-DB55-4B51-B51F-DF04536BAF4C}"/>
    <cellStyle name="SAPBEXresItemX 3 5 3" xfId="43799" xr:uid="{E06CBDDD-0F48-4BCC-9790-405A3C5851E3}"/>
    <cellStyle name="SAPBEXresItemX 3 5 4" xfId="16066" xr:uid="{A7EC836A-B064-47BD-8489-FFD2DBB2FCA2}"/>
    <cellStyle name="SAPBEXresItemX 3 5 5" xfId="43800" xr:uid="{BD50127D-A1E3-41B7-9FAE-57C99B0C6B69}"/>
    <cellStyle name="SAPBEXresItemX 3 5 6" xfId="43801" xr:uid="{331CA4E5-59FD-4128-9224-289DC6BED339}"/>
    <cellStyle name="SAPBEXresItemX 3 5 7" xfId="43802" xr:uid="{3C6C2558-9EBC-4FF1-90F0-E23CCCC79AAE}"/>
    <cellStyle name="SAPBEXresItemX 3 5 8" xfId="43803" xr:uid="{DABCFFCE-10F8-4888-9D75-7BE9A868F7D7}"/>
    <cellStyle name="SAPBEXresItemX 3 5 9" xfId="43804" xr:uid="{B9747DFC-6AD6-403F-9B15-8741FEAA73C3}"/>
    <cellStyle name="SAPBEXresItemX 3 6" xfId="30542" xr:uid="{59A0FF2F-C2A0-4A12-B7B4-C31F1BB5727B}"/>
    <cellStyle name="SAPBEXresItemX 3 6 10" xfId="43805" xr:uid="{53EB90AD-D01A-402B-8746-8DB3ECF8158A}"/>
    <cellStyle name="SAPBEXresItemX 3 6 2" xfId="3219" xr:uid="{93E05F1C-2961-4F2A-86BB-055BA58DFAED}"/>
    <cellStyle name="SAPBEXresItemX 3 6 2 2" xfId="3774" xr:uid="{30A4292E-64D7-4E1C-BDA4-994A0344F19F}"/>
    <cellStyle name="SAPBEXresItemX 3 6 2 3" xfId="3779" xr:uid="{50BEDAD9-849A-454C-9266-1AD44DD14F57}"/>
    <cellStyle name="SAPBEXresItemX 3 6 2 4" xfId="3785" xr:uid="{DB23C565-C296-452D-8FC4-860F3E4213BA}"/>
    <cellStyle name="SAPBEXresItemX 3 6 2 5" xfId="10933" xr:uid="{3E51D691-45F5-4A0C-8199-E711C90DAED5}"/>
    <cellStyle name="SAPBEXresItemX 3 6 3" xfId="3231" xr:uid="{913EA8B6-9FD0-4785-9E71-8CF0D99CAE5F}"/>
    <cellStyle name="SAPBEXresItemX 3 6 4" xfId="8679" xr:uid="{86A289C1-1F58-45AE-938D-552FEA3AF448}"/>
    <cellStyle name="SAPBEXresItemX 3 6 5" xfId="43806" xr:uid="{49FB94F0-A94A-4B6E-BB9E-2818A594AFC7}"/>
    <cellStyle name="SAPBEXresItemX 3 6 6" xfId="43807" xr:uid="{2832F1BE-490F-43D2-9904-FC7E29EF572D}"/>
    <cellStyle name="SAPBEXresItemX 3 6 7" xfId="43808" xr:uid="{A568C0ED-4320-4D9D-9897-58ECB2A52A70}"/>
    <cellStyle name="SAPBEXresItemX 3 6 8" xfId="43809" xr:uid="{9E3F7AEF-0850-40D8-850C-3CE156F785A6}"/>
    <cellStyle name="SAPBEXresItemX 3 6 9" xfId="43810" xr:uid="{B145E878-F4FF-47BC-B653-F20B2A13F0F6}"/>
    <cellStyle name="SAPBEXresItemX 3 7" xfId="30544" xr:uid="{69E284FB-2CFC-4E1A-ABD3-25F3C2E5733C}"/>
    <cellStyle name="SAPBEXresItemX 3 7 2" xfId="5958" xr:uid="{234793AD-7EA1-4D21-B945-26E990A405FA}"/>
    <cellStyle name="SAPBEXresItemX 3 7 3" xfId="5965" xr:uid="{C1BC2556-9F40-4E32-A970-3234CECB4A02}"/>
    <cellStyle name="SAPBEXresItemX 3 7 4" xfId="8685" xr:uid="{91F08437-6029-425C-9D19-BF4A019615CE}"/>
    <cellStyle name="SAPBEXresItemX 3 7 5" xfId="27579" xr:uid="{F82B2B31-7D76-4F99-98B3-FEAB32A8FA75}"/>
    <cellStyle name="SAPBEXresItemX 3 8" xfId="43811" xr:uid="{D5A26755-00EE-4AEC-81C6-ED469A3DE6F5}"/>
    <cellStyle name="SAPBEXresItemX 3 8 2" xfId="6042" xr:uid="{FADD1571-573E-4939-824C-FA0D81723AB7}"/>
    <cellStyle name="SAPBEXresItemX 3 8 3" xfId="6050" xr:uid="{FA61EDEA-C29D-4294-A232-DF210697E2D0}"/>
    <cellStyle name="SAPBEXresItemX 3 8 4" xfId="8691" xr:uid="{F2F82E12-203D-450C-A5F1-D46BF49506EA}"/>
    <cellStyle name="SAPBEXresItemX 3 8 5" xfId="43812" xr:uid="{4BB75309-3A37-4898-A4CE-0B10960541F7}"/>
    <cellStyle name="SAPBEXresItemX 3 9" xfId="43813" xr:uid="{CDCFF528-6421-4AEF-9841-71ADF0548709}"/>
    <cellStyle name="SAPBEXresItemX 3 9 2" xfId="6133" xr:uid="{7D554CF8-B0C5-4CFC-8421-F19FDFC3F4F2}"/>
    <cellStyle name="SAPBEXresItemX 3 9 3" xfId="6144" xr:uid="{20F26A01-D7D5-4B83-822A-30354BFC035F}"/>
    <cellStyle name="SAPBEXresItemX 3 9 4" xfId="8696" xr:uid="{02DB84D2-FCC5-486B-A1B9-66BAD0F2B02F}"/>
    <cellStyle name="SAPBEXresItemX 3 9 5" xfId="43814" xr:uid="{7C73F44F-1957-4E81-A16B-A38A374F607F}"/>
    <cellStyle name="SAPBEXresItemX 3_New TB 18-19" xfId="43815" xr:uid="{1F137F96-5E43-4C23-BFDF-DE89AAF3E441}"/>
    <cellStyle name="SAPBEXresItemX 4" xfId="43816" xr:uid="{46577099-1C14-4303-9AE1-921671302058}"/>
    <cellStyle name="SAPBEXresItemX 4 10" xfId="43817" xr:uid="{1186F3EC-BCE3-411B-894E-9018BD8AC52B}"/>
    <cellStyle name="SAPBEXresItemX 4 2" xfId="10314" xr:uid="{4F212BCF-EA7F-4EFF-9130-D4AADFAA65F1}"/>
    <cellStyle name="SAPBEXresItemX 4 2 2" xfId="43818" xr:uid="{E0603B77-C5AF-4635-857B-8201508B4A29}"/>
    <cellStyle name="SAPBEXresItemX 4 2 3" xfId="43819" xr:uid="{70DBB9E7-1D37-4A2B-A957-EA5DF4AD9FB8}"/>
    <cellStyle name="SAPBEXresItemX 4 2 4" xfId="27654" xr:uid="{20F11B2B-E515-4862-8573-773AA096180D}"/>
    <cellStyle name="SAPBEXresItemX 4 2 5" xfId="27657" xr:uid="{B4B226A5-5C1D-4219-B736-A8A39633FCCF}"/>
    <cellStyle name="SAPBEXresItemX 4 3" xfId="10320" xr:uid="{84289890-BBA7-4C52-BB72-A98728BA2D34}"/>
    <cellStyle name="SAPBEXresItemX 4 4" xfId="9554" xr:uid="{D475E1A2-C4CA-499D-96C8-32918B3C5042}"/>
    <cellStyle name="SAPBEXresItemX 4 5" xfId="30546" xr:uid="{6DC17491-8FDA-45D5-93B2-6E36FBD316B5}"/>
    <cellStyle name="SAPBEXresItemX 4 6" xfId="30550" xr:uid="{845B14B5-5567-44F5-A194-4098732FAA92}"/>
    <cellStyle name="SAPBEXresItemX 4 7" xfId="30554" xr:uid="{2DB69A18-38F3-4040-93CC-828329CC4A47}"/>
    <cellStyle name="SAPBEXresItemX 4 8" xfId="43821" xr:uid="{B21885C8-D915-46E6-8BA0-1D0830E599B9}"/>
    <cellStyle name="SAPBEXresItemX 4 9" xfId="43822" xr:uid="{99776F77-6C97-470E-8ED3-13E57B7A4506}"/>
    <cellStyle name="SAPBEXresItemX 5" xfId="43823" xr:uid="{9A1014F7-06F2-4F93-87B6-45F0F26DF397}"/>
    <cellStyle name="SAPBEXresItemX 5 10" xfId="43824" xr:uid="{2C47CA34-F59B-4B3D-B6E8-05CBC2C57420}"/>
    <cellStyle name="SAPBEXresItemX 5 2" xfId="10333" xr:uid="{9C5A177D-4465-4F1F-97EE-157004A1B20E}"/>
    <cellStyle name="SAPBEXresItemX 5 2 2" xfId="43826" xr:uid="{32A6E512-386A-4458-81D7-E83F3F3D5D59}"/>
    <cellStyle name="SAPBEXresItemX 5 2 3" xfId="43827" xr:uid="{A0FCFC8B-2525-42E2-A183-42188545420C}"/>
    <cellStyle name="SAPBEXresItemX 5 2 4" xfId="43829" xr:uid="{18DDDF5C-56D7-443E-A128-C81529AB4E3F}"/>
    <cellStyle name="SAPBEXresItemX 5 2 5" xfId="43831" xr:uid="{C03BA038-AE7C-4385-B24D-AF57C1CD0CC5}"/>
    <cellStyle name="SAPBEXresItemX 5 3" xfId="858" xr:uid="{36CC3BF5-B7B6-4FED-B918-F709F4DA4738}"/>
    <cellStyle name="SAPBEXresItemX 5 4" xfId="10337" xr:uid="{212CE44B-C07D-45F2-B874-CF5D837BCA24}"/>
    <cellStyle name="SAPBEXresItemX 5 5" xfId="30557" xr:uid="{134663F2-CFBB-4810-BEC4-0E18A8DA2F7C}"/>
    <cellStyle name="SAPBEXresItemX 5 6" xfId="30560" xr:uid="{343598B1-BD71-4B7E-97D9-7CEBC696FC21}"/>
    <cellStyle name="SAPBEXresItemX 5 7" xfId="30563" xr:uid="{1C428AB8-0333-4921-888E-7B41DDFD8205}"/>
    <cellStyle name="SAPBEXresItemX 5 8" xfId="43833" xr:uid="{DD8BAE68-A88A-419A-8145-5B29376076C0}"/>
    <cellStyle name="SAPBEXresItemX 5 9" xfId="43834" xr:uid="{FEB72292-4094-4ECC-8B99-112780ADBFDC}"/>
    <cellStyle name="SAPBEXresItemX 6" xfId="43835" xr:uid="{F9B1B052-BEEA-43AD-A5C5-349D8A6B5831}"/>
    <cellStyle name="SAPBEXresItemX 6 10" xfId="43836" xr:uid="{D9B5A311-40BE-48A7-99D2-536E6601D913}"/>
    <cellStyle name="SAPBEXresItemX 6 2" xfId="10359" xr:uid="{80AA497C-ACC8-4B4A-B45F-E9AB0E878931}"/>
    <cellStyle name="SAPBEXresItemX 6 2 2" xfId="11520" xr:uid="{5759EF4B-E0FE-47D7-BA1E-F867664DE1B9}"/>
    <cellStyle name="SAPBEXresItemX 6 2 3" xfId="11523" xr:uid="{68759366-213A-440E-B9DF-52A35BEFA1C0}"/>
    <cellStyle name="SAPBEXresItemX 6 2 4" xfId="11527" xr:uid="{CD5BC668-48ED-4479-8F94-733BD9A9A8FB}"/>
    <cellStyle name="SAPBEXresItemX 6 2 5" xfId="11534" xr:uid="{7291C328-1A5F-4E02-B0E5-9F0337B46052}"/>
    <cellStyle name="SAPBEXresItemX 6 3" xfId="10364" xr:uid="{D877A447-5847-4FAA-B8F1-311D27CE568E}"/>
    <cellStyle name="SAPBEXresItemX 6 4" xfId="10369" xr:uid="{86F7C01D-92BF-483F-9794-AE497FD8C6FA}"/>
    <cellStyle name="SAPBEXresItemX 6 5" xfId="11573" xr:uid="{54F4495C-8A89-4C16-AF46-E17F71ED082B}"/>
    <cellStyle name="SAPBEXresItemX 6 6" xfId="11593" xr:uid="{DD7991C0-ACEC-4C4A-92CF-14C68419C610}"/>
    <cellStyle name="SAPBEXresItemX 6 7" xfId="24637" xr:uid="{8A390179-466D-4BE8-86D2-BAE429F3A07E}"/>
    <cellStyle name="SAPBEXresItemX 6 8" xfId="40242" xr:uid="{D8F905F0-5634-45B0-995B-51DFBA74391F}"/>
    <cellStyle name="SAPBEXresItemX 6 9" xfId="38344" xr:uid="{9CD8D519-D376-4F0A-B5C0-E0084EF17A2A}"/>
    <cellStyle name="SAPBEXresItemX 7" xfId="43837" xr:uid="{05FD7490-1873-4F3F-96A7-4AC6D1568D19}"/>
    <cellStyle name="SAPBEXresItemX 7 10" xfId="7519" xr:uid="{77A61D59-1432-4F31-A7F9-AAA482003BC4}"/>
    <cellStyle name="SAPBEXresItemX 7 2" xfId="43838" xr:uid="{85747116-B7B7-44C4-9F08-8316981BC4AC}"/>
    <cellStyle name="SAPBEXresItemX 7 2 2" xfId="43839" xr:uid="{5C00B95D-10E9-4DF7-8DF4-67A5E715ABDA}"/>
    <cellStyle name="SAPBEXresItemX 7 2 3" xfId="43840" xr:uid="{A2CCEA01-3EBD-41EE-A741-FEA916BDFB70}"/>
    <cellStyle name="SAPBEXresItemX 7 2 4" xfId="43841" xr:uid="{6CE13F34-6243-4D03-9BBF-4BFC2A2FE368}"/>
    <cellStyle name="SAPBEXresItemX 7 2 5" xfId="43842" xr:uid="{CA6C075C-E4BE-41E7-90E4-5CFE734CE340}"/>
    <cellStyle name="SAPBEXresItemX 7 3" xfId="43843" xr:uid="{34F47007-6A25-4F1E-B0E1-8F48C0B6FB62}"/>
    <cellStyle name="SAPBEXresItemX 7 4" xfId="43844" xr:uid="{18FEEE95-6405-4A5D-AD5A-CA145C12A7E2}"/>
    <cellStyle name="SAPBEXresItemX 7 5" xfId="32556" xr:uid="{60317E6E-92AC-40E0-B56D-E97DC9706B3F}"/>
    <cellStyle name="SAPBEXresItemX 7 6" xfId="43845" xr:uid="{183C1C0C-57FC-4E9F-94E0-47C957F27E05}"/>
    <cellStyle name="SAPBEXresItemX 7 7" xfId="43846" xr:uid="{C5DD7C28-4789-4B33-A9E1-40D445678754}"/>
    <cellStyle name="SAPBEXresItemX 7 8" xfId="43847" xr:uid="{AAB59158-A741-4D27-A131-16A0F4D3901E}"/>
    <cellStyle name="SAPBEXresItemX 7 9" xfId="43848" xr:uid="{FF8BA82C-EEA6-46E1-B92C-5C485EF9B7E4}"/>
    <cellStyle name="SAPBEXresItemX 8" xfId="43849" xr:uid="{1F6714C2-7D13-47D9-BC46-F249DE684180}"/>
    <cellStyle name="SAPBEXresItemX 8 10" xfId="24723" xr:uid="{12020028-9401-4FCF-AC54-ACE2C38BE8FB}"/>
    <cellStyle name="SAPBEXresItemX 8 2" xfId="43850" xr:uid="{0324FB54-D676-4E8B-A0BC-252B2E90FCE5}"/>
    <cellStyle name="SAPBEXresItemX 8 2 2" xfId="43851" xr:uid="{2F86C038-7F11-42F1-AE10-9F256C8EF3F6}"/>
    <cellStyle name="SAPBEXresItemX 8 2 3" xfId="43852" xr:uid="{7C357414-9A53-430E-ADA3-C9A06A901308}"/>
    <cellStyle name="SAPBEXresItemX 8 2 4" xfId="43853" xr:uid="{71762E1C-8999-4EB7-9D16-493C4C37540A}"/>
    <cellStyle name="SAPBEXresItemX 8 2 5" xfId="43854" xr:uid="{B1896650-15C7-4644-880C-E8FC912D768A}"/>
    <cellStyle name="SAPBEXresItemX 8 3" xfId="43855" xr:uid="{33BB7981-7D48-42CD-9BCE-566AD782780E}"/>
    <cellStyle name="SAPBEXresItemX 8 4" xfId="43856" xr:uid="{DFBD5BF8-ABA9-49A0-8EDA-D7DE79FA7E07}"/>
    <cellStyle name="SAPBEXresItemX 8 5" xfId="43857" xr:uid="{8FE87DEA-19B9-4040-B2F9-E47FCAD85B55}"/>
    <cellStyle name="SAPBEXresItemX 8 6" xfId="43858" xr:uid="{5C25AAAC-767B-45A9-B004-DD46CEC290B6}"/>
    <cellStyle name="SAPBEXresItemX 8 7" xfId="43859" xr:uid="{9271C3CE-DBAF-4F9F-BE47-5A09130F5DF1}"/>
    <cellStyle name="SAPBEXresItemX 8 8" xfId="43860" xr:uid="{DE0807FD-D834-4AEB-8669-AB8E4AA6B32C}"/>
    <cellStyle name="SAPBEXresItemX 8 9" xfId="43861" xr:uid="{F68874D9-3267-488A-A978-A7F700A428CD}"/>
    <cellStyle name="SAPBEXresItemX 9" xfId="36648" xr:uid="{8EBD0416-4654-4B13-A2CB-3C238D031788}"/>
    <cellStyle name="SAPBEXresItemX 9 2" xfId="31768" xr:uid="{566632D1-33A0-4E4D-88C1-7A6655BDD4B6}"/>
    <cellStyle name="SAPBEXresItemX 9 3" xfId="31781" xr:uid="{9C0BC927-8374-42CA-8DAF-EC2A91644E06}"/>
    <cellStyle name="SAPBEXresItemX 9 4" xfId="31794" xr:uid="{92215996-9EC8-4AC6-AE1A-EB6552CACC2C}"/>
    <cellStyle name="SAPBEXresItemX 9 5" xfId="31811" xr:uid="{CB6974D4-723A-4C62-8D58-54EB5F43DB75}"/>
    <cellStyle name="SAPBEXresItemX_New TB 18-19" xfId="43862" xr:uid="{8F8871D3-FFFE-4E03-973F-D5524976D6E8}"/>
    <cellStyle name="SAPBEXstdData" xfId="41298" xr:uid="{61FC9503-1661-4A83-8309-43F71A82F1F9}"/>
    <cellStyle name="SAPBEXstdData 10" xfId="43863" xr:uid="{1590E671-E10C-453D-8B29-1B725CF2B1CE}"/>
    <cellStyle name="SAPBEXstdData 10 10" xfId="43864" xr:uid="{0B22DC61-C691-4D61-9DB7-710A38486C4E}"/>
    <cellStyle name="SAPBEXstdData 10 2" xfId="36485" xr:uid="{3761B2F8-3317-4334-AB57-DC30B5D97946}"/>
    <cellStyle name="SAPBEXstdData 10 2 2" xfId="36488" xr:uid="{2F70E1AE-0EB0-444C-A2DE-92918B07A4E2}"/>
    <cellStyle name="SAPBEXstdData 10 2 3" xfId="36490" xr:uid="{B2161E74-07DE-482A-8E89-EEACD0986D1C}"/>
    <cellStyle name="SAPBEXstdData 10 2 4" xfId="36492" xr:uid="{A926AE06-BC53-44C5-85CC-577A44297A8D}"/>
    <cellStyle name="SAPBEXstdData 10 2 5" xfId="36494" xr:uid="{5B888EF8-8A1B-429D-8BE8-C42D7D947756}"/>
    <cellStyle name="SAPBEXstdData 10 3" xfId="36497" xr:uid="{BD5D98EA-E93B-492B-92DA-9346BFC8BC9E}"/>
    <cellStyle name="SAPBEXstdData 10 4" xfId="36500" xr:uid="{1002B81C-4368-4B37-A5C1-D6AFB5CA74F8}"/>
    <cellStyle name="SAPBEXstdData 10 5" xfId="34202" xr:uid="{7C3C2E58-630B-4037-9C91-688A23935B07}"/>
    <cellStyle name="SAPBEXstdData 10 6" xfId="35486" xr:uid="{39062D99-A53D-43A4-B14C-B9F32F680266}"/>
    <cellStyle name="SAPBEXstdData 10 7" xfId="35547" xr:uid="{107C4131-5AE2-43E8-A58B-F5F68BEB1ECE}"/>
    <cellStyle name="SAPBEXstdData 10 8" xfId="35580" xr:uid="{1BDE07F9-A005-483B-A511-CC407C8FADE2}"/>
    <cellStyle name="SAPBEXstdData 10 9" xfId="35601" xr:uid="{62B0F08A-C181-4100-B4E2-D1FDCC37D5C9}"/>
    <cellStyle name="SAPBEXstdData 11" xfId="26280" xr:uid="{AB965E4D-66FB-4D39-84FE-236EE3946A54}"/>
    <cellStyle name="SAPBEXstdData 11 10" xfId="43866" xr:uid="{5ABF8E50-91F2-4593-BB66-8D77643D14F2}"/>
    <cellStyle name="SAPBEXstdData 11 2" xfId="36971" xr:uid="{FBB18D3C-C4DC-4180-9741-EE7F7D26984C}"/>
    <cellStyle name="SAPBEXstdData 11 2 2" xfId="26343" xr:uid="{B254374E-CED2-44FC-8171-79B15F6A07A6}"/>
    <cellStyle name="SAPBEXstdData 11 2 3" xfId="43867" xr:uid="{34288387-E251-460A-ABC4-9C5627A2BA16}"/>
    <cellStyle name="SAPBEXstdData 11 2 4" xfId="43868" xr:uid="{5D0CCC0E-90D4-4725-831C-A8473ECCF4F6}"/>
    <cellStyle name="SAPBEXstdData 11 2 5" xfId="43869" xr:uid="{64D49CDE-7701-45A2-9689-CE92AFE91704}"/>
    <cellStyle name="SAPBEXstdData 11 3" xfId="36973" xr:uid="{C7F07B89-CAEC-4870-81A8-CE0CA0992508}"/>
    <cellStyle name="SAPBEXstdData 11 4" xfId="36975" xr:uid="{465F6C90-815D-4D64-AC8B-E7A0B5C8ADA9}"/>
    <cellStyle name="SAPBEXstdData 11 5" xfId="36977" xr:uid="{6693AFB6-FE74-444F-BA74-BD6C092E6599}"/>
    <cellStyle name="SAPBEXstdData 11 6" xfId="36979" xr:uid="{1131ECF4-CB97-4795-8DD2-5BC5AB5B7C89}"/>
    <cellStyle name="SAPBEXstdData 11 7" xfId="36981" xr:uid="{62733DB9-B3C9-4287-A35E-239B0C7FDC4D}"/>
    <cellStyle name="SAPBEXstdData 11 8" xfId="36983" xr:uid="{3EB9BCD5-2372-42D7-B67C-A89554C5EFD0}"/>
    <cellStyle name="SAPBEXstdData 11 9" xfId="43870" xr:uid="{E6FD1016-974C-459A-9524-496E2FFC077E}"/>
    <cellStyle name="SAPBEXstdData 12" xfId="26282" xr:uid="{0F80F21E-2C7D-447D-A19A-4436A6E2F443}"/>
    <cellStyle name="SAPBEXstdData 12 2" xfId="36991" xr:uid="{ED215473-6728-4B0D-9857-FB982BDF5015}"/>
    <cellStyle name="SAPBEXstdData 12 3" xfId="36993" xr:uid="{03183B7D-BD23-4BBB-A077-9B6C4D67F037}"/>
    <cellStyle name="SAPBEXstdData 12 4" xfId="36995" xr:uid="{C88E36AC-C827-4FC1-9A40-8187939603A8}"/>
    <cellStyle name="SAPBEXstdData 12 5" xfId="36997" xr:uid="{B946F217-2976-4ECA-AE33-8C50B8A628AD}"/>
    <cellStyle name="SAPBEXstdData 13" xfId="26285" xr:uid="{98379071-AD52-4CD5-BB88-A9248CD17B33}"/>
    <cellStyle name="SAPBEXstdData 13 2" xfId="37004" xr:uid="{6C2B9C8C-DBB2-4942-A819-D7CDCE9B92C6}"/>
    <cellStyle name="SAPBEXstdData 13 3" xfId="37006" xr:uid="{43CC97F9-0F03-4463-A9E2-A0CFD4633ACD}"/>
    <cellStyle name="SAPBEXstdData 13 4" xfId="37008" xr:uid="{AEA58C46-640F-480D-A2B4-E931CD5EAC1E}"/>
    <cellStyle name="SAPBEXstdData 13 5" xfId="37010" xr:uid="{52F03DDB-367D-481B-82E2-ABFBE37B5DB4}"/>
    <cellStyle name="SAPBEXstdData 14" xfId="26288" xr:uid="{51B16975-7256-4F8D-A53E-EE5509152683}"/>
    <cellStyle name="SAPBEXstdData 14 2" xfId="25125" xr:uid="{4CC64F38-393E-41F9-8F3E-5154A01EF58E}"/>
    <cellStyle name="SAPBEXstdData 14 3" xfId="25131" xr:uid="{E3466E6B-50EB-4A70-8DBA-B0DF726484E4}"/>
    <cellStyle name="SAPBEXstdData 14 4" xfId="25137" xr:uid="{9CF10249-6A4B-42AC-9768-990766FB0B42}"/>
    <cellStyle name="SAPBEXstdData 14 5" xfId="37013" xr:uid="{517B0F7B-BFF5-43FE-922E-E21E5C538DB5}"/>
    <cellStyle name="SAPBEXstdData 15" xfId="26292" xr:uid="{BF6FDE8E-8C24-4319-8757-6CD9C82C39AA}"/>
    <cellStyle name="SAPBEXstdData 15 2" xfId="36536" xr:uid="{10C33FB9-9443-402B-B2AC-C9B4250CD09C}"/>
    <cellStyle name="SAPBEXstdData 15 3" xfId="37019" xr:uid="{4B1839C1-52B7-4080-BF56-74C83CB95F5F}"/>
    <cellStyle name="SAPBEXstdData 15 4" xfId="37021" xr:uid="{C13EECA9-02D3-4568-BC2F-97F63ECDABFF}"/>
    <cellStyle name="SAPBEXstdData 15 5" xfId="34214" xr:uid="{25F7F48F-1D0D-47AD-B6E5-3DC1953C3040}"/>
    <cellStyle name="SAPBEXstdData 16" xfId="26296" xr:uid="{6A7CEECB-C2B7-4BBE-8804-C5049E9D47C5}"/>
    <cellStyle name="SAPBEXstdData 17" xfId="26300" xr:uid="{F7EA5BFB-A263-40DB-985E-D2FB1B246B5B}"/>
    <cellStyle name="SAPBEXstdData 18" xfId="26304" xr:uid="{AF853B2D-2F0F-494F-9087-44899B27E626}"/>
    <cellStyle name="SAPBEXstdData 19" xfId="30920" xr:uid="{E0EAE8E1-1561-4158-8678-53B1C3507396}"/>
    <cellStyle name="SAPBEXstdData 2" xfId="43871" xr:uid="{3978B972-816F-46D9-AA07-66C8010C6730}"/>
    <cellStyle name="SAPBEXstdData 2 10" xfId="27315" xr:uid="{E2A0C9E6-D818-4436-8136-E43A0E0896EB}"/>
    <cellStyle name="SAPBEXstdData 2 10 2" xfId="43872" xr:uid="{C149D671-4700-46DA-910A-F46A5E04A3D8}"/>
    <cellStyle name="SAPBEXstdData 2 10 3" xfId="43873" xr:uid="{8CC957B4-6C67-4BF9-B27D-FEE2679663E6}"/>
    <cellStyle name="SAPBEXstdData 2 10 4" xfId="43874" xr:uid="{59577BDD-71FE-451A-B769-8428A2DFC440}"/>
    <cellStyle name="SAPBEXstdData 2 10 5" xfId="43875" xr:uid="{6127E924-EFDB-42CE-BBBE-0933EBEA259D}"/>
    <cellStyle name="SAPBEXstdData 2 10 6" xfId="43876" xr:uid="{30D5023F-E4E5-4322-B3D8-CD6C94658196}"/>
    <cellStyle name="SAPBEXstdData 2 10 7" xfId="43877" xr:uid="{6F9CFA64-6F23-4531-A518-BEA51B7F0277}"/>
    <cellStyle name="SAPBEXstdData 2 10 8" xfId="43878" xr:uid="{1BE8D2EF-4E44-40A4-9DBF-E51C28F1D187}"/>
    <cellStyle name="SAPBEXstdData 2 10 9" xfId="43879" xr:uid="{027E2F1B-13B6-4402-A941-2C6BDADBC5E7}"/>
    <cellStyle name="SAPBEXstdData 2 11" xfId="27318" xr:uid="{15547B64-35D4-4B4C-966C-E473232981BD}"/>
    <cellStyle name="SAPBEXstdData 2 11 2" xfId="43880" xr:uid="{4699F71F-E511-41DB-B30B-A44965328BB7}"/>
    <cellStyle name="SAPBEXstdData 2 11 3" xfId="43881" xr:uid="{D0A623CB-43C6-4E35-B7B1-3B9D34D09D25}"/>
    <cellStyle name="SAPBEXstdData 2 11 4" xfId="43882" xr:uid="{929B3496-C73C-4FB6-93E8-11A5261DC64B}"/>
    <cellStyle name="SAPBEXstdData 2 11 5" xfId="43883" xr:uid="{9E08B5BD-6D5F-41A4-AED7-7EEB40A725F2}"/>
    <cellStyle name="SAPBEXstdData 2 11 6" xfId="43884" xr:uid="{B2072496-76DB-418F-812B-344AB88D39B3}"/>
    <cellStyle name="SAPBEXstdData 2 11 7" xfId="43885" xr:uid="{B7CC767B-F4FF-4A2E-8FB9-15115B629920}"/>
    <cellStyle name="SAPBEXstdData 2 11 8" xfId="43886" xr:uid="{939C9A89-7690-4D13-AB82-ADF7838A2B8D}"/>
    <cellStyle name="SAPBEXstdData 2 11 9" xfId="43887" xr:uid="{2AFD94B3-6111-4C4C-9C21-AC65BBD37903}"/>
    <cellStyle name="SAPBEXstdData 2 12" xfId="14475" xr:uid="{1DB31076-632E-4967-9686-85ABC1C0D769}"/>
    <cellStyle name="SAPBEXstdData 2 12 2" xfId="43888" xr:uid="{5EB4767D-8FCF-4009-BE12-9A78EEE84568}"/>
    <cellStyle name="SAPBEXstdData 2 12 3" xfId="9620" xr:uid="{56BF6D1E-FCE3-4108-B336-F2014CAD7CF1}"/>
    <cellStyle name="SAPBEXstdData 2 12 4" xfId="9638" xr:uid="{F2D75955-D7C1-44CA-BB7A-B1DA23B94AB6}"/>
    <cellStyle name="SAPBEXstdData 2 12 5" xfId="9657" xr:uid="{D3BAA348-ECBF-40E7-B314-81BED23B85A3}"/>
    <cellStyle name="SAPBEXstdData 2 12 6" xfId="9664" xr:uid="{C49F2530-0BCE-479F-B3AC-DBFE9A42AE18}"/>
    <cellStyle name="SAPBEXstdData 2 12 7" xfId="9677" xr:uid="{72EA4020-CF3D-47FF-8D2B-8B61991AE8A3}"/>
    <cellStyle name="SAPBEXstdData 2 12 8" xfId="43889" xr:uid="{F1DA508C-2101-44EE-B17D-74AEC831EC76}"/>
    <cellStyle name="SAPBEXstdData 2 12 9" xfId="43890" xr:uid="{FE8B7370-49CB-4D68-99A8-0D38CDDBCD68}"/>
    <cellStyle name="SAPBEXstdData 2 13" xfId="14480" xr:uid="{E4894422-FEDE-478C-A732-DF1DC391D972}"/>
    <cellStyle name="SAPBEXstdData 2 13 2" xfId="43891" xr:uid="{85538771-ABDF-4216-95C9-DD03C4B6B7ED}"/>
    <cellStyle name="SAPBEXstdData 2 13 3" xfId="43892" xr:uid="{9AA8A7D6-992E-4D3A-98F3-FAA612F6A2FE}"/>
    <cellStyle name="SAPBEXstdData 2 13 4" xfId="43893" xr:uid="{123D46A3-B7E8-4EE4-8398-DC912D4F1030}"/>
    <cellStyle name="SAPBEXstdData 2 13 5" xfId="43894" xr:uid="{F068818E-D071-4783-A47F-7B073FB2878B}"/>
    <cellStyle name="SAPBEXstdData 2 13 6" xfId="43895" xr:uid="{7E2270E4-686A-46CF-8C37-7ADF0AFAE66B}"/>
    <cellStyle name="SAPBEXstdData 2 13 7" xfId="11245" xr:uid="{3E74F9EA-82BE-4058-8B19-32D4846A3443}"/>
    <cellStyle name="SAPBEXstdData 2 13 8" xfId="11249" xr:uid="{2F352CDD-E4F6-4E50-A3F5-06E08AB9859F}"/>
    <cellStyle name="SAPBEXstdData 2 13 9" xfId="11252" xr:uid="{C6B36776-6DDB-4432-B7E6-C44999A14DE9}"/>
    <cellStyle name="SAPBEXstdData 2 14" xfId="14485" xr:uid="{8758A4C9-67D5-45C6-936F-4B49DD7644E4}"/>
    <cellStyle name="SAPBEXstdData 2 15" xfId="14488" xr:uid="{6103F9FB-5222-49A9-A0F5-DDE2FB3AB3C0}"/>
    <cellStyle name="SAPBEXstdData 2 16" xfId="14492" xr:uid="{154B3FD4-2E07-4F98-A532-98EF668157A0}"/>
    <cellStyle name="SAPBEXstdData 2 17" xfId="14495" xr:uid="{9F1BE19F-BD79-44A6-BF3E-0348027461B0}"/>
    <cellStyle name="SAPBEXstdData 2 18" xfId="14497" xr:uid="{AF9B9B79-C71E-4D21-A838-1AB0F6F33D37}"/>
    <cellStyle name="SAPBEXstdData 2 19" xfId="13545" xr:uid="{0F504EDE-5245-4598-80EA-1BBF8FBC04B1}"/>
    <cellStyle name="SAPBEXstdData 2 2" xfId="43896" xr:uid="{EFC3F5AD-35FB-4DBE-9184-78EC0032F875}"/>
    <cellStyle name="SAPBEXstdData 2 2 10" xfId="43897" xr:uid="{8ED42069-8BF4-4BC0-953D-3162AD73D167}"/>
    <cellStyle name="SAPBEXstdData 2 2 10 2" xfId="17465" xr:uid="{6A5E200B-E8D2-4D34-8A3F-D032AE1DF9A7}"/>
    <cellStyle name="SAPBEXstdData 2 2 10 3" xfId="17467" xr:uid="{0C0602B2-2AE4-4798-90F7-F77B52B60147}"/>
    <cellStyle name="SAPBEXstdData 2 2 10 4" xfId="17469" xr:uid="{F6F2D134-AA51-4EF6-BCB6-5FE59EC56C55}"/>
    <cellStyle name="SAPBEXstdData 2 2 10 5" xfId="17471" xr:uid="{A2D91F03-E80E-44D6-9646-CCF4C1DB2270}"/>
    <cellStyle name="SAPBEXstdData 2 2 10 6" xfId="6295" xr:uid="{6D55382D-F466-48D4-A575-BBD59B87CCBC}"/>
    <cellStyle name="SAPBEXstdData 2 2 10 7" xfId="897" xr:uid="{28A33D60-AD2C-483E-BFB8-F1EA21804940}"/>
    <cellStyle name="SAPBEXstdData 2 2 10 8" xfId="5009" xr:uid="{6012A05A-1524-4AD0-8C5C-32CE5AEE68DB}"/>
    <cellStyle name="SAPBEXstdData 2 2 10 9" xfId="43898" xr:uid="{22250BD2-F7BD-4F47-9B1A-06231E1CA3EF}"/>
    <cellStyle name="SAPBEXstdData 2 2 11" xfId="43899" xr:uid="{6B3C466D-3076-469B-85DC-D836B543A4BA}"/>
    <cellStyle name="SAPBEXstdData 2 2 12" xfId="43900" xr:uid="{8F663F40-0C0D-4671-9779-7EBD787C4B44}"/>
    <cellStyle name="SAPBEXstdData 2 2 13" xfId="1751" xr:uid="{7F9497BB-8CC2-4AE3-AACF-B5DC670A02EA}"/>
    <cellStyle name="SAPBEXstdData 2 2 14" xfId="1777" xr:uid="{70C01535-21F8-43EC-AD27-5A878210FA9B}"/>
    <cellStyle name="SAPBEXstdData 2 2 15" xfId="13410" xr:uid="{4176918A-8596-4E9A-B511-63B10CF4F717}"/>
    <cellStyle name="SAPBEXstdData 2 2 16" xfId="13417" xr:uid="{0EFA6FF2-3C13-47AE-A808-1D350E78DFA7}"/>
    <cellStyle name="SAPBEXstdData 2 2 17" xfId="13423" xr:uid="{86B26A21-8A1C-4A4E-B92D-FBC26776E35C}"/>
    <cellStyle name="SAPBEXstdData 2 2 18" xfId="13429" xr:uid="{E1F7BD53-4360-4713-A4F4-18249FD1D27C}"/>
    <cellStyle name="SAPBEXstdData 2 2 2" xfId="43901" xr:uid="{5E460DAE-EA5B-4FFC-8C17-F7E2687AD97D}"/>
    <cellStyle name="SAPBEXstdData 2 2 2 10" xfId="15173" xr:uid="{876135BE-18FE-4238-B92B-045BBA83A8A3}"/>
    <cellStyle name="SAPBEXstdData 2 2 2 2" xfId="31272" xr:uid="{5E1E625F-381D-45F2-B861-86C6A123FF91}"/>
    <cellStyle name="SAPBEXstdData 2 2 2 2 2" xfId="3386" xr:uid="{3AB85706-FA84-4D1A-B0AE-5A9D2DF599E5}"/>
    <cellStyle name="SAPBEXstdData 2 2 2 2 3" xfId="18829" xr:uid="{1F7362B7-067B-4078-926A-B86D15053DB4}"/>
    <cellStyle name="SAPBEXstdData 2 2 2 2 4" xfId="18835" xr:uid="{FDE2318D-3FF0-4660-8540-0C89C3AB226F}"/>
    <cellStyle name="SAPBEXstdData 2 2 2 2 5" xfId="18841" xr:uid="{13156687-F3F2-4B0E-8521-F92B679E3A2A}"/>
    <cellStyle name="SAPBEXstdData 2 2 2 2 6" xfId="18845" xr:uid="{BF6094A0-BCC5-460D-BA15-9EE2B53CB70E}"/>
    <cellStyle name="SAPBEXstdData 2 2 2 2 7" xfId="19794" xr:uid="{05FDF61A-5B2C-4C67-B65E-F0A6A70D27A7}"/>
    <cellStyle name="SAPBEXstdData 2 2 2 2 8" xfId="19800" xr:uid="{E8205F51-4118-4F94-86D9-EC32816EE842}"/>
    <cellStyle name="SAPBEXstdData 2 2 2 2 9" xfId="24963" xr:uid="{B140BEA2-2A41-44F7-8C09-592519D63279}"/>
    <cellStyle name="SAPBEXstdData 2 2 2 3" xfId="31274" xr:uid="{64F26549-82AA-44A9-88D4-6B2FD573C2E5}"/>
    <cellStyle name="SAPBEXstdData 2 2 2 4" xfId="31276" xr:uid="{E5FA4912-17F4-44A8-B137-46112E351FF0}"/>
    <cellStyle name="SAPBEXstdData 2 2 2 5" xfId="31278" xr:uid="{35F5EA75-A6CF-4998-80E2-67A295A2CD32}"/>
    <cellStyle name="SAPBEXstdData 2 2 2 6" xfId="31280" xr:uid="{23DA2C20-DD04-4082-A3CD-ED4113E6DCD1}"/>
    <cellStyle name="SAPBEXstdData 2 2 2 7" xfId="43903" xr:uid="{1C52B3AB-6387-4FEC-A246-8CE7FFF0B41F}"/>
    <cellStyle name="SAPBEXstdData 2 2 2 8" xfId="43904" xr:uid="{B6787705-C967-482C-BA35-762263E7AA0B}"/>
    <cellStyle name="SAPBEXstdData 2 2 2 9" xfId="43905" xr:uid="{EBE914A5-837A-4A11-A8CF-886A927F0487}"/>
    <cellStyle name="SAPBEXstdData 2 2 3" xfId="43906" xr:uid="{1AC273FC-0B4D-4714-B39E-313DC88011E2}"/>
    <cellStyle name="SAPBEXstdData 2 2 3 10" xfId="43907" xr:uid="{D38F586F-B4CB-4061-9D79-1E3D534C8BA8}"/>
    <cellStyle name="SAPBEXstdData 2 2 3 2" xfId="43908" xr:uid="{D6D694ED-F948-40FD-8A63-A3C1E9758C54}"/>
    <cellStyle name="SAPBEXstdData 2 2 3 2 2" xfId="43909" xr:uid="{5FBA2FF6-E303-44F5-8045-B5A35888A891}"/>
    <cellStyle name="SAPBEXstdData 2 2 3 2 3" xfId="43910" xr:uid="{BB501D33-1FF6-4D84-AE82-8187F9024A40}"/>
    <cellStyle name="SAPBEXstdData 2 2 3 2 4" xfId="43911" xr:uid="{7CE9A73E-33F4-4918-9E32-137F1B421E3B}"/>
    <cellStyle name="SAPBEXstdData 2 2 3 2 5" xfId="43912" xr:uid="{08FFD75E-FEC8-443C-9C9C-5767D50C118B}"/>
    <cellStyle name="SAPBEXstdData 2 2 3 2 6" xfId="43913" xr:uid="{0519FEC9-49AB-4EDA-8AD5-100DB7AB366F}"/>
    <cellStyle name="SAPBEXstdData 2 2 3 2 7" xfId="43914" xr:uid="{7CAD1D58-D17C-4122-AC33-59468C607794}"/>
    <cellStyle name="SAPBEXstdData 2 2 3 2 8" xfId="43915" xr:uid="{26E2EF44-ABAB-4A62-9AE5-AAFD8C6771EE}"/>
    <cellStyle name="SAPBEXstdData 2 2 3 2 9" xfId="43916" xr:uid="{F2107E2C-4B93-472F-8768-C6E9055A3FAC}"/>
    <cellStyle name="SAPBEXstdData 2 2 3 3" xfId="43917" xr:uid="{7A8A8839-0A68-459A-A58E-82B97D42E3E6}"/>
    <cellStyle name="SAPBEXstdData 2 2 3 4" xfId="43918" xr:uid="{C7A3863C-F3F0-4D8A-ACB2-080769688D7F}"/>
    <cellStyle name="SAPBEXstdData 2 2 3 5" xfId="43919" xr:uid="{B6B0A06E-7441-44C6-8219-6C0BA64D5CB8}"/>
    <cellStyle name="SAPBEXstdData 2 2 3 6" xfId="43920" xr:uid="{883E28AE-B7A4-4850-AB6C-EDDE1B61FF28}"/>
    <cellStyle name="SAPBEXstdData 2 2 3 7" xfId="43921" xr:uid="{D6911E0E-640E-4D38-A198-92D2125D2988}"/>
    <cellStyle name="SAPBEXstdData 2 2 3 8" xfId="43922" xr:uid="{6CA9AE5F-286A-4250-A845-75A37F35A0CC}"/>
    <cellStyle name="SAPBEXstdData 2 2 3 9" xfId="43923" xr:uid="{70A7E06A-F2A2-40BB-8842-07667A112E51}"/>
    <cellStyle name="SAPBEXstdData 2 2 4" xfId="43924" xr:uid="{3BE7039E-6FB0-4D21-BEDA-78CED8170947}"/>
    <cellStyle name="SAPBEXstdData 2 2 4 10" xfId="36347" xr:uid="{2277E0CA-C15E-4993-A15D-1D8BC5AA7FC5}"/>
    <cellStyle name="SAPBEXstdData 2 2 4 2" xfId="43925" xr:uid="{BD83F6A5-8D42-40C7-B0F0-8BD24FB95E22}"/>
    <cellStyle name="SAPBEXstdData 2 2 4 2 2" xfId="41430" xr:uid="{54D452CA-DC25-4C44-99C4-03FEAF62F36C}"/>
    <cellStyle name="SAPBEXstdData 2 2 4 2 3" xfId="41432" xr:uid="{DAA12F44-2D72-4E37-B6FD-A68A7DFD98FA}"/>
    <cellStyle name="SAPBEXstdData 2 2 4 2 4" xfId="41434" xr:uid="{4A3D9882-7CBC-4C4B-AF94-1830CAC4EAE1}"/>
    <cellStyle name="SAPBEXstdData 2 2 4 2 5" xfId="41436" xr:uid="{7B46A092-9BEA-4E0B-AA93-877E501A6681}"/>
    <cellStyle name="SAPBEXstdData 2 2 4 2 6" xfId="41438" xr:uid="{A78027D2-3A8E-4C85-9073-5EE7F406A6EC}"/>
    <cellStyle name="SAPBEXstdData 2 2 4 2 7" xfId="41440" xr:uid="{41BE0D94-FCD0-4EEF-9ABE-C105864E0DA1}"/>
    <cellStyle name="SAPBEXstdData 2 2 4 2 8" xfId="41442" xr:uid="{2182A982-B263-4A46-A73C-5E4EFB62C4EC}"/>
    <cellStyle name="SAPBEXstdData 2 2 4 2 9" xfId="41444" xr:uid="{DA53D0BD-BD6C-4EAD-AFCF-698944DEE5CC}"/>
    <cellStyle name="SAPBEXstdData 2 2 4 3" xfId="43926" xr:uid="{0F60A38A-7567-4EC8-B86F-D3DEC53E7237}"/>
    <cellStyle name="SAPBEXstdData 2 2 4 4" xfId="43927" xr:uid="{675B01BE-0F3F-4649-9430-0BD7DD4C1869}"/>
    <cellStyle name="SAPBEXstdData 2 2 4 5" xfId="43928" xr:uid="{65CFB7E6-905D-44F8-B7F1-AF6036F3B6A4}"/>
    <cellStyle name="SAPBEXstdData 2 2 4 6" xfId="43929" xr:uid="{834414EF-B8BF-4DFE-9D02-A641C7289E36}"/>
    <cellStyle name="SAPBEXstdData 2 2 4 7" xfId="33434" xr:uid="{12DA57E3-A420-4B46-A0A1-0217D855E27A}"/>
    <cellStyle name="SAPBEXstdData 2 2 4 8" xfId="43930" xr:uid="{960F3006-8EAA-40D6-80A6-D9B44B24A0FE}"/>
    <cellStyle name="SAPBEXstdData 2 2 4 9" xfId="43931" xr:uid="{48FD8E0C-12F6-41A7-A667-AE14E4FF806B}"/>
    <cellStyle name="SAPBEXstdData 2 2 5" xfId="43932" xr:uid="{FE8D6616-D612-406C-A6A7-D5C27F63EAF8}"/>
    <cellStyle name="SAPBEXstdData 2 2 5 10" xfId="42995" xr:uid="{6FD7022A-D67F-4557-BB9A-CFB76FC9CBEB}"/>
    <cellStyle name="SAPBEXstdData 2 2 5 2" xfId="42964" xr:uid="{543ACFAA-71E5-4ADD-936B-CC78F34340FC}"/>
    <cellStyle name="SAPBEXstdData 2 2 5 2 2" xfId="43933" xr:uid="{8F9C35AD-B56A-4E54-AE2B-377B06498EC9}"/>
    <cellStyle name="SAPBEXstdData 2 2 5 2 3" xfId="43934" xr:uid="{36E89569-DCE2-4B4A-80ED-DDF0F07D3A60}"/>
    <cellStyle name="SAPBEXstdData 2 2 5 2 4" xfId="43935" xr:uid="{A130D7A2-A516-4BD3-8821-A7FE72F0C70A}"/>
    <cellStyle name="SAPBEXstdData 2 2 5 2 5" xfId="43936" xr:uid="{9E818875-4D52-4BDA-AAF7-941D4D2F6210}"/>
    <cellStyle name="SAPBEXstdData 2 2 5 2 6" xfId="43937" xr:uid="{4A2C4635-06C0-4C4E-A375-29F451C3B5AD}"/>
    <cellStyle name="SAPBEXstdData 2 2 5 2 7" xfId="43938" xr:uid="{B76DA7F4-B824-46C6-B194-267ECE47591D}"/>
    <cellStyle name="SAPBEXstdData 2 2 5 2 8" xfId="43939" xr:uid="{1231C197-2FF3-4F15-A560-15241945CC87}"/>
    <cellStyle name="SAPBEXstdData 2 2 5 2 9" xfId="43940" xr:uid="{C9F69788-03AA-418A-89BA-05526049F6A5}"/>
    <cellStyle name="SAPBEXstdData 2 2 5 3" xfId="27457" xr:uid="{80502EAF-3FF1-450B-A2FA-FC50BA83123C}"/>
    <cellStyle name="SAPBEXstdData 2 2 5 4" xfId="42966" xr:uid="{65021F20-8016-4406-A3A2-75FA63517767}"/>
    <cellStyle name="SAPBEXstdData 2 2 5 5" xfId="42968" xr:uid="{84380CF1-E6C0-46D4-B57E-117D7186AFD6}"/>
    <cellStyle name="SAPBEXstdData 2 2 5 6" xfId="42970" xr:uid="{CF2CA668-CEA4-4076-82A2-08341F0025CC}"/>
    <cellStyle name="SAPBEXstdData 2 2 5 7" xfId="42972" xr:uid="{29C9E01C-4E5C-4446-A6CD-CCD196E1DE73}"/>
    <cellStyle name="SAPBEXstdData 2 2 5 8" xfId="42974" xr:uid="{4A0AA2BD-2F0C-493A-9040-F2DF0520632B}"/>
    <cellStyle name="SAPBEXstdData 2 2 5 9" xfId="42976" xr:uid="{B9CAF75D-7F56-46B9-8EAA-8AA0DAD5BBBD}"/>
    <cellStyle name="SAPBEXstdData 2 2 6" xfId="43941" xr:uid="{0B47DA74-1622-4F14-A399-E4A9CD08B982}"/>
    <cellStyle name="SAPBEXstdData 2 2 6 10" xfId="43021" xr:uid="{215B16A3-19C3-4AD5-9E16-388A2489D134}"/>
    <cellStyle name="SAPBEXstdData 2 2 6 2" xfId="43942" xr:uid="{0F558B42-7E11-48DD-874E-CD1792226F99}"/>
    <cellStyle name="SAPBEXstdData 2 2 6 2 2" xfId="43943" xr:uid="{BC9EF14D-0D0D-4D14-ACAA-BCC6E0600A25}"/>
    <cellStyle name="SAPBEXstdData 2 2 6 2 3" xfId="43944" xr:uid="{BA02126A-FB62-4EBF-B787-EA99E4B9E135}"/>
    <cellStyle name="SAPBEXstdData 2 2 6 2 4" xfId="43945" xr:uid="{4BB0F674-8FEE-4717-A669-14ED3F6B593D}"/>
    <cellStyle name="SAPBEXstdData 2 2 6 2 5" xfId="43946" xr:uid="{8296BCE1-CEA2-4022-A368-16D489EFA93C}"/>
    <cellStyle name="SAPBEXstdData 2 2 6 2 6" xfId="43947" xr:uid="{DE9E9700-08E1-4262-9051-A8A1DD08D7E1}"/>
    <cellStyle name="SAPBEXstdData 2 2 6 2 7" xfId="43948" xr:uid="{F5A12D0E-15EB-44F8-ABBF-9ACF290693FB}"/>
    <cellStyle name="SAPBEXstdData 2 2 6 2 8" xfId="43949" xr:uid="{59B39576-9F13-431F-A34D-25A465D01B03}"/>
    <cellStyle name="SAPBEXstdData 2 2 6 2 9" xfId="43950" xr:uid="{59F074A3-F432-4079-BE4E-51CF79138D1E}"/>
    <cellStyle name="SAPBEXstdData 2 2 6 3" xfId="43951" xr:uid="{16496AA5-CFC1-4FF6-A89D-53E312D72743}"/>
    <cellStyle name="SAPBEXstdData 2 2 6 4" xfId="43952" xr:uid="{EBEB0BDF-E96D-4BAD-AF39-85A1B781097E}"/>
    <cellStyle name="SAPBEXstdData 2 2 6 5" xfId="43953" xr:uid="{318B5E35-690D-4B12-A1FB-0DF75A7E7A29}"/>
    <cellStyle name="SAPBEXstdData 2 2 6 6" xfId="43954" xr:uid="{2328E45C-DFEB-436A-B245-E83C4104DE99}"/>
    <cellStyle name="SAPBEXstdData 2 2 6 7" xfId="43955" xr:uid="{7D218FC1-8CB4-45BE-8966-4989B95ACB87}"/>
    <cellStyle name="SAPBEXstdData 2 2 6 8" xfId="43956" xr:uid="{8694B0B3-B929-44D2-9D2D-07DE0161949C}"/>
    <cellStyle name="SAPBEXstdData 2 2 6 9" xfId="43957" xr:uid="{33D9D02C-2550-4479-931F-73D588E6DEC7}"/>
    <cellStyle name="SAPBEXstdData 2 2 7" xfId="43958" xr:uid="{BEB9DF77-032B-478C-A926-18B1B1D0BD81}"/>
    <cellStyle name="SAPBEXstdData 2 2 7 2" xfId="43959" xr:uid="{BACDCAC6-8C1A-460F-9BEF-6C632819BCC3}"/>
    <cellStyle name="SAPBEXstdData 2 2 7 3" xfId="43960" xr:uid="{494550A3-F06E-467A-8042-85DDBD3C583A}"/>
    <cellStyle name="SAPBEXstdData 2 2 7 4" xfId="43961" xr:uid="{46AFF312-DC25-4624-B4D4-A52BE850480F}"/>
    <cellStyle name="SAPBEXstdData 2 2 7 5" xfId="43962" xr:uid="{CCBBB255-6C7B-4FE1-8FC2-ED3F26257827}"/>
    <cellStyle name="SAPBEXstdData 2 2 7 6" xfId="43963" xr:uid="{E557C5E0-38DE-4D92-94F2-BA2F266E068B}"/>
    <cellStyle name="SAPBEXstdData 2 2 7 7" xfId="43964" xr:uid="{3031B4D1-55C6-4DFC-A7D1-1E93E4413776}"/>
    <cellStyle name="SAPBEXstdData 2 2 7 8" xfId="43965" xr:uid="{616F6CA6-2B46-4F16-A8C5-D5452D9CE3D4}"/>
    <cellStyle name="SAPBEXstdData 2 2 7 9" xfId="43966" xr:uid="{45EE4EF0-6FAB-4F7F-86DA-1E35B4A02EAB}"/>
    <cellStyle name="SAPBEXstdData 2 2 8" xfId="43967" xr:uid="{5CEBA17F-0BAA-4A9C-B64B-BD4143A22234}"/>
    <cellStyle name="SAPBEXstdData 2 2 8 2" xfId="43968" xr:uid="{26C28413-645B-4094-90E7-DD6EA3EA3CEC}"/>
    <cellStyle name="SAPBEXstdData 2 2 8 3" xfId="39480" xr:uid="{AFFDA8B8-325A-4F68-820B-96B003FF970C}"/>
    <cellStyle name="SAPBEXstdData 2 2 8 4" xfId="12215" xr:uid="{CAF34E56-6DD8-44DE-BA27-A2B702E75E0C}"/>
    <cellStyle name="SAPBEXstdData 2 2 8 5" xfId="12221" xr:uid="{50B68525-1367-457D-BC77-E3545A33911B}"/>
    <cellStyle name="SAPBEXstdData 2 2 8 6" xfId="12227" xr:uid="{62B83DDD-1487-4A4D-A7E0-89CCAA667C4B}"/>
    <cellStyle name="SAPBEXstdData 2 2 8 7" xfId="12229" xr:uid="{668E0562-41CC-4D10-95E2-EC432B863837}"/>
    <cellStyle name="SAPBEXstdData 2 2 8 8" xfId="12233" xr:uid="{C6D64280-0152-4D40-B635-7FA846C46993}"/>
    <cellStyle name="SAPBEXstdData 2 2 8 9" xfId="10978" xr:uid="{FA458289-0078-45D3-B6A8-66256FED3437}"/>
    <cellStyle name="SAPBEXstdData 2 2 9" xfId="43969" xr:uid="{1D54388F-32C3-4128-9B80-DACC8A8AE51A}"/>
    <cellStyle name="SAPBEXstdData 2 2 9 2" xfId="43970" xr:uid="{852B4D0B-94C6-4652-B85C-C3D29C8810BE}"/>
    <cellStyle name="SAPBEXstdData 2 2 9 3" xfId="43971" xr:uid="{DEBAD34D-3BB6-4C0F-BBCE-90FB8BE101F1}"/>
    <cellStyle name="SAPBEXstdData 2 2 9 4" xfId="43972" xr:uid="{3AE4ED60-87E4-454A-909F-BEC8314C12FB}"/>
    <cellStyle name="SAPBEXstdData 2 2 9 5" xfId="43973" xr:uid="{C8CAA4F5-5731-4578-A95D-34BA121DE214}"/>
    <cellStyle name="SAPBEXstdData 2 2 9 6" xfId="43974" xr:uid="{2E37DA70-F567-49F4-BE0F-28392FE762C0}"/>
    <cellStyle name="SAPBEXstdData 2 2 9 7" xfId="12254" xr:uid="{3E9682D6-CD91-4CDF-8427-9E4487FE3EA8}"/>
    <cellStyle name="SAPBEXstdData 2 2 9 8" xfId="43975" xr:uid="{2086314C-29DC-46C5-AD3F-E2488E79208A}"/>
    <cellStyle name="SAPBEXstdData 2 2 9 9" xfId="10987" xr:uid="{7978B09E-85AE-48C6-B145-9B630FC770E4}"/>
    <cellStyle name="SAPBEXstdData 2 2_New TB 18-19" xfId="12487" xr:uid="{A4B0ADB2-4035-4515-927C-4E03280C821F}"/>
    <cellStyle name="SAPBEXstdData 2 20" xfId="14489" xr:uid="{2D7C01E6-EF8A-4E47-8E1C-F54FD572E51D}"/>
    <cellStyle name="SAPBEXstdData 2 21" xfId="14493" xr:uid="{E7DE0207-5752-4365-8E63-53A968A9F074}"/>
    <cellStyle name="SAPBEXstdData 2 3" xfId="43976" xr:uid="{11D55DE4-D0D3-49F2-898C-DE554EB2E061}"/>
    <cellStyle name="SAPBEXstdData 2 3 10" xfId="43977" xr:uid="{5DCA064D-8BFE-4765-AD6B-340AB4F8CF15}"/>
    <cellStyle name="SAPBEXstdData 2 3 10 2" xfId="43978" xr:uid="{8BE5E603-9C77-4FE9-9970-C1DB65B57016}"/>
    <cellStyle name="SAPBEXstdData 2 3 10 3" xfId="43979" xr:uid="{8071F1A1-4C04-406F-A3E5-F1AF746512AA}"/>
    <cellStyle name="SAPBEXstdData 2 3 10 4" xfId="43980" xr:uid="{42DE4EC8-29E1-4D8B-BEB9-FE602744E9C7}"/>
    <cellStyle name="SAPBEXstdData 2 3 10 5" xfId="43981" xr:uid="{CB864FE0-93B7-42C5-BFD1-E3AC29B8BF34}"/>
    <cellStyle name="SAPBEXstdData 2 3 10 6" xfId="43982" xr:uid="{015424DA-1BEF-45C4-98A4-55C120A6B88E}"/>
    <cellStyle name="SAPBEXstdData 2 3 10 7" xfId="43983" xr:uid="{E6086927-1F80-4320-AAC9-9F352B0761C9}"/>
    <cellStyle name="SAPBEXstdData 2 3 10 8" xfId="43984" xr:uid="{00DD0A37-3A4B-4254-93A7-2AE18BA31CBA}"/>
    <cellStyle name="SAPBEXstdData 2 3 10 9" xfId="43985" xr:uid="{A2A4C7EA-BD92-4C8C-B29C-1D28219B01D7}"/>
    <cellStyle name="SAPBEXstdData 2 3 11" xfId="43986" xr:uid="{7434F591-5AF6-4614-9C33-A0DE3C13E597}"/>
    <cellStyle name="SAPBEXstdData 2 3 12" xfId="43987" xr:uid="{DCBA17E4-A59E-4087-B52A-5EE35787498B}"/>
    <cellStyle name="SAPBEXstdData 2 3 13" xfId="43988" xr:uid="{7BC8A4BD-CDF9-4661-B255-9505E4CEBB3E}"/>
    <cellStyle name="SAPBEXstdData 2 3 14" xfId="43989" xr:uid="{146156F4-6CB0-4178-8236-7DD0FB7B97F7}"/>
    <cellStyle name="SAPBEXstdData 2 3 15" xfId="43990" xr:uid="{A22740BC-237D-4E27-9640-132536E0D80E}"/>
    <cellStyle name="SAPBEXstdData 2 3 16" xfId="43991" xr:uid="{D59AA075-BEBF-4CA3-AFF4-87493FAD3FE5}"/>
    <cellStyle name="SAPBEXstdData 2 3 17" xfId="43992" xr:uid="{D496849A-F9AF-4EF0-BA82-6220AC9527BC}"/>
    <cellStyle name="SAPBEXstdData 2 3 18" xfId="43993" xr:uid="{FC895DFA-8610-4100-8EAC-10EF56AB0D52}"/>
    <cellStyle name="SAPBEXstdData 2 3 2" xfId="43994" xr:uid="{B45328B2-8FE3-4612-A987-70DE7A9B0438}"/>
    <cellStyle name="SAPBEXstdData 2 3 2 10" xfId="43995" xr:uid="{F65BDDD8-654E-4E0B-AB5F-ED3A88AF2A49}"/>
    <cellStyle name="SAPBEXstdData 2 3 2 2" xfId="43996" xr:uid="{BF9B8ECD-FA00-4577-90B4-E6CBF73DE40E}"/>
    <cellStyle name="SAPBEXstdData 2 3 2 2 2" xfId="43997" xr:uid="{0AC3EDBE-AA60-4E50-AECB-2A029396101F}"/>
    <cellStyle name="SAPBEXstdData 2 3 2 2 3" xfId="43998" xr:uid="{3B2D6AE5-BA2E-4E25-82CD-1A7BCD0980C0}"/>
    <cellStyle name="SAPBEXstdData 2 3 2 2 4" xfId="43999" xr:uid="{37151DB5-EBF5-43CD-B364-AC24BBFCCA42}"/>
    <cellStyle name="SAPBEXstdData 2 3 2 2 5" xfId="44000" xr:uid="{D5A5C619-B4F2-4451-8191-28010C69E915}"/>
    <cellStyle name="SAPBEXstdData 2 3 2 2 6" xfId="44001" xr:uid="{71D7A34D-59A0-4032-A074-4137520F5AA8}"/>
    <cellStyle name="SAPBEXstdData 2 3 2 2 7" xfId="44003" xr:uid="{D47C94A9-9547-4703-B764-C9ED1F6C1733}"/>
    <cellStyle name="SAPBEXstdData 2 3 2 2 8" xfId="44004" xr:uid="{9AB22905-4D7D-4424-8968-891290987BBB}"/>
    <cellStyle name="SAPBEXstdData 2 3 2 2 9" xfId="44005" xr:uid="{518C512E-F2CB-4D0D-AA0B-B7C99D884A11}"/>
    <cellStyle name="SAPBEXstdData 2 3 2 3" xfId="44006" xr:uid="{66460259-9567-493B-9170-AC561E493F78}"/>
    <cellStyle name="SAPBEXstdData 2 3 2 4" xfId="44007" xr:uid="{D57A5B31-FEDF-4B06-B99C-B05F9ACD995B}"/>
    <cellStyle name="SAPBEXstdData 2 3 2 5" xfId="44008" xr:uid="{E81E20A9-094B-4A6C-9CD3-2F40F1A45688}"/>
    <cellStyle name="SAPBEXstdData 2 3 2 6" xfId="44009" xr:uid="{2CFA2891-5AFC-436F-A8AF-10424B165052}"/>
    <cellStyle name="SAPBEXstdData 2 3 2 7" xfId="44010" xr:uid="{47BEE811-DBA6-4C92-9500-7BE7AD3344C8}"/>
    <cellStyle name="SAPBEXstdData 2 3 2 8" xfId="44011" xr:uid="{9453FD24-A8E4-480F-AAF6-EF92485BE6CE}"/>
    <cellStyle name="SAPBEXstdData 2 3 2 9" xfId="44012" xr:uid="{EB246BB3-7D11-463E-B59F-85D93B50947B}"/>
    <cellStyle name="SAPBEXstdData 2 3 3" xfId="44013" xr:uid="{973F2F13-4A77-4D00-BA16-A83E65CD58C5}"/>
    <cellStyle name="SAPBEXstdData 2 3 3 10" xfId="39291" xr:uid="{E01E8771-A1AD-47B0-A8F8-C5A3E2BBFB01}"/>
    <cellStyle name="SAPBEXstdData 2 3 3 2" xfId="27121" xr:uid="{1E0E0BA3-029B-47C3-A52B-DCA0F42AFC25}"/>
    <cellStyle name="SAPBEXstdData 2 3 3 2 2" xfId="44014" xr:uid="{F047C082-1DD8-4702-A653-5AB509673B3A}"/>
    <cellStyle name="SAPBEXstdData 2 3 3 2 3" xfId="44015" xr:uid="{D07A0647-4272-411F-B8A8-C78D0BBE1898}"/>
    <cellStyle name="SAPBEXstdData 2 3 3 2 4" xfId="44016" xr:uid="{0AA9E43B-681A-4264-A8C3-2D27DC68DD8D}"/>
    <cellStyle name="SAPBEXstdData 2 3 3 2 5" xfId="44017" xr:uid="{8CFF3B65-D4FF-4B45-9A86-5D879AC45005}"/>
    <cellStyle name="SAPBEXstdData 2 3 3 2 6" xfId="44018" xr:uid="{1B9117E0-5D03-459E-9806-3FA94AFA6B86}"/>
    <cellStyle name="SAPBEXstdData 2 3 3 2 7" xfId="44019" xr:uid="{9C7101DC-978B-4687-822D-2E9F5552DE92}"/>
    <cellStyle name="SAPBEXstdData 2 3 3 2 8" xfId="44020" xr:uid="{E5BB5C60-CF8D-4DE0-B844-D38CF7DBEEC1}"/>
    <cellStyle name="SAPBEXstdData 2 3 3 2 9" xfId="44021" xr:uid="{07E734E9-465B-414E-A517-83F4AAF50389}"/>
    <cellStyle name="SAPBEXstdData 2 3 3 3" xfId="44022" xr:uid="{0DB8D2DE-C41D-4FC1-A35A-737903511329}"/>
    <cellStyle name="SAPBEXstdData 2 3 3 4" xfId="44023" xr:uid="{D8714A44-90B7-4CBE-86C2-30B1BA2B66E6}"/>
    <cellStyle name="SAPBEXstdData 2 3 3 5" xfId="44024" xr:uid="{EF0D299F-7A88-4370-B79C-E327210822B5}"/>
    <cellStyle name="SAPBEXstdData 2 3 3 6" xfId="44025" xr:uid="{696D28FF-EAE2-42CC-9101-B6D90250DF89}"/>
    <cellStyle name="SAPBEXstdData 2 3 3 7" xfId="44026" xr:uid="{0906B363-D111-4C78-B103-E13E80FB70C4}"/>
    <cellStyle name="SAPBEXstdData 2 3 3 8" xfId="44027" xr:uid="{92F755FB-890A-4FDE-A941-5F1ADA56FDB7}"/>
    <cellStyle name="SAPBEXstdData 2 3 3 9" xfId="44028" xr:uid="{350DECED-E877-4D1A-9E3A-7EA009B08DF9}"/>
    <cellStyle name="SAPBEXstdData 2 3 4" xfId="6175" xr:uid="{847C43D9-457C-487C-937F-081F41871C83}"/>
    <cellStyle name="SAPBEXstdData 2 3 4 10" xfId="39352" xr:uid="{B0C2FBA1-D823-41C0-A462-75E1E9C6E8E5}"/>
    <cellStyle name="SAPBEXstdData 2 3 4 2" xfId="44029" xr:uid="{E7B44827-17A4-4FBB-9D71-9565AD0F3391}"/>
    <cellStyle name="SAPBEXstdData 2 3 4 2 2" xfId="44030" xr:uid="{ABAE488F-8A68-4DAF-BA15-F68111D65024}"/>
    <cellStyle name="SAPBEXstdData 2 3 4 2 3" xfId="44031" xr:uid="{1A934F4F-5EA8-4A6F-B1B7-98D06963B683}"/>
    <cellStyle name="SAPBEXstdData 2 3 4 2 4" xfId="44032" xr:uid="{B254D11E-FEFC-4A9B-8796-3D020DBB3FF4}"/>
    <cellStyle name="SAPBEXstdData 2 3 4 2 5" xfId="44033" xr:uid="{BE85BF95-71D5-463A-BB51-F2A60DAC777E}"/>
    <cellStyle name="SAPBEXstdData 2 3 4 2 6" xfId="44034" xr:uid="{8063DF49-2B2B-4127-B2A7-235414172986}"/>
    <cellStyle name="SAPBEXstdData 2 3 4 2 7" xfId="44035" xr:uid="{79588D22-12F5-4720-8E14-6E52547B15D8}"/>
    <cellStyle name="SAPBEXstdData 2 3 4 2 8" xfId="33674" xr:uid="{40593ED5-C9AF-4576-AB8A-B834E42C9F98}"/>
    <cellStyle name="SAPBEXstdData 2 3 4 2 9" xfId="33676" xr:uid="{2DDD423D-D660-4E7B-BEC2-7C7C871C6A08}"/>
    <cellStyle name="SAPBEXstdData 2 3 4 3" xfId="44036" xr:uid="{CF8B0FD2-DF31-419D-9808-BB0B6BBC7CCA}"/>
    <cellStyle name="SAPBEXstdData 2 3 4 4" xfId="44037" xr:uid="{A6FF6EDB-9CE4-43F6-98EF-C379E77B58E0}"/>
    <cellStyle name="SAPBEXstdData 2 3 4 5" xfId="44038" xr:uid="{D22A9E04-1B88-4EED-85BF-99A607E14B73}"/>
    <cellStyle name="SAPBEXstdData 2 3 4 6" xfId="44039" xr:uid="{BB1CAD55-DFEE-4898-A355-4CD2CBEBE865}"/>
    <cellStyle name="SAPBEXstdData 2 3 4 7" xfId="44040" xr:uid="{1D7E7633-AB6D-4A9D-A003-2D3474606F8A}"/>
    <cellStyle name="SAPBEXstdData 2 3 4 8" xfId="16488" xr:uid="{EF26E45C-248C-4D54-9441-AD9C38ACAA64}"/>
    <cellStyle name="SAPBEXstdData 2 3 4 9" xfId="44041" xr:uid="{5C6EC8FB-52CE-484F-B9FC-A821244F39F6}"/>
    <cellStyle name="SAPBEXstdData 2 3 5" xfId="44042" xr:uid="{CFAB47E2-4EF4-4434-AEFD-117BBA15D555}"/>
    <cellStyle name="SAPBEXstdData 2 3 5 10" xfId="27470" xr:uid="{3DF80F38-99C6-414E-A5A7-9228A4D6D3F3}"/>
    <cellStyle name="SAPBEXstdData 2 3 5 2" xfId="44043" xr:uid="{290DD422-7AB9-4B42-A6A2-330E8CDE19AD}"/>
    <cellStyle name="SAPBEXstdData 2 3 5 2 2" xfId="44044" xr:uid="{59A05B58-4DD2-44A4-B3AD-54A82902C589}"/>
    <cellStyle name="SAPBEXstdData 2 3 5 2 3" xfId="44045" xr:uid="{9A7A309B-10FA-4DE6-8688-48F092655B4B}"/>
    <cellStyle name="SAPBEXstdData 2 3 5 2 4" xfId="44046" xr:uid="{ACB995F1-6629-4B61-8C65-EED86D1CB3BD}"/>
    <cellStyle name="SAPBEXstdData 2 3 5 2 5" xfId="44047" xr:uid="{794B981B-0D35-4F3D-8053-380F995A7748}"/>
    <cellStyle name="SAPBEXstdData 2 3 5 2 6" xfId="44048" xr:uid="{3BFF0603-984B-4A46-AE9C-A45A9B4D6193}"/>
    <cellStyle name="SAPBEXstdData 2 3 5 2 7" xfId="30812" xr:uid="{589C250F-DDFE-4CC3-8C31-D25666864FCD}"/>
    <cellStyle name="SAPBEXstdData 2 3 5 2 8" xfId="30822" xr:uid="{7AEB245F-461D-4595-B0B4-DE2A0CAE0DA9}"/>
    <cellStyle name="SAPBEXstdData 2 3 5 2 9" xfId="30828" xr:uid="{5140A236-6CE7-480E-B83F-F2DEFBD0B748}"/>
    <cellStyle name="SAPBEXstdData 2 3 5 3" xfId="44049" xr:uid="{274C30E3-F67C-499F-914E-EF839A1CBE80}"/>
    <cellStyle name="SAPBEXstdData 2 3 5 4" xfId="44050" xr:uid="{6C913C9A-42FB-4D8B-9A9A-1A752FDBAE35}"/>
    <cellStyle name="SAPBEXstdData 2 3 5 5" xfId="44051" xr:uid="{D949946F-270E-4642-93DA-3FCCD2E6D7F9}"/>
    <cellStyle name="SAPBEXstdData 2 3 5 6" xfId="27451" xr:uid="{598EF5B8-4944-4018-97C6-9238EF655035}"/>
    <cellStyle name="SAPBEXstdData 2 3 5 7" xfId="11103" xr:uid="{C2DC9AB7-FB35-452B-87FA-0E71D9B78818}"/>
    <cellStyle name="SAPBEXstdData 2 3 5 8" xfId="7727" xr:uid="{87CFAC45-E05D-43FC-A80B-3198BE4B94BC}"/>
    <cellStyle name="SAPBEXstdData 2 3 5 9" xfId="7738" xr:uid="{5501BE97-D60E-4D95-96C3-70E52EAAC7B5}"/>
    <cellStyle name="SAPBEXstdData 2 3 6" xfId="44052" xr:uid="{621E35F4-1695-475C-816F-79A1C6DA939D}"/>
    <cellStyle name="SAPBEXstdData 2 3 6 10" xfId="12281" xr:uid="{9ACA8AAE-BBBF-4286-A165-E9F53F564E95}"/>
    <cellStyle name="SAPBEXstdData 2 3 6 2" xfId="44053" xr:uid="{E393AB8A-B5F0-4544-8A8B-46271715CC1B}"/>
    <cellStyle name="SAPBEXstdData 2 3 6 2 2" xfId="44054" xr:uid="{CDDC68EF-A219-4C10-8CBC-F0F3B18153B9}"/>
    <cellStyle name="SAPBEXstdData 2 3 6 2 3" xfId="44055" xr:uid="{DC66EF5E-99F0-4A7A-9244-6EA5095FB3D4}"/>
    <cellStyle name="SAPBEXstdData 2 3 6 2 4" xfId="44056" xr:uid="{ACC4132B-C647-4D81-99EE-7E9F224327FB}"/>
    <cellStyle name="SAPBEXstdData 2 3 6 2 5" xfId="44057" xr:uid="{FB0F6CBC-4126-40B5-B275-5EBFBF281AF1}"/>
    <cellStyle name="SAPBEXstdData 2 3 6 2 6" xfId="44058" xr:uid="{DBD5A582-EE64-43AE-90FB-9304FFAB7CFF}"/>
    <cellStyle name="SAPBEXstdData 2 3 6 2 7" xfId="44059" xr:uid="{31ABBE1B-48CC-4B49-BB30-98920F32D511}"/>
    <cellStyle name="SAPBEXstdData 2 3 6 2 8" xfId="34140" xr:uid="{9FE529C6-D40D-4956-9401-881F66590C82}"/>
    <cellStyle name="SAPBEXstdData 2 3 6 2 9" xfId="34146" xr:uid="{8506508E-CFDC-4031-B518-82C25DF04DAA}"/>
    <cellStyle name="SAPBEXstdData 2 3 6 3" xfId="44060" xr:uid="{B15F3E52-2BC4-4D30-B4F9-9D476F01FA27}"/>
    <cellStyle name="SAPBEXstdData 2 3 6 4" xfId="44061" xr:uid="{7AA0F6D4-94D2-4ED9-9110-F57DC47315E7}"/>
    <cellStyle name="SAPBEXstdData 2 3 6 5" xfId="44062" xr:uid="{EDAA9B92-CCA7-42DB-9D9C-840679F50D5F}"/>
    <cellStyle name="SAPBEXstdData 2 3 6 6" xfId="44063" xr:uid="{25F79319-25EB-4C41-AA78-929D5F18A989}"/>
    <cellStyle name="SAPBEXstdData 2 3 6 7" xfId="44064" xr:uid="{7280B055-B983-41CF-9F3E-2FE7D991129F}"/>
    <cellStyle name="SAPBEXstdData 2 3 6 8" xfId="44065" xr:uid="{AE3E0285-99E0-4881-BA8C-35429CE2EAD0}"/>
    <cellStyle name="SAPBEXstdData 2 3 6 9" xfId="44066" xr:uid="{681614B8-B865-4D2C-8CA5-E71A12E355D0}"/>
    <cellStyle name="SAPBEXstdData 2 3 7" xfId="44067" xr:uid="{8ADC61BF-D1C6-418E-BB26-2309B8FC805B}"/>
    <cellStyle name="SAPBEXstdData 2 3 7 2" xfId="44068" xr:uid="{E28F8C5F-9533-43EE-BCD1-896991A40155}"/>
    <cellStyle name="SAPBEXstdData 2 3 7 3" xfId="44069" xr:uid="{B735D1CF-E9C0-4B0F-8506-024842FF9B8C}"/>
    <cellStyle name="SAPBEXstdData 2 3 7 4" xfId="44070" xr:uid="{974A6A9B-48F6-452D-B67C-9A274A232A00}"/>
    <cellStyle name="SAPBEXstdData 2 3 7 5" xfId="44071" xr:uid="{AC2AA364-C55F-49A0-803A-415E3B25E311}"/>
    <cellStyle name="SAPBEXstdData 2 3 7 6" xfId="44072" xr:uid="{C07EE584-EFD9-44E4-8E74-22BA16FF209A}"/>
    <cellStyle name="SAPBEXstdData 2 3 7 7" xfId="44073" xr:uid="{EB1DB3D6-3CFD-4FA4-9CD3-71E6E9ADB625}"/>
    <cellStyle name="SAPBEXstdData 2 3 7 8" xfId="44074" xr:uid="{C30286BE-EF49-47A1-907F-B128CC4D9613}"/>
    <cellStyle name="SAPBEXstdData 2 3 7 9" xfId="44075" xr:uid="{A98D4C34-0DCB-417B-8C26-B64460D41F8F}"/>
    <cellStyle name="SAPBEXstdData 2 3 8" xfId="44076" xr:uid="{032B3C0E-6162-478D-B921-6782E5B3EB27}"/>
    <cellStyle name="SAPBEXstdData 2 3 8 2" xfId="12328" xr:uid="{15B59333-607B-4C0A-BD05-8D901E759999}"/>
    <cellStyle name="SAPBEXstdData 2 3 8 3" xfId="39492" xr:uid="{CD9FF727-F390-4B03-86CB-90A49F7261FE}"/>
    <cellStyle name="SAPBEXstdData 2 3 8 4" xfId="12337" xr:uid="{A494B2E4-E54D-43B6-B144-DE44438B2F7B}"/>
    <cellStyle name="SAPBEXstdData 2 3 8 5" xfId="12343" xr:uid="{34F05619-C1A4-41DB-AC01-41AC954646F3}"/>
    <cellStyle name="SAPBEXstdData 2 3 8 6" xfId="12349" xr:uid="{7EF2E53A-E180-424D-8C17-F784B3BD094B}"/>
    <cellStyle name="SAPBEXstdData 2 3 8 7" xfId="12351" xr:uid="{A48CB7C7-16D3-4B3D-9760-15356D3805AD}"/>
    <cellStyle name="SAPBEXstdData 2 3 8 8" xfId="241" xr:uid="{8964E90D-8677-4486-AAC6-76990E1521D5}"/>
    <cellStyle name="SAPBEXstdData 2 3 8 9" xfId="11115" xr:uid="{113AD0FA-CE5E-4372-AA44-786F26D10321}"/>
    <cellStyle name="SAPBEXstdData 2 3 9" xfId="44077" xr:uid="{A5B31F09-FB78-4EEE-9FA1-7C936754C66C}"/>
    <cellStyle name="SAPBEXstdData 2 3 9 2" xfId="44078" xr:uid="{792F3716-DE97-451F-9E3D-6C32912E231B}"/>
    <cellStyle name="SAPBEXstdData 2 3 9 3" xfId="44079" xr:uid="{5C9ABDEB-AD80-4432-84D5-B06D35B260FC}"/>
    <cellStyle name="SAPBEXstdData 2 3 9 4" xfId="41800" xr:uid="{A44F8832-CAB6-428D-96F7-E6A05A1362C6}"/>
    <cellStyle name="SAPBEXstdData 2 3 9 5" xfId="44080" xr:uid="{A1DD0ED6-7192-4A15-BACE-FA25035AC0BF}"/>
    <cellStyle name="SAPBEXstdData 2 3 9 6" xfId="44081" xr:uid="{6DE34C0B-81DC-4BB8-837A-905CBADECB47}"/>
    <cellStyle name="SAPBEXstdData 2 3 9 7" xfId="44082" xr:uid="{FFCA4EAD-E87D-428E-A0A7-99637B3B65A9}"/>
    <cellStyle name="SAPBEXstdData 2 3 9 8" xfId="44083" xr:uid="{235645FE-F9E9-4150-AF8D-C06A2D895157}"/>
    <cellStyle name="SAPBEXstdData 2 3 9 9" xfId="11125" xr:uid="{3BDDE2C1-3646-4F91-B72F-9F082677B5E4}"/>
    <cellStyle name="SAPBEXstdData 2 3_New TB 18-19" xfId="44084" xr:uid="{3975BA64-62C7-4CD7-868B-D7C7005EEC41}"/>
    <cellStyle name="SAPBEXstdData 2 4" xfId="44085" xr:uid="{695EDA1E-D7AC-4C61-8401-4F4FD6FCF27F}"/>
    <cellStyle name="SAPBEXstdData 2 4 10" xfId="44086" xr:uid="{DD9D0687-E535-402F-A6ED-15C96F26BA48}"/>
    <cellStyle name="SAPBEXstdData 2 4 10 2" xfId="44087" xr:uid="{1D3A82E6-0AA4-4177-89D9-CC74054A2976}"/>
    <cellStyle name="SAPBEXstdData 2 4 10 3" xfId="44088" xr:uid="{A8542A73-EC37-43E8-9ACB-D53CB9F1634A}"/>
    <cellStyle name="SAPBEXstdData 2 4 10 4" xfId="44089" xr:uid="{9874A71D-CB2A-43D3-B07F-58CFA691FA32}"/>
    <cellStyle name="SAPBEXstdData 2 4 10 5" xfId="44090" xr:uid="{F7F0FC95-B3C5-4B70-847F-EB588E342B39}"/>
    <cellStyle name="SAPBEXstdData 2 4 10 6" xfId="7093" xr:uid="{29DCF146-D486-46DE-A7B4-F20A81338C2A}"/>
    <cellStyle name="SAPBEXstdData 2 4 10 7" xfId="7101" xr:uid="{76F99F92-3FD7-47B3-B107-A3ADE7F00847}"/>
    <cellStyle name="SAPBEXstdData 2 4 10 8" xfId="7109" xr:uid="{AA238E6E-8796-446E-909C-541E6820A5ED}"/>
    <cellStyle name="SAPBEXstdData 2 4 10 9" xfId="30303" xr:uid="{BAB1EC7D-2D01-4074-8C12-0893ABE4E317}"/>
    <cellStyle name="SAPBEXstdData 2 4 11" xfId="44091" xr:uid="{D7CFC8C7-E28B-4425-88B3-8DAA244C4821}"/>
    <cellStyle name="SAPBEXstdData 2 4 12" xfId="44092" xr:uid="{178BD1B0-0DE3-4E4D-BA79-0BADB9604B5B}"/>
    <cellStyle name="SAPBEXstdData 2 4 13" xfId="44093" xr:uid="{C71047E4-D11E-4A1D-AFA0-C31E10C88CC5}"/>
    <cellStyle name="SAPBEXstdData 2 4 14" xfId="44094" xr:uid="{EE6C324D-3ACF-4454-A57D-8198A894CA9D}"/>
    <cellStyle name="SAPBEXstdData 2 4 15" xfId="44095" xr:uid="{C11A2D9C-E0D6-4E1C-98E8-E1C96CD03D57}"/>
    <cellStyle name="SAPBEXstdData 2 4 16" xfId="44096" xr:uid="{CD2237D2-1F55-4864-AE05-45851FC98554}"/>
    <cellStyle name="SAPBEXstdData 2 4 17" xfId="44097" xr:uid="{0C49E0B8-015C-4BE7-90B4-BB1DA520BC29}"/>
    <cellStyle name="SAPBEXstdData 2 4 18" xfId="44098" xr:uid="{0FD179C0-2C95-4D0B-9404-ED7D3A068AF9}"/>
    <cellStyle name="SAPBEXstdData 2 4 2" xfId="44099" xr:uid="{5DC812BB-4E1F-4C20-A281-D8F9594C7533}"/>
    <cellStyle name="SAPBEXstdData 2 4 2 10" xfId="44100" xr:uid="{B58BBCEA-D855-4415-B815-DE02D35E161B}"/>
    <cellStyle name="SAPBEXstdData 2 4 2 2" xfId="44101" xr:uid="{BCBF84C5-0733-43C5-9DC3-08A11D41D496}"/>
    <cellStyle name="SAPBEXstdData 2 4 2 2 2" xfId="44102" xr:uid="{39FAC079-E197-465C-96E2-117477FB4ECF}"/>
    <cellStyle name="SAPBEXstdData 2 4 2 2 3" xfId="44103" xr:uid="{4009ACA9-1C38-47B1-854C-B95F6E3F8BAB}"/>
    <cellStyle name="SAPBEXstdData 2 4 2 2 4" xfId="44104" xr:uid="{4C67051F-0C4C-43B0-AB8F-B374673DEB79}"/>
    <cellStyle name="SAPBEXstdData 2 4 2 2 5" xfId="44105" xr:uid="{505CF5BF-0BBB-4455-B77D-A96A7C93056E}"/>
    <cellStyle name="SAPBEXstdData 2 4 2 2 6" xfId="44106" xr:uid="{B775065F-06C9-4017-827B-6BC442582481}"/>
    <cellStyle name="SAPBEXstdData 2 4 2 2 7" xfId="44107" xr:uid="{D3560AE7-02B7-404D-9B07-2D8F11230928}"/>
    <cellStyle name="SAPBEXstdData 2 4 2 2 8" xfId="44108" xr:uid="{4ED1C07F-317A-469F-B0F4-3C26A1B5F95E}"/>
    <cellStyle name="SAPBEXstdData 2 4 2 2 9" xfId="44109" xr:uid="{D7B62235-05A3-4356-85D0-1BDC8C4DB87B}"/>
    <cellStyle name="SAPBEXstdData 2 4 2 3" xfId="44110" xr:uid="{3788A4F1-9420-4C51-83A3-12B8C35BA33F}"/>
    <cellStyle name="SAPBEXstdData 2 4 2 4" xfId="44111" xr:uid="{695B33A8-E7CC-472D-8E3F-D606C018F6B3}"/>
    <cellStyle name="SAPBEXstdData 2 4 2 5" xfId="31634" xr:uid="{31EDB049-E3A3-4C6A-BFF3-028E5D618B93}"/>
    <cellStyle name="SAPBEXstdData 2 4 2 6" xfId="31641" xr:uid="{40B9F242-36C6-4791-94F9-48A45D0621CC}"/>
    <cellStyle name="SAPBEXstdData 2 4 2 7" xfId="31643" xr:uid="{DDCA46A1-3AB7-4DFA-8FE9-D71350F66D2B}"/>
    <cellStyle name="SAPBEXstdData 2 4 2 8" xfId="31645" xr:uid="{D8DF011D-A79A-4B32-8CD3-0A8899A63208}"/>
    <cellStyle name="SAPBEXstdData 2 4 2 9" xfId="31647" xr:uid="{36ED2742-E7F8-4B7B-A856-FFFC46A37011}"/>
    <cellStyle name="SAPBEXstdData 2 4 3" xfId="44112" xr:uid="{C74BEB4F-9A60-458A-8908-0EDEA1787E64}"/>
    <cellStyle name="SAPBEXstdData 2 4 3 10" xfId="30271" xr:uid="{5EBE2CD8-B3E0-444E-B6EA-95481E2BF8B5}"/>
    <cellStyle name="SAPBEXstdData 2 4 3 2" xfId="44113" xr:uid="{EF09E320-033A-4E92-AE0C-D3675E3C6D46}"/>
    <cellStyle name="SAPBEXstdData 2 4 3 2 2" xfId="44114" xr:uid="{B67AFA45-801D-4C94-8BD6-64A214EAE888}"/>
    <cellStyle name="SAPBEXstdData 2 4 3 2 3" xfId="44115" xr:uid="{7152DE56-D34B-4EE0-93F3-0D5A27DBA2D3}"/>
    <cellStyle name="SAPBEXstdData 2 4 3 2 4" xfId="44116" xr:uid="{F8032151-E596-4154-8855-C7464A950237}"/>
    <cellStyle name="SAPBEXstdData 2 4 3 2 5" xfId="44117" xr:uid="{5C73D7F2-508A-4026-B5D1-D82CC2B7E4ED}"/>
    <cellStyle name="SAPBEXstdData 2 4 3 2 6" xfId="44118" xr:uid="{3A1BA006-460F-4717-A0A3-E654EDB7B595}"/>
    <cellStyle name="SAPBEXstdData 2 4 3 2 7" xfId="44119" xr:uid="{322A4C72-285C-47C7-B237-82E2C76C60C3}"/>
    <cellStyle name="SAPBEXstdData 2 4 3 2 8" xfId="44120" xr:uid="{536C0854-78F6-49C4-8A8B-8339F3ADA55A}"/>
    <cellStyle name="SAPBEXstdData 2 4 3 2 9" xfId="44121" xr:uid="{B5B06219-703D-4C5A-8281-CECC92F5DC3F}"/>
    <cellStyle name="SAPBEXstdData 2 4 3 3" xfId="44122" xr:uid="{0895400E-C40B-49DD-996C-E15B4A0BCD44}"/>
    <cellStyle name="SAPBEXstdData 2 4 3 4" xfId="44123" xr:uid="{B2D82690-A7CA-4ED9-907C-28A7C1F0150D}"/>
    <cellStyle name="SAPBEXstdData 2 4 3 5" xfId="31653" xr:uid="{32F53133-ED4B-4674-B7C3-7C3CCB673919}"/>
    <cellStyle name="SAPBEXstdData 2 4 3 6" xfId="31660" xr:uid="{C4B2A4EC-E5A4-4C67-8D1C-CE2750A3D943}"/>
    <cellStyle name="SAPBEXstdData 2 4 3 7" xfId="31663" xr:uid="{0281190E-C58D-4693-A9BC-DF05D693FFAD}"/>
    <cellStyle name="SAPBEXstdData 2 4 3 8" xfId="31665" xr:uid="{B8AB61E5-8B88-4B75-A9BD-139C104266CA}"/>
    <cellStyle name="SAPBEXstdData 2 4 3 9" xfId="31667" xr:uid="{34AAA25C-3E97-493A-9348-10E4C10BC357}"/>
    <cellStyle name="SAPBEXstdData 2 4 4" xfId="44124" xr:uid="{B2B842A3-150E-4B68-BE8C-45B764584BD4}"/>
    <cellStyle name="SAPBEXstdData 2 4 4 10" xfId="44125" xr:uid="{3E696B96-37C5-438D-8766-465EDBD87538}"/>
    <cellStyle name="SAPBEXstdData 2 4 4 2" xfId="44126" xr:uid="{AC4BAC36-A3CA-41A0-90D5-A57454515876}"/>
    <cellStyle name="SAPBEXstdData 2 4 4 2 2" xfId="44127" xr:uid="{4D3F29FD-4BA3-412B-94A2-B74D5CB0FCAD}"/>
    <cellStyle name="SAPBEXstdData 2 4 4 2 3" xfId="44128" xr:uid="{48112683-AA30-4F85-AE1E-3FB0ED70C8AB}"/>
    <cellStyle name="SAPBEXstdData 2 4 4 2 4" xfId="44129" xr:uid="{A5B3B19D-6E1B-4D7F-B677-0389CAE54C32}"/>
    <cellStyle name="SAPBEXstdData 2 4 4 2 5" xfId="44130" xr:uid="{2F8F947B-11F5-4154-A587-375F29B7AC09}"/>
    <cellStyle name="SAPBEXstdData 2 4 4 2 6" xfId="44131" xr:uid="{993886F0-4833-4F1E-B0B6-B78296E63547}"/>
    <cellStyle name="SAPBEXstdData 2 4 4 2 7" xfId="44132" xr:uid="{A93B43C1-0967-464B-AFEC-2F1AA950AC01}"/>
    <cellStyle name="SAPBEXstdData 2 4 4 2 8" xfId="44133" xr:uid="{48CE82ED-6F74-44B8-B00E-CDC17F905ADF}"/>
    <cellStyle name="SAPBEXstdData 2 4 4 2 9" xfId="44134" xr:uid="{C03D07AA-2A54-4138-AAD3-4B26A2E94FED}"/>
    <cellStyle name="SAPBEXstdData 2 4 4 3" xfId="34268" xr:uid="{03A6CB0B-97AC-4A24-B54A-392E488FE3FF}"/>
    <cellStyle name="SAPBEXstdData 2 4 4 4" xfId="37242" xr:uid="{B162BC75-5955-4294-8F61-89E39934FC02}"/>
    <cellStyle name="SAPBEXstdData 2 4 4 5" xfId="31673" xr:uid="{C3757F56-429A-447B-8D21-9C1CB820141A}"/>
    <cellStyle name="SAPBEXstdData 2 4 4 6" xfId="31678" xr:uid="{D30EBE65-D6A0-456C-9E32-186C21DD9048}"/>
    <cellStyle name="SAPBEXstdData 2 4 4 7" xfId="31680" xr:uid="{BC752E5F-773B-4CCB-A748-F321D87B99D7}"/>
    <cellStyle name="SAPBEXstdData 2 4 4 8" xfId="31682" xr:uid="{3F280BE7-AC84-4719-BC04-E3A1D194D892}"/>
    <cellStyle name="SAPBEXstdData 2 4 4 9" xfId="31684" xr:uid="{3E6A7B69-D38F-465B-B6A5-3264EE9D28D6}"/>
    <cellStyle name="SAPBEXstdData 2 4 5" xfId="44135" xr:uid="{9591DDCE-6CFF-4E13-ACA9-6B87224A5FD9}"/>
    <cellStyle name="SAPBEXstdData 2 4 5 10" xfId="44136" xr:uid="{1241F773-BB0B-470C-801D-6E499EC8A27D}"/>
    <cellStyle name="SAPBEXstdData 2 4 5 2" xfId="44137" xr:uid="{121189AF-D871-41D0-80E1-E82DDA1FF6E8}"/>
    <cellStyle name="SAPBEXstdData 2 4 5 2 2" xfId="30991" xr:uid="{5D904303-FBEB-4A3E-82A1-5B48945BCA00}"/>
    <cellStyle name="SAPBEXstdData 2 4 5 2 3" xfId="30993" xr:uid="{01AF1528-8A95-48EE-AC1F-529F7444D3AD}"/>
    <cellStyle name="SAPBEXstdData 2 4 5 2 4" xfId="30995" xr:uid="{E6F3B263-013E-49A9-BAC3-ED88B0F7F3DF}"/>
    <cellStyle name="SAPBEXstdData 2 4 5 2 5" xfId="30997" xr:uid="{AB2CF864-8933-4D1C-A305-9EA60CCFF252}"/>
    <cellStyle name="SAPBEXstdData 2 4 5 2 6" xfId="30999" xr:uid="{9322CDF0-8F49-4745-A07C-31AAD6F5B1E1}"/>
    <cellStyle name="SAPBEXstdData 2 4 5 2 7" xfId="31001" xr:uid="{6990ABDB-2344-4D3E-B432-504A90E511A9}"/>
    <cellStyle name="SAPBEXstdData 2 4 5 2 8" xfId="44138" xr:uid="{59940DAE-E197-4C33-A1F5-E11BF182658D}"/>
    <cellStyle name="SAPBEXstdData 2 4 5 2 9" xfId="44139" xr:uid="{29197072-EAB3-4242-AB8A-C03C30AB012E}"/>
    <cellStyle name="SAPBEXstdData 2 4 5 3" xfId="44140" xr:uid="{9C578AD5-5894-40C2-B7B4-86BBD3515284}"/>
    <cellStyle name="SAPBEXstdData 2 4 5 4" xfId="44141" xr:uid="{D858F473-6A95-4AE9-A665-5573E8247B29}"/>
    <cellStyle name="SAPBEXstdData 2 4 5 5" xfId="31690" xr:uid="{6CB4C838-CC53-4434-A34A-55BC15E038EA}"/>
    <cellStyle name="SAPBEXstdData 2 4 5 6" xfId="31692" xr:uid="{8BE726B2-0F96-4D91-B416-537DFAFD70AA}"/>
    <cellStyle name="SAPBEXstdData 2 4 5 7" xfId="31694" xr:uid="{2D96B015-23A1-4A20-AA4F-290E1B58C1B3}"/>
    <cellStyle name="SAPBEXstdData 2 4 5 8" xfId="31696" xr:uid="{F92C3E5D-C9B0-437F-AD4A-2CC9FB5B2AF7}"/>
    <cellStyle name="SAPBEXstdData 2 4 5 9" xfId="31698" xr:uid="{A604EF26-EC4E-4C72-A3FA-17A93076DD1D}"/>
    <cellStyle name="SAPBEXstdData 2 4 6" xfId="44142" xr:uid="{03ECB209-20E9-49B5-806F-EAFEE6C7F4E2}"/>
    <cellStyle name="SAPBEXstdData 2 4 6 10" xfId="44143" xr:uid="{05897EA2-11ED-41D7-9EA5-B4D1F674E257}"/>
    <cellStyle name="SAPBEXstdData 2 4 6 2" xfId="44144" xr:uid="{287ECAFC-E5B6-4465-8AB7-8439E38F7793}"/>
    <cellStyle name="SAPBEXstdData 2 4 6 2 2" xfId="31082" xr:uid="{CD6E4161-6D44-42E7-A984-95BC1B01CB6C}"/>
    <cellStyle name="SAPBEXstdData 2 4 6 2 3" xfId="31084" xr:uid="{CFF15198-FCBC-4677-B22D-40E5FA57C051}"/>
    <cellStyle name="SAPBEXstdData 2 4 6 2 4" xfId="31086" xr:uid="{C3606E15-761B-47C2-B535-8637A81A4DBC}"/>
    <cellStyle name="SAPBEXstdData 2 4 6 2 5" xfId="31088" xr:uid="{8DB748B6-6547-4437-AA08-8211B3538727}"/>
    <cellStyle name="SAPBEXstdData 2 4 6 2 6" xfId="31090" xr:uid="{4154F0DB-678C-4306-8F6C-EFB7CAD42ED2}"/>
    <cellStyle name="SAPBEXstdData 2 4 6 2 7" xfId="31092" xr:uid="{C8F401F7-58B5-4D8A-8CA7-13F14811B5F2}"/>
    <cellStyle name="SAPBEXstdData 2 4 6 2 8" xfId="44145" xr:uid="{C049AD3A-BE1B-4866-805F-B46DBAEC182C}"/>
    <cellStyle name="SAPBEXstdData 2 4 6 2 9" xfId="44146" xr:uid="{6F369CEC-334F-4F8C-997C-51D75C75FD63}"/>
    <cellStyle name="SAPBEXstdData 2 4 6 3" xfId="44147" xr:uid="{6E87D2C4-E70F-4A63-8F1B-A27EAF460740}"/>
    <cellStyle name="SAPBEXstdData 2 4 6 4" xfId="44148" xr:uid="{7B5CFFCF-2415-4CFF-9BDD-B8E7A80213E5}"/>
    <cellStyle name="SAPBEXstdData 2 4 6 5" xfId="31703" xr:uid="{43279525-C3BF-49BF-98F8-DE1E2EE8D681}"/>
    <cellStyle name="SAPBEXstdData 2 4 6 6" xfId="31705" xr:uid="{0CE96DB0-B619-425D-9E71-3829E79546D5}"/>
    <cellStyle name="SAPBEXstdData 2 4 6 7" xfId="31707" xr:uid="{A284880B-7DF0-442D-937D-6CBCCBCCDA96}"/>
    <cellStyle name="SAPBEXstdData 2 4 6 8" xfId="31709" xr:uid="{D9E90360-5663-4789-A309-F74C8B024304}"/>
    <cellStyle name="SAPBEXstdData 2 4 6 9" xfId="44149" xr:uid="{299B37E2-8B09-4F9A-BEFE-9761E676AB51}"/>
    <cellStyle name="SAPBEXstdData 2 4 7" xfId="44150" xr:uid="{F08A0906-A851-480E-A287-205EE6997EB8}"/>
    <cellStyle name="SAPBEXstdData 2 4 7 2" xfId="12418" xr:uid="{A7725EEA-1CD7-493B-9D2E-4CC73108F497}"/>
    <cellStyle name="SAPBEXstdData 2 4 7 3" xfId="12421" xr:uid="{5347A0A3-4718-4D56-BF23-C7E4332B2A6E}"/>
    <cellStyle name="SAPBEXstdData 2 4 7 4" xfId="44151" xr:uid="{E87BD045-E3BD-433D-BB28-0AE7187C8C07}"/>
    <cellStyle name="SAPBEXstdData 2 4 7 5" xfId="44152" xr:uid="{53ED6C3E-2164-4840-BDDC-F813D48DEFC2}"/>
    <cellStyle name="SAPBEXstdData 2 4 7 6" xfId="44153" xr:uid="{3BE93BA4-6042-4FAD-8A38-B56EF5AC9DC4}"/>
    <cellStyle name="SAPBEXstdData 2 4 7 7" xfId="44154" xr:uid="{502E5891-642F-4308-A8F9-2E6D91C29BFC}"/>
    <cellStyle name="SAPBEXstdData 2 4 7 8" xfId="44155" xr:uid="{DF908B9F-4480-420B-B18C-D57797DCC732}"/>
    <cellStyle name="SAPBEXstdData 2 4 7 9" xfId="44156" xr:uid="{172F8965-20D2-41C4-B537-AD2F61EDFBE4}"/>
    <cellStyle name="SAPBEXstdData 2 4 8" xfId="44157" xr:uid="{1D6F9943-91E8-4EA8-A638-EC980F067910}"/>
    <cellStyle name="SAPBEXstdData 2 4 8 2" xfId="44158" xr:uid="{05629BD6-0505-48B5-A864-34B9D35A148D}"/>
    <cellStyle name="SAPBEXstdData 2 4 8 3" xfId="39509" xr:uid="{3C7CD212-C1AA-4893-8BFE-565E77210C12}"/>
    <cellStyle name="SAPBEXstdData 2 4 8 4" xfId="1063" xr:uid="{0225C04F-71E3-4310-BC67-05240A761DF4}"/>
    <cellStyle name="SAPBEXstdData 2 4 8 5" xfId="5936" xr:uid="{2A88D81C-7F7F-49AA-A277-5B92ED4C61FE}"/>
    <cellStyle name="SAPBEXstdData 2 4 8 6" xfId="5950" xr:uid="{13BC0878-C810-411A-835B-DB03415F30F9}"/>
    <cellStyle name="SAPBEXstdData 2 4 8 7" xfId="12427" xr:uid="{A2203995-E418-4178-8FC9-8A4D5D30D096}"/>
    <cellStyle name="SAPBEXstdData 2 4 8 8" xfId="12430" xr:uid="{13A2209F-11F1-4FBA-BF02-4EB6A2165624}"/>
    <cellStyle name="SAPBEXstdData 2 4 8 9" xfId="11283" xr:uid="{2076180D-8F6A-4489-A138-70165763A69D}"/>
    <cellStyle name="SAPBEXstdData 2 4 9" xfId="44159" xr:uid="{0752B0AA-4E13-4234-A569-110E1921BC8A}"/>
    <cellStyle name="SAPBEXstdData 2 4 9 2" xfId="44160" xr:uid="{BB4EF319-16D6-43A3-A667-11E66A9DB810}"/>
    <cellStyle name="SAPBEXstdData 2 4 9 3" xfId="6004" xr:uid="{78F819C6-C129-41C0-A6B5-D0B819098AE5}"/>
    <cellStyle name="SAPBEXstdData 2 4 9 4" xfId="6018" xr:uid="{71807CE8-A0EA-49F3-B172-6E49374EF25E}"/>
    <cellStyle name="SAPBEXstdData 2 4 9 5" xfId="44161" xr:uid="{8A559E10-2E7B-4D88-BCEF-DF00E1707771}"/>
    <cellStyle name="SAPBEXstdData 2 4 9 6" xfId="44162" xr:uid="{C11D0227-8CB1-489F-B2D9-539F7614C153}"/>
    <cellStyle name="SAPBEXstdData 2 4 9 7" xfId="44163" xr:uid="{60622055-0D5E-4561-9B93-A9401B8BD06A}"/>
    <cellStyle name="SAPBEXstdData 2 4 9 8" xfId="44164" xr:uid="{A0FF57B5-0D64-43B7-A99A-85AF4F49AD43}"/>
    <cellStyle name="SAPBEXstdData 2 4 9 9" xfId="11293" xr:uid="{43A5224E-BA30-407C-99F6-65EAD48D275C}"/>
    <cellStyle name="SAPBEXstdData 2 4_New TB 18-19" xfId="44165" xr:uid="{EA4FA31D-370B-43CE-8C3F-0EF913AE1F8B}"/>
    <cellStyle name="SAPBEXstdData 2 5" xfId="44166" xr:uid="{C486A29C-AA3C-48E8-BC28-FC437FF4245A}"/>
    <cellStyle name="SAPBEXstdData 2 5 10" xfId="36734" xr:uid="{8D707FAD-0CDA-4208-8AD2-0DB0BCFA44D3}"/>
    <cellStyle name="SAPBEXstdData 2 5 2" xfId="44167" xr:uid="{1DD40E0E-2FF3-4B2A-914B-21CECE1FB20F}"/>
    <cellStyle name="SAPBEXstdData 2 5 2 2" xfId="44168" xr:uid="{658ED1D0-D292-495C-85CD-0624B050665B}"/>
    <cellStyle name="SAPBEXstdData 2 5 2 3" xfId="44169" xr:uid="{373CB7A1-8534-4F29-9EF2-2D85247D6BD9}"/>
    <cellStyle name="SAPBEXstdData 2 5 2 4" xfId="44170" xr:uid="{819FAE34-4160-41D6-B4E7-1CC66B1464F7}"/>
    <cellStyle name="SAPBEXstdData 2 5 2 5" xfId="44171" xr:uid="{DAD3C365-9CC2-48EE-9137-D49060F3B225}"/>
    <cellStyle name="SAPBEXstdData 2 5 2 6" xfId="44172" xr:uid="{D4457DB0-6CC4-475C-83E7-919241BBB6B3}"/>
    <cellStyle name="SAPBEXstdData 2 5 2 7" xfId="44173" xr:uid="{9DEA14E5-1857-455D-BA82-0F0EE5568782}"/>
    <cellStyle name="SAPBEXstdData 2 5 2 8" xfId="44174" xr:uid="{520424BE-1F72-4A63-B5AF-9947ED63A543}"/>
    <cellStyle name="SAPBEXstdData 2 5 2 9" xfId="44175" xr:uid="{E30104B5-2FB7-4971-B55C-0893AEC16C27}"/>
    <cellStyle name="SAPBEXstdData 2 5 3" xfId="44176" xr:uid="{C205C085-3396-4B53-808F-217C47EEBA69}"/>
    <cellStyle name="SAPBEXstdData 2 5 4" xfId="44177" xr:uid="{7C53ACFC-44E4-4744-94FE-2868D5586B3F}"/>
    <cellStyle name="SAPBEXstdData 2 5 5" xfId="44178" xr:uid="{5FAAF525-39A6-4A57-BA6F-223B3BD424A6}"/>
    <cellStyle name="SAPBEXstdData 2 5 6" xfId="44179" xr:uid="{CAD40627-D786-45EB-90D8-B1394C54F678}"/>
    <cellStyle name="SAPBEXstdData 2 5 7" xfId="44180" xr:uid="{1EDCF558-2DCC-4BA8-BCA6-38F95E955E21}"/>
    <cellStyle name="SAPBEXstdData 2 5 8" xfId="44181" xr:uid="{76EBE844-DF51-4612-8890-E4335A7128BC}"/>
    <cellStyle name="SAPBEXstdData 2 5 9" xfId="44182" xr:uid="{85E78A9C-3E26-4255-A8CC-BB4B4019E02F}"/>
    <cellStyle name="SAPBEXstdData 2 6" xfId="44184" xr:uid="{4271BA5A-A8B0-42AF-8D5A-7A3C93F50409}"/>
    <cellStyle name="SAPBEXstdData 2 6 10" xfId="44185" xr:uid="{B17D5163-0C21-45E9-9BDA-F08CC7263645}"/>
    <cellStyle name="SAPBEXstdData 2 6 2" xfId="44186" xr:uid="{449A725C-0E3B-4C19-A6A9-3695EBA3A886}"/>
    <cellStyle name="SAPBEXstdData 2 6 2 2" xfId="44187" xr:uid="{90A53C9C-D6A6-4BBD-82F9-161C6549FC7D}"/>
    <cellStyle name="SAPBEXstdData 2 6 2 3" xfId="44188" xr:uid="{080BCAD3-DC58-4D61-9DA2-4646E3FB8767}"/>
    <cellStyle name="SAPBEXstdData 2 6 2 4" xfId="44189" xr:uid="{6ED31968-36FB-42BB-ABAE-C533D738D10B}"/>
    <cellStyle name="SAPBEXstdData 2 6 2 5" xfId="44190" xr:uid="{15F9BF36-B1B0-4C33-BE6B-091E27FC5BD2}"/>
    <cellStyle name="SAPBEXstdData 2 6 2 6" xfId="44191" xr:uid="{F433C221-EEAB-4BAC-81FA-2B3669357183}"/>
    <cellStyle name="SAPBEXstdData 2 6 2 7" xfId="44192" xr:uid="{9500D700-A0F2-4AA3-96CE-7D63CBD6DED2}"/>
    <cellStyle name="SAPBEXstdData 2 6 2 8" xfId="44193" xr:uid="{066AF5B3-0EB0-4CEA-9AED-BF55CADBF52B}"/>
    <cellStyle name="SAPBEXstdData 2 6 2 9" xfId="44194" xr:uid="{FA6D6EB2-117B-4606-A82E-90FFEA5F7ECC}"/>
    <cellStyle name="SAPBEXstdData 2 6 3" xfId="44195" xr:uid="{312BBC04-A99C-46F5-B6A5-18A35D17D06A}"/>
    <cellStyle name="SAPBEXstdData 2 6 4" xfId="44196" xr:uid="{DD5BA270-5F23-4DC7-8B59-71484B849415}"/>
    <cellStyle name="SAPBEXstdData 2 6 5" xfId="44197" xr:uid="{AE530229-6BBC-47A2-8DD2-48578CE11692}"/>
    <cellStyle name="SAPBEXstdData 2 6 6" xfId="44198" xr:uid="{846FB2EE-55F0-41AD-BEC2-4158C1604CB5}"/>
    <cellStyle name="SAPBEXstdData 2 6 7" xfId="44199" xr:uid="{28BBB713-64B4-49B7-942F-94436B0F3F43}"/>
    <cellStyle name="SAPBEXstdData 2 6 8" xfId="44200" xr:uid="{344BD13E-9C29-484A-A33E-D7DE74F319C3}"/>
    <cellStyle name="SAPBEXstdData 2 6 9" xfId="44201" xr:uid="{9FF112DE-D8D6-48A9-971F-23E76F13FAC8}"/>
    <cellStyle name="SAPBEXstdData 2 7" xfId="44203" xr:uid="{C27A2AAA-DEC7-4E7F-95AC-DD00A8AA1BCD}"/>
    <cellStyle name="SAPBEXstdData 2 7 10" xfId="44204" xr:uid="{70F632B0-2F8D-4323-805E-8CF7F4DE0871}"/>
    <cellStyle name="SAPBEXstdData 2 7 2" xfId="44205" xr:uid="{A97A42A3-CD20-4604-B06D-8A4612812AE5}"/>
    <cellStyle name="SAPBEXstdData 2 7 2 2" xfId="44206" xr:uid="{E19B407A-191A-4B80-A7DF-C3092B705048}"/>
    <cellStyle name="SAPBEXstdData 2 7 2 3" xfId="44207" xr:uid="{810A37F2-AF27-4EF9-A763-B64E2A8784D6}"/>
    <cellStyle name="SAPBEXstdData 2 7 2 4" xfId="44208" xr:uid="{9ADE5E76-C030-4D5C-A687-D71A5DC6B41D}"/>
    <cellStyle name="SAPBEXstdData 2 7 2 5" xfId="44209" xr:uid="{94C61EC6-9B89-4F56-BB87-96DAE2400656}"/>
    <cellStyle name="SAPBEXstdData 2 7 2 6" xfId="44210" xr:uid="{EBB1E3E7-C24A-457B-86E4-8CAF672A6147}"/>
    <cellStyle name="SAPBEXstdData 2 7 2 7" xfId="44211" xr:uid="{2C4531BF-0FAE-4330-853F-F5CF5DC3DEAC}"/>
    <cellStyle name="SAPBEXstdData 2 7 2 8" xfId="44212" xr:uid="{6D6AF38E-D032-4DC8-A4F8-7F79D063A20D}"/>
    <cellStyle name="SAPBEXstdData 2 7 2 9" xfId="44213" xr:uid="{6EED8CFF-C2BB-4ED0-B08C-D50889614A9F}"/>
    <cellStyle name="SAPBEXstdData 2 7 3" xfId="44214" xr:uid="{45090E01-E257-4974-80F5-B00F04EB972E}"/>
    <cellStyle name="SAPBEXstdData 2 7 4" xfId="44215" xr:uid="{6E48C4B9-F7E3-4C5C-B2D8-D3E9B0C54BD9}"/>
    <cellStyle name="SAPBEXstdData 2 7 5" xfId="44216" xr:uid="{086C0D61-39DE-4D27-8E2B-E23F6FDD8628}"/>
    <cellStyle name="SAPBEXstdData 2 7 6" xfId="44217" xr:uid="{B0A59362-B532-48E8-A2D6-F16BA0E28AC7}"/>
    <cellStyle name="SAPBEXstdData 2 7 7" xfId="44218" xr:uid="{D4F5C082-2335-4EA1-828D-89E9F54EBE27}"/>
    <cellStyle name="SAPBEXstdData 2 7 8" xfId="44219" xr:uid="{F349349F-7C6A-4FA4-B9F4-F0BDDA98B296}"/>
    <cellStyle name="SAPBEXstdData 2 7 9" xfId="44220" xr:uid="{1B20F58A-972A-40BE-B2F0-244035A059B1}"/>
    <cellStyle name="SAPBEXstdData 2 8" xfId="34655" xr:uid="{95DA1762-9BDF-4C4A-A3CA-16489E3146C3}"/>
    <cellStyle name="SAPBEXstdData 2 8 10" xfId="44222" xr:uid="{5B8F078C-5A00-457F-B446-094CF9BF4764}"/>
    <cellStyle name="SAPBEXstdData 2 8 2" xfId="44223" xr:uid="{4F12FD97-E1F5-43D6-8D4D-D0B0B048C7FA}"/>
    <cellStyle name="SAPBEXstdData 2 8 2 2" xfId="44224" xr:uid="{2D79DCC0-0A74-4923-985A-3BCA6619EEB1}"/>
    <cellStyle name="SAPBEXstdData 2 8 2 3" xfId="44225" xr:uid="{2D696E8E-13B0-49F0-8793-28751EAA1A34}"/>
    <cellStyle name="SAPBEXstdData 2 8 2 4" xfId="44226" xr:uid="{44D350A0-6401-4B53-A942-3137AB80522B}"/>
    <cellStyle name="SAPBEXstdData 2 8 2 5" xfId="44227" xr:uid="{0589D94F-65AF-46FF-B69B-7997D5624EA5}"/>
    <cellStyle name="SAPBEXstdData 2 8 2 6" xfId="44228" xr:uid="{1C916230-FA51-4513-915A-FA59F187C4D5}"/>
    <cellStyle name="SAPBEXstdData 2 8 2 7" xfId="44229" xr:uid="{89E29D9D-1FED-4CA6-873D-684E9157E861}"/>
    <cellStyle name="SAPBEXstdData 2 8 2 8" xfId="44230" xr:uid="{5EBC0C60-E9B9-4ECD-B524-7F5755B00913}"/>
    <cellStyle name="SAPBEXstdData 2 8 2 9" xfId="44231" xr:uid="{C72AF751-9B8B-44B7-99BB-3F003BEC22A4}"/>
    <cellStyle name="SAPBEXstdData 2 8 3" xfId="44232" xr:uid="{52D9B4E8-0F51-421A-969C-97E8CC8B5B5D}"/>
    <cellStyle name="SAPBEXstdData 2 8 4" xfId="34851" xr:uid="{3E543148-571D-48F3-A89E-521F64555301}"/>
    <cellStyle name="SAPBEXstdData 2 8 5" xfId="44233" xr:uid="{6911490C-35EB-4E7C-8C97-33F408110960}"/>
    <cellStyle name="SAPBEXstdData 2 8 6" xfId="44234" xr:uid="{F32EF8EB-F23A-4626-B986-85EE7A51AC60}"/>
    <cellStyle name="SAPBEXstdData 2 8 7" xfId="44235" xr:uid="{7F2B0D4E-BD39-4588-82BB-8F561801BBF8}"/>
    <cellStyle name="SAPBEXstdData 2 8 8" xfId="44236" xr:uid="{3500EF08-4E82-4B36-A2C5-F050141869BB}"/>
    <cellStyle name="SAPBEXstdData 2 8 9" xfId="44237" xr:uid="{C3A30AEE-43E4-44AD-858D-A7B900B0EA30}"/>
    <cellStyle name="SAPBEXstdData 2 9" xfId="34658" xr:uid="{295AB5D5-6375-460B-9FD4-B10B47E380A9}"/>
    <cellStyle name="SAPBEXstdData 2 9 10" xfId="2518" xr:uid="{F2053213-FD99-486F-9CB9-7AA2565057DA}"/>
    <cellStyle name="SAPBEXstdData 2 9 2" xfId="44239" xr:uid="{7C6B99DB-60E9-44AF-89F5-EE8958A8AE51}"/>
    <cellStyle name="SAPBEXstdData 2 9 2 2" xfId="43527" xr:uid="{53EB3213-2AC1-45AA-BFBD-533A7F481004}"/>
    <cellStyle name="SAPBEXstdData 2 9 2 3" xfId="43529" xr:uid="{C7246252-96BA-4E0C-8726-D035C708DE54}"/>
    <cellStyle name="SAPBEXstdData 2 9 2 4" xfId="44241" xr:uid="{F84090BC-9592-4BCD-A23C-040E44070287}"/>
    <cellStyle name="SAPBEXstdData 2 9 2 5" xfId="44242" xr:uid="{627906E9-4563-42F3-B018-F04FE5FE5A70}"/>
    <cellStyle name="SAPBEXstdData 2 9 2 6" xfId="44243" xr:uid="{66646E57-F51D-4512-94BF-68316C1CE5E8}"/>
    <cellStyle name="SAPBEXstdData 2 9 2 7" xfId="44244" xr:uid="{483AFEFB-6115-43E4-8D56-E9899ABEFDFA}"/>
    <cellStyle name="SAPBEXstdData 2 9 2 8" xfId="44245" xr:uid="{FD971545-B460-46B7-8C89-3FA21C9F0F1E}"/>
    <cellStyle name="SAPBEXstdData 2 9 2 9" xfId="44246" xr:uid="{A3BE1434-BC9E-47AD-BB54-C7240E267006}"/>
    <cellStyle name="SAPBEXstdData 2 9 3" xfId="44247" xr:uid="{651B8EE1-232C-4A12-8FB6-CAA1A180E485}"/>
    <cellStyle name="SAPBEXstdData 2 9 4" xfId="44249" xr:uid="{FF7F3412-21BA-4BED-8A1C-7CF3DC8B6351}"/>
    <cellStyle name="SAPBEXstdData 2 9 5" xfId="44251" xr:uid="{0A95A82F-75B1-4BA4-9D2F-707452EF723E}"/>
    <cellStyle name="SAPBEXstdData 2 9 6" xfId="44253" xr:uid="{E05F79E0-68F5-4514-9E18-654A74F2E5E6}"/>
    <cellStyle name="SAPBEXstdData 2 9 7" xfId="44254" xr:uid="{48CD288B-2025-43C5-9264-210A0585F9A2}"/>
    <cellStyle name="SAPBEXstdData 2 9 8" xfId="44255" xr:uid="{62A3EC94-474C-46B4-988C-2D543C145413}"/>
    <cellStyle name="SAPBEXstdData 2 9 9" xfId="44256" xr:uid="{D91222E8-98C7-429C-9BBE-FEF76D18DE33}"/>
    <cellStyle name="SAPBEXstdData 2_New TB 18-19" xfId="44258" xr:uid="{E0067089-D286-49F9-B878-B6B26E636E16}"/>
    <cellStyle name="SAPBEXstdData 20" xfId="26291" xr:uid="{B6901CD3-B33D-4E3C-9B42-5130053E2685}"/>
    <cellStyle name="SAPBEXstdData 21" xfId="26295" xr:uid="{F831244D-046D-4EF9-A745-4D32CF70A546}"/>
    <cellStyle name="SAPBEXstdData 22" xfId="26299" xr:uid="{C85DF77A-A50E-4726-82B2-7E363D83D368}"/>
    <cellStyle name="SAPBEXstdData 23" xfId="26303" xr:uid="{213F7EDE-5377-4BE9-8F62-BB167BCED09A}"/>
    <cellStyle name="SAPBEXstdData 3" xfId="44259" xr:uid="{1F580C4A-2403-4D9B-9068-C78CA84CB6D0}"/>
    <cellStyle name="SAPBEXstdData 3 10" xfId="28792" xr:uid="{6E394E06-3398-4199-A5CE-08FBBCEE2B47}"/>
    <cellStyle name="SAPBEXstdData 3 10 2" xfId="44260" xr:uid="{213AE0E7-B326-47DF-8331-EB0D6A4D9D66}"/>
    <cellStyle name="SAPBEXstdData 3 10 3" xfId="44261" xr:uid="{C73E3B7E-94D3-4197-B1C9-75AD44AD14F4}"/>
    <cellStyle name="SAPBEXstdData 3 10 4" xfId="27606" xr:uid="{511BFCB9-3703-417E-A3AB-A2CEFA8CABD5}"/>
    <cellStyle name="SAPBEXstdData 3 10 5" xfId="30591" xr:uid="{DAECDB6E-0C79-4F32-AFA6-7C80A3279612}"/>
    <cellStyle name="SAPBEXstdData 3 10 6" xfId="30593" xr:uid="{59C247D2-6F9C-4652-B323-A1F03C0F8583}"/>
    <cellStyle name="SAPBEXstdData 3 10 7" xfId="30595" xr:uid="{BCF71FF1-DAD1-4CF8-AFFC-E02C7862698B}"/>
    <cellStyle name="SAPBEXstdData 3 10 8" xfId="30597" xr:uid="{E0473930-C67F-4DA9-859E-426BA675DDFD}"/>
    <cellStyle name="SAPBEXstdData 3 10 9" xfId="30599" xr:uid="{198444F1-D687-4BE8-818F-617ED106ECB8}"/>
    <cellStyle name="SAPBEXstdData 3 11" xfId="10434" xr:uid="{B0A745BA-E13E-4F3C-98E1-3DF1EA0325B6}"/>
    <cellStyle name="SAPBEXstdData 3 11 2" xfId="44262" xr:uid="{BB2D3E0A-4D86-4DD4-BBDB-7CBC42A598CE}"/>
    <cellStyle name="SAPBEXstdData 3 11 3" xfId="44263" xr:uid="{C2CA5C15-C975-498A-A1B5-FA755E92618D}"/>
    <cellStyle name="SAPBEXstdData 3 11 4" xfId="44264" xr:uid="{DED29E2B-819B-41AF-AE3C-DF4D57689D04}"/>
    <cellStyle name="SAPBEXstdData 3 11 5" xfId="44265" xr:uid="{9CB6F302-5692-4264-B6C4-6B0982779EBD}"/>
    <cellStyle name="SAPBEXstdData 3 11 6" xfId="44266" xr:uid="{66B8421F-1BE9-4E98-A02E-579E8019F2E7}"/>
    <cellStyle name="SAPBEXstdData 3 11 7" xfId="44267" xr:uid="{E1CABF09-079A-43AE-BEF7-3302C631E859}"/>
    <cellStyle name="SAPBEXstdData 3 11 8" xfId="44268" xr:uid="{FCF1E402-6539-4F07-830A-0701BFCCFF99}"/>
    <cellStyle name="SAPBEXstdData 3 11 9" xfId="44269" xr:uid="{9295E0D7-3426-4BC1-B598-79025F35688F}"/>
    <cellStyle name="SAPBEXstdData 3 12" xfId="10438" xr:uid="{C87CD079-EA0B-4D64-8A0E-7D7E3F5F6EC5}"/>
    <cellStyle name="SAPBEXstdData 3 12 2" xfId="44270" xr:uid="{F59BC741-4514-416D-82C6-C6A4E0B8B617}"/>
    <cellStyle name="SAPBEXstdData 3 12 3" xfId="44271" xr:uid="{58AE866B-40BB-48CF-9C15-2A3AA48219FD}"/>
    <cellStyle name="SAPBEXstdData 3 12 4" xfId="44272" xr:uid="{16DCAB99-1665-4B28-9345-42F140265480}"/>
    <cellStyle name="SAPBEXstdData 3 12 5" xfId="44273" xr:uid="{62F1E1E5-3671-4246-930D-4EDB54CDFDFB}"/>
    <cellStyle name="SAPBEXstdData 3 12 6" xfId="44274" xr:uid="{8EFBB55F-373B-4FDC-82C7-77B312D9F833}"/>
    <cellStyle name="SAPBEXstdData 3 12 7" xfId="44275" xr:uid="{B03F9E9D-8AF6-442D-B14D-E0B121EA62DC}"/>
    <cellStyle name="SAPBEXstdData 3 12 8" xfId="44276" xr:uid="{6D23E425-D42C-4CD1-8576-9A9F217081E4}"/>
    <cellStyle name="SAPBEXstdData 3 12 9" xfId="44277" xr:uid="{419548BE-E8DD-4751-867D-133FD0A0AC4E}"/>
    <cellStyle name="SAPBEXstdData 3 13" xfId="10442" xr:uid="{FB009BE2-BB83-4E9A-A074-F88E5829B1EC}"/>
    <cellStyle name="SAPBEXstdData 3 13 2" xfId="44278" xr:uid="{8317BD51-EB2E-4F57-901C-C1D8B464F3B6}"/>
    <cellStyle name="SAPBEXstdData 3 13 3" xfId="44279" xr:uid="{F047C9BF-24E5-46BF-8484-512422DC360E}"/>
    <cellStyle name="SAPBEXstdData 3 13 4" xfId="44280" xr:uid="{5BAAA34D-B2C4-4A65-9AE6-38D608D17697}"/>
    <cellStyle name="SAPBEXstdData 3 13 5" xfId="44281" xr:uid="{01C32D36-899D-4A4D-9050-8BD76446E7D3}"/>
    <cellStyle name="SAPBEXstdData 3 13 6" xfId="44282" xr:uid="{55D5BB13-7FC2-41E8-AAB3-2868E0B8828C}"/>
    <cellStyle name="SAPBEXstdData 3 13 7" xfId="44283" xr:uid="{C7575A74-8358-4930-BB4B-4DBFC9070876}"/>
    <cellStyle name="SAPBEXstdData 3 13 8" xfId="41753" xr:uid="{7ADE2A49-9339-48BA-A8DC-7FAC7C1C1022}"/>
    <cellStyle name="SAPBEXstdData 3 13 9" xfId="44284" xr:uid="{7A84C0B1-1A62-4EE0-849F-F378D9E700F1}"/>
    <cellStyle name="SAPBEXstdData 3 14" xfId="10446" xr:uid="{E3927914-5D14-4A53-8674-1F31B36E3ADE}"/>
    <cellStyle name="SAPBEXstdData 3 15" xfId="10451" xr:uid="{94EDAF7C-39F4-4900-9EBC-44E666A471AE}"/>
    <cellStyle name="SAPBEXstdData 3 16" xfId="10457" xr:uid="{55375ED0-88F9-4BE2-BED5-FC199E301666}"/>
    <cellStyle name="SAPBEXstdData 3 17" xfId="7776" xr:uid="{0804C460-8D87-4836-BF36-EFD225949BD7}"/>
    <cellStyle name="SAPBEXstdData 3 18" xfId="44285" xr:uid="{1F519A7A-86AB-4BE9-94B0-F5FFE58AD112}"/>
    <cellStyle name="SAPBEXstdData 3 19" xfId="44286" xr:uid="{AAD97444-125E-4125-9C8D-00810935F291}"/>
    <cellStyle name="SAPBEXstdData 3 2" xfId="31337" xr:uid="{D9ABD83E-FFBF-4CCF-9DC6-E67BA5D30DBE}"/>
    <cellStyle name="SAPBEXstdData 3 2 10" xfId="44287" xr:uid="{4FF570D9-8EB3-42DF-853F-D33C4A266727}"/>
    <cellStyle name="SAPBEXstdData 3 2 10 2" xfId="20464" xr:uid="{56892276-F628-4D81-A1A5-FC9BAEF3792C}"/>
    <cellStyle name="SAPBEXstdData 3 2 10 3" xfId="20467" xr:uid="{F85569B6-2FE6-4AD4-B766-090B65265960}"/>
    <cellStyle name="SAPBEXstdData 3 2 10 4" xfId="19920" xr:uid="{A7DEF637-B9BA-49DB-BA38-F3C89C98ACA2}"/>
    <cellStyle name="SAPBEXstdData 3 2 10 5" xfId="19928" xr:uid="{96D9108E-A166-4B5F-8528-96C27B27B2E6}"/>
    <cellStyle name="SAPBEXstdData 3 2 10 6" xfId="19936" xr:uid="{BDE3F147-74F1-47C8-ADC6-07409DEC02A8}"/>
    <cellStyle name="SAPBEXstdData 3 2 10 7" xfId="19944" xr:uid="{659091FF-CA50-4B40-BD63-B5BB814A5EB3}"/>
    <cellStyle name="SAPBEXstdData 3 2 10 8" xfId="19951" xr:uid="{008D8E42-37DB-48C6-9722-5110572E26D1}"/>
    <cellStyle name="SAPBEXstdData 3 2 10 9" xfId="44288" xr:uid="{822C1A7E-EC7D-4290-8E31-FD2E4FA58E08}"/>
    <cellStyle name="SAPBEXstdData 3 2 11" xfId="44289" xr:uid="{27959AE4-569B-49E4-B31D-E9C8F0C1AC8A}"/>
    <cellStyle name="SAPBEXstdData 3 2 12" xfId="44290" xr:uid="{89DAFB08-859E-43B8-BB0E-BC247706F345}"/>
    <cellStyle name="SAPBEXstdData 3 2 13" xfId="44291" xr:uid="{67B7CC78-ECA8-4EC9-A013-FCF930198F80}"/>
    <cellStyle name="SAPBEXstdData 3 2 14" xfId="44292" xr:uid="{80080B46-31B3-464C-B004-B2C59ED8442E}"/>
    <cellStyle name="SAPBEXstdData 3 2 15" xfId="44293" xr:uid="{7AEE7251-130B-4365-8D0E-2ECFE86CC741}"/>
    <cellStyle name="SAPBEXstdData 3 2 16" xfId="44294" xr:uid="{D781EA32-1F72-4645-A3B2-D97910FCAF2B}"/>
    <cellStyle name="SAPBEXstdData 3 2 17" xfId="44295" xr:uid="{4C7279C2-232F-48EC-AAED-F6B4218F1EBF}"/>
    <cellStyle name="SAPBEXstdData 3 2 18" xfId="44296" xr:uid="{347E37B5-8E7F-4234-A2A1-402AC6BC8367}"/>
    <cellStyle name="SAPBEXstdData 3 2 2" xfId="44297" xr:uid="{4BB9B7F0-92BF-4355-AC8B-2CF7FC9E291F}"/>
    <cellStyle name="SAPBEXstdData 3 2 2 10" xfId="42344" xr:uid="{3A130980-976A-40AA-AB60-C751382CB83B}"/>
    <cellStyle name="SAPBEXstdData 3 2 2 2" xfId="44299" xr:uid="{E15EA58B-5A8F-404D-BB33-66B1411163E1}"/>
    <cellStyle name="SAPBEXstdData 3 2 2 2 2" xfId="24218" xr:uid="{3B1C5941-F6D9-40F6-94A9-DF700BA384CB}"/>
    <cellStyle name="SAPBEXstdData 3 2 2 2 3" xfId="24223" xr:uid="{EF48B319-93CF-44FD-8DB8-0EA5A2D55C7A}"/>
    <cellStyle name="SAPBEXstdData 3 2 2 2 4" xfId="24229" xr:uid="{77E26AC5-A8E2-421F-881B-F00B44E5E43F}"/>
    <cellStyle name="SAPBEXstdData 3 2 2 2 5" xfId="31478" xr:uid="{57B66306-AFA1-46F7-ACAA-D35C979F0ADF}"/>
    <cellStyle name="SAPBEXstdData 3 2 2 2 6" xfId="31482" xr:uid="{2EA79740-851E-4F8B-BB97-9C59069B59D3}"/>
    <cellStyle name="SAPBEXstdData 3 2 2 2 7" xfId="44300" xr:uid="{F6B7B92D-41D6-4CF4-A04E-FE5D9354FA50}"/>
    <cellStyle name="SAPBEXstdData 3 2 2 2 8" xfId="44302" xr:uid="{20B96D3B-5A81-42F3-8A79-C1FE510E51C8}"/>
    <cellStyle name="SAPBEXstdData 3 2 2 2 9" xfId="44304" xr:uid="{DC0EDD2A-944B-421D-842D-F4C1A369867F}"/>
    <cellStyle name="SAPBEXstdData 3 2 2 3" xfId="44306" xr:uid="{A0110B10-5C43-4758-83C6-70A113EE440E}"/>
    <cellStyle name="SAPBEXstdData 3 2 2 4" xfId="44307" xr:uid="{1C27BB06-5EB8-41AA-B325-FFF8F420867A}"/>
    <cellStyle name="SAPBEXstdData 3 2 2 5" xfId="44308" xr:uid="{02267B72-B3FF-4DA7-87B2-BD7E795C6770}"/>
    <cellStyle name="SAPBEXstdData 3 2 2 6" xfId="44309" xr:uid="{CB1E6EC9-A4FF-4A0C-AE83-653D8D6CC989}"/>
    <cellStyle name="SAPBEXstdData 3 2 2 7" xfId="44310" xr:uid="{740EA8DA-56B2-445B-BB63-CB30436A0FB5}"/>
    <cellStyle name="SAPBEXstdData 3 2 2 8" xfId="44311" xr:uid="{445DCDC0-6CFE-4488-98B0-4DDD877F0DB8}"/>
    <cellStyle name="SAPBEXstdData 3 2 2 9" xfId="44312" xr:uid="{9CABBE0D-CAD1-48A9-8AB9-333CE5EAAFD9}"/>
    <cellStyle name="SAPBEXstdData 3 2 3" xfId="44313" xr:uid="{4DEBBCDC-9792-4FDC-9516-FE6A93E89B53}"/>
    <cellStyle name="SAPBEXstdData 3 2 3 10" xfId="44314" xr:uid="{67E39344-CCCB-4A96-BE78-1A6F5E2D53C3}"/>
    <cellStyle name="SAPBEXstdData 3 2 3 2" xfId="44315" xr:uid="{09C9AF35-2367-4483-98D2-DFC2BE800EE8}"/>
    <cellStyle name="SAPBEXstdData 3 2 3 2 2" xfId="44316" xr:uid="{97B7C167-511C-4E4C-8196-74B48A28AAEE}"/>
    <cellStyle name="SAPBEXstdData 3 2 3 2 3" xfId="44317" xr:uid="{2C2C1739-7A41-4931-9A2C-F4D7B393856F}"/>
    <cellStyle name="SAPBEXstdData 3 2 3 2 4" xfId="44318" xr:uid="{810847AE-6092-4EBE-9249-8880372C8260}"/>
    <cellStyle name="SAPBEXstdData 3 2 3 2 5" xfId="44320" xr:uid="{711F915C-7D34-411D-82F6-BE06F97B6A78}"/>
    <cellStyle name="SAPBEXstdData 3 2 3 2 6" xfId="44322" xr:uid="{28657900-41DD-4341-B04C-C7749DFA4116}"/>
    <cellStyle name="SAPBEXstdData 3 2 3 2 7" xfId="44324" xr:uid="{1D21BFD3-2715-45C1-B384-71114678CBBE}"/>
    <cellStyle name="SAPBEXstdData 3 2 3 2 8" xfId="44326" xr:uid="{2959C5E4-E809-4E6F-8979-0F0F14F92E40}"/>
    <cellStyle name="SAPBEXstdData 3 2 3 2 9" xfId="44328" xr:uid="{108A323C-7B1A-4002-AEB3-194B0EC36A5A}"/>
    <cellStyle name="SAPBEXstdData 3 2 3 3" xfId="44330" xr:uid="{832DC63F-58F9-4856-B123-D02059513A12}"/>
    <cellStyle name="SAPBEXstdData 3 2 3 4" xfId="44331" xr:uid="{FEAFF90B-0E52-4EB8-B4F0-4FD6356827BF}"/>
    <cellStyle name="SAPBEXstdData 3 2 3 5" xfId="44332" xr:uid="{8F9308F3-BF5C-4886-A3C5-9501C59BC990}"/>
    <cellStyle name="SAPBEXstdData 3 2 3 6" xfId="44333" xr:uid="{4370F97D-C462-41D6-8713-B12E93A40F38}"/>
    <cellStyle name="SAPBEXstdData 3 2 3 7" xfId="44334" xr:uid="{F4FFFEDE-5D26-4284-B57B-C68B25DBC15A}"/>
    <cellStyle name="SAPBEXstdData 3 2 3 8" xfId="44335" xr:uid="{72D88429-C65F-42D0-97FA-EBE64DB39939}"/>
    <cellStyle name="SAPBEXstdData 3 2 3 9" xfId="44336" xr:uid="{81B06824-053C-4B04-9A5B-5EAB2052EC3C}"/>
    <cellStyle name="SAPBEXstdData 3 2 4" xfId="44337" xr:uid="{05599160-BE6F-4B1F-89D6-E080ED86B178}"/>
    <cellStyle name="SAPBEXstdData 3 2 4 10" xfId="3312" xr:uid="{9B06C520-737D-4747-ABBD-AFBAEB912562}"/>
    <cellStyle name="SAPBEXstdData 3 2 4 2" xfId="44338" xr:uid="{18D6E674-3A08-4DB7-8CFD-908BA919F3CF}"/>
    <cellStyle name="SAPBEXstdData 3 2 4 2 2" xfId="44339" xr:uid="{549C6B27-71C7-4C18-B951-6ECAC0A68632}"/>
    <cellStyle name="SAPBEXstdData 3 2 4 2 3" xfId="44340" xr:uid="{3C50279D-D103-48FF-9345-C5B3BF42B131}"/>
    <cellStyle name="SAPBEXstdData 3 2 4 2 4" xfId="44341" xr:uid="{A9EDBE88-0A6C-489B-9A79-58DE9AF85DA9}"/>
    <cellStyle name="SAPBEXstdData 3 2 4 2 5" xfId="44342" xr:uid="{61FF0858-A39F-4D1B-963B-DEF51EC53ED1}"/>
    <cellStyle name="SAPBEXstdData 3 2 4 2 6" xfId="44343" xr:uid="{D3A49A03-C9CB-4225-9BBB-691630B549BE}"/>
    <cellStyle name="SAPBEXstdData 3 2 4 2 7" xfId="2950" xr:uid="{2182EF5E-0669-4C34-B789-8A7CE5EC79AE}"/>
    <cellStyle name="SAPBEXstdData 3 2 4 2 8" xfId="44344" xr:uid="{04A6F07C-E87B-471B-ADE3-7E2F20763531}"/>
    <cellStyle name="SAPBEXstdData 3 2 4 2 9" xfId="44345" xr:uid="{723B47EE-FA9B-4DA5-A274-F17BB0DB5037}"/>
    <cellStyle name="SAPBEXstdData 3 2 4 3" xfId="44346" xr:uid="{C4D74EFE-E04C-4BDD-98F5-C41D0D326C6F}"/>
    <cellStyle name="SAPBEXstdData 3 2 4 4" xfId="44347" xr:uid="{54B398C6-B142-47BE-8D40-BAC9FD441E9E}"/>
    <cellStyle name="SAPBEXstdData 3 2 4 5" xfId="44348" xr:uid="{E8CE7964-59E4-4F75-BF2E-130DFD73C1B0}"/>
    <cellStyle name="SAPBEXstdData 3 2 4 6" xfId="44349" xr:uid="{EA6A999C-853A-45DC-8E05-7BC12F44C145}"/>
    <cellStyle name="SAPBEXstdData 3 2 4 7" xfId="671" xr:uid="{57EB0569-81B8-4F11-BE16-6D106E0763DF}"/>
    <cellStyle name="SAPBEXstdData 3 2 4 8" xfId="44350" xr:uid="{52898F77-D5CB-4229-9FD2-4B6F5EA01A13}"/>
    <cellStyle name="SAPBEXstdData 3 2 4 9" xfId="44351" xr:uid="{E3ECB3C1-9CFD-4C7A-8035-877AE42F08CA}"/>
    <cellStyle name="SAPBEXstdData 3 2 5" xfId="44352" xr:uid="{1BF41792-1E1C-46EC-9A85-A02134B9965A}"/>
    <cellStyle name="SAPBEXstdData 3 2 5 10" xfId="44353" xr:uid="{7AAB01D2-27E1-4883-97DE-28EEBEBA7A5B}"/>
    <cellStyle name="SAPBEXstdData 3 2 5 2" xfId="11622" xr:uid="{8AF76222-439F-42D6-871A-05CD64D3A325}"/>
    <cellStyle name="SAPBEXstdData 3 2 5 2 2" xfId="15520" xr:uid="{7904F0CE-38D2-4CF8-91AC-48EE436D873D}"/>
    <cellStyle name="SAPBEXstdData 3 2 5 2 3" xfId="15523" xr:uid="{99585959-FDA3-4AB1-AEDA-F332CEB9FCBA}"/>
    <cellStyle name="SAPBEXstdData 3 2 5 2 4" xfId="15028" xr:uid="{EF2787A7-D3CB-4C8C-ACB2-9971E8B75ECD}"/>
    <cellStyle name="SAPBEXstdData 3 2 5 2 5" xfId="15032" xr:uid="{7FD61C2E-BEDF-46C8-B294-6872EABB4475}"/>
    <cellStyle name="SAPBEXstdData 3 2 5 2 6" xfId="15036" xr:uid="{F478C692-4E71-4718-86FE-1920D5C13E2C}"/>
    <cellStyle name="SAPBEXstdData 3 2 5 2 7" xfId="15040" xr:uid="{2E5E0278-3965-42FD-9D43-080C34250824}"/>
    <cellStyle name="SAPBEXstdData 3 2 5 2 8" xfId="15044" xr:uid="{B1E5C1A3-6334-4D80-956F-268A10AE280D}"/>
    <cellStyle name="SAPBEXstdData 3 2 5 2 9" xfId="6418" xr:uid="{38A53B1D-646F-4015-A101-9D028CABE267}"/>
    <cellStyle name="SAPBEXstdData 3 2 5 3" xfId="11630" xr:uid="{458B721F-1132-424F-968E-4A99FDA496BD}"/>
    <cellStyle name="SAPBEXstdData 3 2 5 4" xfId="15422" xr:uid="{DB443751-9877-4233-803F-7451452E85C4}"/>
    <cellStyle name="SAPBEXstdData 3 2 5 5" xfId="15428" xr:uid="{76CD405E-4E65-4EF9-B9AF-E31F1721C194}"/>
    <cellStyle name="SAPBEXstdData 3 2 5 6" xfId="15434" xr:uid="{7A4C3373-F2A3-44C3-8F71-C3C8A3AC23ED}"/>
    <cellStyle name="SAPBEXstdData 3 2 5 7" xfId="15442" xr:uid="{BA1C848C-8A1E-4328-9321-2C2686D6A1F9}"/>
    <cellStyle name="SAPBEXstdData 3 2 5 8" xfId="44354" xr:uid="{92C8C111-B7F5-4782-B2DA-4D8345A83B9F}"/>
    <cellStyle name="SAPBEXstdData 3 2 5 9" xfId="44355" xr:uid="{4FB94615-9AC2-4D71-B511-DA73D87EA1B2}"/>
    <cellStyle name="SAPBEXstdData 3 2 6" xfId="2971" xr:uid="{30C5C78F-825A-4FE4-882A-8F4854C9B57A}"/>
    <cellStyle name="SAPBEXstdData 3 2 6 10" xfId="5252" xr:uid="{3146ADDC-3FCF-44D1-8538-787D5F2E99EC}"/>
    <cellStyle name="SAPBEXstdData 3 2 6 2" xfId="6430" xr:uid="{E89E5C4E-1CFC-4B07-9510-B6E9E63345DE}"/>
    <cellStyle name="SAPBEXstdData 3 2 6 2 2" xfId="6452" xr:uid="{FF2DE2EA-65BA-40E8-9457-7874BB77A720}"/>
    <cellStyle name="SAPBEXstdData 3 2 6 2 3" xfId="6494" xr:uid="{00FF805E-3F21-45D4-B40E-6D000CC0C42D}"/>
    <cellStyle name="SAPBEXstdData 3 2 6 2 4" xfId="6536" xr:uid="{7EFBED74-5438-4545-AFA8-FE106B3BDF04}"/>
    <cellStyle name="SAPBEXstdData 3 2 6 2 5" xfId="6567" xr:uid="{F9D07717-C101-4603-B6D4-B10340E3D053}"/>
    <cellStyle name="SAPBEXstdData 3 2 6 2 6" xfId="6571" xr:uid="{AA44F710-2488-45A2-8BA9-61485404F49C}"/>
    <cellStyle name="SAPBEXstdData 3 2 6 2 7" xfId="6574" xr:uid="{0054EEDD-1DCD-46C0-A190-B18D46AE474C}"/>
    <cellStyle name="SAPBEXstdData 3 2 6 2 8" xfId="6578" xr:uid="{BA6090C8-45B1-44E8-BF98-3CB03679D35E}"/>
    <cellStyle name="SAPBEXstdData 3 2 6 2 9" xfId="1104" xr:uid="{098D91DB-CB4E-487B-8802-F4C59E62582B}"/>
    <cellStyle name="SAPBEXstdData 3 2 6 3" xfId="1888" xr:uid="{08F0F9C9-0F05-462E-9823-B4FC8367BE14}"/>
    <cellStyle name="SAPBEXstdData 3 2 6 4" xfId="6906" xr:uid="{C822CE2F-B913-4D34-A2EE-02A011A2CB3A}"/>
    <cellStyle name="SAPBEXstdData 3 2 6 5" xfId="6920" xr:uid="{127AF428-2B40-48B8-87AB-9ECEA8FAEFE9}"/>
    <cellStyle name="SAPBEXstdData 3 2 6 6" xfId="6934" xr:uid="{A24BE911-852D-4E1A-9E60-74AD3743A091}"/>
    <cellStyle name="SAPBEXstdData 3 2 6 7" xfId="6947" xr:uid="{8AE1627B-BD4E-4DC8-BC08-EDA7B600A692}"/>
    <cellStyle name="SAPBEXstdData 3 2 6 8" xfId="6954" xr:uid="{8E47BAF8-0C75-4288-9FB6-CCF9AA1F7B6E}"/>
    <cellStyle name="SAPBEXstdData 3 2 6 9" xfId="6968" xr:uid="{0B09A452-A273-4272-9B47-633B19F87200}"/>
    <cellStyle name="SAPBEXstdData 3 2 7" xfId="7389" xr:uid="{482550DA-58A3-4335-9672-9D3EF620C977}"/>
    <cellStyle name="SAPBEXstdData 3 2 7 2" xfId="7413" xr:uid="{F8C0ED15-49E3-4632-9D61-8A68A2A4C229}"/>
    <cellStyle name="SAPBEXstdData 3 2 7 3" xfId="7442" xr:uid="{7084AE4D-7CD6-495D-AD58-B7DC20FF9C68}"/>
    <cellStyle name="SAPBEXstdData 3 2 7 4" xfId="7456" xr:uid="{1DDF2822-9110-40D0-8CFD-6B685E9E9EEF}"/>
    <cellStyle name="SAPBEXstdData 3 2 7 5" xfId="7469" xr:uid="{1D7006DE-2BF5-488E-B2D6-86865169CDEB}"/>
    <cellStyle name="SAPBEXstdData 3 2 7 6" xfId="638" xr:uid="{6E79CE4D-325A-4BE6-AD7B-1A48892FD59B}"/>
    <cellStyle name="SAPBEXstdData 3 2 7 7" xfId="12512" xr:uid="{C17AEE99-B010-4113-9C5B-98D48F9FD1DC}"/>
    <cellStyle name="SAPBEXstdData 3 2 7 8" xfId="44357" xr:uid="{88C10AF1-C04A-414A-9689-21B1DE95810F}"/>
    <cellStyle name="SAPBEXstdData 3 2 7 9" xfId="44358" xr:uid="{399D154F-725F-4DC7-853B-B880E7EBB07F}"/>
    <cellStyle name="SAPBEXstdData 3 2 8" xfId="7565" xr:uid="{05B35DE3-501E-4A1C-B005-677A83C6A02C}"/>
    <cellStyle name="SAPBEXstdData 3 2 8 2" xfId="7585" xr:uid="{574C5409-A782-4C00-B5E2-8DFBCDA40205}"/>
    <cellStyle name="SAPBEXstdData 3 2 8 3" xfId="3797" xr:uid="{D0749FBE-C348-4122-BD90-DC46EE8E0DF9}"/>
    <cellStyle name="SAPBEXstdData 3 2 8 4" xfId="3816" xr:uid="{9B12919C-24DB-4E1C-BC64-CC1D074403BF}"/>
    <cellStyle name="SAPBEXstdData 3 2 8 5" xfId="3851" xr:uid="{C6A4B75E-B78A-4C85-9CCD-3BE98772A3BD}"/>
    <cellStyle name="SAPBEXstdData 3 2 8 6" xfId="3896" xr:uid="{6FD80214-4C7E-4247-8081-18B1BA45336E}"/>
    <cellStyle name="SAPBEXstdData 3 2 8 7" xfId="3996" xr:uid="{2A31A185-99BE-4312-8FA9-44BFF250B883}"/>
    <cellStyle name="SAPBEXstdData 3 2 8 8" xfId="4110" xr:uid="{FDBDD56B-AE4E-4893-85C4-2812A6106D37}"/>
    <cellStyle name="SAPBEXstdData 3 2 8 9" xfId="4124" xr:uid="{63E78C08-3BCF-4121-BD45-46C05D6ADFA1}"/>
    <cellStyle name="SAPBEXstdData 3 2 9" xfId="7647" xr:uid="{8DF077D2-C57F-4785-AA74-1EF4397A81B3}"/>
    <cellStyle name="SAPBEXstdData 3 2 9 2" xfId="7658" xr:uid="{9FCC8F8B-511B-40E2-B815-7E9841BD6FE1}"/>
    <cellStyle name="SAPBEXstdData 3 2 9 3" xfId="7666" xr:uid="{752BAFD8-8A77-449E-B23A-09D8D2D623F5}"/>
    <cellStyle name="SAPBEXstdData 3 2 9 4" xfId="12899" xr:uid="{FD3583E5-4780-4629-9D42-58DB12DB7D1C}"/>
    <cellStyle name="SAPBEXstdData 3 2 9 5" xfId="12906" xr:uid="{F0F0F05C-9365-40C8-B9CA-F40737984C80}"/>
    <cellStyle name="SAPBEXstdData 3 2 9 6" xfId="9600" xr:uid="{67965DE8-8F4D-412D-A0F9-7152F7D94858}"/>
    <cellStyle name="SAPBEXstdData 3 2 9 7" xfId="12914" xr:uid="{E2DFBAA7-5DD9-4A1B-A856-60989559E5AD}"/>
    <cellStyle name="SAPBEXstdData 3 2 9 8" xfId="44359" xr:uid="{6C199C1A-95DE-4209-A9AC-5C9EA6E290EA}"/>
    <cellStyle name="SAPBEXstdData 3 2 9 9" xfId="44361" xr:uid="{20AA4F18-D422-45DD-AA6C-F11B36DF5CEE}"/>
    <cellStyle name="SAPBEXstdData 3 2_New TB 18-19" xfId="12924" xr:uid="{739CE7F6-C3FF-4DEB-AD15-B290607AE09C}"/>
    <cellStyle name="SAPBEXstdData 3 20" xfId="10452" xr:uid="{3DFD2449-C2CB-45B5-BBA9-24DBC79CEDE2}"/>
    <cellStyle name="SAPBEXstdData 3 21" xfId="10458" xr:uid="{85C7ABE3-76E7-442E-A59B-04138D79E13F}"/>
    <cellStyle name="SAPBEXstdData 3 3" xfId="31341" xr:uid="{48D37D63-F50A-4908-B250-3C222624E230}"/>
    <cellStyle name="SAPBEXstdData 3 3 10" xfId="28030" xr:uid="{D430A9DE-BE04-4A3F-B404-7C4BF9248014}"/>
    <cellStyle name="SAPBEXstdData 3 3 10 2" xfId="34911" xr:uid="{B3A1C611-C2DB-4D40-B65F-26F24E93FA3E}"/>
    <cellStyle name="SAPBEXstdData 3 3 10 3" xfId="34913" xr:uid="{B8403D15-3B6B-4B8B-8660-73575C1853EA}"/>
    <cellStyle name="SAPBEXstdData 3 3 10 4" xfId="34915" xr:uid="{7DC1B6E6-FFCB-454E-A12C-FB3B3049EF8B}"/>
    <cellStyle name="SAPBEXstdData 3 3 10 5" xfId="34917" xr:uid="{279FFE10-1AA8-4A50-8C33-8FC81D182587}"/>
    <cellStyle name="SAPBEXstdData 3 3 10 6" xfId="44362" xr:uid="{9A8A631F-EC86-4ADF-A798-2840515D2372}"/>
    <cellStyle name="SAPBEXstdData 3 3 10 7" xfId="44363" xr:uid="{6CC7B5D6-A412-41C5-810F-294E137B8D44}"/>
    <cellStyle name="SAPBEXstdData 3 3 10 8" xfId="44364" xr:uid="{F050EDEC-C018-4AAD-B239-9C87C7C31E7A}"/>
    <cellStyle name="SAPBEXstdData 3 3 10 9" xfId="44365" xr:uid="{8E90BB31-E08E-46CB-9E27-B52B1F5B4A9F}"/>
    <cellStyle name="SAPBEXstdData 3 3 11" xfId="28033" xr:uid="{06FE4EC1-13D2-45D5-8A1B-14DA3DD4E16D}"/>
    <cellStyle name="SAPBEXstdData 3 3 12" xfId="28036" xr:uid="{74AFCA27-541B-41B7-99AB-5F69DC834B17}"/>
    <cellStyle name="SAPBEXstdData 3 3 13" xfId="28039" xr:uid="{D9AD607D-49DA-4231-BEF9-C1EDC432A31D}"/>
    <cellStyle name="SAPBEXstdData 3 3 14" xfId="28042" xr:uid="{C8604C04-DCC6-42B3-8887-33A0EA42413E}"/>
    <cellStyle name="SAPBEXstdData 3 3 15" xfId="28045" xr:uid="{BA6558C4-4599-4FBD-8045-66E085197460}"/>
    <cellStyle name="SAPBEXstdData 3 3 16" xfId="28048" xr:uid="{D0CE27EF-BCD9-4EA6-8236-3E446D5A7F44}"/>
    <cellStyle name="SAPBEXstdData 3 3 17" xfId="34919" xr:uid="{5AD62776-3A12-4E08-BE8B-D0EF164CFF0A}"/>
    <cellStyle name="SAPBEXstdData 3 3 18" xfId="44366" xr:uid="{987D7560-B4C0-4563-8757-9F227A59B98A}"/>
    <cellStyle name="SAPBEXstdData 3 3 2" xfId="44367" xr:uid="{66B2958D-BC81-4A43-AACE-F4E2435CDDE9}"/>
    <cellStyle name="SAPBEXstdData 3 3 2 10" xfId="18820" xr:uid="{921D47E9-B74D-4363-9F40-A96F3B248550}"/>
    <cellStyle name="SAPBEXstdData 3 3 2 2" xfId="44368" xr:uid="{8458AD47-A17A-4204-A9C5-E80AAD17373E}"/>
    <cellStyle name="SAPBEXstdData 3 3 2 2 2" xfId="38080" xr:uid="{EAAE60DA-FB88-4903-A196-4BCF7D0C9524}"/>
    <cellStyle name="SAPBEXstdData 3 3 2 2 3" xfId="38082" xr:uid="{7294ADB7-E746-41BA-AE23-998A6D5DC9D8}"/>
    <cellStyle name="SAPBEXstdData 3 3 2 2 4" xfId="38084" xr:uid="{E3136E61-9D20-47A9-9DC4-8B27B0DAD812}"/>
    <cellStyle name="SAPBEXstdData 3 3 2 2 5" xfId="38087" xr:uid="{9AA46EA3-2409-49C9-BB15-A6C202154136}"/>
    <cellStyle name="SAPBEXstdData 3 3 2 2 6" xfId="19598" xr:uid="{7F3F9488-FC08-4829-98C1-CA1D5C909F36}"/>
    <cellStyle name="SAPBEXstdData 3 3 2 2 7" xfId="44369" xr:uid="{79BE67D8-C2C0-44AA-8020-CEDD5C2C6ED9}"/>
    <cellStyle name="SAPBEXstdData 3 3 2 2 8" xfId="44371" xr:uid="{8960B052-A099-4BF2-B4F5-8B250B37D280}"/>
    <cellStyle name="SAPBEXstdData 3 3 2 2 9" xfId="44373" xr:uid="{A81D4691-E976-4EDA-A484-63133A3989B3}"/>
    <cellStyle name="SAPBEXstdData 3 3 2 3" xfId="44375" xr:uid="{9FC12554-82D9-4570-B49A-E1B6A0CD6722}"/>
    <cellStyle name="SAPBEXstdData 3 3 2 4" xfId="44376" xr:uid="{78F7D369-54E9-4372-874B-78835A6EFD9B}"/>
    <cellStyle name="SAPBEXstdData 3 3 2 5" xfId="4967" xr:uid="{EAFDEBE1-BCF2-4DC9-BCCE-B324B9285B18}"/>
    <cellStyle name="SAPBEXstdData 3 3 2 6" xfId="613" xr:uid="{C48FFE1A-0CF3-4E02-AA37-EBC0AFC10332}"/>
    <cellStyle name="SAPBEXstdData 3 3 2 7" xfId="4979" xr:uid="{913B5B6B-C78D-4021-9ECE-E0BC120B23CC}"/>
    <cellStyle name="SAPBEXstdData 3 3 2 8" xfId="913" xr:uid="{53B58D9B-A3A0-497A-A03D-58FB6F1831CF}"/>
    <cellStyle name="SAPBEXstdData 3 3 2 9" xfId="4992" xr:uid="{01844527-29DD-40C1-B441-7023B1CB3C05}"/>
    <cellStyle name="SAPBEXstdData 3 3 3" xfId="44377" xr:uid="{B51DE2E8-BAE2-4971-A86E-A127D48C385D}"/>
    <cellStyle name="SAPBEXstdData 3 3 3 10" xfId="44378" xr:uid="{FCFB5A64-0FDF-4304-9607-0FCCF014A578}"/>
    <cellStyle name="SAPBEXstdData 3 3 3 2" xfId="44379" xr:uid="{550610BC-5C8F-4FB8-86F5-39C0B915A532}"/>
    <cellStyle name="SAPBEXstdData 3 3 3 2 2" xfId="38171" xr:uid="{42A58DAB-806F-4B7B-98A4-52FDDD820013}"/>
    <cellStyle name="SAPBEXstdData 3 3 3 2 3" xfId="38173" xr:uid="{1FC05991-4F6D-4D72-B880-369CD4C8C7ED}"/>
    <cellStyle name="SAPBEXstdData 3 3 3 2 4" xfId="38175" xr:uid="{1C4D50AE-3781-48C6-8C50-E1B9AFAA0344}"/>
    <cellStyle name="SAPBEXstdData 3 3 3 2 5" xfId="38178" xr:uid="{955F9FD7-3677-4E93-ACFC-81F21D0050D4}"/>
    <cellStyle name="SAPBEXstdData 3 3 3 2 6" xfId="38181" xr:uid="{1BE8D9D6-E53B-4AEA-9167-B6B9FCF2323A}"/>
    <cellStyle name="SAPBEXstdData 3 3 3 2 7" xfId="44380" xr:uid="{20A72650-3A3A-4EBF-8EE5-E442E67A1FD9}"/>
    <cellStyle name="SAPBEXstdData 3 3 3 2 8" xfId="44382" xr:uid="{1A997766-CA99-4D67-839A-F2D511C94A1D}"/>
    <cellStyle name="SAPBEXstdData 3 3 3 2 9" xfId="44384" xr:uid="{1F501E02-EC3D-42E0-9EDE-CD0873C2D869}"/>
    <cellStyle name="SAPBEXstdData 3 3 3 3" xfId="44386" xr:uid="{8A335B76-6221-45B2-BBFA-46257E7B2D04}"/>
    <cellStyle name="SAPBEXstdData 3 3 3 4" xfId="44387" xr:uid="{5CF9C66C-AC61-4DDE-84E7-58DACFAE8EEE}"/>
    <cellStyle name="SAPBEXstdData 3 3 3 5" xfId="1581" xr:uid="{B3D01133-3F04-4A39-83D9-ED93005D546D}"/>
    <cellStyle name="SAPBEXstdData 3 3 3 6" xfId="1217" xr:uid="{11F13A64-3CDD-4077-87A2-1F28D0C06BC7}"/>
    <cellStyle name="SAPBEXstdData 3 3 3 7" xfId="1600" xr:uid="{5F3B1CD5-88FE-4AAE-BB66-2B52F9B322B7}"/>
    <cellStyle name="SAPBEXstdData 3 3 3 8" xfId="44388" xr:uid="{B01EA3B5-EF39-4070-9769-47972C70763C}"/>
    <cellStyle name="SAPBEXstdData 3 3 3 9" xfId="44389" xr:uid="{5CD67244-A299-48D6-B643-4F73205B11B7}"/>
    <cellStyle name="SAPBEXstdData 3 3 4" xfId="44390" xr:uid="{D2BAFD9E-B062-4826-AF6A-D60001C4D6B5}"/>
    <cellStyle name="SAPBEXstdData 3 3 4 10" xfId="44391" xr:uid="{8AE3D58E-8750-4E98-84EA-3E4C9FE588FD}"/>
    <cellStyle name="SAPBEXstdData 3 3 4 2" xfId="1082" xr:uid="{05536536-8061-4D41-A071-D204E5637860}"/>
    <cellStyle name="SAPBEXstdData 3 3 4 2 2" xfId="15867" xr:uid="{9655A8C4-C2D0-4117-8D73-0B138B5369C6}"/>
    <cellStyle name="SAPBEXstdData 3 3 4 2 3" xfId="15869" xr:uid="{13F23D74-8F78-4152-999C-A59DB970947A}"/>
    <cellStyle name="SAPBEXstdData 3 3 4 2 4" xfId="15871" xr:uid="{3F3EC665-9C2E-4B0D-9EEC-D4B1031518CA}"/>
    <cellStyle name="SAPBEXstdData 3 3 4 2 5" xfId="15873" xr:uid="{C806D088-7BEA-4504-A33C-3AB216BCDBB5}"/>
    <cellStyle name="SAPBEXstdData 3 3 4 2 6" xfId="15875" xr:uid="{9DDD6538-4439-4811-873D-8C736302C83B}"/>
    <cellStyle name="SAPBEXstdData 3 3 4 2 7" xfId="15877" xr:uid="{5B404885-A3E8-4D4A-B0BE-008BB7D2B90C}"/>
    <cellStyle name="SAPBEXstdData 3 3 4 2 8" xfId="15879" xr:uid="{279B8119-9E43-4F52-A073-38647EB3C901}"/>
    <cellStyle name="SAPBEXstdData 3 3 4 2 9" xfId="15882" xr:uid="{A485F3D3-3A84-4D93-B1A1-CA4E4DFFA5E2}"/>
    <cellStyle name="SAPBEXstdData 3 3 4 3" xfId="15884" xr:uid="{3FFE9F21-C6F1-4467-A631-C1D1E99E84A6}"/>
    <cellStyle name="SAPBEXstdData 3 3 4 4" xfId="15896" xr:uid="{230CCB5A-11B0-445A-936E-051B8CECF8CD}"/>
    <cellStyle name="SAPBEXstdData 3 3 4 5" xfId="11704" xr:uid="{AE7989F6-9745-429C-ADB2-BBF261AEA618}"/>
    <cellStyle name="SAPBEXstdData 3 3 4 6" xfId="11711" xr:uid="{1E4AAB85-0B50-4BAE-A347-9A2552EE8D18}"/>
    <cellStyle name="SAPBEXstdData 3 3 4 7" xfId="11714" xr:uid="{0E5EBA77-A25A-4268-A216-23F1B2CDCFD0}"/>
    <cellStyle name="SAPBEXstdData 3 3 4 8" xfId="44392" xr:uid="{830497B2-2318-42F0-81C4-491DAFBAD789}"/>
    <cellStyle name="SAPBEXstdData 3 3 4 9" xfId="44393" xr:uid="{09112B5A-33AA-4E6F-8616-D814CE652A43}"/>
    <cellStyle name="SAPBEXstdData 3 3 5" xfId="44394" xr:uid="{D7C76C1C-90BE-4887-BD61-3606CF8CA797}"/>
    <cellStyle name="SAPBEXstdData 3 3 5 10" xfId="44395" xr:uid="{9F20372E-5171-48AA-A203-A30B8167726A}"/>
    <cellStyle name="SAPBEXstdData 3 3 5 2" xfId="1089" xr:uid="{71DD05DE-3A49-4436-9C5E-00AB08E3D77D}"/>
    <cellStyle name="SAPBEXstdData 3 3 5 2 2" xfId="44396" xr:uid="{0CC04487-A0CC-4DA1-BDB8-58DE9ED70036}"/>
    <cellStyle name="SAPBEXstdData 3 3 5 2 3" xfId="44397" xr:uid="{13B732F1-0ED6-4E13-9A3D-D172DD4C09FE}"/>
    <cellStyle name="SAPBEXstdData 3 3 5 2 4" xfId="44398" xr:uid="{02CDCC7D-D971-423F-8EC5-517B173CC0E3}"/>
    <cellStyle name="SAPBEXstdData 3 3 5 2 5" xfId="44399" xr:uid="{CFBC8537-B2CC-4C02-B472-091425DAD8A4}"/>
    <cellStyle name="SAPBEXstdData 3 3 5 2 6" xfId="44400" xr:uid="{FC005642-300D-4FB5-BBEF-C256D19358F9}"/>
    <cellStyle name="SAPBEXstdData 3 3 5 2 7" xfId="44401" xr:uid="{23F3E667-E01D-4C61-ADD7-EA2E81BA46C6}"/>
    <cellStyle name="SAPBEXstdData 3 3 5 2 8" xfId="44402" xr:uid="{A9947ED2-95C5-45B6-B7B5-28BD7977EA8B}"/>
    <cellStyle name="SAPBEXstdData 3 3 5 2 9" xfId="32723" xr:uid="{9634A98F-3792-4C7F-BCBA-887B5CF86F11}"/>
    <cellStyle name="SAPBEXstdData 3 3 5 3" xfId="15910" xr:uid="{C1D6B2A9-A677-4245-B77A-9EA5E5C777DF}"/>
    <cellStyle name="SAPBEXstdData 3 3 5 4" xfId="15915" xr:uid="{E567A09B-B005-4912-BBEB-69D7BB865564}"/>
    <cellStyle name="SAPBEXstdData 3 3 5 5" xfId="15918" xr:uid="{E6E179FE-A459-49EE-AFAE-527307A81CFC}"/>
    <cellStyle name="SAPBEXstdData 3 3 5 6" xfId="15921" xr:uid="{F8260AB6-AC3E-436C-B7B1-30EEB2802274}"/>
    <cellStyle name="SAPBEXstdData 3 3 5 7" xfId="15924" xr:uid="{75EFA265-BFAC-4329-9F9B-9DBBFDEDD514}"/>
    <cellStyle name="SAPBEXstdData 3 3 5 8" xfId="44403" xr:uid="{A755BB29-9418-458D-826B-78F3F4B78500}"/>
    <cellStyle name="SAPBEXstdData 3 3 5 9" xfId="44404" xr:uid="{2B715DC7-8A4C-4770-8DA2-CD7B18C944E0}"/>
    <cellStyle name="SAPBEXstdData 3 3 6" xfId="44406" xr:uid="{C2817C53-0B26-42A1-907F-1B64D67927B1}"/>
    <cellStyle name="SAPBEXstdData 3 3 6 10" xfId="44407" xr:uid="{1D602157-A3AD-4F38-AD50-2F90F7EC08EA}"/>
    <cellStyle name="SAPBEXstdData 3 3 6 2" xfId="1100" xr:uid="{AB22499D-795F-4BF5-BD7E-AE32861EFC1B}"/>
    <cellStyle name="SAPBEXstdData 3 3 6 2 2" xfId="44408" xr:uid="{74606ACB-EB91-4D60-8229-8642A6942C60}"/>
    <cellStyle name="SAPBEXstdData 3 3 6 2 3" xfId="44409" xr:uid="{8D64527C-1A8D-4097-BA5E-E4627483FCFF}"/>
    <cellStyle name="SAPBEXstdData 3 3 6 2 4" xfId="44410" xr:uid="{EED70F91-50C9-4AFB-A878-A45608B170E5}"/>
    <cellStyle name="SAPBEXstdData 3 3 6 2 5" xfId="44411" xr:uid="{3A045CF2-132C-4465-863E-CDA65A90A2C4}"/>
    <cellStyle name="SAPBEXstdData 3 3 6 2 6" xfId="44412" xr:uid="{48A60DEC-C1F9-40D7-8422-5EEA396E6A4D}"/>
    <cellStyle name="SAPBEXstdData 3 3 6 2 7" xfId="44413" xr:uid="{32A7BAB6-FD04-4009-B1E6-4BABC51B2407}"/>
    <cellStyle name="SAPBEXstdData 3 3 6 2 8" xfId="44414" xr:uid="{52DF70BB-CF64-486F-A3E0-A9D3AC814449}"/>
    <cellStyle name="SAPBEXstdData 3 3 6 2 9" xfId="44415" xr:uid="{558C872C-2E38-497F-B9ED-A8B9FA4828F5}"/>
    <cellStyle name="SAPBEXstdData 3 3 6 3" xfId="13696" xr:uid="{24623A1C-2277-4FB0-9C51-7EBDF1583D06}"/>
    <cellStyle name="SAPBEXstdData 3 3 6 4" xfId="13702" xr:uid="{DB0AAC7A-DEB2-4F70-93E4-B80318C5C4FD}"/>
    <cellStyle name="SAPBEXstdData 3 3 6 5" xfId="13707" xr:uid="{C4F8E262-6851-4633-A272-6177647CAB8D}"/>
    <cellStyle name="SAPBEXstdData 3 3 6 6" xfId="13711" xr:uid="{50BBDF12-F0F8-43E5-887C-0E4641C0559C}"/>
    <cellStyle name="SAPBEXstdData 3 3 6 7" xfId="13715" xr:uid="{4486BB4B-BBB6-4758-BA65-D2032815926B}"/>
    <cellStyle name="SAPBEXstdData 3 3 6 8" xfId="44417" xr:uid="{1C714EA1-B5DA-44E7-BB2D-33E369BFF644}"/>
    <cellStyle name="SAPBEXstdData 3 3 6 9" xfId="44418" xr:uid="{3D754E2B-79B6-4152-955A-D181726FAA74}"/>
    <cellStyle name="SAPBEXstdData 3 3 7" xfId="43293" xr:uid="{6C953D79-5714-4879-B556-E14401F397AF}"/>
    <cellStyle name="SAPBEXstdData 3 3 7 2" xfId="12979" xr:uid="{28F7F92C-5A81-4225-8ED2-D4B96A043CE6}"/>
    <cellStyle name="SAPBEXstdData 3 3 7 3" xfId="12991" xr:uid="{2B67DEBF-337B-477C-AC04-DACAD769C71A}"/>
    <cellStyle name="SAPBEXstdData 3 3 7 4" xfId="12999" xr:uid="{EB5D62BB-4448-4623-8939-DDC011DE8CF0}"/>
    <cellStyle name="SAPBEXstdData 3 3 7 5" xfId="13006" xr:uid="{D98CB11D-AD71-4DF5-AF4F-9FDF4A2D50E9}"/>
    <cellStyle name="SAPBEXstdData 3 3 7 6" xfId="13014" xr:uid="{C20FE3FC-CDAE-409E-8008-18B399D2E6D2}"/>
    <cellStyle name="SAPBEXstdData 3 3 7 7" xfId="13020" xr:uid="{CD1F5FC0-19F3-419F-8DB8-F70D68E98548}"/>
    <cellStyle name="SAPBEXstdData 3 3 7 8" xfId="44419" xr:uid="{26B79057-068E-4D01-B980-3969673CFFD5}"/>
    <cellStyle name="SAPBEXstdData 3 3 7 9" xfId="44420" xr:uid="{F6DE3523-1F3E-4CBB-88FF-2E15649E8372}"/>
    <cellStyle name="SAPBEXstdData 3 3 8" xfId="44421" xr:uid="{560EB40F-BCA1-4FE7-B257-275EC3433B56}"/>
    <cellStyle name="SAPBEXstdData 3 3 8 2" xfId="13042" xr:uid="{30A8E8FD-727F-4F3A-B763-57B5DAC8BAC0}"/>
    <cellStyle name="SAPBEXstdData 3 3 8 3" xfId="13054" xr:uid="{C3881716-5E0F-4D77-BEF7-1F28ECE6FC62}"/>
    <cellStyle name="SAPBEXstdData 3 3 8 4" xfId="13064" xr:uid="{C714696A-9AED-4293-AF8D-33D0A1CEF1F9}"/>
    <cellStyle name="SAPBEXstdData 3 3 8 5" xfId="13073" xr:uid="{972E7AD7-11A1-484D-9804-4F61D8B9CEA4}"/>
    <cellStyle name="SAPBEXstdData 3 3 8 6" xfId="13083" xr:uid="{01038DDD-B33B-4176-9DA1-A75B8FD1957A}"/>
    <cellStyle name="SAPBEXstdData 3 3 8 7" xfId="13088" xr:uid="{27216D94-4260-42D2-BB1E-132EE324B26E}"/>
    <cellStyle name="SAPBEXstdData 3 3 8 8" xfId="44422" xr:uid="{A3114140-391A-496D-8751-B4BD4B70EE47}"/>
    <cellStyle name="SAPBEXstdData 3 3 8 9" xfId="44423" xr:uid="{9B1F6D8A-DC9D-4DEE-8A71-C4970FECCD52}"/>
    <cellStyle name="SAPBEXstdData 3 3 9" xfId="44424" xr:uid="{4E1FE275-9BC4-4718-A977-74E99F847331}"/>
    <cellStyle name="SAPBEXstdData 3 3 9 2" xfId="13105" xr:uid="{4F05D464-CE9B-457A-BDBF-BDCBB509BA06}"/>
    <cellStyle name="SAPBEXstdData 3 3 9 3" xfId="13115" xr:uid="{827CA041-6C6D-4CD5-BBD3-A8159B772ABE}"/>
    <cellStyle name="SAPBEXstdData 3 3 9 4" xfId="13122" xr:uid="{FD1646B0-9F22-4C9F-A1F5-CF933BBEB9EA}"/>
    <cellStyle name="SAPBEXstdData 3 3 9 5" xfId="13128" xr:uid="{17F68E96-07E0-4AAC-B175-6BBFBB2F9B63}"/>
    <cellStyle name="SAPBEXstdData 3 3 9 6" xfId="13136" xr:uid="{C1348884-5ADC-450F-A97C-07BB9341B32E}"/>
    <cellStyle name="SAPBEXstdData 3 3 9 7" xfId="13141" xr:uid="{3636C234-A593-449F-8519-2B1E38781353}"/>
    <cellStyle name="SAPBEXstdData 3 3 9 8" xfId="44425" xr:uid="{46271C93-5F35-40BB-894E-7E372EBB23BB}"/>
    <cellStyle name="SAPBEXstdData 3 3 9 9" xfId="44426" xr:uid="{9166DA34-ACAD-4149-9ECD-1A4ACC3CDBB5}"/>
    <cellStyle name="SAPBEXstdData 3 3_New TB 18-19" xfId="44427" xr:uid="{DA115B01-A932-489E-A7FB-A378D567BD19}"/>
    <cellStyle name="SAPBEXstdData 3 4" xfId="31345" xr:uid="{0412EC21-DC8B-49E9-A0ED-EBF2D35F9EAE}"/>
    <cellStyle name="SAPBEXstdData 3 4 10" xfId="34961" xr:uid="{77C7EDF8-BAC6-4405-85FB-389E055B5FA5}"/>
    <cellStyle name="SAPBEXstdData 3 4 10 2" xfId="44428" xr:uid="{FF6230FC-757C-4388-846F-44E570FE150D}"/>
    <cellStyle name="SAPBEXstdData 3 4 10 3" xfId="44429" xr:uid="{DA575E77-FAB9-4FB7-ADD5-101565AE6824}"/>
    <cellStyle name="SAPBEXstdData 3 4 10 4" xfId="44430" xr:uid="{E1C785E3-ED59-426B-AB46-3B13B19098EA}"/>
    <cellStyle name="SAPBEXstdData 3 4 10 5" xfId="44431" xr:uid="{EC03C7E5-3F4E-4950-A514-7C002EEF9F45}"/>
    <cellStyle name="SAPBEXstdData 3 4 10 6" xfId="44432" xr:uid="{458E86F8-653B-44CE-AFAE-933088DCA93A}"/>
    <cellStyle name="SAPBEXstdData 3 4 10 7" xfId="44433" xr:uid="{0C0C54C7-5FF1-4FEF-8D41-A702CC269C14}"/>
    <cellStyle name="SAPBEXstdData 3 4 10 8" xfId="44434" xr:uid="{CE357CB1-2C54-4964-8F22-D8298046EFE5}"/>
    <cellStyle name="SAPBEXstdData 3 4 10 9" xfId="44435" xr:uid="{C980065F-558E-49BA-9F86-C589E6FE23CF}"/>
    <cellStyle name="SAPBEXstdData 3 4 11" xfId="34963" xr:uid="{0DA1530B-3F2B-4A61-A33F-E17610C13545}"/>
    <cellStyle name="SAPBEXstdData 3 4 12" xfId="34965" xr:uid="{68F6D9E0-1713-4531-9962-C81AE2E40B40}"/>
    <cellStyle name="SAPBEXstdData 3 4 13" xfId="34967" xr:uid="{DB6E5A52-AA63-4A00-9E11-1BF0A64BA439}"/>
    <cellStyle name="SAPBEXstdData 3 4 14" xfId="44436" xr:uid="{95936231-85E1-4C99-9729-55CA03DC9734}"/>
    <cellStyle name="SAPBEXstdData 3 4 15" xfId="44437" xr:uid="{4732F91C-3DD3-4479-AE75-6F2BC5C65A06}"/>
    <cellStyle name="SAPBEXstdData 3 4 16" xfId="44438" xr:uid="{99EEC730-7C7F-4299-92B6-1CCC3D210846}"/>
    <cellStyle name="SAPBEXstdData 3 4 17" xfId="44439" xr:uid="{3195F88B-DCCA-471E-958D-9C269A4D5470}"/>
    <cellStyle name="SAPBEXstdData 3 4 18" xfId="44440" xr:uid="{C116B160-7636-4B6E-BD2D-4C8D3F8B386A}"/>
    <cellStyle name="SAPBEXstdData 3 4 2" xfId="44441" xr:uid="{DC6F5FE7-6365-41A9-8D3B-919175DDD8BB}"/>
    <cellStyle name="SAPBEXstdData 3 4 2 10" xfId="44442" xr:uid="{422F3744-DFC7-4FB1-939C-9383A47FA307}"/>
    <cellStyle name="SAPBEXstdData 3 4 2 2" xfId="44443" xr:uid="{B6723202-69DF-4328-A403-5EC08747DA2C}"/>
    <cellStyle name="SAPBEXstdData 3 4 2 2 2" xfId="44444" xr:uid="{66CF50E5-7ADD-4DD0-B951-7B4D592CF113}"/>
    <cellStyle name="SAPBEXstdData 3 4 2 2 3" xfId="44445" xr:uid="{7D22D817-4849-4484-AD43-D9F4A72B3C18}"/>
    <cellStyle name="SAPBEXstdData 3 4 2 2 4" xfId="44446" xr:uid="{C3C0D638-D185-4F2C-8F82-1AEE05C090F4}"/>
    <cellStyle name="SAPBEXstdData 3 4 2 2 5" xfId="44447" xr:uid="{3E19CCCA-10F5-4F13-88D7-C2D13890EB34}"/>
    <cellStyle name="SAPBEXstdData 3 4 2 2 6" xfId="44448" xr:uid="{D51C0B15-6642-4F6E-84A0-95D005440334}"/>
    <cellStyle name="SAPBEXstdData 3 4 2 2 7" xfId="44449" xr:uid="{6F790F9A-47A0-45BB-9A7F-CCB9798DCD8C}"/>
    <cellStyle name="SAPBEXstdData 3 4 2 2 8" xfId="44450" xr:uid="{BF0D41ED-8AE8-4FBC-AA10-4CD62B4930BC}"/>
    <cellStyle name="SAPBEXstdData 3 4 2 2 9" xfId="44451" xr:uid="{F1A9E72C-9FDB-473C-9BF5-2F4F63BF585D}"/>
    <cellStyle name="SAPBEXstdData 3 4 2 3" xfId="44452" xr:uid="{3819CE0D-E1C0-4220-8A7D-22C12717E062}"/>
    <cellStyle name="SAPBEXstdData 3 4 2 4" xfId="44453" xr:uid="{0C9E265B-43A7-42E3-A129-B989CA42E02E}"/>
    <cellStyle name="SAPBEXstdData 3 4 2 5" xfId="44454" xr:uid="{D8DA9CEF-755A-464A-A9DB-A6DC365F1277}"/>
    <cellStyle name="SAPBEXstdData 3 4 2 6" xfId="44455" xr:uid="{F1963EE4-B3BB-499A-AB6E-090A5D261375}"/>
    <cellStyle name="SAPBEXstdData 3 4 2 7" xfId="44456" xr:uid="{BA00D01F-5363-4205-A342-97387AF21035}"/>
    <cellStyle name="SAPBEXstdData 3 4 2 8" xfId="44457" xr:uid="{0A0D7BE1-9E2B-4311-8FAE-578990C9E684}"/>
    <cellStyle name="SAPBEXstdData 3 4 2 9" xfId="44458" xr:uid="{5C7EC50A-8890-4758-8DA9-2C24DD343480}"/>
    <cellStyle name="SAPBEXstdData 3 4 3" xfId="44459" xr:uid="{9F2713B7-D181-41E8-B338-69FEAE0451EE}"/>
    <cellStyle name="SAPBEXstdData 3 4 3 10" xfId="44460" xr:uid="{A4F0D657-5A79-4964-ACA4-FDE4B83EDAF8}"/>
    <cellStyle name="SAPBEXstdData 3 4 3 2" xfId="44461" xr:uid="{7BA1349A-AF27-4835-BE02-1D23CBA37EF1}"/>
    <cellStyle name="SAPBEXstdData 3 4 3 2 2" xfId="44462" xr:uid="{8D37D536-50ED-40E9-ADD6-BF2D9CB25033}"/>
    <cellStyle name="SAPBEXstdData 3 4 3 2 3" xfId="44463" xr:uid="{30F54E15-AF98-4CA7-B92E-C5EA75C267D9}"/>
    <cellStyle name="SAPBEXstdData 3 4 3 2 4" xfId="44464" xr:uid="{4B2A3DE2-0CEE-40F7-9410-AA44FD5D78C3}"/>
    <cellStyle name="SAPBEXstdData 3 4 3 2 5" xfId="44465" xr:uid="{CD508F73-8596-4BE8-B93A-635CEAF97174}"/>
    <cellStyle name="SAPBEXstdData 3 4 3 2 6" xfId="44466" xr:uid="{BAB101B9-ED67-4D69-A231-94493BD95B1E}"/>
    <cellStyle name="SAPBEXstdData 3 4 3 2 7" xfId="44467" xr:uid="{1EC3AF08-F4C6-4191-AD4F-63FC5D22ED55}"/>
    <cellStyle name="SAPBEXstdData 3 4 3 2 8" xfId="44468" xr:uid="{C42BDEFC-2BC2-4436-A8CC-03C49BEC5105}"/>
    <cellStyle name="SAPBEXstdData 3 4 3 2 9" xfId="44469" xr:uid="{34423A0F-A985-465B-A938-C7C53394F6E0}"/>
    <cellStyle name="SAPBEXstdData 3 4 3 3" xfId="44470" xr:uid="{15ABE93B-624F-4912-B6F9-CF1F2AD7ACF8}"/>
    <cellStyle name="SAPBEXstdData 3 4 3 4" xfId="44471" xr:uid="{A31EC11E-B81D-4E07-B14B-67C98858A460}"/>
    <cellStyle name="SAPBEXstdData 3 4 3 5" xfId="44472" xr:uid="{127C3F58-BBE3-4EE6-938B-FD7184DD18F0}"/>
    <cellStyle name="SAPBEXstdData 3 4 3 6" xfId="44473" xr:uid="{92DB6D28-7F0F-4ADE-847F-F3F0E7FE346F}"/>
    <cellStyle name="SAPBEXstdData 3 4 3 7" xfId="44474" xr:uid="{94C42448-EF65-4FD5-9BAA-C53AA263BC48}"/>
    <cellStyle name="SAPBEXstdData 3 4 3 8" xfId="44475" xr:uid="{C9B2B468-B560-4557-AB50-0C7470226750}"/>
    <cellStyle name="SAPBEXstdData 3 4 3 9" xfId="44476" xr:uid="{71858DAF-357E-4394-9F85-82869B4B4FB9}"/>
    <cellStyle name="SAPBEXstdData 3 4 4" xfId="44477" xr:uid="{2EB0AA3C-9888-4B0B-ACF1-1598B6654CB7}"/>
    <cellStyle name="SAPBEXstdData 3 4 4 10" xfId="44478" xr:uid="{63DA88F4-EE75-47B4-8AD2-5EA98A126BB1}"/>
    <cellStyle name="SAPBEXstdData 3 4 4 2" xfId="16002" xr:uid="{C20B2B7E-D46E-4A25-9517-6D06E60E67DB}"/>
    <cellStyle name="SAPBEXstdData 3 4 4 2 2" xfId="16005" xr:uid="{1D297945-DC14-4528-A536-AB293674A636}"/>
    <cellStyle name="SAPBEXstdData 3 4 4 2 3" xfId="16008" xr:uid="{B3E24A9F-A71B-43D1-8013-928E6BB8AF56}"/>
    <cellStyle name="SAPBEXstdData 3 4 4 2 4" xfId="16014" xr:uid="{27D929B2-EEE5-4AD0-921C-DCB61D772942}"/>
    <cellStyle name="SAPBEXstdData 3 4 4 2 5" xfId="13967" xr:uid="{57AF8604-DEFD-4056-8F9F-99D5AADA3480}"/>
    <cellStyle name="SAPBEXstdData 3 4 4 2 6" xfId="13978" xr:uid="{1513ACBD-F249-458C-9C6E-2E2182CE7DE6}"/>
    <cellStyle name="SAPBEXstdData 3 4 4 2 7" xfId="13989" xr:uid="{A04E6801-7250-407E-B629-3AFAB8593E56}"/>
    <cellStyle name="SAPBEXstdData 3 4 4 2 8" xfId="14000" xr:uid="{BABE0F4A-C7A1-45E7-951E-9FD657E5B4A7}"/>
    <cellStyle name="SAPBEXstdData 3 4 4 2 9" xfId="14012" xr:uid="{3CEB5722-BCFB-44DF-AB75-CCCA0A4D5577}"/>
    <cellStyle name="SAPBEXstdData 3 4 4 3" xfId="16017" xr:uid="{A2AE44B5-ABFC-4EB7-B303-50F58B106F76}"/>
    <cellStyle name="SAPBEXstdData 3 4 4 4" xfId="16026" xr:uid="{E6762AA1-B5A3-4A18-8EE7-2F924C637968}"/>
    <cellStyle name="SAPBEXstdData 3 4 4 5" xfId="16057" xr:uid="{01627CC8-9615-47C3-BDB5-2A258C469885}"/>
    <cellStyle name="SAPBEXstdData 3 4 4 6" xfId="16060" xr:uid="{A36E3261-F08B-4913-90A8-0D485C80501E}"/>
    <cellStyle name="SAPBEXstdData 3 4 4 7" xfId="16063" xr:uid="{1C9C2A46-8095-4BF0-BD8C-80D04F97A52D}"/>
    <cellStyle name="SAPBEXstdData 3 4 4 8" xfId="44479" xr:uid="{4BBF4CB6-4D1E-4492-9972-D2430846752B}"/>
    <cellStyle name="SAPBEXstdData 3 4 4 9" xfId="44480" xr:uid="{469AE366-2FA4-4DCA-B7C6-720BCAB18853}"/>
    <cellStyle name="SAPBEXstdData 3 4 5" xfId="44481" xr:uid="{62C464AE-2064-4803-8B67-90720DD2B301}"/>
    <cellStyle name="SAPBEXstdData 3 4 5 10" xfId="44482" xr:uid="{591FEFFF-3A24-4CD6-A9A3-DE26D4F6A787}"/>
    <cellStyle name="SAPBEXstdData 3 4 5 2" xfId="12875" xr:uid="{4C00098C-ECB1-4056-93F9-727E85231570}"/>
    <cellStyle name="SAPBEXstdData 3 4 5 2 2" xfId="44483" xr:uid="{B00A5E27-3083-493E-954D-83EA6D886A00}"/>
    <cellStyle name="SAPBEXstdData 3 4 5 2 3" xfId="44484" xr:uid="{8722AA85-9210-4E9D-A28B-330B8974E4E8}"/>
    <cellStyle name="SAPBEXstdData 3 4 5 2 4" xfId="44485" xr:uid="{39A1EAA8-7CDA-4D60-BE4C-CEA72FFC2D86}"/>
    <cellStyle name="SAPBEXstdData 3 4 5 2 5" xfId="44486" xr:uid="{F10A8780-36F6-4FA5-B4BC-CD31EF7FAAE4}"/>
    <cellStyle name="SAPBEXstdData 3 4 5 2 6" xfId="44487" xr:uid="{515DD38F-2AE2-4C28-80F1-F14DE7CF5475}"/>
    <cellStyle name="SAPBEXstdData 3 4 5 2 7" xfId="44488" xr:uid="{0064DE25-5A06-4CE7-86BA-4CB38D6E3E7C}"/>
    <cellStyle name="SAPBEXstdData 3 4 5 2 8" xfId="44489" xr:uid="{735C4C71-2336-4951-BA6A-74135B5F0E69}"/>
    <cellStyle name="SAPBEXstdData 3 4 5 2 9" xfId="4975" xr:uid="{8B5E7705-ECBA-4FDA-9EDA-3E8BEF817E14}"/>
    <cellStyle name="SAPBEXstdData 3 4 5 3" xfId="16069" xr:uid="{E46BA21A-40CC-49D6-97F3-93AF4505CB68}"/>
    <cellStyle name="SAPBEXstdData 3 4 5 4" xfId="16072" xr:uid="{9B006724-094C-4ED6-83BE-3FC221AE3E33}"/>
    <cellStyle name="SAPBEXstdData 3 4 5 5" xfId="16075" xr:uid="{7AFCD17D-92A3-4AF4-8B5B-CE0B62DD21BA}"/>
    <cellStyle name="SAPBEXstdData 3 4 5 6" xfId="16078" xr:uid="{9C9DE89D-2E9E-4F0E-8505-57C4148DD7FB}"/>
    <cellStyle name="SAPBEXstdData 3 4 5 7" xfId="16081" xr:uid="{EDC9D25F-A4A8-4B7F-8D95-E6A55E81CC50}"/>
    <cellStyle name="SAPBEXstdData 3 4 5 8" xfId="44490" xr:uid="{B8154096-54EE-4C91-9997-F1218F0014A0}"/>
    <cellStyle name="SAPBEXstdData 3 4 5 9" xfId="44491" xr:uid="{76F4B33D-6922-423F-9F08-E0EA1FDD00FD}"/>
    <cellStyle name="SAPBEXstdData 3 4 6" xfId="44492" xr:uid="{23ACAB19-EF6D-49D2-B548-D82D95CCDF0B}"/>
    <cellStyle name="SAPBEXstdData 3 4 6 10" xfId="44493" xr:uid="{7BDC6032-46EC-4A17-905A-244A40D34256}"/>
    <cellStyle name="SAPBEXstdData 3 4 6 2" xfId="13737" xr:uid="{680AA075-54C1-4A41-A8AE-328157684582}"/>
    <cellStyle name="SAPBEXstdData 3 4 6 2 2" xfId="44494" xr:uid="{C92CEDD0-33B8-4C08-8EE1-18FB1B795C84}"/>
    <cellStyle name="SAPBEXstdData 3 4 6 2 3" xfId="44495" xr:uid="{0586DEB9-ADCC-402C-B2D4-C93070B02470}"/>
    <cellStyle name="SAPBEXstdData 3 4 6 2 4" xfId="44496" xr:uid="{E984393F-FECD-4654-9C02-022DE9FFCF9E}"/>
    <cellStyle name="SAPBEXstdData 3 4 6 2 5" xfId="44497" xr:uid="{428C0B1E-E80E-4855-B074-EA233B49073B}"/>
    <cellStyle name="SAPBEXstdData 3 4 6 2 6" xfId="32004" xr:uid="{1A7789F8-683D-4698-A4AF-925800198AD8}"/>
    <cellStyle name="SAPBEXstdData 3 4 6 2 7" xfId="32006" xr:uid="{8565BA08-D43E-4CD5-B0B0-4D4F0128C31D}"/>
    <cellStyle name="SAPBEXstdData 3 4 6 2 8" xfId="32008" xr:uid="{C5A9E0D4-B260-4FBF-938D-4985D0683C39}"/>
    <cellStyle name="SAPBEXstdData 3 4 6 2 9" xfId="32010" xr:uid="{024313D6-23A3-411D-B6E4-C08A73DE0B7C}"/>
    <cellStyle name="SAPBEXstdData 3 4 6 3" xfId="13743" xr:uid="{4D925FC0-8813-4A2E-88EA-F13FB38DB52D}"/>
    <cellStyle name="SAPBEXstdData 3 4 6 4" xfId="13749" xr:uid="{8F96EF8B-155D-434B-B737-9643F99923EA}"/>
    <cellStyle name="SAPBEXstdData 3 4 6 5" xfId="13755" xr:uid="{F88BCB83-CDA4-49FF-8F46-B62B84E93A5F}"/>
    <cellStyle name="SAPBEXstdData 3 4 6 6" xfId="13761" xr:uid="{0481C020-79C7-4AD0-BE11-3EB53DA346DA}"/>
    <cellStyle name="SAPBEXstdData 3 4 6 7" xfId="13767" xr:uid="{5BAAD173-1F49-4597-A29A-2060D471300F}"/>
    <cellStyle name="SAPBEXstdData 3 4 6 8" xfId="44498" xr:uid="{6CAC990A-BBE2-4AA8-B12D-9242FB9440C6}"/>
    <cellStyle name="SAPBEXstdData 3 4 6 9" xfId="44499" xr:uid="{D5827EA1-597F-4A4C-BF49-54551ED01B4A}"/>
    <cellStyle name="SAPBEXstdData 3 4 7" xfId="44500" xr:uid="{B11C88EA-7646-4E3C-92FE-2678144E8244}"/>
    <cellStyle name="SAPBEXstdData 3 4 7 2" xfId="292" xr:uid="{FAD336EE-B2F1-4541-8805-D71E0685220F}"/>
    <cellStyle name="SAPBEXstdData 3 4 7 3" xfId="13211" xr:uid="{4249377C-83F4-4A01-95D2-12A0778FCD60}"/>
    <cellStyle name="SAPBEXstdData 3 4 7 4" xfId="13220" xr:uid="{C5ACE696-66B5-454B-987B-64CC0030A3E1}"/>
    <cellStyle name="SAPBEXstdData 3 4 7 5" xfId="13229" xr:uid="{6F338F06-3757-4D06-AF87-9745DDE2171C}"/>
    <cellStyle name="SAPBEXstdData 3 4 7 6" xfId="13238" xr:uid="{305AECEE-0349-409B-812F-FFF44E4B30A3}"/>
    <cellStyle name="SAPBEXstdData 3 4 7 7" xfId="13247" xr:uid="{7E120C37-B46B-4903-AF20-306683908A52}"/>
    <cellStyle name="SAPBEXstdData 3 4 7 8" xfId="44501" xr:uid="{4BB47839-1424-44FB-BF0B-91A4085B7308}"/>
    <cellStyle name="SAPBEXstdData 3 4 7 9" xfId="44502" xr:uid="{730A3081-05A2-4BA0-85D5-F2446F0705E2}"/>
    <cellStyle name="SAPBEXstdData 3 4 8" xfId="44503" xr:uid="{5583BDB4-3D5D-41F9-89CF-06FE679CCA02}"/>
    <cellStyle name="SAPBEXstdData 3 4 8 2" xfId="13276" xr:uid="{27BB760D-AEF6-41EC-9979-424D92D52046}"/>
    <cellStyle name="SAPBEXstdData 3 4 8 3" xfId="13287" xr:uid="{80DA638D-7471-4518-A858-6322CB9C4217}"/>
    <cellStyle name="SAPBEXstdData 3 4 8 4" xfId="13297" xr:uid="{FF53AC45-F82A-4632-B835-0D9B598C9CBC}"/>
    <cellStyle name="SAPBEXstdData 3 4 8 5" xfId="13307" xr:uid="{3BDBAB1C-9990-4FE5-B61A-92FFDAAE1CB6}"/>
    <cellStyle name="SAPBEXstdData 3 4 8 6" xfId="13324" xr:uid="{7042D4C1-C3C0-481D-BC52-A71F7F5E81C6}"/>
    <cellStyle name="SAPBEXstdData 3 4 8 7" xfId="13332" xr:uid="{14A67AE0-F9E4-49C9-8B98-DC1A25573ABA}"/>
    <cellStyle name="SAPBEXstdData 3 4 8 8" xfId="44504" xr:uid="{D4BAF287-53EF-4372-8CCF-46DA97B430C7}"/>
    <cellStyle name="SAPBEXstdData 3 4 8 9" xfId="44505" xr:uid="{9543F830-34E8-46B3-98CD-DB9C6FB4C691}"/>
    <cellStyle name="SAPBEXstdData 3 4 9" xfId="44506" xr:uid="{FAB816B0-15A4-48CA-8159-1DDF438F5C9B}"/>
    <cellStyle name="SAPBEXstdData 3 4 9 2" xfId="13360" xr:uid="{AA863699-90C2-48A1-8C28-12F5F0640AF6}"/>
    <cellStyle name="SAPBEXstdData 3 4 9 3" xfId="13368" xr:uid="{FBA8AC98-9B23-4573-B0AB-61B94E512B44}"/>
    <cellStyle name="SAPBEXstdData 3 4 9 4" xfId="13376" xr:uid="{7F4D9F83-C996-430A-946E-1538DBDE92D6}"/>
    <cellStyle name="SAPBEXstdData 3 4 9 5" xfId="13384" xr:uid="{6BCADA7E-3E7B-48AC-A35E-0D28988C6C73}"/>
    <cellStyle name="SAPBEXstdData 3 4 9 6" xfId="13392" xr:uid="{ADB9A9C9-50FE-4C6A-A300-FEC6B6CBEC5F}"/>
    <cellStyle name="SAPBEXstdData 3 4 9 7" xfId="13400" xr:uid="{18F28B25-D5A7-42AB-9BA4-834631E4934A}"/>
    <cellStyle name="SAPBEXstdData 3 4 9 8" xfId="44507" xr:uid="{0B1DEA7E-DDDC-47C5-BA0B-3959B7FEB760}"/>
    <cellStyle name="SAPBEXstdData 3 4 9 9" xfId="44508" xr:uid="{28C95227-AA05-483E-87BA-B9310203CB75}"/>
    <cellStyle name="SAPBEXstdData 3 4_New TB 18-19" xfId="34452" xr:uid="{4E651706-3F9F-47C8-BFD2-C69836A53276}"/>
    <cellStyle name="SAPBEXstdData 3 5" xfId="44509" xr:uid="{7CB4A002-B7EB-4A01-A859-444FB9A2799E}"/>
    <cellStyle name="SAPBEXstdData 3 5 10" xfId="44510" xr:uid="{2678C753-6B35-447F-8277-75D0593EDF30}"/>
    <cellStyle name="SAPBEXstdData 3 5 2" xfId="44511" xr:uid="{898E082C-8BB2-42B3-B174-BBE5BE230C32}"/>
    <cellStyle name="SAPBEXstdData 3 5 2 2" xfId="44512" xr:uid="{35CE2E77-9092-478B-95AB-6D756AAB918B}"/>
    <cellStyle name="SAPBEXstdData 3 5 2 3" xfId="34111" xr:uid="{8290EDA6-8914-46BC-9DAA-796641A0EF89}"/>
    <cellStyle name="SAPBEXstdData 3 5 2 4" xfId="44513" xr:uid="{96A34722-C5F6-4A42-9C54-C837BDD76974}"/>
    <cellStyle name="SAPBEXstdData 3 5 2 5" xfId="44514" xr:uid="{84B8BC00-8453-404C-8312-E78AFDA9B984}"/>
    <cellStyle name="SAPBEXstdData 3 5 2 6" xfId="44515" xr:uid="{ED4D40E7-D9E1-4846-9CE1-90D5843BB978}"/>
    <cellStyle name="SAPBEXstdData 3 5 2 7" xfId="44516" xr:uid="{3B48B7B0-FF78-4ED2-A5BE-5011DDC03431}"/>
    <cellStyle name="SAPBEXstdData 3 5 2 8" xfId="44517" xr:uid="{7CECB66C-0CE7-4B1B-99ED-64C7049DEC38}"/>
    <cellStyle name="SAPBEXstdData 3 5 2 9" xfId="44518" xr:uid="{863E7CAE-25D9-4637-9B52-5900416EE3B5}"/>
    <cellStyle name="SAPBEXstdData 3 5 3" xfId="44519" xr:uid="{2B378737-BD9C-4967-931B-168599C18716}"/>
    <cellStyle name="SAPBEXstdData 3 5 4" xfId="44520" xr:uid="{61D3698F-B394-4343-9DE3-A8AD3AD2A6DC}"/>
    <cellStyle name="SAPBEXstdData 3 5 5" xfId="44521" xr:uid="{E42E5D35-D166-4BA3-9201-FB5ED8F3BB11}"/>
    <cellStyle name="SAPBEXstdData 3 5 6" xfId="39003" xr:uid="{D414121F-F5AB-4939-8AE7-C8DD1F81D66F}"/>
    <cellStyle name="SAPBEXstdData 3 5 7" xfId="39005" xr:uid="{08023412-0000-46BB-9B81-3ED8086BD6D5}"/>
    <cellStyle name="SAPBEXstdData 3 5 8" xfId="39007" xr:uid="{F782109C-D9FF-4C4E-9578-3868E1EA4A21}"/>
    <cellStyle name="SAPBEXstdData 3 5 9" xfId="39009" xr:uid="{56ED8E8D-E4C2-4E93-B482-155C5A2B1D2A}"/>
    <cellStyle name="SAPBEXstdData 3 6" xfId="44522" xr:uid="{F08B4206-8F5D-4382-BFAC-DC83E23FBE15}"/>
    <cellStyle name="SAPBEXstdData 3 6 10" xfId="41542" xr:uid="{30BD87D1-15AC-496C-8850-62999EBF58F7}"/>
    <cellStyle name="SAPBEXstdData 3 6 2" xfId="44523" xr:uid="{6C80A647-4E44-4C13-9BB7-7AFBB4CC9B2C}"/>
    <cellStyle name="SAPBEXstdData 3 6 2 2" xfId="44524" xr:uid="{35455838-631B-4D9E-80D6-5F6679B2905C}"/>
    <cellStyle name="SAPBEXstdData 3 6 2 3" xfId="44525" xr:uid="{6C9B138B-D858-4D39-BA89-1A61B0CB323C}"/>
    <cellStyle name="SAPBEXstdData 3 6 2 4" xfId="44526" xr:uid="{670BD3D8-8624-4B1F-95FA-293CC713EA08}"/>
    <cellStyle name="SAPBEXstdData 3 6 2 5" xfId="44527" xr:uid="{88A365A1-344B-461D-98D0-44307B22760C}"/>
    <cellStyle name="SAPBEXstdData 3 6 2 6" xfId="44528" xr:uid="{45F0F5D0-8F2B-48D1-9AFE-B023F786705D}"/>
    <cellStyle name="SAPBEXstdData 3 6 2 7" xfId="44529" xr:uid="{97A14ED3-E063-457B-8D8A-FA191D82DB72}"/>
    <cellStyle name="SAPBEXstdData 3 6 2 8" xfId="44530" xr:uid="{BA550910-FC4B-4760-ACF6-B5E67287736F}"/>
    <cellStyle name="SAPBEXstdData 3 6 2 9" xfId="44531" xr:uid="{8EEA53A9-2290-42E2-8C0B-8B0A94AA0E55}"/>
    <cellStyle name="SAPBEXstdData 3 6 3" xfId="44532" xr:uid="{32F75D99-8ACF-497E-A691-068CC23F322F}"/>
    <cellStyle name="SAPBEXstdData 3 6 4" xfId="44533" xr:uid="{0A4DCD67-E2BF-47C0-8700-F93C99B68D4A}"/>
    <cellStyle name="SAPBEXstdData 3 6 5" xfId="44534" xr:uid="{27B09975-3503-46DE-A760-F4DA48EBE62E}"/>
    <cellStyle name="SAPBEXstdData 3 6 6" xfId="44535" xr:uid="{4ACD406F-CB26-470A-BE2D-82855D99126E}"/>
    <cellStyle name="SAPBEXstdData 3 6 7" xfId="44536" xr:uid="{7C199FF6-B68F-44AD-8F55-D389B92FAE77}"/>
    <cellStyle name="SAPBEXstdData 3 6 8" xfId="44537" xr:uid="{A0261719-F8AF-4F5E-B232-5E95AB65D24D}"/>
    <cellStyle name="SAPBEXstdData 3 6 9" xfId="44538" xr:uid="{FE5DA257-8638-433E-A5BA-C7A9922D8C8E}"/>
    <cellStyle name="SAPBEXstdData 3 7" xfId="44540" xr:uid="{373E6F98-0FBE-47E3-8846-1E00DCEC3B9E}"/>
    <cellStyle name="SAPBEXstdData 3 7 10" xfId="44541" xr:uid="{F81C176A-C29D-4ADE-9A8E-BF919F2F4F59}"/>
    <cellStyle name="SAPBEXstdData 3 7 2" xfId="44542" xr:uid="{DC290469-5EB8-4EA6-9036-CF8141B6FF9D}"/>
    <cellStyle name="SAPBEXstdData 3 7 2 2" xfId="44543" xr:uid="{90DFFCD9-1057-4405-A351-CCF05384A811}"/>
    <cellStyle name="SAPBEXstdData 3 7 2 3" xfId="44544" xr:uid="{A738F0DF-A385-4EBA-9020-D3216B1DE580}"/>
    <cellStyle name="SAPBEXstdData 3 7 2 4" xfId="30054" xr:uid="{E1984E2C-EA04-4651-9D86-9F1A6EACB031}"/>
    <cellStyle name="SAPBEXstdData 3 7 2 5" xfId="30072" xr:uid="{8DAAD144-5641-41DD-8F47-E34E09010B42}"/>
    <cellStyle name="SAPBEXstdData 3 7 2 6" xfId="30074" xr:uid="{B02EC3DC-AFF0-40FA-A72D-9B9CB98CFAD7}"/>
    <cellStyle name="SAPBEXstdData 3 7 2 7" xfId="30076" xr:uid="{71E57AA4-20A8-46B1-8F05-5D15A7BF1498}"/>
    <cellStyle name="SAPBEXstdData 3 7 2 8" xfId="30078" xr:uid="{158893F8-6D56-4839-8D85-F09C24464A57}"/>
    <cellStyle name="SAPBEXstdData 3 7 2 9" xfId="30080" xr:uid="{73D04274-2DD3-4769-825E-C76EB4B078B0}"/>
    <cellStyle name="SAPBEXstdData 3 7 3" xfId="44545" xr:uid="{894A38AE-F147-4DBA-ADED-927DDFB09E7F}"/>
    <cellStyle name="SAPBEXstdData 3 7 4" xfId="44546" xr:uid="{926DEFAA-636C-4879-B9F5-E792E6BEA664}"/>
    <cellStyle name="SAPBEXstdData 3 7 5" xfId="44547" xr:uid="{04D27D3A-3E23-436F-BB56-0C91C85B9A0C}"/>
    <cellStyle name="SAPBEXstdData 3 7 6" xfId="44548" xr:uid="{D1E53B8A-CB06-4CB5-BABE-0B7CB02A23C3}"/>
    <cellStyle name="SAPBEXstdData 3 7 7" xfId="44549" xr:uid="{2811612D-CC21-44C4-8318-E99FD8D132F2}"/>
    <cellStyle name="SAPBEXstdData 3 7 8" xfId="44550" xr:uid="{A5EE981F-7506-402A-9CFF-EDD3463096E1}"/>
    <cellStyle name="SAPBEXstdData 3 7 9" xfId="44551" xr:uid="{57229009-A209-4C48-AA06-44B949303A78}"/>
    <cellStyle name="SAPBEXstdData 3 8" xfId="44553" xr:uid="{05F40C17-3EE8-4ABB-A8E8-6BB8C26891A0}"/>
    <cellStyle name="SAPBEXstdData 3 8 10" xfId="28144" xr:uid="{3597DC81-C7C9-421E-9625-495857D2B7C5}"/>
    <cellStyle name="SAPBEXstdData 3 8 2" xfId="44554" xr:uid="{996E7247-E869-48C5-90E4-3990CF3C095B}"/>
    <cellStyle name="SAPBEXstdData 3 8 2 2" xfId="44555" xr:uid="{8B590D01-1869-4E74-86B8-42FA7AEF92A9}"/>
    <cellStyle name="SAPBEXstdData 3 8 2 3" xfId="44557" xr:uid="{C44D7CCC-D3FE-4B39-B100-606EB5CD0EBF}"/>
    <cellStyle name="SAPBEXstdData 3 8 2 4" xfId="9871" xr:uid="{7FAE910D-97D9-4D8C-8D49-F786B94AEEFA}"/>
    <cellStyle name="SAPBEXstdData 3 8 2 5" xfId="5501" xr:uid="{7941A423-C1D6-4374-AF96-88F47EF6FAAF}"/>
    <cellStyle name="SAPBEXstdData 3 8 2 6" xfId="5522" xr:uid="{73FE4774-D4B9-4870-B412-83D54B7B1AE6}"/>
    <cellStyle name="SAPBEXstdData 3 8 2 7" xfId="5720" xr:uid="{6A513DC5-711F-41D7-883E-C5E44961549E}"/>
    <cellStyle name="SAPBEXstdData 3 8 2 8" xfId="5736" xr:uid="{FA953704-FB79-4E87-A311-7242A55C536A}"/>
    <cellStyle name="SAPBEXstdData 3 8 2 9" xfId="30212" xr:uid="{BDEDE0D6-3C11-4AA5-9715-BC2CC66E4F99}"/>
    <cellStyle name="SAPBEXstdData 3 8 3" xfId="44559" xr:uid="{EA1EA0A0-F891-4E3B-98B6-67D2555A1464}"/>
    <cellStyle name="SAPBEXstdData 3 8 4" xfId="44560" xr:uid="{7EB1127B-D4B5-47A0-B641-9D87C7288DD6}"/>
    <cellStyle name="SAPBEXstdData 3 8 5" xfId="44561" xr:uid="{F38831F4-9DFB-4FE4-9A62-B9518329430B}"/>
    <cellStyle name="SAPBEXstdData 3 8 6" xfId="44562" xr:uid="{AD3E5AA8-9A72-4D03-AF9F-661C09B7012C}"/>
    <cellStyle name="SAPBEXstdData 3 8 7" xfId="43304" xr:uid="{85605CE1-B901-4AAE-B6FA-A0683DFAB15B}"/>
    <cellStyle name="SAPBEXstdData 3 8 8" xfId="44563" xr:uid="{3CA12292-BD0C-4E8B-9FD4-53D0ACD4049A}"/>
    <cellStyle name="SAPBEXstdData 3 8 9" xfId="44564" xr:uid="{A93FDEFA-2162-4CED-9F06-727452C33DDF}"/>
    <cellStyle name="SAPBEXstdData 3 9" xfId="44566" xr:uid="{81ECA1C9-85FB-4760-92A4-8A7BFD49B37E}"/>
    <cellStyle name="SAPBEXstdData 3 9 10" xfId="35130" xr:uid="{060F8EC9-8C2F-471E-93E5-D769549213A7}"/>
    <cellStyle name="SAPBEXstdData 3 9 2" xfId="44568" xr:uid="{88C5CA5A-B3C6-41BC-9C64-8B78DEC587E2}"/>
    <cellStyle name="SAPBEXstdData 3 9 2 2" xfId="35367" xr:uid="{04186E47-0030-4F5F-B236-3A0BC7BD4E6C}"/>
    <cellStyle name="SAPBEXstdData 3 9 2 3" xfId="35369" xr:uid="{B3442E6D-C2F5-455C-A9B1-C027D3EBD803}"/>
    <cellStyle name="SAPBEXstdData 3 9 2 4" xfId="35371" xr:uid="{8DDC79C4-072F-4ECA-BA5B-C0D278252BCD}"/>
    <cellStyle name="SAPBEXstdData 3 9 2 5" xfId="47" xr:uid="{B90B551A-578D-4A11-9C36-1B2B2D5CB4C8}"/>
    <cellStyle name="SAPBEXstdData 3 9 2 6" xfId="35373" xr:uid="{6721851A-D52A-4C2C-A778-4EBB71D1DAEF}"/>
    <cellStyle name="SAPBEXstdData 3 9 2 7" xfId="35375" xr:uid="{B1480E18-ABE3-4898-A10F-4F9B40D79771}"/>
    <cellStyle name="SAPBEXstdData 3 9 2 8" xfId="44570" xr:uid="{6FC3DE4E-17E0-416E-9D4B-A9831AD73064}"/>
    <cellStyle name="SAPBEXstdData 3 9 2 9" xfId="44571" xr:uid="{E6E8FBD7-4E48-4311-AAB9-066CC0094BF1}"/>
    <cellStyle name="SAPBEXstdData 3 9 3" xfId="44572" xr:uid="{0F3B59CC-1E25-4CBA-9092-7F8222E649F6}"/>
    <cellStyle name="SAPBEXstdData 3 9 4" xfId="44574" xr:uid="{8DF7FC6C-3B51-4E81-8249-C235B26B8643}"/>
    <cellStyle name="SAPBEXstdData 3 9 5" xfId="44576" xr:uid="{F80CEE0A-A37A-40D3-9D45-CB660588A607}"/>
    <cellStyle name="SAPBEXstdData 3 9 6" xfId="44578" xr:uid="{109B60F1-BD89-4A8B-9714-D03925A5C24F}"/>
    <cellStyle name="SAPBEXstdData 3 9 7" xfId="44579" xr:uid="{A7F70529-64E9-41C6-9DE5-35F1DCD2E394}"/>
    <cellStyle name="SAPBEXstdData 3 9 8" xfId="44580" xr:uid="{E8E9E9F0-E963-4A1B-BF95-E5BD8AA1A76F}"/>
    <cellStyle name="SAPBEXstdData 3 9 9" xfId="44581" xr:uid="{4D178AE5-D665-46F3-A2DB-27CFCD1A2239}"/>
    <cellStyle name="SAPBEXstdData 3_New TB 18-19" xfId="24395" xr:uid="{0181DA6F-5F78-44EB-B6ED-5791F64B1838}"/>
    <cellStyle name="SAPBEXstdData 4" xfId="42421" xr:uid="{8F5EA242-6E21-4F55-8FB1-983FCB45F6C2}"/>
    <cellStyle name="SAPBEXstdData 4 10" xfId="44583" xr:uid="{AA67EBD6-A8CC-4BCE-8DA9-F01B4D6AD788}"/>
    <cellStyle name="SAPBEXstdData 4 10 2" xfId="44584" xr:uid="{39B44A4D-CCCB-4260-A679-E7F4107CEF5D}"/>
    <cellStyle name="SAPBEXstdData 4 10 3" xfId="44585" xr:uid="{9FE51D42-80F8-4E6E-815E-D117FC7E6BDC}"/>
    <cellStyle name="SAPBEXstdData 4 10 4" xfId="44586" xr:uid="{7315091E-AED5-45CA-82F2-5526A80126E3}"/>
    <cellStyle name="SAPBEXstdData 4 10 5" xfId="44587" xr:uid="{2B9EC1D0-9A3D-4C9A-8C76-DE3F13C1F20A}"/>
    <cellStyle name="SAPBEXstdData 4 10 6" xfId="44588" xr:uid="{72FA104A-A20B-4822-A2ED-9035CF11990B}"/>
    <cellStyle name="SAPBEXstdData 4 10 7" xfId="44589" xr:uid="{9BF4E35E-C6AA-4182-9461-D2674B07CE21}"/>
    <cellStyle name="SAPBEXstdData 4 10 8" xfId="44590" xr:uid="{1B9579DA-A3C4-4BED-A7FC-EE7E7EC96C01}"/>
    <cellStyle name="SAPBEXstdData 4 10 9" xfId="44591" xr:uid="{868AAB02-EC52-4594-9408-C9942E4B71FB}"/>
    <cellStyle name="SAPBEXstdData 4 11" xfId="44592" xr:uid="{C36B56EB-C3A8-4077-A8D0-542F3E102CF7}"/>
    <cellStyle name="SAPBEXstdData 4 11 2" xfId="44594" xr:uid="{33112618-8756-4D75-A060-2FE575F2D413}"/>
    <cellStyle name="SAPBEXstdData 4 11 3" xfId="44596" xr:uid="{BC857F55-19F5-4B53-99D9-5619E87A9E90}"/>
    <cellStyle name="SAPBEXstdData 4 11 4" xfId="44598" xr:uid="{E3F72AB5-00FB-479F-851B-21695C18504F}"/>
    <cellStyle name="SAPBEXstdData 4 11 5" xfId="44600" xr:uid="{60C30789-9AFE-4FAD-B933-EFE5BD5D6B90}"/>
    <cellStyle name="SAPBEXstdData 4 11 6" xfId="44602" xr:uid="{615A1EE3-03A4-4906-83E6-CACD133A62A9}"/>
    <cellStyle name="SAPBEXstdData 4 11 7" xfId="44604" xr:uid="{4DF678ED-CB74-4A2C-870C-3109F10F246E}"/>
    <cellStyle name="SAPBEXstdData 4 11 8" xfId="44606" xr:uid="{D476EA70-E859-44AB-9BC5-5C6D575314CD}"/>
    <cellStyle name="SAPBEXstdData 4 11 9" xfId="44608" xr:uid="{EF3305CE-6A31-4B3E-AB44-425F614C1C18}"/>
    <cellStyle name="SAPBEXstdData 4 12" xfId="44610" xr:uid="{18623474-7EBB-4379-A889-A9D1FDBE0059}"/>
    <cellStyle name="SAPBEXstdData 4 12 2" xfId="40546" xr:uid="{D2506EB7-364E-4867-8D0D-72B413B2F34C}"/>
    <cellStyle name="SAPBEXstdData 4 12 3" xfId="40548" xr:uid="{68C6ADCF-6DA4-45C1-87A2-EDD03CD87B0C}"/>
    <cellStyle name="SAPBEXstdData 4 12 4" xfId="40550" xr:uid="{188E9990-037B-488A-8371-2F049DE8576B}"/>
    <cellStyle name="SAPBEXstdData 4 12 5" xfId="40552" xr:uid="{50A9AC60-317F-436E-9AC9-601AD1E9EB5C}"/>
    <cellStyle name="SAPBEXstdData 4 12 6" xfId="40554" xr:uid="{1DA9AEC0-EC42-42FB-BF8F-7CB97FC9E640}"/>
    <cellStyle name="SAPBEXstdData 4 12 7" xfId="44612" xr:uid="{2D48AC9F-8ADA-4E81-AE91-E0E2E1BC74C8}"/>
    <cellStyle name="SAPBEXstdData 4 12 8" xfId="44613" xr:uid="{6E451FF0-3BE0-4257-B82E-2C08E3DF9D74}"/>
    <cellStyle name="SAPBEXstdData 4 12 9" xfId="44614" xr:uid="{43447BB4-DB61-4D1B-B702-F35F494081E6}"/>
    <cellStyle name="SAPBEXstdData 4 13" xfId="44615" xr:uid="{037A6201-B96D-4EF4-AF64-8DEA9A33C311}"/>
    <cellStyle name="SAPBEXstdData 4 13 2" xfId="44617" xr:uid="{2D5C971E-D20A-4FD1-9C96-623CA8CC1317}"/>
    <cellStyle name="SAPBEXstdData 4 13 3" xfId="44618" xr:uid="{233D2CFF-EE80-40F5-9A25-6ED7C6A6C050}"/>
    <cellStyle name="SAPBEXstdData 4 13 4" xfId="44619" xr:uid="{8BC0E82E-3B36-4324-ADDA-9CE07B6AADB6}"/>
    <cellStyle name="SAPBEXstdData 4 13 5" xfId="44620" xr:uid="{80FC2DE5-44BF-4E9C-A1CE-F9954E143C00}"/>
    <cellStyle name="SAPBEXstdData 4 13 6" xfId="44621" xr:uid="{E17F995C-2624-459E-AB9E-DB1E1B44F673}"/>
    <cellStyle name="SAPBEXstdData 4 13 7" xfId="44622" xr:uid="{BD38F8D6-CDEB-4F3E-8BC7-3C980B463DCD}"/>
    <cellStyle name="SAPBEXstdData 4 13 8" xfId="41822" xr:uid="{6E7648AC-56D5-4D14-9691-99F96F5EB390}"/>
    <cellStyle name="SAPBEXstdData 4 13 9" xfId="44623" xr:uid="{8D4612BE-0C1B-4C16-B488-E5CE3AE0CE5E}"/>
    <cellStyle name="SAPBEXstdData 4 14" xfId="44624" xr:uid="{E06DDD49-5A3A-41E2-98EE-F07F1E3695A2}"/>
    <cellStyle name="SAPBEXstdData 4 15" xfId="44626" xr:uid="{45D0FFE2-7797-4D13-A142-5403DA81039E}"/>
    <cellStyle name="SAPBEXstdData 4 16" xfId="44629" xr:uid="{62A0B931-E30E-4049-AA16-07731B1F640F}"/>
    <cellStyle name="SAPBEXstdData 4 17" xfId="44632" xr:uid="{571B7551-488B-40F2-A39A-A36A269FF8A5}"/>
    <cellStyle name="SAPBEXstdData 4 18" xfId="44634" xr:uid="{A653E060-8D85-4C6D-BF7B-ABA6474730F6}"/>
    <cellStyle name="SAPBEXstdData 4 19" xfId="36421" xr:uid="{ED802140-BC54-4381-A8BA-B4DDCF4F1A6F}"/>
    <cellStyle name="SAPBEXstdData 4 2" xfId="31614" xr:uid="{54732D37-09A7-40EC-A4B8-04F1D78ED558}"/>
    <cellStyle name="SAPBEXstdData 4 2 10" xfId="25159" xr:uid="{E0128BFC-105D-4C44-96CB-B214D2A6A317}"/>
    <cellStyle name="SAPBEXstdData 4 2 10 2" xfId="23485" xr:uid="{A2718A8B-8DE5-40DC-B416-7710B099AF83}"/>
    <cellStyle name="SAPBEXstdData 4 2 10 3" xfId="23492" xr:uid="{68E2D8FA-0812-470B-A285-C326F6F75878}"/>
    <cellStyle name="SAPBEXstdData 4 2 10 4" xfId="23497" xr:uid="{16EA9BD4-B964-4E6A-ABD1-5625C5EB96AE}"/>
    <cellStyle name="SAPBEXstdData 4 2 10 5" xfId="23502" xr:uid="{B36C7BDC-ADEE-447C-8BD8-60AE634FF10C}"/>
    <cellStyle name="SAPBEXstdData 4 2 10 6" xfId="23507" xr:uid="{19890174-2C89-42ED-90C2-9AD74684F989}"/>
    <cellStyle name="SAPBEXstdData 4 2 10 7" xfId="23512" xr:uid="{724DB502-7E47-493B-8448-DAE4732FEB44}"/>
    <cellStyle name="SAPBEXstdData 4 2 10 8" xfId="23517" xr:uid="{744F9774-A9C6-405E-8E10-D2A51F531BD6}"/>
    <cellStyle name="SAPBEXstdData 4 2 10 9" xfId="25163" xr:uid="{A81653E5-901D-4DC0-B41B-B120DAFCBCFB}"/>
    <cellStyle name="SAPBEXstdData 4 2 11" xfId="25170" xr:uid="{06B9ABBC-2D36-4E27-85AF-051D317B4277}"/>
    <cellStyle name="SAPBEXstdData 4 2 12" xfId="25179" xr:uid="{44289EC1-24E9-44B8-AD38-8BD3C77C949D}"/>
    <cellStyle name="SAPBEXstdData 4 2 13" xfId="25188" xr:uid="{0B2384B2-E23A-4A60-8F09-A3167CF25344}"/>
    <cellStyle name="SAPBEXstdData 4 2 14" xfId="25211" xr:uid="{F5946FC9-F3E3-4352-BEFC-376A035C6271}"/>
    <cellStyle name="SAPBEXstdData 4 2 15" xfId="25216" xr:uid="{9B55CD5B-46EA-4DDC-88C0-162A677B934A}"/>
    <cellStyle name="SAPBEXstdData 4 2 16" xfId="27149" xr:uid="{B5E51E29-6D23-463D-AB7F-28D908EB4AEF}"/>
    <cellStyle name="SAPBEXstdData 4 2 17" xfId="36803" xr:uid="{AE6D64B4-3892-45D9-9351-288C1B91CED9}"/>
    <cellStyle name="SAPBEXstdData 4 2 18" xfId="23103" xr:uid="{B8A4B5D7-4A80-4475-897B-7CF1549C0479}"/>
    <cellStyle name="SAPBEXstdData 4 2 2" xfId="44636" xr:uid="{900A3691-AA64-4ACF-8A5B-C9AB65FE1E01}"/>
    <cellStyle name="SAPBEXstdData 4 2 2 10" xfId="44638" xr:uid="{B4FDAA19-82CF-4E96-AA56-35A28D702E80}"/>
    <cellStyle name="SAPBEXstdData 4 2 2 2" xfId="44593" xr:uid="{7B83DEA9-1B05-4F96-B32B-CD87CF2B7C78}"/>
    <cellStyle name="SAPBEXstdData 4 2 2 2 2" xfId="44595" xr:uid="{1AB4AFEB-9FB6-4D44-972F-5F1016BB0C50}"/>
    <cellStyle name="SAPBEXstdData 4 2 2 2 3" xfId="44597" xr:uid="{0B927540-FCD3-4D0B-AB0A-2A22EE45BFA4}"/>
    <cellStyle name="SAPBEXstdData 4 2 2 2 4" xfId="44599" xr:uid="{1C7DDCF5-EBE2-453F-956D-919941DA32D9}"/>
    <cellStyle name="SAPBEXstdData 4 2 2 2 5" xfId="44601" xr:uid="{2083AE9B-1B87-4560-8DC7-93E8D22A87E7}"/>
    <cellStyle name="SAPBEXstdData 4 2 2 2 6" xfId="44603" xr:uid="{60DF9459-482C-40A0-9D3F-B4EA1F02DB3F}"/>
    <cellStyle name="SAPBEXstdData 4 2 2 2 7" xfId="44605" xr:uid="{5BDF25EA-7EDE-4CEA-9947-C235F41312FD}"/>
    <cellStyle name="SAPBEXstdData 4 2 2 2 8" xfId="44607" xr:uid="{1095400E-8BA8-4A07-A013-51D4CE0FC3F8}"/>
    <cellStyle name="SAPBEXstdData 4 2 2 2 9" xfId="44609" xr:uid="{2D994010-F24A-4423-8A79-033D23C150A8}"/>
    <cellStyle name="SAPBEXstdData 4 2 2 3" xfId="44611" xr:uid="{638D4D88-ED36-480E-8218-B57840065CDF}"/>
    <cellStyle name="SAPBEXstdData 4 2 2 4" xfId="44616" xr:uid="{98F85CDD-DD8D-4078-89AF-90FAD965B86D}"/>
    <cellStyle name="SAPBEXstdData 4 2 2 5" xfId="44625" xr:uid="{D76CB257-F592-420F-B4D7-2EB2111E0EAC}"/>
    <cellStyle name="SAPBEXstdData 4 2 2 6" xfId="44627" xr:uid="{CFAEAE2F-7A4E-4E0C-A585-7AA0F69B09FC}"/>
    <cellStyle name="SAPBEXstdData 4 2 2 7" xfId="44630" xr:uid="{D4DDB370-67E3-4FF8-91F5-07F96D62427D}"/>
    <cellStyle name="SAPBEXstdData 4 2 2 8" xfId="44633" xr:uid="{6795FE6A-90C9-4F16-9599-F8AF6BD570B8}"/>
    <cellStyle name="SAPBEXstdData 4 2 2 9" xfId="44635" xr:uid="{3D12FAB5-9B37-43ED-9B36-4AC71FCB1A39}"/>
    <cellStyle name="SAPBEXstdData 4 2 3" xfId="44640" xr:uid="{497B84C1-3A8C-4814-94A7-FD456E05CC36}"/>
    <cellStyle name="SAPBEXstdData 4 2 3 10" xfId="44641" xr:uid="{D8F0CE5B-D88D-4450-9DE8-44CB85EA45C7}"/>
    <cellStyle name="SAPBEXstdData 4 2 3 2" xfId="44643" xr:uid="{899965BA-11A5-4F22-8E7C-449ED1F13DB5}"/>
    <cellStyle name="SAPBEXstdData 4 2 3 2 2" xfId="44644" xr:uid="{CF17D2B9-109A-44A8-89D0-533EBB64378C}"/>
    <cellStyle name="SAPBEXstdData 4 2 3 2 3" xfId="44645" xr:uid="{0E35F3BE-BD37-4C66-9AE8-A032BA03E921}"/>
    <cellStyle name="SAPBEXstdData 4 2 3 2 4" xfId="44646" xr:uid="{780B5434-B789-4247-92A2-3A92FC308906}"/>
    <cellStyle name="SAPBEXstdData 4 2 3 2 5" xfId="44647" xr:uid="{F5FFB95D-33B6-4DA8-8A19-6447F657019E}"/>
    <cellStyle name="SAPBEXstdData 4 2 3 2 6" xfId="44648" xr:uid="{3CB8424F-E6BA-4B8F-B792-811583E64E46}"/>
    <cellStyle name="SAPBEXstdData 4 2 3 2 7" xfId="44649" xr:uid="{9334FFDF-A254-42CA-83B6-19DDC337925C}"/>
    <cellStyle name="SAPBEXstdData 4 2 3 2 8" xfId="44650" xr:uid="{05FF1E06-B77A-4FE4-9516-E5FA38E0601C}"/>
    <cellStyle name="SAPBEXstdData 4 2 3 2 9" xfId="44651" xr:uid="{C7A1352D-33B2-4907-B6F1-6751521B6147}"/>
    <cellStyle name="SAPBEXstdData 4 2 3 3" xfId="44652" xr:uid="{6295DC84-B253-41CE-B3EE-B49F67FF9356}"/>
    <cellStyle name="SAPBEXstdData 4 2 3 4" xfId="44653" xr:uid="{3EEB2782-83C3-475F-8FE4-F4D9F8960047}"/>
    <cellStyle name="SAPBEXstdData 4 2 3 5" xfId="44654" xr:uid="{AA58E607-05CE-4220-BA2F-1B97DA065892}"/>
    <cellStyle name="SAPBEXstdData 4 2 3 6" xfId="44655" xr:uid="{32C17DB9-6189-4EE7-A4C7-2D3176F8B2CC}"/>
    <cellStyle name="SAPBEXstdData 4 2 3 7" xfId="44656" xr:uid="{D95AD023-7437-4950-980E-CB87BC41AAFD}"/>
    <cellStyle name="SAPBEXstdData 4 2 3 8" xfId="44657" xr:uid="{262F9FF6-0EE6-42AC-B3E8-0F0E74885924}"/>
    <cellStyle name="SAPBEXstdData 4 2 3 9" xfId="44658" xr:uid="{AF606C45-EE7A-4D40-BBB7-1D16B7631B00}"/>
    <cellStyle name="SAPBEXstdData 4 2 4" xfId="44659" xr:uid="{2F4ED814-56B3-4CF4-B251-B1EE54D5CA7B}"/>
    <cellStyle name="SAPBEXstdData 4 2 4 10" xfId="26607" xr:uid="{0115DEA4-F497-4B34-8545-30A96C541916}"/>
    <cellStyle name="SAPBEXstdData 4 2 4 2" xfId="26919" xr:uid="{71005CF2-5227-48CF-A481-89312058A53D}"/>
    <cellStyle name="SAPBEXstdData 4 2 4 2 2" xfId="44660" xr:uid="{A66E7433-24CA-420A-9AE2-5D094A6A762D}"/>
    <cellStyle name="SAPBEXstdData 4 2 4 2 3" xfId="44661" xr:uid="{B44677C8-7819-443E-86D2-5454B2432AB4}"/>
    <cellStyle name="SAPBEXstdData 4 2 4 2 4" xfId="44662" xr:uid="{BE644269-66A7-4C61-85C2-E6ABEC7D1F51}"/>
    <cellStyle name="SAPBEXstdData 4 2 4 2 5" xfId="44663" xr:uid="{ACAB6A8B-5B14-456F-BE43-2F0A4A6CB714}"/>
    <cellStyle name="SAPBEXstdData 4 2 4 2 6" xfId="7529" xr:uid="{E4736173-82B4-4D06-AB91-2F8A3FD6E9A8}"/>
    <cellStyle name="SAPBEXstdData 4 2 4 2 7" xfId="44664" xr:uid="{C5CDD6D0-3B68-4B2B-A94E-1BD2F8B75A80}"/>
    <cellStyle name="SAPBEXstdData 4 2 4 2 8" xfId="44665" xr:uid="{3985427A-D359-4813-8D68-9A4C67586AE0}"/>
    <cellStyle name="SAPBEXstdData 4 2 4 2 9" xfId="44666" xr:uid="{7FBFA014-B260-4668-95D3-9BAE54CA734F}"/>
    <cellStyle name="SAPBEXstdData 4 2 4 3" xfId="26921" xr:uid="{31BF36FA-500D-40EF-B38F-9C65A417802F}"/>
    <cellStyle name="SAPBEXstdData 4 2 4 4" xfId="26923" xr:uid="{BE9ECD8E-A306-47FF-9347-0B7035EA91B4}"/>
    <cellStyle name="SAPBEXstdData 4 2 4 5" xfId="26925" xr:uid="{3063A221-1927-4918-90AA-7770EE705F79}"/>
    <cellStyle name="SAPBEXstdData 4 2 4 6" xfId="26927" xr:uid="{7B4D64DA-033C-4BEE-876E-BFCB4F7F1D0E}"/>
    <cellStyle name="SAPBEXstdData 4 2 4 7" xfId="26929" xr:uid="{2B7F8FA5-DED6-4B05-91A0-C740102A13E3}"/>
    <cellStyle name="SAPBEXstdData 4 2 4 8" xfId="625" xr:uid="{871AEC45-00BB-454A-B774-69AC9A8734CB}"/>
    <cellStyle name="SAPBEXstdData 4 2 4 9" xfId="29726" xr:uid="{D5D3EDB7-F1D5-42DC-BDAB-8B11CD462881}"/>
    <cellStyle name="SAPBEXstdData 4 2 5" xfId="36985" xr:uid="{6B938A36-43C5-427C-A9D5-61492C1C2ADC}"/>
    <cellStyle name="SAPBEXstdData 4 2 5 10" xfId="44667" xr:uid="{F241A232-F38D-409E-90D9-EAFF9866FDBF}"/>
    <cellStyle name="SAPBEXstdData 4 2 5 2" xfId="26935" xr:uid="{017021D3-4F8F-4EF8-B466-88D1C065269C}"/>
    <cellStyle name="SAPBEXstdData 4 2 5 2 2" xfId="44668" xr:uid="{DDC2782C-500F-4ABF-B0C7-444ECAE1E2B9}"/>
    <cellStyle name="SAPBEXstdData 4 2 5 2 3" xfId="44671" xr:uid="{6F734339-C07F-4033-9FEA-94C101BD35C9}"/>
    <cellStyle name="SAPBEXstdData 4 2 5 2 4" xfId="19072" xr:uid="{BC7D90C7-CA2D-40C0-B2CA-366DA287ADF4}"/>
    <cellStyle name="SAPBEXstdData 4 2 5 2 5" xfId="44673" xr:uid="{FC97342E-8C4B-4221-B6B4-78B5359F2B27}"/>
    <cellStyle name="SAPBEXstdData 4 2 5 2 6" xfId="44675" xr:uid="{B1859711-2C23-4597-9225-152DEF06BD8E}"/>
    <cellStyle name="SAPBEXstdData 4 2 5 2 7" xfId="44677" xr:uid="{948FF7D1-0618-4544-A8AF-8BD029C528D1}"/>
    <cellStyle name="SAPBEXstdData 4 2 5 2 8" xfId="44679" xr:uid="{BC98B620-0FCE-4A98-B905-50EE0E14BF6F}"/>
    <cellStyle name="SAPBEXstdData 4 2 5 2 9" xfId="44680" xr:uid="{B8434A19-CB18-47A5-B5E9-ACCD790CE57E}"/>
    <cellStyle name="SAPBEXstdData 4 2 5 3" xfId="26937" xr:uid="{342BC9BC-00D4-48CD-886D-D9034E24DE69}"/>
    <cellStyle name="SAPBEXstdData 4 2 5 4" xfId="26939" xr:uid="{B599A89A-1AAE-4063-8D9E-C243A0FC26EA}"/>
    <cellStyle name="SAPBEXstdData 4 2 5 5" xfId="26941" xr:uid="{CE9F3A53-3BA6-4785-91AF-DC2834570834}"/>
    <cellStyle name="SAPBEXstdData 4 2 5 6" xfId="26943" xr:uid="{7092E700-234D-44ED-8FDF-AE327CDF53B0}"/>
    <cellStyle name="SAPBEXstdData 4 2 5 7" xfId="26945" xr:uid="{425726F9-E099-43E5-8082-8A2D36F00742}"/>
    <cellStyle name="SAPBEXstdData 4 2 5 8" xfId="44681" xr:uid="{894E807B-8739-4356-99E7-C431F29780F9}"/>
    <cellStyle name="SAPBEXstdData 4 2 5 9" xfId="44682" xr:uid="{75407F7A-DE9C-4813-96C7-81599D5119DE}"/>
    <cellStyle name="SAPBEXstdData 4 2 6" xfId="44683" xr:uid="{ABD47043-30FF-4371-938E-8599A7644FF6}"/>
    <cellStyle name="SAPBEXstdData 4 2 6 10" xfId="44684" xr:uid="{19FF92E2-2700-4398-9BE3-6E549FFC2F99}"/>
    <cellStyle name="SAPBEXstdData 4 2 6 2" xfId="26951" xr:uid="{82224FFD-4C8A-463C-8D6E-B204AB08064A}"/>
    <cellStyle name="SAPBEXstdData 4 2 6 2 2" xfId="9734" xr:uid="{4682011E-AC31-474C-9BC0-63536315A1C1}"/>
    <cellStyle name="SAPBEXstdData 4 2 6 2 3" xfId="44685" xr:uid="{2DC561F8-8F1A-456C-9E4B-A4A6EA30CFB7}"/>
    <cellStyle name="SAPBEXstdData 4 2 6 2 4" xfId="44687" xr:uid="{2286B215-F8FB-42D5-886C-FB992267BC9C}"/>
    <cellStyle name="SAPBEXstdData 4 2 6 2 5" xfId="44689" xr:uid="{E92307E3-9592-4F55-B952-3AFF95DFB367}"/>
    <cellStyle name="SAPBEXstdData 4 2 6 2 6" xfId="44691" xr:uid="{920CC747-7601-46F9-81FA-D4BDEEA27635}"/>
    <cellStyle name="SAPBEXstdData 4 2 6 2 7" xfId="44693" xr:uid="{262D6A0A-C459-4ED6-9912-88A209D66909}"/>
    <cellStyle name="SAPBEXstdData 4 2 6 2 8" xfId="44695" xr:uid="{54A9A44D-EC62-454C-8E14-60702E3B2B68}"/>
    <cellStyle name="SAPBEXstdData 4 2 6 2 9" xfId="44696" xr:uid="{C63DA723-450E-4973-9BCE-C14C3F676E2B}"/>
    <cellStyle name="SAPBEXstdData 4 2 6 3" xfId="26953" xr:uid="{7BFC7278-09D8-4630-A926-C5B243BE5A40}"/>
    <cellStyle name="SAPBEXstdData 4 2 6 4" xfId="26955" xr:uid="{5ED7306C-8AD5-461D-9BCD-AD28EE5FB404}"/>
    <cellStyle name="SAPBEXstdData 4 2 6 5" xfId="26957" xr:uid="{E50E4D4B-747F-4C88-B1FA-B71A0BF9B301}"/>
    <cellStyle name="SAPBEXstdData 4 2 6 6" xfId="26959" xr:uid="{7F9419F8-6830-4A2B-9097-7242A1216894}"/>
    <cellStyle name="SAPBEXstdData 4 2 6 7" xfId="26961" xr:uid="{F9149828-7A3D-454F-BFCB-208D2B7AE3C3}"/>
    <cellStyle name="SAPBEXstdData 4 2 6 8" xfId="44697" xr:uid="{6D7C57F3-1DFC-49CC-8618-309DC2A28071}"/>
    <cellStyle name="SAPBEXstdData 4 2 6 9" xfId="44698" xr:uid="{E3E164FA-CA90-43D6-B642-4538F8F5D1EB}"/>
    <cellStyle name="SAPBEXstdData 4 2 7" xfId="44699" xr:uid="{65520B42-B109-42E3-9D0C-4FDB61A3FA5A}"/>
    <cellStyle name="SAPBEXstdData 4 2 7 2" xfId="26971" xr:uid="{C8AD9D89-F749-4C1D-990B-3967A2268C85}"/>
    <cellStyle name="SAPBEXstdData 4 2 7 3" xfId="26975" xr:uid="{0823CEEF-7962-4BD6-8FCD-71EDB2BEAB55}"/>
    <cellStyle name="SAPBEXstdData 4 2 7 4" xfId="26979" xr:uid="{E281A02E-05B9-4DCA-B2F3-4C127C868882}"/>
    <cellStyle name="SAPBEXstdData 4 2 7 5" xfId="26983" xr:uid="{436265BC-4EE7-4FF2-B0D1-C89A82AB1C17}"/>
    <cellStyle name="SAPBEXstdData 4 2 7 6" xfId="26987" xr:uid="{9A83B89E-336D-4D81-8A5B-480BF72D2F4A}"/>
    <cellStyle name="SAPBEXstdData 4 2 7 7" xfId="26990" xr:uid="{C626112F-3F22-4038-850B-EEC5E24ACE59}"/>
    <cellStyle name="SAPBEXstdData 4 2 7 8" xfId="44700" xr:uid="{74E6B683-39F5-443E-B326-DAC4610E2ABE}"/>
    <cellStyle name="SAPBEXstdData 4 2 7 9" xfId="44702" xr:uid="{474851A2-04E8-48FD-9512-AF34E8D8D332}"/>
    <cellStyle name="SAPBEXstdData 4 2 8" xfId="31372" xr:uid="{EAB52861-5D97-44B2-99F2-1165D1394352}"/>
    <cellStyle name="SAPBEXstdData 4 2 8 2" xfId="26997" xr:uid="{347480E8-61E2-4C52-B545-07CA3FA88DD0}"/>
    <cellStyle name="SAPBEXstdData 4 2 8 3" xfId="27001" xr:uid="{BF33CD70-C4C2-4B42-B4AA-D793A953847E}"/>
    <cellStyle name="SAPBEXstdData 4 2 8 4" xfId="27005" xr:uid="{E735FF46-9DCA-491A-98ED-3E96409DA635}"/>
    <cellStyle name="SAPBEXstdData 4 2 8 5" xfId="27009" xr:uid="{1E60E2B0-6670-48CA-8433-5E934B4A1042}"/>
    <cellStyle name="SAPBEXstdData 4 2 8 6" xfId="27013" xr:uid="{3654FD2B-8D4E-42B1-B889-289784A06D0F}"/>
    <cellStyle name="SAPBEXstdData 4 2 8 7" xfId="27016" xr:uid="{1BF80177-DB20-4235-8650-7B2422098C94}"/>
    <cellStyle name="SAPBEXstdData 4 2 8 8" xfId="44704" xr:uid="{51B86ACD-09B6-4DD7-B93F-8B287CC409BC}"/>
    <cellStyle name="SAPBEXstdData 4 2 8 9" xfId="44705" xr:uid="{19251D1D-C49B-4820-8005-6D07BBACBA42}"/>
    <cellStyle name="SAPBEXstdData 4 2 9" xfId="44706" xr:uid="{CFAB16AA-F0AF-45B1-97F5-4E8780F1758A}"/>
    <cellStyle name="SAPBEXstdData 4 2 9 2" xfId="39065" xr:uid="{1B2B6B18-C56A-44CD-AC8C-9619438D5134}"/>
    <cellStyle name="SAPBEXstdData 4 2 9 3" xfId="39080" xr:uid="{1CD873BC-EFFF-4DCC-A3E4-6135A75110EF}"/>
    <cellStyle name="SAPBEXstdData 4 2 9 4" xfId="39087" xr:uid="{F98CC499-903A-4C2F-9A81-22C928A703B5}"/>
    <cellStyle name="SAPBEXstdData 4 2 9 5" xfId="39094" xr:uid="{C692AF62-5E57-4B8D-8AA3-B156CFA88801}"/>
    <cellStyle name="SAPBEXstdData 4 2 9 6" xfId="44707" xr:uid="{C5CA310B-CA93-40D4-80BC-FE9CFCCEE2E0}"/>
    <cellStyle name="SAPBEXstdData 4 2 9 7" xfId="44708" xr:uid="{38FEDA90-DE56-496F-A637-CC2C74FCE5F8}"/>
    <cellStyle name="SAPBEXstdData 4 2 9 8" xfId="29805" xr:uid="{F5745179-FF17-44CF-86D7-E248EF888BD3}"/>
    <cellStyle name="SAPBEXstdData 4 2 9 9" xfId="29807" xr:uid="{17748DE0-FD86-4747-898A-E744CCE40199}"/>
    <cellStyle name="SAPBEXstdData 4 2_New TB 18-19" xfId="44709" xr:uid="{2C3984AD-AD27-4442-AC56-364A89827ED0}"/>
    <cellStyle name="SAPBEXstdData 4 20" xfId="44628" xr:uid="{FB0EB89C-1C3A-4306-9B13-7E19E1F369CA}"/>
    <cellStyle name="SAPBEXstdData 4 21" xfId="44631" xr:uid="{91293C12-EFA0-489D-8045-652FF2F7E6AB}"/>
    <cellStyle name="SAPBEXstdData 4 3" xfId="44710" xr:uid="{88FE87A8-B740-4E0A-81C6-2595439F4C9A}"/>
    <cellStyle name="SAPBEXstdData 4 3 10" xfId="44711" xr:uid="{892F5CBD-6107-43C9-B0AD-A977B1DAFCFD}"/>
    <cellStyle name="SAPBEXstdData 4 3 10 2" xfId="5357" xr:uid="{E69F8247-2CC3-49C0-A6EB-809FBABF7FCC}"/>
    <cellStyle name="SAPBEXstdData 4 3 10 3" xfId="5368" xr:uid="{FCCF5192-CA8F-4683-AF91-D2F75F48F57D}"/>
    <cellStyle name="SAPBEXstdData 4 3 10 4" xfId="5380" xr:uid="{1C85C13B-1438-4EA7-BD90-63B3F6955D33}"/>
    <cellStyle name="SAPBEXstdData 4 3 10 5" xfId="5390" xr:uid="{C64E9E6E-1F8A-43D6-856D-1985B882AEBD}"/>
    <cellStyle name="SAPBEXstdData 4 3 10 6" xfId="26785" xr:uid="{195A334B-EB0F-44F1-82FE-80CB263CC4BE}"/>
    <cellStyle name="SAPBEXstdData 4 3 10 7" xfId="26787" xr:uid="{5048E893-F408-4C23-AB2C-16660E98B73C}"/>
    <cellStyle name="SAPBEXstdData 4 3 10 8" xfId="16206" xr:uid="{FCAB9481-F141-4C6D-92B0-364C58C5B213}"/>
    <cellStyle name="SAPBEXstdData 4 3 10 9" xfId="12522" xr:uid="{6BD61C8F-516E-4F98-8AAD-C3133CB8873D}"/>
    <cellStyle name="SAPBEXstdData 4 3 11" xfId="44712" xr:uid="{668345BB-20D0-4A83-8013-2ED2154C4246}"/>
    <cellStyle name="SAPBEXstdData 4 3 12" xfId="44713" xr:uid="{AAC35BA8-E52A-4F7B-9E85-33E14EB99E6C}"/>
    <cellStyle name="SAPBEXstdData 4 3 13" xfId="44714" xr:uid="{BA1E6E53-7CBD-4C9E-9827-2441B3DEC4F7}"/>
    <cellStyle name="SAPBEXstdData 4 3 14" xfId="44715" xr:uid="{768C5C14-C74B-4504-A153-D40602F0416B}"/>
    <cellStyle name="SAPBEXstdData 4 3 15" xfId="44716" xr:uid="{7CC3E4E6-F9EE-4CC0-82C8-DF0399D5725C}"/>
    <cellStyle name="SAPBEXstdData 4 3 16" xfId="44717" xr:uid="{628B0C41-093E-4C46-B0B7-152302E740DF}"/>
    <cellStyle name="SAPBEXstdData 4 3 17" xfId="44718" xr:uid="{5B9F84BA-1030-4057-B3A8-97F3F15306CF}"/>
    <cellStyle name="SAPBEXstdData 4 3 18" xfId="44719" xr:uid="{62FE8084-7F12-4051-8D3F-8A41C9D2104A}"/>
    <cellStyle name="SAPBEXstdData 4 3 2" xfId="44720" xr:uid="{2977CDB3-0566-4618-8B47-C8D436D88655}"/>
    <cellStyle name="SAPBEXstdData 4 3 2 10" xfId="44721" xr:uid="{5B41EA11-5A0A-435C-9FF3-8467B7F0DD0D}"/>
    <cellStyle name="SAPBEXstdData 4 3 2 2" xfId="44722" xr:uid="{1BDFB701-3DEA-415E-9CD3-A3BA99C82A6F}"/>
    <cellStyle name="SAPBEXstdData 4 3 2 2 2" xfId="44723" xr:uid="{79E0ED7F-B4FF-4B7C-B46F-FF47A147FC1E}"/>
    <cellStyle name="SAPBEXstdData 4 3 2 2 3" xfId="44724" xr:uid="{39EB9403-F916-45F7-A92E-6813E049E514}"/>
    <cellStyle name="SAPBEXstdData 4 3 2 2 4" xfId="44725" xr:uid="{A690CE1E-6E3D-4550-BA9B-B2150665FC4F}"/>
    <cellStyle name="SAPBEXstdData 4 3 2 2 5" xfId="44726" xr:uid="{42B69F50-BD78-4B1C-82FF-E751B184FF48}"/>
    <cellStyle name="SAPBEXstdData 4 3 2 2 6" xfId="44727" xr:uid="{CEBD7CD5-326E-40FD-952B-A32C13D53112}"/>
    <cellStyle name="SAPBEXstdData 4 3 2 2 7" xfId="44728" xr:uid="{DB6F796E-7BF6-4E17-B62A-8749A5F7A3B1}"/>
    <cellStyle name="SAPBEXstdData 4 3 2 2 8" xfId="44729" xr:uid="{5E1EFD03-20D8-40FA-9486-33C21D79123C}"/>
    <cellStyle name="SAPBEXstdData 4 3 2 2 9" xfId="44730" xr:uid="{9A6C2337-F633-4ED4-B2D2-4167458E8946}"/>
    <cellStyle name="SAPBEXstdData 4 3 2 3" xfId="44731" xr:uid="{F86504B6-4072-42BC-BC9D-559E1383A335}"/>
    <cellStyle name="SAPBEXstdData 4 3 2 4" xfId="44732" xr:uid="{BECFD86C-3D9F-4384-B812-51E1258AB565}"/>
    <cellStyle name="SAPBEXstdData 4 3 2 5" xfId="44733" xr:uid="{99D8980C-A6E9-437B-8AD2-7CDFA34212E8}"/>
    <cellStyle name="SAPBEXstdData 4 3 2 6" xfId="44734" xr:uid="{056466DB-D510-4F68-B9EC-F04EA05272A5}"/>
    <cellStyle name="SAPBEXstdData 4 3 2 7" xfId="44735" xr:uid="{50283BA0-940F-4F69-BF75-B290A6377E97}"/>
    <cellStyle name="SAPBEXstdData 4 3 2 8" xfId="44736" xr:uid="{0BC88C18-6C37-483B-AEB8-2277CFBF8B75}"/>
    <cellStyle name="SAPBEXstdData 4 3 2 9" xfId="44737" xr:uid="{03D1D5D4-3276-4A77-9FD5-D11C3F11060A}"/>
    <cellStyle name="SAPBEXstdData 4 3 3" xfId="44738" xr:uid="{EEE3412C-9DF8-406A-A641-4B1D439FB85E}"/>
    <cellStyle name="SAPBEXstdData 4 3 3 10" xfId="44739" xr:uid="{7403CD1E-B43B-4700-B612-DA1978489EBE}"/>
    <cellStyle name="SAPBEXstdData 4 3 3 2" xfId="44740" xr:uid="{8C2915D8-B6F9-4D33-89E3-57E331D8B549}"/>
    <cellStyle name="SAPBEXstdData 4 3 3 2 2" xfId="44741" xr:uid="{473699DB-5F78-42C8-BFB2-A3440327B944}"/>
    <cellStyle name="SAPBEXstdData 4 3 3 2 3" xfId="44742" xr:uid="{905908E5-D330-4947-B1ED-1D18559B191D}"/>
    <cellStyle name="SAPBEXstdData 4 3 3 2 4" xfId="44743" xr:uid="{6CDC0E62-0935-4712-9783-76C94DA20FFB}"/>
    <cellStyle name="SAPBEXstdData 4 3 3 2 5" xfId="44744" xr:uid="{C7F69613-8B70-4109-B9F8-4B2DD9FC6641}"/>
    <cellStyle name="SAPBEXstdData 4 3 3 2 6" xfId="44745" xr:uid="{3AC07346-6A48-4EFE-84E6-0928F2AEBC49}"/>
    <cellStyle name="SAPBEXstdData 4 3 3 2 7" xfId="44746" xr:uid="{FACE4BD4-23AE-4F18-AF52-11CC75BCD2B7}"/>
    <cellStyle name="SAPBEXstdData 4 3 3 2 8" xfId="44747" xr:uid="{96935D9B-2431-4041-9142-4DEB99DCC227}"/>
    <cellStyle name="SAPBEXstdData 4 3 3 2 9" xfId="44748" xr:uid="{69584C6B-C24C-4F59-B643-80BB3EA01063}"/>
    <cellStyle name="SAPBEXstdData 4 3 3 3" xfId="44749" xr:uid="{EEF11068-0350-4186-89F9-071C1FA561F9}"/>
    <cellStyle name="SAPBEXstdData 4 3 3 4" xfId="44750" xr:uid="{C107BC7F-F5E0-430E-BF0E-97F02D710C65}"/>
    <cellStyle name="SAPBEXstdData 4 3 3 5" xfId="44751" xr:uid="{38AA86C5-7F93-4B0E-A194-6D44CE33FFD1}"/>
    <cellStyle name="SAPBEXstdData 4 3 3 6" xfId="44752" xr:uid="{E1F8F618-F182-4B09-ACFF-A3BECE279F7D}"/>
    <cellStyle name="SAPBEXstdData 4 3 3 7" xfId="44753" xr:uid="{4B1FE1C2-CDAE-4950-AFF4-79C1FEE6EDC9}"/>
    <cellStyle name="SAPBEXstdData 4 3 3 8" xfId="44754" xr:uid="{BBD555F1-DA72-46AB-A215-0D151E36A85C}"/>
    <cellStyle name="SAPBEXstdData 4 3 3 9" xfId="44755" xr:uid="{4BA764EF-505F-4D41-9B07-790D78A6A431}"/>
    <cellStyle name="SAPBEXstdData 4 3 4" xfId="44756" xr:uid="{0DCB4D5C-44E3-4E15-8E2C-F9EE1B6B62CF}"/>
    <cellStyle name="SAPBEXstdData 4 3 4 10" xfId="16228" xr:uid="{D09AAE2B-464E-4549-BCF9-271A383DF17A}"/>
    <cellStyle name="SAPBEXstdData 4 3 4 2" xfId="27055" xr:uid="{F0815D80-D607-4AF0-A8CA-8A1273410A31}"/>
    <cellStyle name="SAPBEXstdData 4 3 4 2 2" xfId="27057" xr:uid="{75734BC9-1446-4E47-BE7B-66DC0F1AF8A2}"/>
    <cellStyle name="SAPBEXstdData 4 3 4 2 3" xfId="27059" xr:uid="{859E0733-0F72-4F92-85B2-A24D13966591}"/>
    <cellStyle name="SAPBEXstdData 4 3 4 2 4" xfId="27061" xr:uid="{00FE6701-B191-4F60-90D0-ED22F0962D53}"/>
    <cellStyle name="SAPBEXstdData 4 3 4 2 5" xfId="27063" xr:uid="{D9B8974C-FA03-4B04-AF0A-FBBD4B318FE5}"/>
    <cellStyle name="SAPBEXstdData 4 3 4 2 6" xfId="27065" xr:uid="{E8F08834-DD5F-4458-862C-AB5D6707D474}"/>
    <cellStyle name="SAPBEXstdData 4 3 4 2 7" xfId="27067" xr:uid="{C1B27FBF-ED65-42CA-BB28-CDCFC0AD2EA5}"/>
    <cellStyle name="SAPBEXstdData 4 3 4 2 8" xfId="27069" xr:uid="{AA48724B-A451-45E5-A57A-1D0FE2BA1228}"/>
    <cellStyle name="SAPBEXstdData 4 3 4 2 9" xfId="27072" xr:uid="{4AA1977C-781D-4601-9137-52E7CFD258B1}"/>
    <cellStyle name="SAPBEXstdData 4 3 4 3" xfId="27074" xr:uid="{14F4EA1B-A0EA-4E9E-AD99-A60947F631D2}"/>
    <cellStyle name="SAPBEXstdData 4 3 4 4" xfId="27088" xr:uid="{728DBD72-57F9-44D1-94BD-A1A801B2BEAD}"/>
    <cellStyle name="SAPBEXstdData 4 3 4 5" xfId="27102" xr:uid="{1985BBBD-73CA-4C7C-8480-DBA02B7F717B}"/>
    <cellStyle name="SAPBEXstdData 4 3 4 6" xfId="27104" xr:uid="{A9171E74-4120-4D05-B842-54C83DB84EB3}"/>
    <cellStyle name="SAPBEXstdData 4 3 4 7" xfId="24685" xr:uid="{23CE1CA7-B220-4764-820F-5CFFD31AAFAA}"/>
    <cellStyle name="SAPBEXstdData 4 3 4 8" xfId="44757" xr:uid="{E3F16761-723D-49DD-92D5-FE2FBA5928B2}"/>
    <cellStyle name="SAPBEXstdData 4 3 4 9" xfId="44758" xr:uid="{E35F3A4F-D44A-433C-9BCC-C745C820057C}"/>
    <cellStyle name="SAPBEXstdData 4 3 5" xfId="44759" xr:uid="{3F99FF48-A8D1-4F82-B3B4-832C4C259EE1}"/>
    <cellStyle name="SAPBEXstdData 4 3 5 10" xfId="44760" xr:uid="{13FD171E-AB57-46E7-AE09-76A915EF3A4B}"/>
    <cellStyle name="SAPBEXstdData 4 3 5 2" xfId="29470" xr:uid="{9D231C87-8D05-4EF6-A959-FDBDEF65D156}"/>
    <cellStyle name="SAPBEXstdData 4 3 5 2 2" xfId="44764" xr:uid="{B23BB5F5-2902-4D41-99AA-F7564847B709}"/>
    <cellStyle name="SAPBEXstdData 4 3 5 2 3" xfId="44767" xr:uid="{18074DEB-FDEA-4ADB-8D0F-B962762489A2}"/>
    <cellStyle name="SAPBEXstdData 4 3 5 2 4" xfId="9252" xr:uid="{BB3F6B37-BE2B-4388-90EE-FE7EC1EB45C0}"/>
    <cellStyle name="SAPBEXstdData 4 3 5 2 5" xfId="41935" xr:uid="{5384AAC3-D592-4F4F-9B53-0FC00138C088}"/>
    <cellStyle name="SAPBEXstdData 4 3 5 2 6" xfId="44769" xr:uid="{279628B1-DAD8-4480-9BCF-E28B97E1255E}"/>
    <cellStyle name="SAPBEXstdData 4 3 5 2 7" xfId="44771" xr:uid="{322E31FC-CF12-4071-861F-41152BDCB8FF}"/>
    <cellStyle name="SAPBEXstdData 4 3 5 2 8" xfId="44773" xr:uid="{9E07CEB4-64CA-4EB8-9A89-E291ED3ED1FE}"/>
    <cellStyle name="SAPBEXstdData 4 3 5 2 9" xfId="44774" xr:uid="{B10D2B04-1E62-4EB0-A8AD-60F880311184}"/>
    <cellStyle name="SAPBEXstdData 4 3 5 3" xfId="29472" xr:uid="{B0157C6D-F423-4777-A372-F99641A564DD}"/>
    <cellStyle name="SAPBEXstdData 4 3 5 4" xfId="29474" xr:uid="{7762145D-A8B6-4B1E-AC76-3CC5E9FF0CB2}"/>
    <cellStyle name="SAPBEXstdData 4 3 5 5" xfId="29476" xr:uid="{DCBC7084-3B6D-4B8B-A1DF-9F373EDB6E55}"/>
    <cellStyle name="SAPBEXstdData 4 3 5 6" xfId="29478" xr:uid="{3529CE4B-80B1-4AB3-8C26-BBF01FA7548B}"/>
    <cellStyle name="SAPBEXstdData 4 3 5 7" xfId="29480" xr:uid="{ECC77399-829D-44C5-A902-505446DC9924}"/>
    <cellStyle name="SAPBEXstdData 4 3 5 8" xfId="29482" xr:uid="{BE1ECC79-0432-4073-8631-43894327B6F3}"/>
    <cellStyle name="SAPBEXstdData 4 3 5 9" xfId="44775" xr:uid="{BE67726B-FEEA-425D-816C-260A835FECC5}"/>
    <cellStyle name="SAPBEXstdData 4 3 6" xfId="44776" xr:uid="{F373F169-5C36-4FD8-BB2B-70B75D0A9587}"/>
    <cellStyle name="SAPBEXstdData 4 3 6 10" xfId="44777" xr:uid="{C9793864-74AE-495D-A5E0-7CAC63F7395E}"/>
    <cellStyle name="SAPBEXstdData 4 3 6 2" xfId="44779" xr:uid="{0A6E5E47-3413-4193-9EFB-5F9841FE9500}"/>
    <cellStyle name="SAPBEXstdData 4 3 6 2 2" xfId="44761" xr:uid="{6E38BAF6-B230-4003-8775-A7776902A017}"/>
    <cellStyle name="SAPBEXstdData 4 3 6 2 3" xfId="44780" xr:uid="{A2C98C8F-3E96-4664-8C6D-66DE06C9BE8E}"/>
    <cellStyle name="SAPBEXstdData 4 3 6 2 4" xfId="7746" xr:uid="{6F14F50B-DD2B-48A1-A5C2-67B831AAD0F7}"/>
    <cellStyle name="SAPBEXstdData 4 3 6 2 5" xfId="44782" xr:uid="{F7DE4EC6-7ED3-43C6-B716-87D5E9FE4838}"/>
    <cellStyle name="SAPBEXstdData 4 3 6 2 6" xfId="44784" xr:uid="{CD4D2655-5F82-4800-AA23-CF075D0EE7EE}"/>
    <cellStyle name="SAPBEXstdData 4 3 6 2 7" xfId="44786" xr:uid="{A2F80551-425A-4C50-9E54-A5E3AF117FE0}"/>
    <cellStyle name="SAPBEXstdData 4 3 6 2 8" xfId="44788" xr:uid="{2EB2219C-A3D5-4FD4-BB91-403D2A796869}"/>
    <cellStyle name="SAPBEXstdData 4 3 6 2 9" xfId="44789" xr:uid="{F39DAD42-58AA-4C9B-A983-4668C6649A21}"/>
    <cellStyle name="SAPBEXstdData 4 3 6 3" xfId="44790" xr:uid="{4939BCE9-4431-4836-95C4-6DFAEC5A527E}"/>
    <cellStyle name="SAPBEXstdData 4 3 6 4" xfId="22262" xr:uid="{A6A15CD3-DC8F-49B3-BE9C-8E891BDFDC07}"/>
    <cellStyle name="SAPBEXstdData 4 3 6 5" xfId="44791" xr:uid="{538F35F5-75AE-4402-A00D-D9581DAA6C8C}"/>
    <cellStyle name="SAPBEXstdData 4 3 6 6" xfId="44792" xr:uid="{2513ED7C-0BB8-4B65-9BF8-64F0CF28A8D0}"/>
    <cellStyle name="SAPBEXstdData 4 3 6 7" xfId="44793" xr:uid="{A0AC1DD8-515B-4EAF-9C68-8CEED183BB62}"/>
    <cellStyle name="SAPBEXstdData 4 3 6 8" xfId="44794" xr:uid="{0850725E-72D1-4CAC-907B-D6BD0F0AE1D1}"/>
    <cellStyle name="SAPBEXstdData 4 3 6 9" xfId="44795" xr:uid="{BF22E638-FCD2-48DD-B9FE-8589E5B2BCBE}"/>
    <cellStyle name="SAPBEXstdData 4 3 7" xfId="44796" xr:uid="{1D6FD629-C772-4823-9703-4CD4DE2C4482}"/>
    <cellStyle name="SAPBEXstdData 4 3 7 2" xfId="39209" xr:uid="{386274A2-8819-43A0-A142-B84FB4CC293F}"/>
    <cellStyle name="SAPBEXstdData 4 3 7 3" xfId="39211" xr:uid="{8A522882-7F37-45B3-8FE5-986F661C1A5C}"/>
    <cellStyle name="SAPBEXstdData 4 3 7 4" xfId="39213" xr:uid="{276DCACC-9920-4FAD-A388-3A74ED2FD5D5}"/>
    <cellStyle name="SAPBEXstdData 4 3 7 5" xfId="39215" xr:uid="{A2EB7C52-6B4A-42D2-AB72-769CDB7F9EC5}"/>
    <cellStyle name="SAPBEXstdData 4 3 7 6" xfId="44797" xr:uid="{B9FCDCD0-1154-4864-A4C4-0AF0DC707E5A}"/>
    <cellStyle name="SAPBEXstdData 4 3 7 7" xfId="44798" xr:uid="{53387F35-77A4-49F0-876E-9E470192B3DE}"/>
    <cellStyle name="SAPBEXstdData 4 3 7 8" xfId="44799" xr:uid="{28C438F6-A010-4125-BE57-ACE41DEF39F6}"/>
    <cellStyle name="SAPBEXstdData 4 3 7 9" xfId="44800" xr:uid="{56FF4F3B-870A-42EE-9349-FF6DDF80BAB3}"/>
    <cellStyle name="SAPBEXstdData 4 3 8" xfId="44801" xr:uid="{5B000859-1CD6-4B89-9502-996713AB3526}"/>
    <cellStyle name="SAPBEXstdData 4 3 8 2" xfId="39225" xr:uid="{BFF50FAB-E061-4617-B014-B78B23E0A86E}"/>
    <cellStyle name="SAPBEXstdData 4 3 8 3" xfId="39228" xr:uid="{6FA1B912-30C6-4D8A-96AF-38F0665644F4}"/>
    <cellStyle name="SAPBEXstdData 4 3 8 4" xfId="39231" xr:uid="{34750082-7CF8-4064-890D-236A75056BE7}"/>
    <cellStyle name="SAPBEXstdData 4 3 8 5" xfId="39234" xr:uid="{12EE0D93-E9AF-40A8-95B9-6751E28C5F71}"/>
    <cellStyle name="SAPBEXstdData 4 3 8 6" xfId="39639" xr:uid="{7E01203D-AA6C-431F-B681-80E15414F0DF}"/>
    <cellStyle name="SAPBEXstdData 4 3 8 7" xfId="44802" xr:uid="{1D40CB33-0902-4900-8C65-37ADF22A6783}"/>
    <cellStyle name="SAPBEXstdData 4 3 8 8" xfId="44803" xr:uid="{C1CE870A-B3BE-4CED-AA88-45BF8FB239C8}"/>
    <cellStyle name="SAPBEXstdData 4 3 8 9" xfId="44804" xr:uid="{FFBA40DD-89FD-4525-9685-EBD43A2E4F16}"/>
    <cellStyle name="SAPBEXstdData 4 3 9" xfId="44805" xr:uid="{F905465A-7709-40C0-A67F-A3D76E4F5205}"/>
    <cellStyle name="SAPBEXstdData 4 3 9 2" xfId="39247" xr:uid="{288376FC-31E1-4CAB-946A-96C6AA0915CC}"/>
    <cellStyle name="SAPBEXstdData 4 3 9 3" xfId="39249" xr:uid="{DF89C8E2-3E26-4329-B8B4-47B65338DF24}"/>
    <cellStyle name="SAPBEXstdData 4 3 9 4" xfId="39251" xr:uid="{D0E870D0-17CB-4C23-9D65-3DC05D3CCDE6}"/>
    <cellStyle name="SAPBEXstdData 4 3 9 5" xfId="39253" xr:uid="{E7120777-9768-4EBD-A54D-BC68122267D4}"/>
    <cellStyle name="SAPBEXstdData 4 3 9 6" xfId="44806" xr:uid="{8CA02FED-A974-4BA8-8C0B-B3EC7D373E08}"/>
    <cellStyle name="SAPBEXstdData 4 3 9 7" xfId="44807" xr:uid="{035A9E47-FCC4-454F-B094-83E765EF1B1D}"/>
    <cellStyle name="SAPBEXstdData 4 3 9 8" xfId="44808" xr:uid="{E30003DA-86AB-4095-AB5F-69CA1E4FFC4B}"/>
    <cellStyle name="SAPBEXstdData 4 3 9 9" xfId="44809" xr:uid="{27F46038-9D4A-468F-BB20-62DD2892F4F3}"/>
    <cellStyle name="SAPBEXstdData 4 3_New TB 18-19" xfId="44810" xr:uid="{F127F353-5D0A-43DB-AF47-44F2F8526914}"/>
    <cellStyle name="SAPBEXstdData 4 4" xfId="44811" xr:uid="{BD78B04C-5AEE-4783-BD61-8C37028AF340}"/>
    <cellStyle name="SAPBEXstdData 4 4 10" xfId="44812" xr:uid="{253E1148-D5F2-46B0-8710-2A93B154433B}"/>
    <cellStyle name="SAPBEXstdData 4 4 10 2" xfId="44813" xr:uid="{5AB430CF-1F5A-46E8-BA62-04510DB0CAFC}"/>
    <cellStyle name="SAPBEXstdData 4 4 10 3" xfId="44814" xr:uid="{7D7F0D6F-17DE-4AB7-8409-507809DA40B2}"/>
    <cellStyle name="SAPBEXstdData 4 4 10 4" xfId="44815" xr:uid="{D3CF8EEF-643C-458C-AE46-5B70307762F8}"/>
    <cellStyle name="SAPBEXstdData 4 4 10 5" xfId="44816" xr:uid="{57E91925-EBD1-4B47-AC41-AFB12764FE77}"/>
    <cellStyle name="SAPBEXstdData 4 4 10 6" xfId="44817" xr:uid="{E414486F-ACA6-4226-92F3-01BE03039701}"/>
    <cellStyle name="SAPBEXstdData 4 4 10 7" xfId="44818" xr:uid="{9275AD43-ABA8-4A2B-A7CC-7E070E71E3FD}"/>
    <cellStyle name="SAPBEXstdData 4 4 10 8" xfId="44819" xr:uid="{44F2F527-3CD4-4AE9-BD98-CD0BBAF45820}"/>
    <cellStyle name="SAPBEXstdData 4 4 10 9" xfId="44820" xr:uid="{7B3E8273-7BF1-40D3-8530-E9BCC4F3DE2F}"/>
    <cellStyle name="SAPBEXstdData 4 4 11" xfId="44821" xr:uid="{A0A159BC-6F2F-4B61-BF58-27AD6BF1E2A4}"/>
    <cellStyle name="SAPBEXstdData 4 4 12" xfId="44822" xr:uid="{6804BFCE-6CE0-4B67-8CE0-C76A801F792C}"/>
    <cellStyle name="SAPBEXstdData 4 4 13" xfId="44823" xr:uid="{6F9717AB-27B6-4D56-ACBA-205DA732B512}"/>
    <cellStyle name="SAPBEXstdData 4 4 14" xfId="44824" xr:uid="{291DFC1F-5898-49E3-94B1-E6C6082B30E1}"/>
    <cellStyle name="SAPBEXstdData 4 4 15" xfId="39184" xr:uid="{A9C8E5CC-1418-43D1-9B15-6DD79927DA4A}"/>
    <cellStyle name="SAPBEXstdData 4 4 16" xfId="44825" xr:uid="{E764C98F-BEE9-4AD2-9201-AF235A39ACAF}"/>
    <cellStyle name="SAPBEXstdData 4 4 17" xfId="37761" xr:uid="{7AF6A3D3-9684-45D3-81A4-FB4FF54CC01E}"/>
    <cellStyle name="SAPBEXstdData 4 4 18" xfId="37764" xr:uid="{7B68B923-DAE8-4E76-9D6B-5787D84B2519}"/>
    <cellStyle name="SAPBEXstdData 4 4 2" xfId="44826" xr:uid="{51271CF7-F6B6-483C-84EC-3DC1FF46DE10}"/>
    <cellStyle name="SAPBEXstdData 4 4 2 10" xfId="44827" xr:uid="{3F347B24-9C42-4041-91D8-8034F421385F}"/>
    <cellStyle name="SAPBEXstdData 4 4 2 2" xfId="44829" xr:uid="{544FAF43-409D-404B-982F-089552DC73D8}"/>
    <cellStyle name="SAPBEXstdData 4 4 2 2 2" xfId="44830" xr:uid="{8545C8EE-49EB-4B39-B047-A17EFE9A1022}"/>
    <cellStyle name="SAPBEXstdData 4 4 2 2 3" xfId="44831" xr:uid="{313E6268-94A5-451A-86E2-DAC675894D65}"/>
    <cellStyle name="SAPBEXstdData 4 4 2 2 4" xfId="44832" xr:uid="{5F49C9B1-CC96-4EB2-9BF3-9E9471DC9CB7}"/>
    <cellStyle name="SAPBEXstdData 4 4 2 2 5" xfId="44833" xr:uid="{BAB1149C-46C4-4B42-B5FF-5872EF974843}"/>
    <cellStyle name="SAPBEXstdData 4 4 2 2 6" xfId="44834" xr:uid="{220955CB-4937-4C27-BE4B-D652DF548811}"/>
    <cellStyle name="SAPBEXstdData 4 4 2 2 7" xfId="44835" xr:uid="{AC472F56-3D48-4555-930F-FA989CDAACC4}"/>
    <cellStyle name="SAPBEXstdData 4 4 2 2 8" xfId="44836" xr:uid="{76585403-7CCE-4730-AE60-3A20550FCF7B}"/>
    <cellStyle name="SAPBEXstdData 4 4 2 2 9" xfId="44837" xr:uid="{98EB7D9F-1F2A-447F-9C1E-E6F05A4CB1E7}"/>
    <cellStyle name="SAPBEXstdData 4 4 2 3" xfId="44838" xr:uid="{F5C0037B-60A1-479A-A217-90583F954B9C}"/>
    <cellStyle name="SAPBEXstdData 4 4 2 4" xfId="44839" xr:uid="{56A21955-7C25-4767-9015-D60F101715F6}"/>
    <cellStyle name="SAPBEXstdData 4 4 2 5" xfId="44840" xr:uid="{48D81E51-B8E6-4A77-8CCA-636EA37651F5}"/>
    <cellStyle name="SAPBEXstdData 4 4 2 6" xfId="44841" xr:uid="{AE7A864A-D37E-4C10-B946-124805C36168}"/>
    <cellStyle name="SAPBEXstdData 4 4 2 7" xfId="44842" xr:uid="{8182A909-E045-4A5A-96C4-43FAC3AF92F1}"/>
    <cellStyle name="SAPBEXstdData 4 4 2 8" xfId="44843" xr:uid="{93100979-E646-4433-83AB-CE5338558757}"/>
    <cellStyle name="SAPBEXstdData 4 4 2 9" xfId="44844" xr:uid="{3DA48F1B-B4AE-4770-A364-27FE32F98E11}"/>
    <cellStyle name="SAPBEXstdData 4 4 3" xfId="44845" xr:uid="{D6FF3F03-570C-4DCF-95C8-D65B1378BB69}"/>
    <cellStyle name="SAPBEXstdData 4 4 3 10" xfId="44846" xr:uid="{CC7DAAB8-0E79-48B7-AC0C-798D1A517452}"/>
    <cellStyle name="SAPBEXstdData 4 4 3 2" xfId="44847" xr:uid="{8E425BB0-3D8A-4B7A-8F86-A6BD1A23A064}"/>
    <cellStyle name="SAPBEXstdData 4 4 3 2 2" xfId="44848" xr:uid="{B6002A1C-62F8-4137-BE97-F97747AE9991}"/>
    <cellStyle name="SAPBEXstdData 4 4 3 2 3" xfId="44849" xr:uid="{EC17FD75-86E9-4F98-803E-74C35E6B58F0}"/>
    <cellStyle name="SAPBEXstdData 4 4 3 2 4" xfId="44850" xr:uid="{9BFE79DA-A5E8-4A75-B0DE-C012ABB0DAF2}"/>
    <cellStyle name="SAPBEXstdData 4 4 3 2 5" xfId="44851" xr:uid="{C3AC909F-CFD5-4F0B-A252-2709883CBD9B}"/>
    <cellStyle name="SAPBEXstdData 4 4 3 2 6" xfId="44852" xr:uid="{BFF452B5-36D8-4F59-A46E-34D0B4B93199}"/>
    <cellStyle name="SAPBEXstdData 4 4 3 2 7" xfId="44853" xr:uid="{E05CCB08-6E75-44AC-B94D-83F6882C6E9F}"/>
    <cellStyle name="SAPBEXstdData 4 4 3 2 8" xfId="44854" xr:uid="{F98B0CCE-8E8D-4E5E-B07B-D816021F0CD9}"/>
    <cellStyle name="SAPBEXstdData 4 4 3 2 9" xfId="44855" xr:uid="{7DFE23F1-43FB-4566-98A1-50420FEBB93E}"/>
    <cellStyle name="SAPBEXstdData 4 4 3 3" xfId="44856" xr:uid="{4459CE23-14CE-45FC-B567-39E601C0DEDB}"/>
    <cellStyle name="SAPBEXstdData 4 4 3 4" xfId="44857" xr:uid="{3B7920CC-5C87-422A-84E9-388EAFE0CD68}"/>
    <cellStyle name="SAPBEXstdData 4 4 3 5" xfId="44858" xr:uid="{2AB7F09A-5CAD-40F7-9983-94C54A5AD210}"/>
    <cellStyle name="SAPBEXstdData 4 4 3 6" xfId="44859" xr:uid="{E67DFB8C-A113-4CC5-A8AE-05201AB49965}"/>
    <cellStyle name="SAPBEXstdData 4 4 3 7" xfId="44860" xr:uid="{4E7D5171-B831-4732-823D-F03603AB3400}"/>
    <cellStyle name="SAPBEXstdData 4 4 3 8" xfId="44861" xr:uid="{1857FAEC-4F09-453F-90DF-318A020BB990}"/>
    <cellStyle name="SAPBEXstdData 4 4 3 9" xfId="44862" xr:uid="{43BA7872-FF01-41E1-8AE1-EA5A141829F8}"/>
    <cellStyle name="SAPBEXstdData 4 4 4" xfId="44863" xr:uid="{50B3F710-48D6-4C31-B3F5-C13F9969DBCC}"/>
    <cellStyle name="SAPBEXstdData 4 4 4 10" xfId="44864" xr:uid="{3CEAAA92-8E26-4D78-952A-02BDF3C05A13}"/>
    <cellStyle name="SAPBEXstdData 4 4 4 2" xfId="27140" xr:uid="{77184B7C-D2B0-4B43-9315-A7E2611D7145}"/>
    <cellStyle name="SAPBEXstdData 4 4 4 2 2" xfId="25029" xr:uid="{FFB42B69-390A-4A71-A691-71E5B6F980BA}"/>
    <cellStyle name="SAPBEXstdData 4 4 4 2 3" xfId="25036" xr:uid="{FB17B594-B8FD-4DB9-9F8E-1CB6EC240513}"/>
    <cellStyle name="SAPBEXstdData 4 4 4 2 4" xfId="25043" xr:uid="{617C722D-8B10-4377-8AFB-A67E2763D559}"/>
    <cellStyle name="SAPBEXstdData 4 4 4 2 5" xfId="25051" xr:uid="{46C8CABC-A353-458F-9E0D-68044EFD0FB7}"/>
    <cellStyle name="SAPBEXstdData 4 4 4 2 6" xfId="25058" xr:uid="{205CECB0-9E8C-408E-9ACF-C9F8A86C5C22}"/>
    <cellStyle name="SAPBEXstdData 4 4 4 2 7" xfId="25063" xr:uid="{22776D2E-AD1C-4C00-AD7C-651E1F169EA5}"/>
    <cellStyle name="SAPBEXstdData 4 4 4 2 8" xfId="25068" xr:uid="{1F1C1FD2-D2C2-4C67-A6FE-3F768D5ABE5A}"/>
    <cellStyle name="SAPBEXstdData 4 4 4 2 9" xfId="16918" xr:uid="{BE455F9F-8F58-4E3E-8F0E-357D3CE64C5D}"/>
    <cellStyle name="SAPBEXstdData 4 4 4 3" xfId="27142" xr:uid="{C8B82D1C-729E-466E-AAA2-68000FE031B6}"/>
    <cellStyle name="SAPBEXstdData 4 4 4 4" xfId="27146" xr:uid="{60F3B12A-0D98-4694-A4F8-7E2A4A7C2546}"/>
    <cellStyle name="SAPBEXstdData 4 4 4 5" xfId="27151" xr:uid="{E1653E1B-198F-41DE-9B05-A8369D24777A}"/>
    <cellStyle name="SAPBEXstdData 4 4 4 6" xfId="27153" xr:uid="{070230B7-C5E9-4398-B8A1-2E5594E83323}"/>
    <cellStyle name="SAPBEXstdData 4 4 4 7" xfId="27155" xr:uid="{C1C966F6-EC47-4360-B0A5-D49079C67EF7}"/>
    <cellStyle name="SAPBEXstdData 4 4 4 8" xfId="44865" xr:uid="{FD864CBD-651B-47DA-9A20-710CD743FC91}"/>
    <cellStyle name="SAPBEXstdData 4 4 4 9" xfId="44866" xr:uid="{05002BDA-C1E2-4028-B7C2-CBA8FBE6E7FA}"/>
    <cellStyle name="SAPBEXstdData 4 4 5" xfId="44639" xr:uid="{F1216AA4-155A-4988-ABA8-878A5A61B6FA}"/>
    <cellStyle name="SAPBEXstdData 4 4 5 10" xfId="44867" xr:uid="{D5730161-B0D6-4203-AAE4-A96177DD16B2}"/>
    <cellStyle name="SAPBEXstdData 4 4 5 2" xfId="44868" xr:uid="{E2B6971F-3F97-4B40-A489-5CA589065419}"/>
    <cellStyle name="SAPBEXstdData 4 4 5 2 2" xfId="15446" xr:uid="{D8CD078B-B0AF-4881-AA5F-17A139A9A118}"/>
    <cellStyle name="SAPBEXstdData 4 4 5 2 3" xfId="15452" xr:uid="{75F0B578-CFB5-4C88-9E38-382EBB7874B4}"/>
    <cellStyle name="SAPBEXstdData 4 4 5 2 4" xfId="15459" xr:uid="{B61E7104-761B-4213-B4B1-756B3CD00C8A}"/>
    <cellStyle name="SAPBEXstdData 4 4 5 2 5" xfId="27774" xr:uid="{D6B8843D-0267-4FD3-8394-1EC6438F32EA}"/>
    <cellStyle name="SAPBEXstdData 4 4 5 2 6" xfId="27777" xr:uid="{240C5D6B-70DD-4E2E-A89E-D00D0D7F4AFD}"/>
    <cellStyle name="SAPBEXstdData 4 4 5 2 7" xfId="27780" xr:uid="{B9BCB37E-9F26-4272-AFB7-CF9C8B78BBC2}"/>
    <cellStyle name="SAPBEXstdData 4 4 5 2 8" xfId="27783" xr:uid="{51A30876-BF87-4C57-963C-AA06053355E3}"/>
    <cellStyle name="SAPBEXstdData 4 4 5 2 9" xfId="44869" xr:uid="{4A4ED461-21D6-42A0-B141-237ECC9939D4}"/>
    <cellStyle name="SAPBEXstdData 4 4 5 3" xfId="44870" xr:uid="{2EF7F704-F493-4705-A51E-21D916643627}"/>
    <cellStyle name="SAPBEXstdData 4 4 5 4" xfId="44871" xr:uid="{9AE2FAAB-5365-4E8E-941D-06908F8445EB}"/>
    <cellStyle name="SAPBEXstdData 4 4 5 5" xfId="44872" xr:uid="{A08BC128-CA6C-4B15-AA04-9B048CE73016}"/>
    <cellStyle name="SAPBEXstdData 4 4 5 6" xfId="44873" xr:uid="{B65E4C96-6E0B-4A3C-A4DF-63326D668FC3}"/>
    <cellStyle name="SAPBEXstdData 4 4 5 7" xfId="44874" xr:uid="{32660552-0EC7-4D85-B70D-29223989E34C}"/>
    <cellStyle name="SAPBEXstdData 4 4 5 8" xfId="44875" xr:uid="{0B5E6BCF-23DC-41A3-8FF5-35437DCDB44B}"/>
    <cellStyle name="SAPBEXstdData 4 4 5 9" xfId="44876" xr:uid="{7AF89B45-27BC-42BC-AFC5-2234165DDECD}"/>
    <cellStyle name="SAPBEXstdData 4 4 6" xfId="44877" xr:uid="{E8B16736-0C3A-4D46-8F8A-ABEF19FFB85C}"/>
    <cellStyle name="SAPBEXstdData 4 4 6 10" xfId="44878" xr:uid="{157D8BC4-F470-4C98-83EA-793C671BB7A7}"/>
    <cellStyle name="SAPBEXstdData 4 4 6 2" xfId="44879" xr:uid="{93E840F9-2CCE-4C4B-8469-E8EADE0D0F8E}"/>
    <cellStyle name="SAPBEXstdData 4 4 6 2 2" xfId="20284" xr:uid="{5C05F465-C151-4B87-93CB-C52814AA0FEC}"/>
    <cellStyle name="SAPBEXstdData 4 4 6 2 3" xfId="44880" xr:uid="{2DCAE188-4415-498E-86A2-ACD63DBDD284}"/>
    <cellStyle name="SAPBEXstdData 4 4 6 2 4" xfId="44881" xr:uid="{9D096B53-DB8C-4BA9-8F07-27DCE03AB7DE}"/>
    <cellStyle name="SAPBEXstdData 4 4 6 2 5" xfId="44882" xr:uid="{E4D6FBD8-A5EF-4566-83B9-4FB41FA9AAAB}"/>
    <cellStyle name="SAPBEXstdData 4 4 6 2 6" xfId="44883" xr:uid="{7719D307-5AA6-4091-A1C5-423650616E2D}"/>
    <cellStyle name="SAPBEXstdData 4 4 6 2 7" xfId="44884" xr:uid="{FB85905B-EA5F-40DE-B0E0-8CF43B10E75D}"/>
    <cellStyle name="SAPBEXstdData 4 4 6 2 8" xfId="44885" xr:uid="{C0C981DF-65B7-4E17-8B1C-9D44B383193A}"/>
    <cellStyle name="SAPBEXstdData 4 4 6 2 9" xfId="44886" xr:uid="{4AA7F58B-C6D7-408A-AB5A-40C00A485E37}"/>
    <cellStyle name="SAPBEXstdData 4 4 6 3" xfId="44887" xr:uid="{41481DAD-0E5F-4689-981E-A816724DD8C4}"/>
    <cellStyle name="SAPBEXstdData 4 4 6 4" xfId="44888" xr:uid="{539D1FE3-998C-4E06-A723-0ACE9F0C8219}"/>
    <cellStyle name="SAPBEXstdData 4 4 6 5" xfId="44889" xr:uid="{65B87E75-E40F-461E-833C-A662C63B6715}"/>
    <cellStyle name="SAPBEXstdData 4 4 6 6" xfId="44890" xr:uid="{9390C41B-CF65-49AB-B647-A9E01FD668A0}"/>
    <cellStyle name="SAPBEXstdData 4 4 6 7" xfId="44891" xr:uid="{5525FCB1-E9F9-4314-9FF9-095B635AF7CB}"/>
    <cellStyle name="SAPBEXstdData 4 4 6 8" xfId="44892" xr:uid="{921C185D-0130-4C05-997F-47C9DDA6705F}"/>
    <cellStyle name="SAPBEXstdData 4 4 6 9" xfId="44893" xr:uid="{D38B83E2-CF5B-4EF3-AA74-B694FDC05A2A}"/>
    <cellStyle name="SAPBEXstdData 4 4 7" xfId="44894" xr:uid="{CECF924B-4B38-40BB-97ED-1ED7392AE357}"/>
    <cellStyle name="SAPBEXstdData 4 4 7 2" xfId="39296" xr:uid="{665E2A7A-AACD-4E5A-AE6C-8BA9884C0E3C}"/>
    <cellStyle name="SAPBEXstdData 4 4 7 3" xfId="39298" xr:uid="{48F341C0-BFA5-48B5-A76F-976C01FE5E0B}"/>
    <cellStyle name="SAPBEXstdData 4 4 7 4" xfId="39300" xr:uid="{48ECE5B4-9A36-44DE-9C1A-4228B4FE447B}"/>
    <cellStyle name="SAPBEXstdData 4 4 7 5" xfId="39302" xr:uid="{9BB3FA85-DFED-4A0A-B86D-245CB42ED4CF}"/>
    <cellStyle name="SAPBEXstdData 4 4 7 6" xfId="44895" xr:uid="{97E51B07-F98C-483A-BFD2-20F7F8C67249}"/>
    <cellStyle name="SAPBEXstdData 4 4 7 7" xfId="44896" xr:uid="{2B56B1A1-6877-4DA0-BB9C-18D7C765DC25}"/>
    <cellStyle name="SAPBEXstdData 4 4 7 8" xfId="44897" xr:uid="{8EFA9F3C-3793-4599-80D3-7F5640099C48}"/>
    <cellStyle name="SAPBEXstdData 4 4 7 9" xfId="44898" xr:uid="{E0040BEF-8006-4C7B-9052-922B51B07FA9}"/>
    <cellStyle name="SAPBEXstdData 4 4 8" xfId="44899" xr:uid="{E3843069-6A15-44AF-9AAB-659F90BDC493}"/>
    <cellStyle name="SAPBEXstdData 4 4 8 2" xfId="39308" xr:uid="{6F08C287-0874-446C-AAB9-3FB85DE785CA}"/>
    <cellStyle name="SAPBEXstdData 4 4 8 3" xfId="39311" xr:uid="{B379A024-BA37-46D3-A6D4-D64BA8A28974}"/>
    <cellStyle name="SAPBEXstdData 4 4 8 4" xfId="39314" xr:uid="{14789BD8-E1B4-43CC-AF16-71AC58E62A3A}"/>
    <cellStyle name="SAPBEXstdData 4 4 8 5" xfId="39317" xr:uid="{7A1FE5ED-1ADC-4666-BB24-70C10E4E3834}"/>
    <cellStyle name="SAPBEXstdData 4 4 8 6" xfId="39650" xr:uid="{8603459E-CA11-4F8F-B3D8-9F5D4AE36E5B}"/>
    <cellStyle name="SAPBEXstdData 4 4 8 7" xfId="44900" xr:uid="{082F257B-1B08-4FF0-AB6B-FCD15E34791C}"/>
    <cellStyle name="SAPBEXstdData 4 4 8 8" xfId="44901" xr:uid="{601A6258-AEA8-4B60-8C64-155AB80B5CDA}"/>
    <cellStyle name="SAPBEXstdData 4 4 8 9" xfId="44902" xr:uid="{4482164C-1212-4C52-B00D-5C25899F2F13}"/>
    <cellStyle name="SAPBEXstdData 4 4 9" xfId="44903" xr:uid="{856BB117-BAC2-41C4-B7AA-B141319BAB38}"/>
    <cellStyle name="SAPBEXstdData 4 4 9 2" xfId="39324" xr:uid="{017F8EAD-13DB-4D46-B915-BB8EEAB61440}"/>
    <cellStyle name="SAPBEXstdData 4 4 9 3" xfId="39326" xr:uid="{ED791278-28B4-4D63-8B66-129790A0A696}"/>
    <cellStyle name="SAPBEXstdData 4 4 9 4" xfId="39328" xr:uid="{DFB20829-C483-41E6-8734-0A5EE63A8582}"/>
    <cellStyle name="SAPBEXstdData 4 4 9 5" xfId="39330" xr:uid="{62C36825-4F61-408C-AF7C-260384C4F16E}"/>
    <cellStyle name="SAPBEXstdData 4 4 9 6" xfId="44904" xr:uid="{F3F42677-5984-4CE1-B1FB-B42AB956C043}"/>
    <cellStyle name="SAPBEXstdData 4 4 9 7" xfId="44905" xr:uid="{FAA23844-BCB5-47E6-BD07-873B2340D369}"/>
    <cellStyle name="SAPBEXstdData 4 4 9 8" xfId="44906" xr:uid="{2C2D9302-764B-425C-BAF0-082890810040}"/>
    <cellStyle name="SAPBEXstdData 4 4 9 9" xfId="44907" xr:uid="{CC8524DE-C6B5-4517-9208-8437DFED9E7C}"/>
    <cellStyle name="SAPBEXstdData 4 4_New TB 18-19" xfId="44908" xr:uid="{D487C44C-4072-4858-B0BF-711FCF238C1A}"/>
    <cellStyle name="SAPBEXstdData 4 5" xfId="44909" xr:uid="{67126015-70BD-4BE8-B70E-94D5C31B34FA}"/>
    <cellStyle name="SAPBEXstdData 4 5 10" xfId="42290" xr:uid="{A9A96A74-0E85-466D-BD56-49A17BA060AB}"/>
    <cellStyle name="SAPBEXstdData 4 5 2" xfId="44910" xr:uid="{C1B5390D-763A-4ADD-B677-FC755DE56C9F}"/>
    <cellStyle name="SAPBEXstdData 4 5 2 2" xfId="42781" xr:uid="{948172C1-3AD6-4638-99D7-D271B6CC167D}"/>
    <cellStyle name="SAPBEXstdData 4 5 2 3" xfId="42783" xr:uid="{3AC0B472-ECC6-4EDF-9F69-A57E68E8DE33}"/>
    <cellStyle name="SAPBEXstdData 4 5 2 4" xfId="42785" xr:uid="{4BD936B5-52D5-4F2F-8675-EACCDF14C1E3}"/>
    <cellStyle name="SAPBEXstdData 4 5 2 5" xfId="42787" xr:uid="{09B16D8A-A79B-49DC-89FE-C032A584E3AE}"/>
    <cellStyle name="SAPBEXstdData 4 5 2 6" xfId="42789" xr:uid="{2DA3A1D3-AB53-4C79-BBEA-F3F4C6BCA5AE}"/>
    <cellStyle name="SAPBEXstdData 4 5 2 7" xfId="42791" xr:uid="{AB25403C-4E7C-4BA4-A1DF-10DE7397D62A}"/>
    <cellStyle name="SAPBEXstdData 4 5 2 8" xfId="42793" xr:uid="{D4EAD20E-00D4-46F1-A7A8-82143448EE54}"/>
    <cellStyle name="SAPBEXstdData 4 5 2 9" xfId="42795" xr:uid="{4690A32C-B5D9-4F3F-B1D9-E4B01A2931D5}"/>
    <cellStyle name="SAPBEXstdData 4 5 3" xfId="44911" xr:uid="{DC0D536C-A780-4270-961C-6E0F30091594}"/>
    <cellStyle name="SAPBEXstdData 4 5 4" xfId="44912" xr:uid="{0BE07B0A-D30D-45C2-9BD3-5B1768952573}"/>
    <cellStyle name="SAPBEXstdData 4 5 5" xfId="44913" xr:uid="{BE2479C1-A8C3-4B22-9E7F-81B30DE4AD59}"/>
    <cellStyle name="SAPBEXstdData 4 5 6" xfId="44914" xr:uid="{8BE8B55C-2918-4F7E-B564-6CE643262BD8}"/>
    <cellStyle name="SAPBEXstdData 4 5 7" xfId="44915" xr:uid="{39DDEE7B-E1A5-4E1D-84A3-0AC759C70F7D}"/>
    <cellStyle name="SAPBEXstdData 4 5 8" xfId="44916" xr:uid="{E4E99B2F-84A1-42C1-B203-0BF33FF4B41C}"/>
    <cellStyle name="SAPBEXstdData 4 5 9" xfId="44917" xr:uid="{B27519D0-A6C4-44E3-A219-3EDE37A21C75}"/>
    <cellStyle name="SAPBEXstdData 4 6" xfId="44919" xr:uid="{B161AE8B-33F4-4CD3-9BF7-91774D481617}"/>
    <cellStyle name="SAPBEXstdData 4 6 10" xfId="44920" xr:uid="{B23963E9-EB90-4908-87D6-2EE105412A1F}"/>
    <cellStyle name="SAPBEXstdData 4 6 2" xfId="44922" xr:uid="{D10F1769-4032-4DD9-8749-CEA39507E26F}"/>
    <cellStyle name="SAPBEXstdData 4 6 2 2" xfId="44923" xr:uid="{17E03DBA-50A5-49A5-9A13-6F185F8781CA}"/>
    <cellStyle name="SAPBEXstdData 4 6 2 3" xfId="44924" xr:uid="{1736BA98-1866-4A44-8E54-55ADD5CC0172}"/>
    <cellStyle name="SAPBEXstdData 4 6 2 4" xfId="44925" xr:uid="{ED9FF0E9-030A-4C01-AEC5-3BDA6832EB93}"/>
    <cellStyle name="SAPBEXstdData 4 6 2 5" xfId="44926" xr:uid="{08466501-D757-4688-A195-2B80F297953A}"/>
    <cellStyle name="SAPBEXstdData 4 6 2 6" xfId="36630" xr:uid="{5398FDA5-1289-40E0-99FC-80D6C5B42034}"/>
    <cellStyle name="SAPBEXstdData 4 6 2 7" xfId="36639" xr:uid="{FA76720C-C114-4DC7-BB48-DD2280EA5796}"/>
    <cellStyle name="SAPBEXstdData 4 6 2 8" xfId="36646" xr:uid="{0D3F8FE1-44E5-4AC2-85B4-EA20A2CDEDCE}"/>
    <cellStyle name="SAPBEXstdData 4 6 2 9" xfId="36650" xr:uid="{3DA74CF6-62FE-4CD5-A779-980DE45DDD6F}"/>
    <cellStyle name="SAPBEXstdData 4 6 3" xfId="44927" xr:uid="{C07247D3-C175-43CA-BCE0-20ADC252361A}"/>
    <cellStyle name="SAPBEXstdData 4 6 4" xfId="44928" xr:uid="{3EA9AFA3-715B-4AC8-8BF3-84EBBCFB624A}"/>
    <cellStyle name="SAPBEXstdData 4 6 5" xfId="44929" xr:uid="{1AB7AB59-6183-4E32-B90E-C400BF818FD1}"/>
    <cellStyle name="SAPBEXstdData 4 6 6" xfId="44930" xr:uid="{AB1FC3FB-8BF2-45D9-90B0-BEF5D759FDC2}"/>
    <cellStyle name="SAPBEXstdData 4 6 7" xfId="44931" xr:uid="{13F6C36E-71B6-4D1E-94A4-BEA7CAEC099B}"/>
    <cellStyle name="SAPBEXstdData 4 6 8" xfId="44932" xr:uid="{88E8A471-AF96-4874-B1FF-C52F7B25B08F}"/>
    <cellStyle name="SAPBEXstdData 4 6 9" xfId="44933" xr:uid="{FEE6E6AF-A2F9-40B3-A711-39BCB9D28EFB}"/>
    <cellStyle name="SAPBEXstdData 4 7" xfId="44934" xr:uid="{180080F4-95E7-4141-94A3-FCBF7E80AB4C}"/>
    <cellStyle name="SAPBEXstdData 4 7 10" xfId="12883" xr:uid="{A52B4100-28D6-4912-A08B-504A8AD69E83}"/>
    <cellStyle name="SAPBEXstdData 4 7 2" xfId="44935" xr:uid="{54DF1ACA-386A-44C6-B841-3FA7A690E392}"/>
    <cellStyle name="SAPBEXstdData 4 7 2 2" xfId="44936" xr:uid="{AF9F9CDF-04F5-4B7F-945A-7FF4B4855BA1}"/>
    <cellStyle name="SAPBEXstdData 4 7 2 3" xfId="44937" xr:uid="{0096C65D-333A-4367-8753-51ABD08CDA7A}"/>
    <cellStyle name="SAPBEXstdData 4 7 2 4" xfId="30431" xr:uid="{74FCC05E-878F-4BDE-A033-99603E3E45A3}"/>
    <cellStyle name="SAPBEXstdData 4 7 2 5" xfId="30443" xr:uid="{4E75B64B-3C9E-4D01-A2E6-D676A28C5F1D}"/>
    <cellStyle name="SAPBEXstdData 4 7 2 6" xfId="30445" xr:uid="{42CEBCDC-2AC0-4B50-933A-6439DB1097AC}"/>
    <cellStyle name="SAPBEXstdData 4 7 2 7" xfId="30447" xr:uid="{0D466F71-06F8-47F5-BB70-960111BA25CC}"/>
    <cellStyle name="SAPBEXstdData 4 7 2 8" xfId="30449" xr:uid="{E21517D6-D518-4AA0-8F55-2E824933789B}"/>
    <cellStyle name="SAPBEXstdData 4 7 2 9" xfId="30451" xr:uid="{14940601-004A-48CE-BB81-4B8A6B85A264}"/>
    <cellStyle name="SAPBEXstdData 4 7 3" xfId="44938" xr:uid="{55274A81-B502-4A18-A1B6-1565CE943F4F}"/>
    <cellStyle name="SAPBEXstdData 4 7 4" xfId="44939" xr:uid="{D10871CF-9F97-41E6-867F-99036EA162FD}"/>
    <cellStyle name="SAPBEXstdData 4 7 5" xfId="37001" xr:uid="{688289B5-3AE6-4AAF-8C9B-19C7D79074A6}"/>
    <cellStyle name="SAPBEXstdData 4 7 6" xfId="44940" xr:uid="{5476F84D-27BE-4BFA-8ED2-D9391CA01B1F}"/>
    <cellStyle name="SAPBEXstdData 4 7 7" xfId="44941" xr:uid="{0E640197-AAF5-402B-BF0D-205D1EE75902}"/>
    <cellStyle name="SAPBEXstdData 4 7 8" xfId="31380" xr:uid="{73785C2F-CFB7-4A83-9D59-1D58C5A1525C}"/>
    <cellStyle name="SAPBEXstdData 4 7 9" xfId="44942" xr:uid="{6B8B3B98-CD4C-41C4-AFE8-0786AFB3EE49}"/>
    <cellStyle name="SAPBEXstdData 4 8" xfId="44943" xr:uid="{AB489075-5435-432F-B308-0A8D0019D67A}"/>
    <cellStyle name="SAPBEXstdData 4 8 10" xfId="591" xr:uid="{4F45B40E-A6A3-4078-8C18-442C300C59D5}"/>
    <cellStyle name="SAPBEXstdData 4 8 2" xfId="44944" xr:uid="{E4284E79-18D1-4CBD-A95C-81B945070159}"/>
    <cellStyle name="SAPBEXstdData 4 8 2 2" xfId="44945" xr:uid="{D64886AD-3FF6-4E4A-8DA5-803657E54C90}"/>
    <cellStyle name="SAPBEXstdData 4 8 2 3" xfId="44946" xr:uid="{300841AE-8AC1-4D28-9456-1A86C3EBE115}"/>
    <cellStyle name="SAPBEXstdData 4 8 2 4" xfId="2549" xr:uid="{3ACEA88A-42C3-4A2D-9EC2-8371FCADD5C2}"/>
    <cellStyle name="SAPBEXstdData 4 8 2 5" xfId="2572" xr:uid="{25FC2D3A-7FEC-4425-A33B-854519F22805}"/>
    <cellStyle name="SAPBEXstdData 4 8 2 6" xfId="2596" xr:uid="{FD92C534-7CF6-44E7-A21B-5C04EE9600E7}"/>
    <cellStyle name="SAPBEXstdData 4 8 2 7" xfId="10275" xr:uid="{A99C9CF9-FD18-41B1-8344-790F0488AEB3}"/>
    <cellStyle name="SAPBEXstdData 4 8 2 8" xfId="10279" xr:uid="{614B09EE-A408-4678-92ED-09F60D95E8D7}"/>
    <cellStyle name="SAPBEXstdData 4 8 2 9" xfId="30533" xr:uid="{F809AC61-65BD-4E28-95FB-8BE1995731DC}"/>
    <cellStyle name="SAPBEXstdData 4 8 3" xfId="44947" xr:uid="{F31ED6C6-60E0-4ABC-A491-454B773E31A2}"/>
    <cellStyle name="SAPBEXstdData 4 8 4" xfId="44948" xr:uid="{42A315C4-28D4-431D-8324-15021E8AFB4D}"/>
    <cellStyle name="SAPBEXstdData 4 8 5" xfId="44949" xr:uid="{69062DA1-F961-4249-86C4-DD4839D48E98}"/>
    <cellStyle name="SAPBEXstdData 4 8 6" xfId="44950" xr:uid="{3834FEE3-02F5-4B3C-969F-FCF8D32553C2}"/>
    <cellStyle name="SAPBEXstdData 4 8 7" xfId="44951" xr:uid="{E74A24F2-C694-4666-B51D-ECC39501819A}"/>
    <cellStyle name="SAPBEXstdData 4 8 8" xfId="44952" xr:uid="{EFA6C822-CA56-44A0-BDD1-CCFAED58B010}"/>
    <cellStyle name="SAPBEXstdData 4 8 9" xfId="44953" xr:uid="{437F37BE-5FBD-4B4A-B6A5-E4B749E2AECD}"/>
    <cellStyle name="SAPBEXstdData 4 9" xfId="44954" xr:uid="{5E9EE54B-ECA1-4245-9C42-E3848BBC704F}"/>
    <cellStyle name="SAPBEXstdData 4 9 10" xfId="38236" xr:uid="{FAD1FE4D-55BA-42A8-9FCE-DF485F6E7F37}"/>
    <cellStyle name="SAPBEXstdData 4 9 2" xfId="44955" xr:uid="{83379424-2B8D-4539-85C5-054AF0B98FC8}"/>
    <cellStyle name="SAPBEXstdData 4 9 2 2" xfId="44956" xr:uid="{68D3A043-1F01-4285-9776-3AC84AA78123}"/>
    <cellStyle name="SAPBEXstdData 4 9 2 3" xfId="44957" xr:uid="{7A484545-CE69-46A3-87B6-432FAF9CA95D}"/>
    <cellStyle name="SAPBEXstdData 4 9 2 4" xfId="44958" xr:uid="{05B96AC6-35A8-48DC-891F-1983C1E0FCCF}"/>
    <cellStyle name="SAPBEXstdData 4 9 2 5" xfId="44959" xr:uid="{7C9BA815-F66F-4238-B123-B5227C78B7C8}"/>
    <cellStyle name="SAPBEXstdData 4 9 2 6" xfId="44960" xr:uid="{0F0F2661-6A46-4100-9262-08132D04F5B9}"/>
    <cellStyle name="SAPBEXstdData 4 9 2 7" xfId="44961" xr:uid="{8E457F10-D441-434E-AFB8-60F2F7A2CE81}"/>
    <cellStyle name="SAPBEXstdData 4 9 2 8" xfId="44962" xr:uid="{33406108-2DC9-4470-95B8-9AA48A03E3FF}"/>
    <cellStyle name="SAPBEXstdData 4 9 2 9" xfId="36458" xr:uid="{9DD1726A-EF90-4FBC-9413-CDAA6114F827}"/>
    <cellStyle name="SAPBEXstdData 4 9 3" xfId="44963" xr:uid="{83E0E72A-5666-4926-801C-9DC1B92B373D}"/>
    <cellStyle name="SAPBEXstdData 4 9 4" xfId="44964" xr:uid="{87FF8C10-6F9A-44AA-B1D4-70584CE578B3}"/>
    <cellStyle name="SAPBEXstdData 4 9 5" xfId="44642" xr:uid="{E8AF41E5-B113-4494-BBE9-662189BA1E29}"/>
    <cellStyle name="SAPBEXstdData 4 9 6" xfId="44965" xr:uid="{D4214A32-BA4D-4EAA-9C03-FBF56E8F1E37}"/>
    <cellStyle name="SAPBEXstdData 4 9 7" xfId="44966" xr:uid="{BF2AE747-E0FC-4F22-BDBE-049B5C3E5BCB}"/>
    <cellStyle name="SAPBEXstdData 4 9 8" xfId="44967" xr:uid="{4E646426-A16F-4C69-B671-117863BFEEF0}"/>
    <cellStyle name="SAPBEXstdData 4 9 9" xfId="44968" xr:uid="{74B8E3D2-A6B0-4B64-BF26-F64CA9D5FF22}"/>
    <cellStyle name="SAPBEXstdData 4_New TB 18-19" xfId="44969" xr:uid="{322431F5-1FD1-4786-AEAA-B1D5364694A7}"/>
    <cellStyle name="SAPBEXstdData 5" xfId="42423" xr:uid="{7CB057B0-71BB-4675-A660-14D9B7EC8D97}"/>
    <cellStyle name="SAPBEXstdData 5 10" xfId="26967" xr:uid="{841634C3-BBD8-4E34-8466-FF7BAB0F4F62}"/>
    <cellStyle name="SAPBEXstdData 5 10 2" xfId="38822" xr:uid="{DF7BF86C-F584-4184-9EF6-C030DF393647}"/>
    <cellStyle name="SAPBEXstdData 5 10 3" xfId="38829" xr:uid="{835343CC-CE86-4AC6-932F-4DF5D7596387}"/>
    <cellStyle name="SAPBEXstdData 5 10 4" xfId="38832" xr:uid="{2450DADF-3AED-4F3C-AC7B-24BF6F9F0E3A}"/>
    <cellStyle name="SAPBEXstdData 5 10 5" xfId="38835" xr:uid="{74EE1EA1-B75A-4FDB-A765-588E508B70B7}"/>
    <cellStyle name="SAPBEXstdData 5 11" xfId="26970" xr:uid="{92EF2276-6771-471F-BCF6-71022B797673}"/>
    <cellStyle name="SAPBEXstdData 5 12" xfId="26974" xr:uid="{2677D582-2FC6-434A-8188-9FDC8B79FC47}"/>
    <cellStyle name="SAPBEXstdData 5 13" xfId="26978" xr:uid="{69FCA524-A008-418A-906F-91FDDBF25D0D}"/>
    <cellStyle name="SAPBEXstdData 5 14" xfId="26982" xr:uid="{AC6F6460-33E3-4921-AA9E-15EDAB2229AE}"/>
    <cellStyle name="SAPBEXstdData 5 15" xfId="26986" xr:uid="{5E6A771E-EC65-4C09-B0F2-9D72AF45A832}"/>
    <cellStyle name="SAPBEXstdData 5 16" xfId="26989" xr:uid="{65F24991-706B-47C6-A4EB-78BD7BC6431C}"/>
    <cellStyle name="SAPBEXstdData 5 17" xfId="44701" xr:uid="{9F68D2B4-A159-4CE3-A116-3704CD228CCE}"/>
    <cellStyle name="SAPBEXstdData 5 18" xfId="44703" xr:uid="{1B157883-DF95-44E7-925D-B17F2768FC08}"/>
    <cellStyle name="SAPBEXstdData 5 2" xfId="40650" xr:uid="{E324A496-01ED-4E2D-8C96-C297E03CCB5F}"/>
    <cellStyle name="SAPBEXstdData 5 2 10" xfId="1297" xr:uid="{501355F3-312B-4558-A14F-53AB3B83435A}"/>
    <cellStyle name="SAPBEXstdData 5 2 2" xfId="44970" xr:uid="{2742583B-CF6F-4133-B121-7608994A95B8}"/>
    <cellStyle name="SAPBEXstdData 5 2 2 2" xfId="42586" xr:uid="{054E820E-6B44-4135-8EDB-845074CBDEAB}"/>
    <cellStyle name="SAPBEXstdData 5 2 2 3" xfId="44971" xr:uid="{3D05C2F5-403F-4213-ACB1-F2DBDB9414F6}"/>
    <cellStyle name="SAPBEXstdData 5 2 2 4" xfId="44972" xr:uid="{72DB6E4C-282D-42B6-B2A6-8E2A5E55CC97}"/>
    <cellStyle name="SAPBEXstdData 5 2 2 5" xfId="44973" xr:uid="{57FBF6C8-A485-447C-A1B1-1DD9D9A594B7}"/>
    <cellStyle name="SAPBEXstdData 5 2 3" xfId="44974" xr:uid="{18B05460-9AA4-4400-8142-979941FE5F9E}"/>
    <cellStyle name="SAPBEXstdData 5 2 4" xfId="44975" xr:uid="{066C1418-0911-41E4-9437-4376E96D2DED}"/>
    <cellStyle name="SAPBEXstdData 5 2 5" xfId="44976" xr:uid="{1A9A7734-4B64-4AA4-96F2-08BD68374473}"/>
    <cellStyle name="SAPBEXstdData 5 2 6" xfId="44977" xr:uid="{CEA7224B-6B54-414D-8E17-7033F2D271B8}"/>
    <cellStyle name="SAPBEXstdData 5 2 7" xfId="44978" xr:uid="{F616D574-CC75-44EC-8AC5-9BB58E5FB983}"/>
    <cellStyle name="SAPBEXstdData 5 2 8" xfId="44979" xr:uid="{21FF7025-BACA-48ED-B6D8-3F3CB71971D6}"/>
    <cellStyle name="SAPBEXstdData 5 2 9" xfId="44980" xr:uid="{C27EE61D-B306-4BBE-9DDF-F44F8AFC9CD7}"/>
    <cellStyle name="SAPBEXstdData 5 3" xfId="44981" xr:uid="{CE45EC58-299E-4294-9275-1F56451BFDA5}"/>
    <cellStyle name="SAPBEXstdData 5 3 10" xfId="233" xr:uid="{AE8D139F-5FB4-441B-9400-8787DBF5F513}"/>
    <cellStyle name="SAPBEXstdData 5 3 2" xfId="44982" xr:uid="{6D524595-D7B4-41D8-9F76-C3F692330740}"/>
    <cellStyle name="SAPBEXstdData 5 3 2 2" xfId="44983" xr:uid="{A7CBC11F-1307-4602-8B06-3B727766189E}"/>
    <cellStyle name="SAPBEXstdData 5 3 2 3" xfId="44984" xr:uid="{CB8355AF-6CE1-49FA-9B4F-4A8510D2C3EA}"/>
    <cellStyle name="SAPBEXstdData 5 3 2 4" xfId="44985" xr:uid="{C6BE66AE-5007-46DF-BCD8-233F52397B61}"/>
    <cellStyle name="SAPBEXstdData 5 3 2 5" xfId="44986" xr:uid="{C468B63A-E0D6-4C85-8311-B59B2F7A764D}"/>
    <cellStyle name="SAPBEXstdData 5 3 3" xfId="44987" xr:uid="{15A09D5F-C4EB-4293-9532-F422E0792010}"/>
    <cellStyle name="SAPBEXstdData 5 3 4" xfId="44988" xr:uid="{050D5406-4ADE-4E76-B8F7-F926F3C6F619}"/>
    <cellStyle name="SAPBEXstdData 5 3 5" xfId="44989" xr:uid="{3F76A212-1F06-48AC-95A8-2CACE49A1DEC}"/>
    <cellStyle name="SAPBEXstdData 5 3 6" xfId="44990" xr:uid="{AEC23356-F8F8-4301-851C-4AA1744F0227}"/>
    <cellStyle name="SAPBEXstdData 5 3 7" xfId="44991" xr:uid="{1C1F9800-20EA-49CF-83EC-E938971B4594}"/>
    <cellStyle name="SAPBEXstdData 5 3 8" xfId="44992" xr:uid="{55BD69BA-1B91-4286-92BE-19FD1943ABE6}"/>
    <cellStyle name="SAPBEXstdData 5 3 9" xfId="44993" xr:uid="{71E4F0E4-983B-497A-B7BF-0A68BCFA296D}"/>
    <cellStyle name="SAPBEXstdData 5 4" xfId="44994" xr:uid="{1F977E4B-904D-4411-A9E2-E61FF73D0A5E}"/>
    <cellStyle name="SAPBEXstdData 5 4 10" xfId="43659" xr:uid="{F4D7BA87-DC9E-49D9-A020-AF09368CDBF4}"/>
    <cellStyle name="SAPBEXstdData 5 4 2" xfId="44995" xr:uid="{EFF15B28-B491-4027-8F9E-6D6C542F25DA}"/>
    <cellStyle name="SAPBEXstdData 5 4 2 2" xfId="44996" xr:uid="{B32EA0CF-117D-42CF-A1A5-29306CD574C8}"/>
    <cellStyle name="SAPBEXstdData 5 4 2 3" xfId="44997" xr:uid="{16A74289-C4A5-4491-83BC-B0F6DC2744DB}"/>
    <cellStyle name="SAPBEXstdData 5 4 2 4" xfId="26408" xr:uid="{FDF44611-3850-4F05-9843-03EE226EC53F}"/>
    <cellStyle name="SAPBEXstdData 5 4 2 5" xfId="44998" xr:uid="{188252AA-7F05-4FA2-931F-966E03CEE30A}"/>
    <cellStyle name="SAPBEXstdData 5 4 3" xfId="44999" xr:uid="{F34040A1-2AC6-4F0C-BADA-E60D76A606B9}"/>
    <cellStyle name="SAPBEXstdData 5 4 4" xfId="45000" xr:uid="{1585CDA7-CE97-4238-BB4C-4B5F91B3BBD0}"/>
    <cellStyle name="SAPBEXstdData 5 4 5" xfId="45001" xr:uid="{9FD2BAF2-1CD8-49B1-A45E-84DD9A74A8A4}"/>
    <cellStyle name="SAPBEXstdData 5 4 6" xfId="45002" xr:uid="{2591BF4C-88F0-47CC-9E46-29D878896432}"/>
    <cellStyle name="SAPBEXstdData 5 4 7" xfId="45003" xr:uid="{9BD2ED7A-4908-41D5-8DFA-308DD26781EF}"/>
    <cellStyle name="SAPBEXstdData 5 4 8" xfId="45004" xr:uid="{85F33D24-5AFF-4D8E-9ACB-B2157E161B46}"/>
    <cellStyle name="SAPBEXstdData 5 4 9" xfId="45005" xr:uid="{A878D23C-BB6B-4B1E-9227-FFFAA5C29662}"/>
    <cellStyle name="SAPBEXstdData 5 5" xfId="45006" xr:uid="{0000DE75-3AB9-434B-84AC-B07424E21FFF}"/>
    <cellStyle name="SAPBEXstdData 5 5 10" xfId="45007" xr:uid="{83914C13-DC36-47C2-ACA9-C2544829C7A0}"/>
    <cellStyle name="SAPBEXstdData 5 5 2" xfId="40103" xr:uid="{7ED2B378-E3A6-4F80-A041-1FB9730B74D1}"/>
    <cellStyle name="SAPBEXstdData 5 5 2 2" xfId="45008" xr:uid="{426361F1-3E1E-4AA4-84B7-D32797EF72FE}"/>
    <cellStyle name="SAPBEXstdData 5 5 2 3" xfId="45009" xr:uid="{7EDC70C9-9412-4403-866D-0E99BF89DCF6}"/>
    <cellStyle name="SAPBEXstdData 5 5 2 4" xfId="45010" xr:uid="{13DBA95D-E848-4F0F-A8C2-7FE55EF70DD0}"/>
    <cellStyle name="SAPBEXstdData 5 5 2 5" xfId="45011" xr:uid="{3310BAFA-25D0-4590-8F30-5CFB59F90022}"/>
    <cellStyle name="SAPBEXstdData 5 5 3" xfId="45012" xr:uid="{451F9D34-C9AF-43C5-B6A4-2362C6F15002}"/>
    <cellStyle name="SAPBEXstdData 5 5 4" xfId="11453" xr:uid="{0F6B9DCD-E058-4890-9591-3BCAE2729788}"/>
    <cellStyle name="SAPBEXstdData 5 5 5" xfId="10943" xr:uid="{3395F902-F7AE-4ED3-A222-BB5E828D228D}"/>
    <cellStyle name="SAPBEXstdData 5 5 6" xfId="11457" xr:uid="{EE000F29-2783-4CC1-B330-DBB7E8E9B839}"/>
    <cellStyle name="SAPBEXstdData 5 5 7" xfId="11459" xr:uid="{B521705D-F6E1-4955-9D85-2F20FBC54A75}"/>
    <cellStyle name="SAPBEXstdData 5 5 8" xfId="11461" xr:uid="{72C8854C-C788-4925-854D-CF38850189BC}"/>
    <cellStyle name="SAPBEXstdData 5 5 9" xfId="45014" xr:uid="{54F25993-A528-4C20-95D5-7F24EDF33703}"/>
    <cellStyle name="SAPBEXstdData 5 6" xfId="45016" xr:uid="{063CB3D8-19B5-4ACF-AA51-7E42A78F3268}"/>
    <cellStyle name="SAPBEXstdData 5 6 10" xfId="45017" xr:uid="{CB6C29F1-510F-4F90-B966-7BD0A5FC2497}"/>
    <cellStyle name="SAPBEXstdData 5 6 2" xfId="45018" xr:uid="{BF586A21-3FF3-4897-BD97-C4A1CF8AB56F}"/>
    <cellStyle name="SAPBEXstdData 5 6 2 2" xfId="45019" xr:uid="{DECB8277-630E-499B-997A-1A823F8C44D1}"/>
    <cellStyle name="SAPBEXstdData 5 6 2 3" xfId="45020" xr:uid="{600A8B41-703E-4320-877C-88CA447C40C7}"/>
    <cellStyle name="SAPBEXstdData 5 6 2 4" xfId="45021" xr:uid="{DD52D57E-782D-4B91-BDEA-CCC3423BE91E}"/>
    <cellStyle name="SAPBEXstdData 5 6 2 5" xfId="45022" xr:uid="{52AC957A-5F8A-406A-83CD-68D005A43D8F}"/>
    <cellStyle name="SAPBEXstdData 5 6 3" xfId="45023" xr:uid="{52A6EB3D-2AB3-4C9D-8819-EF43736D4B09}"/>
    <cellStyle name="SAPBEXstdData 5 6 4" xfId="45024" xr:uid="{C3854F48-34F3-4948-A381-EF3EA1B8FFE5}"/>
    <cellStyle name="SAPBEXstdData 5 6 5" xfId="45025" xr:uid="{78FF6F68-0EF3-447B-BE29-AA336015FCC1}"/>
    <cellStyle name="SAPBEXstdData 5 6 6" xfId="45026" xr:uid="{F4B38120-580F-42C6-8F5D-475BCFA98C42}"/>
    <cellStyle name="SAPBEXstdData 5 6 7" xfId="45027" xr:uid="{53E5CAA3-500D-45F8-95BD-3A9BE45D3201}"/>
    <cellStyle name="SAPBEXstdData 5 6 8" xfId="45028" xr:uid="{3E878DC6-170E-4EA2-B41C-956935978043}"/>
    <cellStyle name="SAPBEXstdData 5 6 9" xfId="45029" xr:uid="{61627493-88D8-43E5-9310-9B6E2E79D996}"/>
    <cellStyle name="SAPBEXstdData 5 7" xfId="45030" xr:uid="{E5DCBC91-9639-428D-89C9-6108942897A3}"/>
    <cellStyle name="SAPBEXstdData 5 7 2" xfId="119" xr:uid="{CC48081F-E077-4129-A70E-D972F36DE528}"/>
    <cellStyle name="SAPBEXstdData 5 7 3" xfId="489" xr:uid="{CBE1D212-EB07-43B9-8EA3-6EABBF4B622C}"/>
    <cellStyle name="SAPBEXstdData 5 7 4" xfId="530" xr:uid="{F0742F9C-5396-41FC-A4BD-A5DE1A3424DE}"/>
    <cellStyle name="SAPBEXstdData 5 7 5" xfId="45031" xr:uid="{F487082F-D0AF-405D-8F20-9C70482A44A7}"/>
    <cellStyle name="SAPBEXstdData 5 8" xfId="45032" xr:uid="{B84DC623-0A06-4218-835E-F40F61C49901}"/>
    <cellStyle name="SAPBEXstdData 5 8 2" xfId="45033" xr:uid="{0E3681F8-06B9-46D4-9B90-C1966C44BBC6}"/>
    <cellStyle name="SAPBEXstdData 5 8 3" xfId="45034" xr:uid="{6548C884-0CA8-4CF7-84F9-F63D224EA32C}"/>
    <cellStyle name="SAPBEXstdData 5 8 4" xfId="45035" xr:uid="{3E1F0D97-1D5C-4E57-907C-BF70D5E48333}"/>
    <cellStyle name="SAPBEXstdData 5 8 5" xfId="45036" xr:uid="{7F56EB2F-5174-4BF9-ADA3-A75BED1D511B}"/>
    <cellStyle name="SAPBEXstdData 5 9" xfId="45037" xr:uid="{F2173C91-A918-4F21-A45E-83516FCD9842}"/>
    <cellStyle name="SAPBEXstdData 5 9 2" xfId="45038" xr:uid="{65B249F6-5E93-40D6-932F-5EAC585EF070}"/>
    <cellStyle name="SAPBEXstdData 5 9 3" xfId="45039" xr:uid="{AD6B1463-D2B0-40EB-B5E3-AB192CB0B528}"/>
    <cellStyle name="SAPBEXstdData 5 9 4" xfId="45040" xr:uid="{8F098465-DC71-44C0-8421-56363AC33547}"/>
    <cellStyle name="SAPBEXstdData 5 9 5" xfId="45041" xr:uid="{FED79813-55ED-4E4C-944A-EA61DA3A5A36}"/>
    <cellStyle name="SAPBEXstdData 5_New TB 18-19" xfId="26106" xr:uid="{54E39FDE-EEC9-4F64-8B01-19ED938C1FE9}"/>
    <cellStyle name="SAPBEXstdData 6" xfId="42425" xr:uid="{B35E0A4A-9E3A-45D2-A775-AE9BE09DDE34}"/>
    <cellStyle name="SAPBEXstdData 6 10" xfId="39150" xr:uid="{AE7D20BF-AB11-4B7D-B2FF-36A4F0AAB7D8}"/>
    <cellStyle name="SAPBEXstdData 6 10 2" xfId="4152" xr:uid="{CEE88D8D-8F0D-4126-AFED-E5FCC056B353}"/>
    <cellStyle name="SAPBEXstdData 6 10 3" xfId="4157" xr:uid="{2E3F5AEC-389D-4542-BC55-2748CB2A5ABC}"/>
    <cellStyle name="SAPBEXstdData 6 10 4" xfId="4171" xr:uid="{CD206654-59BC-4733-894B-23A41AD3CFA5}"/>
    <cellStyle name="SAPBEXstdData 6 10 5" xfId="2846" xr:uid="{5BA4D93E-0ED2-4B54-BAD6-E8E144DB203A}"/>
    <cellStyle name="SAPBEXstdData 6 11" xfId="39152" xr:uid="{1454DF6C-8FDF-455B-99B0-AB7B42AE5A67}"/>
    <cellStyle name="SAPBEXstdData 6 12" xfId="39154" xr:uid="{818180B9-F906-4518-B70A-9B5EA8B27E78}"/>
    <cellStyle name="SAPBEXstdData 6 13" xfId="39156" xr:uid="{26514583-AC1D-4908-A18C-A638DF7F3F57}"/>
    <cellStyle name="SAPBEXstdData 6 14" xfId="39158" xr:uid="{77037399-9C93-4EB4-9AD2-2887BB668625}"/>
    <cellStyle name="SAPBEXstdData 6 15" xfId="45042" xr:uid="{ACD70BCF-410C-4F5C-B905-9390839CB521}"/>
    <cellStyle name="SAPBEXstdData 6 16" xfId="45043" xr:uid="{41D9BDBB-C2EA-4621-9874-43C431E1FCC3}"/>
    <cellStyle name="SAPBEXstdData 6 17" xfId="45044" xr:uid="{4BB2B1A0-E033-4E30-BAEA-5D6A27528248}"/>
    <cellStyle name="SAPBEXstdData 6 18" xfId="45045" xr:uid="{8E5E89E5-0FE1-480B-9376-55BB90FB86E2}"/>
    <cellStyle name="SAPBEXstdData 6 2" xfId="45046" xr:uid="{72FC7CFB-7F2B-4038-8C1D-44FF162D6610}"/>
    <cellStyle name="SAPBEXstdData 6 2 10" xfId="5635" xr:uid="{23688EE9-3F18-4406-BCA8-92414F8CCCE3}"/>
    <cellStyle name="SAPBEXstdData 6 2 2" xfId="45047" xr:uid="{EE26815D-59BA-4A8E-BD04-AD60740049EC}"/>
    <cellStyle name="SAPBEXstdData 6 2 2 2" xfId="45048" xr:uid="{4C75E515-9032-4BDF-BDD6-42E58F9C3A93}"/>
    <cellStyle name="SAPBEXstdData 6 2 2 3" xfId="12459" xr:uid="{E4B495F3-8618-431C-8840-908272D5964B}"/>
    <cellStyle name="SAPBEXstdData 6 2 2 4" xfId="12462" xr:uid="{38B7B0FC-DCE8-4580-BDB2-BC02F1584A68}"/>
    <cellStyle name="SAPBEXstdData 6 2 2 5" xfId="12465" xr:uid="{1A35C2C4-937E-4211-A90D-EFA4FB978DF0}"/>
    <cellStyle name="SAPBEXstdData 6 2 3" xfId="45049" xr:uid="{2EEEA182-7685-4DFE-9B27-686732FF16FD}"/>
    <cellStyle name="SAPBEXstdData 6 2 4" xfId="45050" xr:uid="{A10BE4FA-AA85-46AD-B909-80917C063649}"/>
    <cellStyle name="SAPBEXstdData 6 2 5" xfId="45051" xr:uid="{00DAAA43-213D-4C0B-B97D-8C7DD3F9EFC2}"/>
    <cellStyle name="SAPBEXstdData 6 2 6" xfId="45052" xr:uid="{58063198-E9EC-4B8C-8FBE-9C50F8DF3DCF}"/>
    <cellStyle name="SAPBEXstdData 6 2 7" xfId="45053" xr:uid="{57A8B1A0-9737-4F8A-8EA3-7C626B846BB3}"/>
    <cellStyle name="SAPBEXstdData 6 2 8" xfId="45054" xr:uid="{8A551C63-F267-4A03-AE7E-814DC77D9D23}"/>
    <cellStyle name="SAPBEXstdData 6 2 9" xfId="45055" xr:uid="{4010B373-7792-4DBB-A6A7-BE1B04856381}"/>
    <cellStyle name="SAPBEXstdData 6 3" xfId="45056" xr:uid="{9E5D0368-2666-4924-B333-E24060474A89}"/>
    <cellStyle name="SAPBEXstdData 6 3 10" xfId="45057" xr:uid="{98640C94-F30B-4D61-A693-C7BD811E7DD3}"/>
    <cellStyle name="SAPBEXstdData 6 3 2" xfId="45058" xr:uid="{B111C1B9-9B8C-434C-8B45-1731B1549325}"/>
    <cellStyle name="SAPBEXstdData 6 3 2 2" xfId="45059" xr:uid="{357F5105-DEBB-4CCA-A7A4-E0FB1EC6806C}"/>
    <cellStyle name="SAPBEXstdData 6 3 2 3" xfId="13474" xr:uid="{E292BFEB-F2BD-4B43-8D0E-A217BACF37BD}"/>
    <cellStyle name="SAPBEXstdData 6 3 2 4" xfId="13478" xr:uid="{11A289A2-D424-4D93-8911-36B6D792B16A}"/>
    <cellStyle name="SAPBEXstdData 6 3 2 5" xfId="13482" xr:uid="{09042873-6EA5-41EC-839A-5DB5BF25056D}"/>
    <cellStyle name="SAPBEXstdData 6 3 3" xfId="45060" xr:uid="{C03C3FAE-6FD4-4694-9130-27663182888D}"/>
    <cellStyle name="SAPBEXstdData 6 3 4" xfId="45061" xr:uid="{03C5F500-211D-4641-9BF9-E67F4D0FC714}"/>
    <cellStyle name="SAPBEXstdData 6 3 5" xfId="45062" xr:uid="{CF1E0D23-1ED4-4C6C-A0A0-06FF2FD11A63}"/>
    <cellStyle name="SAPBEXstdData 6 3 6" xfId="45063" xr:uid="{6998FB18-F22B-41C3-9A44-50531E497FB0}"/>
    <cellStyle name="SAPBEXstdData 6 3 7" xfId="45064" xr:uid="{A92A4685-35E1-4779-B5FF-76ECD8632966}"/>
    <cellStyle name="SAPBEXstdData 6 3 8" xfId="45065" xr:uid="{9DC58401-EA75-423A-8CBA-5F4B9F37807F}"/>
    <cellStyle name="SAPBEXstdData 6 3 9" xfId="45066" xr:uid="{50443CC3-E3C3-4AF4-8315-341E3CCA9843}"/>
    <cellStyle name="SAPBEXstdData 6 4" xfId="45067" xr:uid="{4FC61405-3A00-47B7-9F4D-09EEFB70587A}"/>
    <cellStyle name="SAPBEXstdData 6 4 10" xfId="45068" xr:uid="{433972D3-EFC4-479B-A3B3-A14667B0C31C}"/>
    <cellStyle name="SAPBEXstdData 6 4 2" xfId="45070" xr:uid="{0A911B15-9AB1-49A7-A6FD-D9E1B8B61F3B}"/>
    <cellStyle name="SAPBEXstdData 6 4 2 2" xfId="45071" xr:uid="{1DCECDC3-D354-432C-9ED9-33AAC8023BD2}"/>
    <cellStyle name="SAPBEXstdData 6 4 2 3" xfId="12675" xr:uid="{3BD7C0A5-1FE9-40EA-A353-51C3C427B52B}"/>
    <cellStyle name="SAPBEXstdData 6 4 2 4" xfId="850" xr:uid="{FBB7CA24-FE06-4959-B278-CE4656BC461B}"/>
    <cellStyle name="SAPBEXstdData 6 4 2 5" xfId="12680" xr:uid="{5732F1C1-B34B-4D57-B463-B729BB90397E}"/>
    <cellStyle name="SAPBEXstdData 6 4 3" xfId="41998" xr:uid="{89EC09DA-6DC6-4B42-9820-371191BB5599}"/>
    <cellStyle name="SAPBEXstdData 6 4 4" xfId="42000" xr:uid="{806A6A1F-BC40-4FE0-B8FB-3FAF9EA6AD07}"/>
    <cellStyle name="SAPBEXstdData 6 4 5" xfId="42002" xr:uid="{8D55350B-BD97-450F-AB37-74D75CEC259B}"/>
    <cellStyle name="SAPBEXstdData 6 4 6" xfId="42004" xr:uid="{11514801-D55E-4B6B-821D-98B7F0491437}"/>
    <cellStyle name="SAPBEXstdData 6 4 7" xfId="45072" xr:uid="{FEEA5891-962D-4D95-B784-4318C66BD8A2}"/>
    <cellStyle name="SAPBEXstdData 6 4 8" xfId="45073" xr:uid="{DE1B4AB3-88CC-4C9F-88A0-B5A16E4FAAB5}"/>
    <cellStyle name="SAPBEXstdData 6 4 9" xfId="43265" xr:uid="{FA172F30-B6B0-4250-9CFD-E48B47F31A9B}"/>
    <cellStyle name="SAPBEXstdData 6 5" xfId="45074" xr:uid="{CB3ABA96-B9B2-4EE6-8803-3BED2F5AC3F0}"/>
    <cellStyle name="SAPBEXstdData 6 5 10" xfId="45075" xr:uid="{89FA1426-5142-4125-850A-2276DB249FB8}"/>
    <cellStyle name="SAPBEXstdData 6 5 2" xfId="45076" xr:uid="{15C7C9CB-B240-4069-99F9-5AB3B72EAFF3}"/>
    <cellStyle name="SAPBEXstdData 6 5 2 2" xfId="10576" xr:uid="{773E47E9-5660-4107-A043-7794D6D62119}"/>
    <cellStyle name="SAPBEXstdData 6 5 2 3" xfId="9429" xr:uid="{5CDB23BF-8276-4554-A972-9FD39B3920BC}"/>
    <cellStyle name="SAPBEXstdData 6 5 2 4" xfId="9441" xr:uid="{728212A6-3FC0-4006-A7D5-0B3FE419FDCC}"/>
    <cellStyle name="SAPBEXstdData 6 5 2 5" xfId="45077" xr:uid="{355E6148-6D34-41BC-8301-432860935B30}"/>
    <cellStyle name="SAPBEXstdData 6 5 3" xfId="45078" xr:uid="{2C9E32D5-CFE3-45B7-92EA-7C4D6292C730}"/>
    <cellStyle name="SAPBEXstdData 6 5 4" xfId="45079" xr:uid="{0DE4F35C-9045-417D-9820-CB4D6D65A121}"/>
    <cellStyle name="SAPBEXstdData 6 5 5" xfId="45080" xr:uid="{5BB55039-A30C-4671-9647-14AE02D1C2E3}"/>
    <cellStyle name="SAPBEXstdData 6 5 6" xfId="45081" xr:uid="{9AB72707-FD4A-49F3-A754-F31548DFE638}"/>
    <cellStyle name="SAPBEXstdData 6 5 7" xfId="45082" xr:uid="{671417C2-3C63-4F0C-88F1-F60CD13D76E6}"/>
    <cellStyle name="SAPBEXstdData 6 5 8" xfId="35779" xr:uid="{E41B07A7-EF51-4766-9F6E-7D6C3198094E}"/>
    <cellStyle name="SAPBEXstdData 6 5 9" xfId="35781" xr:uid="{9CCAF624-C9BA-4291-BDBC-7D885809EBDA}"/>
    <cellStyle name="SAPBEXstdData 6 6" xfId="45083" xr:uid="{FBD2EA63-D8E6-438E-99CB-2F5E3FD060AE}"/>
    <cellStyle name="SAPBEXstdData 6 6 10" xfId="42038" xr:uid="{7E5F19D7-D411-4E68-9EF0-80A1B8218AB3}"/>
    <cellStyle name="SAPBEXstdData 6 6 2" xfId="45084" xr:uid="{D98BE1BC-1416-4388-9376-163CCB8059D9}"/>
    <cellStyle name="SAPBEXstdData 6 6 2 2" xfId="45085" xr:uid="{0D199136-0A07-4906-AC36-412478C7F56B}"/>
    <cellStyle name="SAPBEXstdData 6 6 2 3" xfId="45086" xr:uid="{E5F69418-BC5A-4710-81C6-E25D1CE478FC}"/>
    <cellStyle name="SAPBEXstdData 6 6 2 4" xfId="45087" xr:uid="{A70A5880-618E-4C83-B184-EE77F8EAE3B6}"/>
    <cellStyle name="SAPBEXstdData 6 6 2 5" xfId="45088" xr:uid="{34F21260-D446-4AC2-BB2F-176CC1018969}"/>
    <cellStyle name="SAPBEXstdData 6 6 3" xfId="45089" xr:uid="{44CB3E90-F476-4874-BE32-BB23D351609E}"/>
    <cellStyle name="SAPBEXstdData 6 6 4" xfId="45090" xr:uid="{85B10427-72DA-441D-A750-0CA57C0036D1}"/>
    <cellStyle name="SAPBEXstdData 6 6 5" xfId="45091" xr:uid="{6E909ABD-8165-4816-897B-0F46ADCF7938}"/>
    <cellStyle name="SAPBEXstdData 6 6 6" xfId="45092" xr:uid="{758C9F98-B3BC-4BFB-B94A-E9CB5B7A5085}"/>
    <cellStyle name="SAPBEXstdData 6 6 7" xfId="20593" xr:uid="{D2AB3965-1BBA-48FC-8810-3A8181D39869}"/>
    <cellStyle name="SAPBEXstdData 6 6 8" xfId="20596" xr:uid="{61F224DC-CDDA-460A-A06C-9BFDCEFA2590}"/>
    <cellStyle name="SAPBEXstdData 6 6 9" xfId="20600" xr:uid="{220B1F6A-43C0-413B-9C8A-2812C9877D2E}"/>
    <cellStyle name="SAPBEXstdData 6 7" xfId="45093" xr:uid="{A49BD099-D811-44F5-98A8-050F863A5453}"/>
    <cellStyle name="SAPBEXstdData 6 7 2" xfId="45094" xr:uid="{6A93445A-3478-4DA3-B339-A7B7503C05C6}"/>
    <cellStyle name="SAPBEXstdData 6 7 3" xfId="45096" xr:uid="{FE760227-8D98-4E67-BDC0-C22F9BFEF800}"/>
    <cellStyle name="SAPBEXstdData 6 7 4" xfId="45098" xr:uid="{A6810E96-C184-469C-8078-81DD4D7A405C}"/>
    <cellStyle name="SAPBEXstdData 6 7 5" xfId="45099" xr:uid="{63631B5D-FDF6-44DD-BC64-8644FFDBA07B}"/>
    <cellStyle name="SAPBEXstdData 6 8" xfId="45100" xr:uid="{EE101282-E6C8-44C6-9789-E1B6AEB6BAB7}"/>
    <cellStyle name="SAPBEXstdData 6 8 2" xfId="45101" xr:uid="{B29D9915-511A-4078-9F77-91FC080AE797}"/>
    <cellStyle name="SAPBEXstdData 6 8 3" xfId="45103" xr:uid="{93727AFF-37E5-423F-B540-F8CC62A4F446}"/>
    <cellStyle name="SAPBEXstdData 6 8 4" xfId="45105" xr:uid="{BB327062-C208-4422-8D4F-C3268AB32E32}"/>
    <cellStyle name="SAPBEXstdData 6 8 5" xfId="45106" xr:uid="{E99E3E3D-9744-4E7E-A61C-C59715193948}"/>
    <cellStyle name="SAPBEXstdData 6 9" xfId="45107" xr:uid="{34F8C678-F104-489C-A701-735F60AB67C1}"/>
    <cellStyle name="SAPBEXstdData 6 9 2" xfId="45108" xr:uid="{B6F39C15-7AFC-4EA1-B6AE-BA28F5084846}"/>
    <cellStyle name="SAPBEXstdData 6 9 3" xfId="45110" xr:uid="{6CD45CD1-A8DB-46E4-A349-0D954F49C8EB}"/>
    <cellStyle name="SAPBEXstdData 6 9 4" xfId="45112" xr:uid="{887205BC-405E-4FCA-A380-D9039B1371E5}"/>
    <cellStyle name="SAPBEXstdData 6 9 5" xfId="45113" xr:uid="{2A1C8997-1D13-4DCD-9AC2-BA3862CDDC28}"/>
    <cellStyle name="SAPBEXstdData 6_New TB 18-19" xfId="31735" xr:uid="{460431CF-5775-4900-8B31-1275056A1300}"/>
    <cellStyle name="SAPBEXstdData 7" xfId="42427" xr:uid="{2CC9CCA9-528C-4DE8-892E-24E8ED2631AB}"/>
    <cellStyle name="SAPBEXstdData 7 10" xfId="27396" xr:uid="{C15BE1BC-D3F7-42E5-B5F7-F3455976CE45}"/>
    <cellStyle name="SAPBEXstdData 7 2" xfId="45114" xr:uid="{932CC266-4430-4270-B545-FF562C000775}"/>
    <cellStyle name="SAPBEXstdData 7 2 2" xfId="45115" xr:uid="{33BD89DC-9E34-442C-98A3-A8A8EC35DE20}"/>
    <cellStyle name="SAPBEXstdData 7 2 3" xfId="45116" xr:uid="{3F8C0D06-45BD-4583-9DF5-417A10DF31FF}"/>
    <cellStyle name="SAPBEXstdData 7 2 4" xfId="45117" xr:uid="{2930D4D5-4787-48DC-B0CE-D6482C7374C5}"/>
    <cellStyle name="SAPBEXstdData 7 2 5" xfId="45118" xr:uid="{2067BED6-8385-4424-BDFB-3D5BC7C4FDE3}"/>
    <cellStyle name="SAPBEXstdData 7 3" xfId="45119" xr:uid="{F8CBC196-2867-4DB7-BE1B-6F2537D7962D}"/>
    <cellStyle name="SAPBEXstdData 7 4" xfId="45120" xr:uid="{0BCE34A6-883D-4296-B3FF-882B7FA9C3BA}"/>
    <cellStyle name="SAPBEXstdData 7 5" xfId="45121" xr:uid="{2B4D6995-6182-4603-97E6-B27B4CFFEF3C}"/>
    <cellStyle name="SAPBEXstdData 7 6" xfId="45122" xr:uid="{804C80A4-D63C-4055-9357-355594E8F705}"/>
    <cellStyle name="SAPBEXstdData 7 7" xfId="45123" xr:uid="{62092A07-AEB0-4A38-9B4F-2DD02C892C78}"/>
    <cellStyle name="SAPBEXstdData 7 8" xfId="45124" xr:uid="{1F13512C-5085-422D-8ED1-AB5855A88071}"/>
    <cellStyle name="SAPBEXstdData 7 9" xfId="45125" xr:uid="{D19EB8CE-AB4A-44DF-9954-DE45F6904AA0}"/>
    <cellStyle name="SAPBEXstdData 8" xfId="42429" xr:uid="{99236A6D-BF47-4FF6-A37D-09D83D414914}"/>
    <cellStyle name="SAPBEXstdData 8 10" xfId="11923" xr:uid="{7C3B277A-90FD-4891-8965-1583A5E6FE6B}"/>
    <cellStyle name="SAPBEXstdData 8 2" xfId="45126" xr:uid="{E13BFD41-A88C-4BDB-9B33-9CC3132C84DA}"/>
    <cellStyle name="SAPBEXstdData 8 2 2" xfId="45127" xr:uid="{8DDCC698-37CE-4302-9481-B98E5E2B6406}"/>
    <cellStyle name="SAPBEXstdData 8 2 3" xfId="45128" xr:uid="{35744058-29DE-4D70-B6B4-24351DDD9314}"/>
    <cellStyle name="SAPBEXstdData 8 2 4" xfId="45129" xr:uid="{7BBD563A-B7C8-43C1-A2FD-CF90B0D68973}"/>
    <cellStyle name="SAPBEXstdData 8 2 5" xfId="45130" xr:uid="{FAD88024-F469-485C-8D9C-2D877DF2DD38}"/>
    <cellStyle name="SAPBEXstdData 8 3" xfId="38277" xr:uid="{5321DA82-16E6-46FC-B483-440C1899A494}"/>
    <cellStyle name="SAPBEXstdData 8 4" xfId="38283" xr:uid="{02C626A6-A3F4-4C48-A40F-56CB56A8F5A5}"/>
    <cellStyle name="SAPBEXstdData 8 5" xfId="38285" xr:uid="{2DBDADE7-2A2B-4754-8D74-3634C9E3145A}"/>
    <cellStyle name="SAPBEXstdData 8 6" xfId="38287" xr:uid="{CBC5AF4E-2EA7-4EA2-9017-563734E0C331}"/>
    <cellStyle name="SAPBEXstdData 8 7" xfId="38289" xr:uid="{036E62C3-2C8E-4DF7-92D6-865CE107DBE3}"/>
    <cellStyle name="SAPBEXstdData 8 8" xfId="38291" xr:uid="{0C71ACC2-E37B-4DF0-B1F5-4F62673B6960}"/>
    <cellStyle name="SAPBEXstdData 8 9" xfId="38294" xr:uid="{CDD2C7A0-70C2-4852-9F65-676C81C32A22}"/>
    <cellStyle name="SAPBEXstdData 9" xfId="42431" xr:uid="{F9336349-F2AE-4246-BF8C-FD3A810E550D}"/>
    <cellStyle name="SAPBEXstdData 9 10" xfId="45131" xr:uid="{CD29C990-7691-49BA-B09B-6BC961A43927}"/>
    <cellStyle name="SAPBEXstdData 9 2" xfId="45132" xr:uid="{E0B9AF12-78AE-4984-A262-E6DD2D4C6332}"/>
    <cellStyle name="SAPBEXstdData 9 2 2" xfId="45133" xr:uid="{576CFC11-308A-4366-A832-C1AA2896CE7A}"/>
    <cellStyle name="SAPBEXstdData 9 2 3" xfId="45134" xr:uid="{3A4300D7-BA4F-4124-8F27-877F9EBA17B4}"/>
    <cellStyle name="SAPBEXstdData 9 2 4" xfId="45135" xr:uid="{38F83FB2-CDF1-4EA1-86A1-238F7A7E27F3}"/>
    <cellStyle name="SAPBEXstdData 9 2 5" xfId="45136" xr:uid="{F43D9AC2-6666-431D-973C-EDDDD4AC3C96}"/>
    <cellStyle name="SAPBEXstdData 9 3" xfId="38298" xr:uid="{12CC0B8D-FC06-436E-9D3D-74ED28B9D55F}"/>
    <cellStyle name="SAPBEXstdData 9 4" xfId="38300" xr:uid="{B148AA42-307E-4C22-9DF6-27D7A53AF7A0}"/>
    <cellStyle name="SAPBEXstdData 9 5" xfId="38302" xr:uid="{EF6D9640-8EF6-469C-9031-E2598C1BAFE0}"/>
    <cellStyle name="SAPBEXstdData 9 6" xfId="38304" xr:uid="{833F1C7C-D49C-439B-A1BE-776EDE202C19}"/>
    <cellStyle name="SAPBEXstdData 9 7" xfId="45137" xr:uid="{6085EBDD-388D-4E73-9B71-A6A09E939650}"/>
    <cellStyle name="SAPBEXstdData 9 8" xfId="45138" xr:uid="{E26949F6-4D61-4AAF-BA95-5C147BAD7DC3}"/>
    <cellStyle name="SAPBEXstdData 9 9" xfId="45139" xr:uid="{14BE309B-C265-4613-8995-11FBF5F251A7}"/>
    <cellStyle name="SAPBEXstdData_New TB 18-19" xfId="45140" xr:uid="{9FCB78F2-B75B-4582-82B1-E1F650AA9015}"/>
    <cellStyle name="SAPBEXstdDataEmph" xfId="36682" xr:uid="{F143BCD6-DDAF-45D4-9D2C-9721DA268455}"/>
    <cellStyle name="SAPBEXstdDataEmph 10" xfId="45141" xr:uid="{669D4F95-071C-4762-8387-E4EAB168FFDC}"/>
    <cellStyle name="SAPBEXstdDataEmph 10 10" xfId="45142" xr:uid="{8971E454-12F7-4269-8E8C-F6FEB0A66F98}"/>
    <cellStyle name="SAPBEXstdDataEmph 10 2" xfId="45143" xr:uid="{9800BB08-DBEB-49E8-A024-CBBAF0E74765}"/>
    <cellStyle name="SAPBEXstdDataEmph 10 2 2" xfId="27523" xr:uid="{CE9A3425-88F0-4BAD-9227-E6A603725D34}"/>
    <cellStyle name="SAPBEXstdDataEmph 10 2 3" xfId="27525" xr:uid="{CE72C5ED-6FC6-4536-A4BE-6F15C5721114}"/>
    <cellStyle name="SAPBEXstdDataEmph 10 2 4" xfId="27527" xr:uid="{B6E1D756-2AA4-4A62-BD1C-857B82EF95D0}"/>
    <cellStyle name="SAPBEXstdDataEmph 10 2 5" xfId="27529" xr:uid="{01EE01E8-534E-4F4C-9CA6-C274FD3AC4B1}"/>
    <cellStyle name="SAPBEXstdDataEmph 10 3" xfId="45144" xr:uid="{57863162-08EE-4474-A7D1-1697B59547CF}"/>
    <cellStyle name="SAPBEXstdDataEmph 10 4" xfId="45069" xr:uid="{E8BAA19B-291F-434C-AF64-3B8BEAE2F800}"/>
    <cellStyle name="SAPBEXstdDataEmph 10 5" xfId="45145" xr:uid="{270A6233-A701-4D76-BD38-25E09CFF1A5E}"/>
    <cellStyle name="SAPBEXstdDataEmph 10 6" xfId="45146" xr:uid="{846E2CE5-4A3B-40C2-8E50-ED1793601205}"/>
    <cellStyle name="SAPBEXstdDataEmph 10 7" xfId="45147" xr:uid="{59BE6A8F-C65F-4EC8-BF8C-12FCA87F216C}"/>
    <cellStyle name="SAPBEXstdDataEmph 10 8" xfId="45148" xr:uid="{DF6D1C68-2FA8-42B3-9DFF-3B65F9E99746}"/>
    <cellStyle name="SAPBEXstdDataEmph 10 9" xfId="45149" xr:uid="{B1BA8F99-AA49-42F0-B440-5A1F107D53AC}"/>
    <cellStyle name="SAPBEXstdDataEmph 11" xfId="33432" xr:uid="{B7E50106-4E2E-4356-9B42-2B274A388A4D}"/>
    <cellStyle name="SAPBEXstdDataEmph 11 2" xfId="41352" xr:uid="{7EE498C2-4429-4B96-91A2-C72E214DF11E}"/>
    <cellStyle name="SAPBEXstdDataEmph 11 3" xfId="41354" xr:uid="{A225A3AB-7696-4D3D-9319-146772A1A0F0}"/>
    <cellStyle name="SAPBEXstdDataEmph 11 4" xfId="41356" xr:uid="{2BD85F59-7998-4448-9FAF-14BFA196F5B0}"/>
    <cellStyle name="SAPBEXstdDataEmph 11 5" xfId="41358" xr:uid="{545385D8-6648-4141-AEB6-C06689D9ECF0}"/>
    <cellStyle name="SAPBEXstdDataEmph 12" xfId="45150" xr:uid="{6E91F5D7-85B8-4F23-97FF-307DAB7B2872}"/>
    <cellStyle name="SAPBEXstdDataEmph 12 2" xfId="45151" xr:uid="{328414DC-A212-4CE1-A563-F9133C4F2426}"/>
    <cellStyle name="SAPBEXstdDataEmph 12 3" xfId="43788" xr:uid="{781F092C-7A43-447A-B002-94B1101591CA}"/>
    <cellStyle name="SAPBEXstdDataEmph 12 4" xfId="45152" xr:uid="{564767F9-86EC-4736-9F87-C88A0D72DDD3}"/>
    <cellStyle name="SAPBEXstdDataEmph 12 5" xfId="45153" xr:uid="{DB0FC6CB-D3F3-41F3-8A6A-2F986097E84A}"/>
    <cellStyle name="SAPBEXstdDataEmph 13" xfId="45154" xr:uid="{47F07840-A6E5-4063-8C8D-03BAEE339501}"/>
    <cellStyle name="SAPBEXstdDataEmph 13 2" xfId="45155" xr:uid="{D46C60C4-542B-4751-9E9F-071780E76E4A}"/>
    <cellStyle name="SAPBEXstdDataEmph 13 3" xfId="45156" xr:uid="{376E7F7C-E5F9-48EB-AE75-3885BF36989F}"/>
    <cellStyle name="SAPBEXstdDataEmph 13 4" xfId="45157" xr:uid="{7E4603BB-D512-4AE3-B588-6C086F860BCF}"/>
    <cellStyle name="SAPBEXstdDataEmph 13 5" xfId="45158" xr:uid="{EC4D5B39-E571-4545-A280-20F9B4928C2A}"/>
    <cellStyle name="SAPBEXstdDataEmph 14" xfId="45159" xr:uid="{66BD14E9-432F-4071-9A75-23D874183CE0}"/>
    <cellStyle name="SAPBEXstdDataEmph 14 2" xfId="805" xr:uid="{A94AF44E-1FA4-4909-89E4-7825DC315C5B}"/>
    <cellStyle name="SAPBEXstdDataEmph 14 3" xfId="15111" xr:uid="{5C670C05-9A20-4E90-A72F-5530CE97D8DB}"/>
    <cellStyle name="SAPBEXstdDataEmph 14 4" xfId="20634" xr:uid="{B870F434-0875-4084-9E16-2197E0DF4C1C}"/>
    <cellStyle name="SAPBEXstdDataEmph 14 5" xfId="20653" xr:uid="{F54ABDE1-EB1F-4347-BA38-DAA8C2723063}"/>
    <cellStyle name="SAPBEXstdDataEmph 15" xfId="45160" xr:uid="{5BDFBC4E-68DF-48F4-AF7D-518CF89DFC0B}"/>
    <cellStyle name="SAPBEXstdDataEmph 16" xfId="45162" xr:uid="{F87263C5-F7B8-4DB8-B53C-98690AB54AE6}"/>
    <cellStyle name="SAPBEXstdDataEmph 17" xfId="45164" xr:uid="{E504350E-A38B-40D0-9D57-C18579AB80D3}"/>
    <cellStyle name="SAPBEXstdDataEmph 18" xfId="45166" xr:uid="{2174E496-69EB-4132-B940-9720C3BFEDE7}"/>
    <cellStyle name="SAPBEXstdDataEmph 19" xfId="6791" xr:uid="{EEFF7C88-3B4C-491D-867F-80EEA4520F3E}"/>
    <cellStyle name="SAPBEXstdDataEmph 2" xfId="45167" xr:uid="{BC027F1B-B84A-4803-89F3-C93E6335EF51}"/>
    <cellStyle name="SAPBEXstdDataEmph 2 10" xfId="45168" xr:uid="{28F22A66-D194-40B7-B231-4597DB5C5727}"/>
    <cellStyle name="SAPBEXstdDataEmph 2 10 2" xfId="45169" xr:uid="{E023718B-076C-40A5-B7A0-F01C9ADA3207}"/>
    <cellStyle name="SAPBEXstdDataEmph 2 10 3" xfId="45170" xr:uid="{DD28EAE4-FD0E-4A50-A00A-669FA4129B27}"/>
    <cellStyle name="SAPBEXstdDataEmph 2 10 4" xfId="45171" xr:uid="{0E53F67A-59B4-4E38-A78C-51DB1C387BF5}"/>
    <cellStyle name="SAPBEXstdDataEmph 2 10 5" xfId="45172" xr:uid="{493960ED-7F65-4B3D-968F-7519CCDA4764}"/>
    <cellStyle name="SAPBEXstdDataEmph 2 10 6" xfId="45173" xr:uid="{D351E1B4-D8D7-49AE-9299-A624CAC1D386}"/>
    <cellStyle name="SAPBEXstdDataEmph 2 10 7" xfId="45174" xr:uid="{3CC86BC9-EC72-4041-A41A-7BA65C1D3460}"/>
    <cellStyle name="SAPBEXstdDataEmph 2 10 8" xfId="45175" xr:uid="{6F192AEC-B62A-4DF3-9166-993C784F4B38}"/>
    <cellStyle name="SAPBEXstdDataEmph 2 10 9" xfId="35170" xr:uid="{EDFD6032-827A-4E6C-A8AC-213465404A44}"/>
    <cellStyle name="SAPBEXstdDataEmph 2 11" xfId="45176" xr:uid="{1DC935B8-6493-4BA4-A7AC-336D884B9089}"/>
    <cellStyle name="SAPBEXstdDataEmph 2 11 2" xfId="45177" xr:uid="{E26915AB-518D-4746-AA16-8A341F7F0CCE}"/>
    <cellStyle name="SAPBEXstdDataEmph 2 11 3" xfId="45178" xr:uid="{41503515-3858-4D25-93DF-6D169253E059}"/>
    <cellStyle name="SAPBEXstdDataEmph 2 11 4" xfId="45179" xr:uid="{93AC0B86-9CB4-4BE8-9116-A23142E2EE7A}"/>
    <cellStyle name="SAPBEXstdDataEmph 2 11 5" xfId="45180" xr:uid="{1560EE08-C4BC-4BA5-BB92-F0FF28CE7846}"/>
    <cellStyle name="SAPBEXstdDataEmph 2 11 6" xfId="45181" xr:uid="{F60A1966-E098-4B0B-B865-3958EF77DB87}"/>
    <cellStyle name="SAPBEXstdDataEmph 2 11 7" xfId="45182" xr:uid="{9EDF338A-1520-4751-AA6E-BC813991D015}"/>
    <cellStyle name="SAPBEXstdDataEmph 2 11 8" xfId="45183" xr:uid="{0D2E8BD3-2DC5-41B6-BFC0-C8A4AD9D1785}"/>
    <cellStyle name="SAPBEXstdDataEmph 2 11 9" xfId="45184" xr:uid="{08232E11-AAE4-478D-96F8-BC4DA88763D2}"/>
    <cellStyle name="SAPBEXstdDataEmph 2 12" xfId="45185" xr:uid="{AC9BF87D-DCFE-4DE1-9371-72C9A812C565}"/>
    <cellStyle name="SAPBEXstdDataEmph 2 12 2" xfId="43455" xr:uid="{840EBB37-2B06-4D4C-85D1-A2C0284C289C}"/>
    <cellStyle name="SAPBEXstdDataEmph 2 12 3" xfId="43459" xr:uid="{A5EF6255-6A6F-4CEF-80D3-1F81FD96439D}"/>
    <cellStyle name="SAPBEXstdDataEmph 2 12 4" xfId="43462" xr:uid="{9FBB8A1F-0087-437E-B5BA-551604494820}"/>
    <cellStyle name="SAPBEXstdDataEmph 2 12 5" xfId="43465" xr:uid="{DB319EA0-8AD4-4BE7-BE74-5D62F66E88D9}"/>
    <cellStyle name="SAPBEXstdDataEmph 2 12 6" xfId="43468" xr:uid="{F17905B8-4F77-4926-8DA3-0F3D3F697FC4}"/>
    <cellStyle name="SAPBEXstdDataEmph 2 12 7" xfId="43471" xr:uid="{FB2F9F4A-7363-40D4-B77B-430D1404B77E}"/>
    <cellStyle name="SAPBEXstdDataEmph 2 12 8" xfId="19914" xr:uid="{CF379142-D4E6-40F2-AD2C-BF0BFF9961C7}"/>
    <cellStyle name="SAPBEXstdDataEmph 2 12 9" xfId="45186" xr:uid="{C2A304AF-9E36-4809-8F96-72880B8D4752}"/>
    <cellStyle name="SAPBEXstdDataEmph 2 13" xfId="45188" xr:uid="{02CAD897-68B8-4280-BB6F-BF566C7A407D}"/>
    <cellStyle name="SAPBEXstdDataEmph 2 13 2" xfId="35156" xr:uid="{590C3FAD-46D9-416E-B241-C4C5297C2280}"/>
    <cellStyle name="SAPBEXstdDataEmph 2 13 3" xfId="35158" xr:uid="{B41127E6-AFD1-4C60-A1A8-6A8B8E037BD5}"/>
    <cellStyle name="SAPBEXstdDataEmph 2 13 4" xfId="35160" xr:uid="{BFC37CE5-38AF-4EE7-BBE6-8E0199C06B8C}"/>
    <cellStyle name="SAPBEXstdDataEmph 2 13 5" xfId="45189" xr:uid="{D857F7B8-B36E-419E-9218-82FE8294070F}"/>
    <cellStyle name="SAPBEXstdDataEmph 2 13 6" xfId="45190" xr:uid="{887519AF-33EB-4E58-9BF6-9B58295FFB40}"/>
    <cellStyle name="SAPBEXstdDataEmph 2 13 7" xfId="45191" xr:uid="{892B7188-550D-46EC-82EC-CF477162A306}"/>
    <cellStyle name="SAPBEXstdDataEmph 2 13 8" xfId="45192" xr:uid="{1FFC236A-BB62-4808-8083-1A8C101A1B28}"/>
    <cellStyle name="SAPBEXstdDataEmph 2 13 9" xfId="45193" xr:uid="{68CFD6D4-83CE-4836-8BF7-A8397A99737F}"/>
    <cellStyle name="SAPBEXstdDataEmph 2 14" xfId="45194" xr:uid="{E5A930CA-D9F4-4DE8-B953-A57B9D1055BE}"/>
    <cellStyle name="SAPBEXstdDataEmph 2 15" xfId="45195" xr:uid="{17BC890D-2DED-49C4-84DF-E835E0F8CB82}"/>
    <cellStyle name="SAPBEXstdDataEmph 2 16" xfId="45197" xr:uid="{F3A0EEF7-D63C-482B-87F9-86D8E4C462BF}"/>
    <cellStyle name="SAPBEXstdDataEmph 2 17" xfId="45199" xr:uid="{D995A207-B66D-4D49-90A6-9734ACDB5017}"/>
    <cellStyle name="SAPBEXstdDataEmph 2 18" xfId="45200" xr:uid="{9C1CC80A-84B4-4996-A333-A91D8B895861}"/>
    <cellStyle name="SAPBEXstdDataEmph 2 19" xfId="45201" xr:uid="{45ED9872-13C9-45BF-BCBB-ACA1A28D55F0}"/>
    <cellStyle name="SAPBEXstdDataEmph 2 2" xfId="45202" xr:uid="{0E2E8161-F281-4551-BA94-BFB439B1176F}"/>
    <cellStyle name="SAPBEXstdDataEmph 2 2 10" xfId="23172" xr:uid="{2952DB34-26EA-476C-90B5-5E9F4ECCE4C4}"/>
    <cellStyle name="SAPBEXstdDataEmph 2 2 10 2" xfId="40981" xr:uid="{07A4B739-C216-4871-B9C0-E23EA047D8F0}"/>
    <cellStyle name="SAPBEXstdDataEmph 2 2 10 3" xfId="45203" xr:uid="{8F203842-4D79-4C4F-B07C-4CCAE65DD038}"/>
    <cellStyle name="SAPBEXstdDataEmph 2 2 10 4" xfId="26558" xr:uid="{3B251C0C-B4DD-4686-BE43-0AA914693DCC}"/>
    <cellStyle name="SAPBEXstdDataEmph 2 2 10 5" xfId="26560" xr:uid="{24C9AB68-9203-41AB-AFE1-FDAFA1A61EE7}"/>
    <cellStyle name="SAPBEXstdDataEmph 2 2 10 6" xfId="26562" xr:uid="{2D6D1DB1-CAF6-4E7E-970A-6A868C66A48A}"/>
    <cellStyle name="SAPBEXstdDataEmph 2 2 10 7" xfId="26565" xr:uid="{B733E3EC-B628-4C63-8AFD-723AC3D9B8F6}"/>
    <cellStyle name="SAPBEXstdDataEmph 2 2 10 8" xfId="26568" xr:uid="{F517DB25-A831-48F9-B676-8856C7EFC7E3}"/>
    <cellStyle name="SAPBEXstdDataEmph 2 2 10 9" xfId="26571" xr:uid="{8EA09784-F7F9-4C28-B5BF-6A0AC04AB851}"/>
    <cellStyle name="SAPBEXstdDataEmph 2 2 11" xfId="23174" xr:uid="{80F5542D-ABAF-47CB-A287-17DBE70C7B15}"/>
    <cellStyle name="SAPBEXstdDataEmph 2 2 12" xfId="22265" xr:uid="{07639BFB-0EEB-43B0-A475-59F68512A2AB}"/>
    <cellStyle name="SAPBEXstdDataEmph 2 2 13" xfId="23176" xr:uid="{E431D994-B242-4547-ABEE-766F0C05C8EE}"/>
    <cellStyle name="SAPBEXstdDataEmph 2 2 14" xfId="45204" xr:uid="{1AD399A3-8BBF-417C-A06A-5B432F77B089}"/>
    <cellStyle name="SAPBEXstdDataEmph 2 2 15" xfId="45205" xr:uid="{1B12895D-2F17-4EF1-AD03-38D2DB89F65A}"/>
    <cellStyle name="SAPBEXstdDataEmph 2 2 16" xfId="45206" xr:uid="{64FA95BC-D9BF-47AB-AD97-C671558158E7}"/>
    <cellStyle name="SAPBEXstdDataEmph 2 2 17" xfId="45207" xr:uid="{B2707223-76D8-4120-9B1A-204B90F94D8A}"/>
    <cellStyle name="SAPBEXstdDataEmph 2 2 18" xfId="45208" xr:uid="{BBF2D6EE-154E-4667-9C23-6A25845ED7BD}"/>
    <cellStyle name="SAPBEXstdDataEmph 2 2 2" xfId="4075" xr:uid="{4F211BFE-F664-4F88-8B8A-89452B764EFB}"/>
    <cellStyle name="SAPBEXstdDataEmph 2 2 2 10" xfId="45209" xr:uid="{E8C43529-B0D3-45B4-876C-3581B47EAAB2}"/>
    <cellStyle name="SAPBEXstdDataEmph 2 2 2 2" xfId="37984" xr:uid="{FDE2B9C4-5668-41FE-AC3E-99D75D6AB39D}"/>
    <cellStyle name="SAPBEXstdDataEmph 2 2 2 2 2" xfId="26914" xr:uid="{2D5DA423-2360-4706-A661-90D2CD5364A3}"/>
    <cellStyle name="SAPBEXstdDataEmph 2 2 2 2 3" xfId="45210" xr:uid="{DCF389F8-A17E-4554-A868-D11BB22D191A}"/>
    <cellStyle name="SAPBEXstdDataEmph 2 2 2 2 4" xfId="42291" xr:uid="{CC53C97E-C238-4582-9379-7898A0230303}"/>
    <cellStyle name="SAPBEXstdDataEmph 2 2 2 2 5" xfId="42293" xr:uid="{811577B4-393A-47D8-A684-B7F6A598CDA3}"/>
    <cellStyle name="SAPBEXstdDataEmph 2 2 2 2 6" xfId="42295" xr:uid="{C57E0E90-39C0-4E1E-BEC5-08C378F5E4BC}"/>
    <cellStyle name="SAPBEXstdDataEmph 2 2 2 2 7" xfId="42297" xr:uid="{0C2B32EC-ED1A-47C7-9081-AF70C32AB9CA}"/>
    <cellStyle name="SAPBEXstdDataEmph 2 2 2 2 8" xfId="42299" xr:uid="{F53C1836-82BB-4E75-B7AD-BB09494FFB6C}"/>
    <cellStyle name="SAPBEXstdDataEmph 2 2 2 2 9" xfId="42301" xr:uid="{D91F3773-4F55-4D2F-967D-0F23567C0474}"/>
    <cellStyle name="SAPBEXstdDataEmph 2 2 2 3" xfId="45211" xr:uid="{F929DA60-D494-4187-ACA1-D9020E876997}"/>
    <cellStyle name="SAPBEXstdDataEmph 2 2 2 4" xfId="45212" xr:uid="{03EEEA5F-4CB9-47D3-BB36-7D87B7E746E9}"/>
    <cellStyle name="SAPBEXstdDataEmph 2 2 2 5" xfId="45213" xr:uid="{5903FC44-ADE3-4389-8FCA-10ADAA2BB544}"/>
    <cellStyle name="SAPBEXstdDataEmph 2 2 2 6" xfId="45214" xr:uid="{B0AE0066-BA71-428F-A788-7A3843C99C90}"/>
    <cellStyle name="SAPBEXstdDataEmph 2 2 2 7" xfId="45215" xr:uid="{D3372EF8-EDA3-48F6-8DA4-E9733E32E40B}"/>
    <cellStyle name="SAPBEXstdDataEmph 2 2 2 8" xfId="45217" xr:uid="{D517E6D6-41CB-481B-A617-7C36F0902264}"/>
    <cellStyle name="SAPBEXstdDataEmph 2 2 2 9" xfId="45220" xr:uid="{EAEEDC6B-4297-454E-ACC7-3C79C6C11D8F}"/>
    <cellStyle name="SAPBEXstdDataEmph 2 2 3" xfId="45222" xr:uid="{2C73E0C9-0999-46D6-A0EA-45F75181021A}"/>
    <cellStyle name="SAPBEXstdDataEmph 2 2 3 10" xfId="616" xr:uid="{FAAC31D7-96BF-40EA-A0ED-6F2D7410CA84}"/>
    <cellStyle name="SAPBEXstdDataEmph 2 2 3 2" xfId="45223" xr:uid="{AC4A77A5-97C2-4A6A-8B1B-FA61E4655214}"/>
    <cellStyle name="SAPBEXstdDataEmph 2 2 3 2 2" xfId="4758" xr:uid="{52B8B814-22E2-4110-9850-DE9FC752E1F4}"/>
    <cellStyle name="SAPBEXstdDataEmph 2 2 3 2 3" xfId="4865" xr:uid="{C6EC6045-3FEB-433A-87CF-C9D8AE945A22}"/>
    <cellStyle name="SAPBEXstdDataEmph 2 2 3 2 4" xfId="4939" xr:uid="{483F152B-A514-4F3A-B3D6-069D132E9D69}"/>
    <cellStyle name="SAPBEXstdDataEmph 2 2 3 2 5" xfId="5057" xr:uid="{2608C8C5-FD68-4769-891C-6F60A064FD1B}"/>
    <cellStyle name="SAPBEXstdDataEmph 2 2 3 2 6" xfId="1262" xr:uid="{E5816511-DE1C-4094-BF9E-79E84C4D1ECC}"/>
    <cellStyle name="SAPBEXstdDataEmph 2 2 3 2 7" xfId="2627" xr:uid="{1264BAEE-8FFF-4B7A-A239-2204B43DEA5B}"/>
    <cellStyle name="SAPBEXstdDataEmph 2 2 3 2 8" xfId="3718" xr:uid="{791E89F6-3C9A-4D3C-97C0-44A7342B3DB7}"/>
    <cellStyle name="SAPBEXstdDataEmph 2 2 3 2 9" xfId="42315" xr:uid="{404D0318-7718-4181-95B9-B91796CA337F}"/>
    <cellStyle name="SAPBEXstdDataEmph 2 2 3 3" xfId="45224" xr:uid="{EF9B7328-E464-4023-B25D-8E90E41AA4ED}"/>
    <cellStyle name="SAPBEXstdDataEmph 2 2 3 4" xfId="11135" xr:uid="{F97C1038-59A6-4273-BED5-9DAD908E647F}"/>
    <cellStyle name="SAPBEXstdDataEmph 2 2 3 5" xfId="45225" xr:uid="{A7831ADC-6664-41FF-8714-4C8D9C521762}"/>
    <cellStyle name="SAPBEXstdDataEmph 2 2 3 6" xfId="45226" xr:uid="{8320546C-F4AA-443A-B780-D23D9AE742C3}"/>
    <cellStyle name="SAPBEXstdDataEmph 2 2 3 7" xfId="45227" xr:uid="{D89FB735-0352-4596-B212-F70F84305A97}"/>
    <cellStyle name="SAPBEXstdDataEmph 2 2 3 8" xfId="45229" xr:uid="{86AFE0DD-C213-4891-9ABB-CB23340CD327}"/>
    <cellStyle name="SAPBEXstdDataEmph 2 2 3 9" xfId="45231" xr:uid="{1687228D-9F32-4CE7-BB3E-6FC4B4903235}"/>
    <cellStyle name="SAPBEXstdDataEmph 2 2 4" xfId="45233" xr:uid="{4BABCA67-99B2-4FF6-95B0-EA6EFD8EF28C}"/>
    <cellStyle name="SAPBEXstdDataEmph 2 2 4 10" xfId="45234" xr:uid="{59F5D4A8-881E-4373-82C7-897774109039}"/>
    <cellStyle name="SAPBEXstdDataEmph 2 2 4 2" xfId="45236" xr:uid="{5F47F698-D53E-4867-8463-95B063C71531}"/>
    <cellStyle name="SAPBEXstdDataEmph 2 2 4 2 2" xfId="11727" xr:uid="{76DA8837-C5A3-43E7-98D4-FC3C9B8B1F53}"/>
    <cellStyle name="SAPBEXstdDataEmph 2 2 4 2 3" xfId="45237" xr:uid="{EF566C8C-00EA-4C0E-B503-2C5535D0E39C}"/>
    <cellStyle name="SAPBEXstdDataEmph 2 2 4 2 4" xfId="42322" xr:uid="{9BB3C22E-CA24-4712-BEE8-2C5C80795FF5}"/>
    <cellStyle name="SAPBEXstdDataEmph 2 2 4 2 5" xfId="42324" xr:uid="{D82CDFAD-BF72-4C95-92F1-FD7ACE0E9639}"/>
    <cellStyle name="SAPBEXstdDataEmph 2 2 4 2 6" xfId="42326" xr:uid="{E945B2FD-1F90-4D10-9FBF-21E6D41EDD35}"/>
    <cellStyle name="SAPBEXstdDataEmph 2 2 4 2 7" xfId="42328" xr:uid="{E365EDA4-96C6-4716-A6BD-6F57C389E571}"/>
    <cellStyle name="SAPBEXstdDataEmph 2 2 4 2 8" xfId="42330" xr:uid="{2224DD58-B1CA-4765-9FFF-62CEA961A221}"/>
    <cellStyle name="SAPBEXstdDataEmph 2 2 4 2 9" xfId="42333" xr:uid="{4BCC81EC-2C61-4248-A967-8643634AA47C}"/>
    <cellStyle name="SAPBEXstdDataEmph 2 2 4 3" xfId="1528" xr:uid="{A7D73ABA-ABD0-42B8-BF67-25C78068DDB6}"/>
    <cellStyle name="SAPBEXstdDataEmph 2 2 4 4" xfId="45238" xr:uid="{481BE28D-31B8-42C4-A704-28CF08FD1A4F}"/>
    <cellStyle name="SAPBEXstdDataEmph 2 2 4 5" xfId="45239" xr:uid="{8061D3D4-9EF7-4585-9473-33CC3BE6DB27}"/>
    <cellStyle name="SAPBEXstdDataEmph 2 2 4 6" xfId="45240" xr:uid="{6E303B20-A678-421E-9D34-AF057AFBBE1E}"/>
    <cellStyle name="SAPBEXstdDataEmph 2 2 4 7" xfId="45241" xr:uid="{59D7A707-7C43-4219-90E3-09BB6CFA6171}"/>
    <cellStyle name="SAPBEXstdDataEmph 2 2 4 8" xfId="45243" xr:uid="{E85D69DC-0004-4459-B5E5-5E8B11D8C89D}"/>
    <cellStyle name="SAPBEXstdDataEmph 2 2 4 9" xfId="44669" xr:uid="{3CF46249-392C-4D5B-A7AB-57AED70A0144}"/>
    <cellStyle name="SAPBEXstdDataEmph 2 2 5" xfId="45245" xr:uid="{86D002FA-A86D-41E0-8A7A-E6610A048FDA}"/>
    <cellStyle name="SAPBEXstdDataEmph 2 2 5 10" xfId="45246" xr:uid="{09C0BE29-9A40-44DE-B91E-6CD0FFACE1BD}"/>
    <cellStyle name="SAPBEXstdDataEmph 2 2 5 2" xfId="45249" xr:uid="{23CD4E80-9820-4DE5-8BDE-4A7E29D5B02F}"/>
    <cellStyle name="SAPBEXstdDataEmph 2 2 5 2 2" xfId="45250" xr:uid="{519345AE-8AAE-4803-9106-83CD27EFA851}"/>
    <cellStyle name="SAPBEXstdDataEmph 2 2 5 2 3" xfId="45251" xr:uid="{6422EDB5-D8CC-47DA-83B4-759CDDAB7EF8}"/>
    <cellStyle name="SAPBEXstdDataEmph 2 2 5 2 4" xfId="42338" xr:uid="{58C34159-A086-486F-B55D-633BB6A68E83}"/>
    <cellStyle name="SAPBEXstdDataEmph 2 2 5 2 5" xfId="42340" xr:uid="{45A12DB0-3EC5-4B2C-ADDA-FA4916033AC3}"/>
    <cellStyle name="SAPBEXstdDataEmph 2 2 5 2 6" xfId="42342" xr:uid="{F75F0AED-6192-43C6-B16F-22FB2FD10AB1}"/>
    <cellStyle name="SAPBEXstdDataEmph 2 2 5 2 7" xfId="42345" xr:uid="{D700BC56-9DBE-4047-AE43-53381DE2F96B}"/>
    <cellStyle name="SAPBEXstdDataEmph 2 2 5 2 8" xfId="42347" xr:uid="{6DA3170D-55C0-4A01-BDD5-22F8BA11AE0C}"/>
    <cellStyle name="SAPBEXstdDataEmph 2 2 5 2 9" xfId="42349" xr:uid="{DE596618-7137-4C90-9E2C-0C3ADCCFBBBC}"/>
    <cellStyle name="SAPBEXstdDataEmph 2 2 5 3" xfId="45252" xr:uid="{F598E263-4C22-4894-8B01-69A045A8EE02}"/>
    <cellStyle name="SAPBEXstdDataEmph 2 2 5 4" xfId="45253" xr:uid="{02F83DD3-1C57-420B-9241-B2354A2EA2A8}"/>
    <cellStyle name="SAPBEXstdDataEmph 2 2 5 5" xfId="45254" xr:uid="{C89D2C0E-A96F-424D-8C64-E3FC99C52AAA}"/>
    <cellStyle name="SAPBEXstdDataEmph 2 2 5 6" xfId="40597" xr:uid="{861DA285-E26B-4789-B03E-2B4EBE3780F1}"/>
    <cellStyle name="SAPBEXstdDataEmph 2 2 5 7" xfId="40599" xr:uid="{2A53BF9A-BC57-40EA-B30B-EAEE25C108C0}"/>
    <cellStyle name="SAPBEXstdDataEmph 2 2 5 8" xfId="40602" xr:uid="{4EE974CA-ACB4-4A0F-8CA9-025D63FA4E13}"/>
    <cellStyle name="SAPBEXstdDataEmph 2 2 5 9" xfId="40605" xr:uid="{576503FA-DEB0-48DB-B4FD-BD2591983D0E}"/>
    <cellStyle name="SAPBEXstdDataEmph 2 2 6" xfId="45255" xr:uid="{82EC6BFC-0281-4C65-B030-6E2F5DB549AC}"/>
    <cellStyle name="SAPBEXstdDataEmph 2 2 6 10" xfId="45256" xr:uid="{EC5C2406-DB92-413E-8B86-06F300B0CCCA}"/>
    <cellStyle name="SAPBEXstdDataEmph 2 2 6 2" xfId="45257" xr:uid="{A86BECE9-E647-4AB3-A69B-E284EDD7B142}"/>
    <cellStyle name="SAPBEXstdDataEmph 2 2 6 2 2" xfId="45258" xr:uid="{EB04E92D-2A0E-485B-BF29-6D34D6A6122F}"/>
    <cellStyle name="SAPBEXstdDataEmph 2 2 6 2 3" xfId="45259" xr:uid="{B3F4DE3D-ED5A-4A74-8B46-726CB9B88FDC}"/>
    <cellStyle name="SAPBEXstdDataEmph 2 2 6 2 4" xfId="42354" xr:uid="{ADB17A20-22F1-41CC-BFBD-6648AEAED5CC}"/>
    <cellStyle name="SAPBEXstdDataEmph 2 2 6 2 5" xfId="42356" xr:uid="{C56B5B64-02F5-48BF-A1ED-5DED726E0ADA}"/>
    <cellStyle name="SAPBEXstdDataEmph 2 2 6 2 6" xfId="42358" xr:uid="{44500D32-FEA2-4846-98B7-87D39AE209CF}"/>
    <cellStyle name="SAPBEXstdDataEmph 2 2 6 2 7" xfId="42360" xr:uid="{CE5C6D60-C30B-4E49-8DE2-5732CF4E48C2}"/>
    <cellStyle name="SAPBEXstdDataEmph 2 2 6 2 8" xfId="42362" xr:uid="{DEFDA643-A14F-4727-9B84-FF09E3C6A51A}"/>
    <cellStyle name="SAPBEXstdDataEmph 2 2 6 2 9" xfId="17420" xr:uid="{5BA23673-0722-4509-8CB1-9B9AC3D167AC}"/>
    <cellStyle name="SAPBEXstdDataEmph 2 2 6 3" xfId="45260" xr:uid="{B1A1E226-2F1E-4A6A-A500-10B8A888AB0C}"/>
    <cellStyle name="SAPBEXstdDataEmph 2 2 6 4" xfId="45261" xr:uid="{D628A144-53A0-4D09-9C7E-974D48F77A8B}"/>
    <cellStyle name="SAPBEXstdDataEmph 2 2 6 5" xfId="45262" xr:uid="{7A0E0AEC-3030-4EC8-BD8A-B138B3BCEA43}"/>
    <cellStyle name="SAPBEXstdDataEmph 2 2 6 6" xfId="45263" xr:uid="{5AB37E0C-986C-462A-B0C1-975A022CC949}"/>
    <cellStyle name="SAPBEXstdDataEmph 2 2 6 7" xfId="45264" xr:uid="{953244C3-1D4F-458D-B74C-5DDC5595DF55}"/>
    <cellStyle name="SAPBEXstdDataEmph 2 2 6 8" xfId="45247" xr:uid="{772271CC-746C-4D0F-8C96-7946C7554D48}"/>
    <cellStyle name="SAPBEXstdDataEmph 2 2 6 9" xfId="45266" xr:uid="{B1D878D2-D41A-4081-BCCA-4DD2CD75EF7A}"/>
    <cellStyle name="SAPBEXstdDataEmph 2 2 7" xfId="45268" xr:uid="{30EA0DB0-53D9-4F48-865B-724538F2E90E}"/>
    <cellStyle name="SAPBEXstdDataEmph 2 2 7 2" xfId="45269" xr:uid="{06A73989-7662-45D9-9E13-5B574D6498BD}"/>
    <cellStyle name="SAPBEXstdDataEmph 2 2 7 3" xfId="45270" xr:uid="{4674DB80-EDB7-4C73-A150-8CCEDF192C14}"/>
    <cellStyle name="SAPBEXstdDataEmph 2 2 7 4" xfId="1040" xr:uid="{CF793F80-9D7F-45BA-AC74-A10F92181E5D}"/>
    <cellStyle name="SAPBEXstdDataEmph 2 2 7 5" xfId="1053" xr:uid="{39F39382-AA8D-4D52-99C5-90C317FC8F55}"/>
    <cellStyle name="SAPBEXstdDataEmph 2 2 7 6" xfId="1119" xr:uid="{788AA12A-9070-4DB4-949A-90D1B993497F}"/>
    <cellStyle name="SAPBEXstdDataEmph 2 2 7 7" xfId="1128" xr:uid="{D480DD1B-2BD5-40EF-AE77-AFFAB151982A}"/>
    <cellStyle name="SAPBEXstdDataEmph 2 2 7 8" xfId="45271" xr:uid="{44DEE70A-9CB0-42AC-9A67-4DE63301958B}"/>
    <cellStyle name="SAPBEXstdDataEmph 2 2 7 9" xfId="45273" xr:uid="{10F871CB-94CA-4B86-9BE7-A5AD81BCC0AC}"/>
    <cellStyle name="SAPBEXstdDataEmph 2 2 8" xfId="45275" xr:uid="{E859EA8F-309B-4CD6-B54A-65AD5283C875}"/>
    <cellStyle name="SAPBEXstdDataEmph 2 2 8 2" xfId="45276" xr:uid="{822614E5-9029-41DF-AA96-ACA3162D1793}"/>
    <cellStyle name="SAPBEXstdDataEmph 2 2 8 3" xfId="18409" xr:uid="{20B2A70E-E0CC-4477-853B-03DA53D1AED6}"/>
    <cellStyle name="SAPBEXstdDataEmph 2 2 8 4" xfId="45277" xr:uid="{E383A724-3373-473B-A64D-C4F349F7FB74}"/>
    <cellStyle name="SAPBEXstdDataEmph 2 2 8 5" xfId="45278" xr:uid="{B167D090-5EC1-4D3B-ADBC-B5B1D4A729EA}"/>
    <cellStyle name="SAPBEXstdDataEmph 2 2 8 6" xfId="45279" xr:uid="{A3DAA4F7-16E2-45A3-9C9B-1918A9F34985}"/>
    <cellStyle name="SAPBEXstdDataEmph 2 2 8 7" xfId="45280" xr:uid="{23984F9A-BE57-4D44-BF13-48BD201C3658}"/>
    <cellStyle name="SAPBEXstdDataEmph 2 2 8 8" xfId="45281" xr:uid="{D59645A9-DA95-4F1E-8712-F6B54DA8390A}"/>
    <cellStyle name="SAPBEXstdDataEmph 2 2 8 9" xfId="45282" xr:uid="{D796C240-BAE4-48A5-86BD-4F31559837C1}"/>
    <cellStyle name="SAPBEXstdDataEmph 2 2 9" xfId="45283" xr:uid="{A76D14C4-5A8E-4802-869E-7AC422D02605}"/>
    <cellStyle name="SAPBEXstdDataEmph 2 2 9 2" xfId="45284" xr:uid="{9CA6ED25-E1AD-4171-A568-1C0E43D7532A}"/>
    <cellStyle name="SAPBEXstdDataEmph 2 2 9 3" xfId="45285" xr:uid="{05CEAF36-4475-417D-B798-2E0CC3055379}"/>
    <cellStyle name="SAPBEXstdDataEmph 2 2 9 4" xfId="45286" xr:uid="{16F9C0B5-37DF-4957-A903-2CE078A7260B}"/>
    <cellStyle name="SAPBEXstdDataEmph 2 2 9 5" xfId="45287" xr:uid="{D12C3B71-1577-41C9-B36B-7B678F2857AC}"/>
    <cellStyle name="SAPBEXstdDataEmph 2 2 9 6" xfId="45288" xr:uid="{4A553CD7-1240-456C-94B5-4F2646C7D937}"/>
    <cellStyle name="SAPBEXstdDataEmph 2 2 9 7" xfId="45289" xr:uid="{7E62C32F-CD76-4BE5-A510-2D948C116151}"/>
    <cellStyle name="SAPBEXstdDataEmph 2 2 9 8" xfId="45290" xr:uid="{D2D9D9EC-BE08-41D6-816D-1F238EE9334D}"/>
    <cellStyle name="SAPBEXstdDataEmph 2 2 9 9" xfId="45291" xr:uid="{D3872BB1-F9B4-41B9-BB51-10DEEF6BB6DE}"/>
    <cellStyle name="SAPBEXstdDataEmph 2 2_New TB 18-19" xfId="45292" xr:uid="{E82837CE-FFC4-485E-8319-9DF03F8A91CF}"/>
    <cellStyle name="SAPBEXstdDataEmph 2 20" xfId="45196" xr:uid="{4ADAD0C5-1A6E-4D0E-A954-A6E42E4EEF11}"/>
    <cellStyle name="SAPBEXstdDataEmph 2 21" xfId="45198" xr:uid="{DAC753E7-CD7A-4FF6-8CED-B58D8EB4CBB8}"/>
    <cellStyle name="SAPBEXstdDataEmph 2 3" xfId="45293" xr:uid="{CB9DB8BD-A916-431D-A073-6CF974C054B1}"/>
    <cellStyle name="SAPBEXstdDataEmph 2 3 10" xfId="45294" xr:uid="{9BDB3315-78B2-4460-BA0B-609356195118}"/>
    <cellStyle name="SAPBEXstdDataEmph 2 3 10 2" xfId="45295" xr:uid="{0EACE9F3-9741-4308-B158-967013EB11F8}"/>
    <cellStyle name="SAPBEXstdDataEmph 2 3 10 3" xfId="45296" xr:uid="{B0335900-3B3F-4DE5-850E-6F94FB7BEA3D}"/>
    <cellStyle name="SAPBEXstdDataEmph 2 3 10 4" xfId="45297" xr:uid="{2A82789A-886F-4380-A0CD-A598CFA51F6C}"/>
    <cellStyle name="SAPBEXstdDataEmph 2 3 10 5" xfId="45298" xr:uid="{4AD3E24F-FB27-437A-AF99-9DE86614A94D}"/>
    <cellStyle name="SAPBEXstdDataEmph 2 3 10 6" xfId="45299" xr:uid="{37A21F37-2B18-432E-8646-DE09676577F5}"/>
    <cellStyle name="SAPBEXstdDataEmph 2 3 10 7" xfId="45300" xr:uid="{B84DE20F-B331-418D-BC69-647D7A9DFEFE}"/>
    <cellStyle name="SAPBEXstdDataEmph 2 3 10 8" xfId="45301" xr:uid="{A3435D6B-F423-48C9-88B6-B804960F6475}"/>
    <cellStyle name="SAPBEXstdDataEmph 2 3 10 9" xfId="45302" xr:uid="{1F5A2D5A-BB2B-4305-965A-3B637CB4B892}"/>
    <cellStyle name="SAPBEXstdDataEmph 2 3 11" xfId="45303" xr:uid="{C8B631FC-8BA5-4847-B470-0EFC4B7B3955}"/>
    <cellStyle name="SAPBEXstdDataEmph 2 3 12" xfId="45304" xr:uid="{A9D9F3B7-1501-49A9-950B-C2042F0EDE60}"/>
    <cellStyle name="SAPBEXstdDataEmph 2 3 13" xfId="45305" xr:uid="{689700E6-4789-4A2A-8F35-7C29ACCF0A0C}"/>
    <cellStyle name="SAPBEXstdDataEmph 2 3 14" xfId="45306" xr:uid="{04868FBE-4A5B-45ED-B6E7-ACB3ECED30AB}"/>
    <cellStyle name="SAPBEXstdDataEmph 2 3 15" xfId="45307" xr:uid="{63264740-C7F7-481D-9E1B-1DC3C555E9B5}"/>
    <cellStyle name="SAPBEXstdDataEmph 2 3 16" xfId="45308" xr:uid="{BDDEE917-1045-49C0-B06C-61053E6A72A9}"/>
    <cellStyle name="SAPBEXstdDataEmph 2 3 17" xfId="11265" xr:uid="{D50D6518-00EF-44DD-BB02-47E00E232EB0}"/>
    <cellStyle name="SAPBEXstdDataEmph 2 3 18" xfId="11273" xr:uid="{747C5771-9F01-424E-8AC6-CBDC6EECB551}"/>
    <cellStyle name="SAPBEXstdDataEmph 2 3 2" xfId="7634" xr:uid="{C2119AF9-5D62-447F-ADF8-943B85D26C81}"/>
    <cellStyle name="SAPBEXstdDataEmph 2 3 2 10" xfId="45309" xr:uid="{1F478361-8FD3-4454-86B2-4FF50F3A2768}"/>
    <cellStyle name="SAPBEXstdDataEmph 2 3 2 2" xfId="38001" xr:uid="{B43AF433-6385-4B41-B0BC-B10EA7B47D33}"/>
    <cellStyle name="SAPBEXstdDataEmph 2 3 2 2 2" xfId="45310" xr:uid="{D1E4A342-37AF-49F2-9ACE-A9973B9EBAFC}"/>
    <cellStyle name="SAPBEXstdDataEmph 2 3 2 2 3" xfId="45311" xr:uid="{0F2AF4BE-B18F-46F5-A39C-E5FB374AF299}"/>
    <cellStyle name="SAPBEXstdDataEmph 2 3 2 2 4" xfId="45312" xr:uid="{3CD6E574-C075-478C-BF21-8BF2822D4AA0}"/>
    <cellStyle name="SAPBEXstdDataEmph 2 3 2 2 5" xfId="45313" xr:uid="{1697E8BE-B124-4E77-8736-E5B70D689224}"/>
    <cellStyle name="SAPBEXstdDataEmph 2 3 2 2 6" xfId="45314" xr:uid="{FF302326-9C19-4702-B32B-251CE1878E9B}"/>
    <cellStyle name="SAPBEXstdDataEmph 2 3 2 2 7" xfId="45315" xr:uid="{63A78602-4362-460A-8B5D-6E564323E39D}"/>
    <cellStyle name="SAPBEXstdDataEmph 2 3 2 2 8" xfId="45316" xr:uid="{1F7C2D57-D886-4FA8-B78B-856BF357B698}"/>
    <cellStyle name="SAPBEXstdDataEmph 2 3 2 2 9" xfId="45317" xr:uid="{6428087E-DEDC-481E-A690-450C4F85DA98}"/>
    <cellStyle name="SAPBEXstdDataEmph 2 3 2 3" xfId="45318" xr:uid="{FB10D207-0D93-4C63-B345-12AFC767131F}"/>
    <cellStyle name="SAPBEXstdDataEmph 2 3 2 4" xfId="45319" xr:uid="{9EA7FA4A-83C6-496D-AD6E-C77A56CDA615}"/>
    <cellStyle name="SAPBEXstdDataEmph 2 3 2 5" xfId="45320" xr:uid="{99D788FE-05F9-4F44-96B1-760160A0A0F0}"/>
    <cellStyle name="SAPBEXstdDataEmph 2 3 2 6" xfId="45321" xr:uid="{C12D1590-E14D-4C49-A823-298934BC5964}"/>
    <cellStyle name="SAPBEXstdDataEmph 2 3 2 7" xfId="45322" xr:uid="{FE718AEE-105E-411F-9E15-97BE9CAE7C31}"/>
    <cellStyle name="SAPBEXstdDataEmph 2 3 2 8" xfId="45324" xr:uid="{E4E3547D-FD5B-40A1-860E-F1A69EDD02DD}"/>
    <cellStyle name="SAPBEXstdDataEmph 2 3 2 9" xfId="45326" xr:uid="{776F62D1-DDB0-4E79-AECC-A97F6E9C277F}"/>
    <cellStyle name="SAPBEXstdDataEmph 2 3 3" xfId="7642" xr:uid="{8813D859-FAF9-4C0E-A85A-959385F98A88}"/>
    <cellStyle name="SAPBEXstdDataEmph 2 3 3 10" xfId="45328" xr:uid="{DE83A4FB-6D3E-42F2-B86D-A09A055D9976}"/>
    <cellStyle name="SAPBEXstdDataEmph 2 3 3 2" xfId="11291" xr:uid="{28BEFDCD-46A4-4CE5-A51D-A726FA59CA8A}"/>
    <cellStyle name="SAPBEXstdDataEmph 2 3 3 2 2" xfId="45329" xr:uid="{24E22380-13E2-4004-9547-7950964A88EB}"/>
    <cellStyle name="SAPBEXstdDataEmph 2 3 3 2 3" xfId="45330" xr:uid="{DAC9A0E0-3784-4D3B-BB93-6EBC1CCC8D2C}"/>
    <cellStyle name="SAPBEXstdDataEmph 2 3 3 2 4" xfId="45331" xr:uid="{8A8F94EC-8D07-43B0-B7B7-56F7FDF0B8E7}"/>
    <cellStyle name="SAPBEXstdDataEmph 2 3 3 2 5" xfId="45332" xr:uid="{1B4D80CC-3499-4F5A-986C-7913BE6C04E5}"/>
    <cellStyle name="SAPBEXstdDataEmph 2 3 3 2 6" xfId="45333" xr:uid="{D03E6277-5C98-4D67-A52B-2E3B97D01926}"/>
    <cellStyle name="SAPBEXstdDataEmph 2 3 3 2 7" xfId="45334" xr:uid="{054E7C14-1A9B-48D2-9F12-7CDB38B334FB}"/>
    <cellStyle name="SAPBEXstdDataEmph 2 3 3 2 8" xfId="45335" xr:uid="{96D3B51D-B80E-4B8D-9ACE-1AC65D0D36D6}"/>
    <cellStyle name="SAPBEXstdDataEmph 2 3 3 2 9" xfId="45336" xr:uid="{F544961E-4660-4D5E-9921-784BC8213EBF}"/>
    <cellStyle name="SAPBEXstdDataEmph 2 3 3 3" xfId="11296" xr:uid="{9DE5DA3D-1BF6-414A-9792-B1EDA6CEB7D3}"/>
    <cellStyle name="SAPBEXstdDataEmph 2 3 3 4" xfId="11302" xr:uid="{AD4EF8EB-320C-4804-A30E-70CC90B191BF}"/>
    <cellStyle name="SAPBEXstdDataEmph 2 3 3 5" xfId="8221" xr:uid="{2052F690-645B-4F09-BC28-DCB973AF8ECD}"/>
    <cellStyle name="SAPBEXstdDataEmph 2 3 3 6" xfId="8230" xr:uid="{5697C2D5-B15D-4F35-A8A2-41FF0DEDB594}"/>
    <cellStyle name="SAPBEXstdDataEmph 2 3 3 7" xfId="8235" xr:uid="{3A79228F-8015-4D2C-8A34-BA93A9D6B8AD}"/>
    <cellStyle name="SAPBEXstdDataEmph 2 3 3 8" xfId="8244" xr:uid="{92B70558-F588-43AF-9B93-1947273199BF}"/>
    <cellStyle name="SAPBEXstdDataEmph 2 3 3 9" xfId="7573" xr:uid="{CD57851C-FE8F-4E70-B410-476C036359EF}"/>
    <cellStyle name="SAPBEXstdDataEmph 2 3 4" xfId="8154" xr:uid="{DCAB5E98-FE9F-449C-9B03-8342CBA0B080}"/>
    <cellStyle name="SAPBEXstdDataEmph 2 3 4 10" xfId="45337" xr:uid="{D2BAEB8C-FD4A-48A0-8032-79FDE6B94D12}"/>
    <cellStyle name="SAPBEXstdDataEmph 2 3 4 2" xfId="9182" xr:uid="{3FA734A6-78CC-473A-A9AA-AD0225443933}"/>
    <cellStyle name="SAPBEXstdDataEmph 2 3 4 2 2" xfId="31350" xr:uid="{A45DAFD4-D2D5-4212-9C5B-811DB2F9FC8C}"/>
    <cellStyle name="SAPBEXstdDataEmph 2 3 4 2 3" xfId="31352" xr:uid="{74960663-5745-43B6-BEFE-638FA85F00A5}"/>
    <cellStyle name="SAPBEXstdDataEmph 2 3 4 2 4" xfId="31354" xr:uid="{6D3736EA-662B-4B3A-8E4C-DC68EEE39874}"/>
    <cellStyle name="SAPBEXstdDataEmph 2 3 4 2 5" xfId="31356" xr:uid="{8ACC726A-9C07-491A-AF05-25B3F46C976D}"/>
    <cellStyle name="SAPBEXstdDataEmph 2 3 4 2 6" xfId="45338" xr:uid="{FDA498CC-896B-47EC-969F-F4B8A0ED196E}"/>
    <cellStyle name="SAPBEXstdDataEmph 2 3 4 2 7" xfId="45339" xr:uid="{766C0817-A58C-4106-85C8-A0CF9DAFC5DC}"/>
    <cellStyle name="SAPBEXstdDataEmph 2 3 4 2 8" xfId="45340" xr:uid="{219C845E-08C6-497C-874F-C22C4576D521}"/>
    <cellStyle name="SAPBEXstdDataEmph 2 3 4 2 9" xfId="25423" xr:uid="{A0C63A9A-91C6-4FD4-B08D-8CE1F791DE70}"/>
    <cellStyle name="SAPBEXstdDataEmph 2 3 4 3" xfId="9210" xr:uid="{6F00F4A1-0079-43D0-9C68-4E50AE1EC0EA}"/>
    <cellStyle name="SAPBEXstdDataEmph 2 3 4 4" xfId="9231" xr:uid="{EC325C4B-A5A9-498D-9E53-8ECC37A85EC4}"/>
    <cellStyle name="SAPBEXstdDataEmph 2 3 4 5" xfId="11311" xr:uid="{CF4F0F5F-8648-44F3-8F5D-29B0A54EE26A}"/>
    <cellStyle name="SAPBEXstdDataEmph 2 3 4 6" xfId="11316" xr:uid="{C577E4FC-AE7A-4314-BCF3-62F027A7EB74}"/>
    <cellStyle name="SAPBEXstdDataEmph 2 3 4 7" xfId="11323" xr:uid="{F8A7F4AB-47E0-4E98-B825-59500A770A23}"/>
    <cellStyle name="SAPBEXstdDataEmph 2 3 4 8" xfId="11331" xr:uid="{2DFB7EE0-36B3-42A5-9B69-F5CEA492A35E}"/>
    <cellStyle name="SAPBEXstdDataEmph 2 3 4 9" xfId="9735" xr:uid="{E6A4E164-CFE8-4C00-A9F4-CA9B63BD49B9}"/>
    <cellStyle name="SAPBEXstdDataEmph 2 3 5" xfId="11339" xr:uid="{158C905B-0905-4D14-87A6-A8FACF1858DB}"/>
    <cellStyle name="SAPBEXstdDataEmph 2 3 5 10" xfId="45341" xr:uid="{1BE9B909-926D-490B-835B-C41FFDD6EEAD}"/>
    <cellStyle name="SAPBEXstdDataEmph 2 3 5 2" xfId="31426" xr:uid="{FBC594FC-90D8-48F4-B76F-C04541BA9F82}"/>
    <cellStyle name="SAPBEXstdDataEmph 2 3 5 2 2" xfId="31429" xr:uid="{411EDD1B-BD00-4412-88B0-3BDEBFEBBB5B}"/>
    <cellStyle name="SAPBEXstdDataEmph 2 3 5 2 3" xfId="31431" xr:uid="{303E01FD-1EA3-45E6-BDBC-6DB0A290AF49}"/>
    <cellStyle name="SAPBEXstdDataEmph 2 3 5 2 4" xfId="31433" xr:uid="{D0708525-D073-4EE1-B3D7-2D2BFBD703D4}"/>
    <cellStyle name="SAPBEXstdDataEmph 2 3 5 2 5" xfId="31435" xr:uid="{DFF25586-8BAE-45A8-A21B-2FAF4390885B}"/>
    <cellStyle name="SAPBEXstdDataEmph 2 3 5 2 6" xfId="45342" xr:uid="{4CE00309-880A-4330-AF30-F0647990076D}"/>
    <cellStyle name="SAPBEXstdDataEmph 2 3 5 2 7" xfId="45343" xr:uid="{B3DF4145-A878-4751-A383-2EB26E87F799}"/>
    <cellStyle name="SAPBEXstdDataEmph 2 3 5 2 8" xfId="45344" xr:uid="{B3E55422-4CD5-4E90-9600-5F7F1B914EC2}"/>
    <cellStyle name="SAPBEXstdDataEmph 2 3 5 2 9" xfId="38013" xr:uid="{E1336834-1957-495D-A917-15553FD2ED2D}"/>
    <cellStyle name="SAPBEXstdDataEmph 2 3 5 3" xfId="31437" xr:uid="{40AFE9C3-9E0F-4697-A150-9DC836A1ABA4}"/>
    <cellStyle name="SAPBEXstdDataEmph 2 3 5 4" xfId="19141" xr:uid="{47EE6098-85AF-4F8B-AAF2-7E627FDFFC89}"/>
    <cellStyle name="SAPBEXstdDataEmph 2 3 5 5" xfId="45345" xr:uid="{715C3ED8-91D2-4DFD-A7E4-E16780409203}"/>
    <cellStyle name="SAPBEXstdDataEmph 2 3 5 6" xfId="45346" xr:uid="{EA00A3F8-9386-4694-9149-DD4A2279A60E}"/>
    <cellStyle name="SAPBEXstdDataEmph 2 3 5 7" xfId="45347" xr:uid="{9D780871-6F80-4C35-AF9B-15467A913BC2}"/>
    <cellStyle name="SAPBEXstdDataEmph 2 3 5 8" xfId="45349" xr:uid="{230CA21B-079A-43E9-B420-062021CB3258}"/>
    <cellStyle name="SAPBEXstdDataEmph 2 3 5 9" xfId="45351" xr:uid="{129E8ED0-6F2D-4A50-9227-CCAE87EF7EAD}"/>
    <cellStyle name="SAPBEXstdDataEmph 2 3 6" xfId="11354" xr:uid="{36570A05-989C-4314-9159-69E5AB36F545}"/>
    <cellStyle name="SAPBEXstdDataEmph 2 3 6 10" xfId="45353" xr:uid="{7A88A280-F0EA-412C-9110-B40953F6FBC6}"/>
    <cellStyle name="SAPBEXstdDataEmph 2 3 6 2" xfId="6385" xr:uid="{686A2497-2001-461B-9F3C-F0D85F489A6F}"/>
    <cellStyle name="SAPBEXstdDataEmph 2 3 6 2 2" xfId="45354" xr:uid="{87230264-C930-4A90-BB98-0634EC5C7593}"/>
    <cellStyle name="SAPBEXstdDataEmph 2 3 6 2 3" xfId="45355" xr:uid="{91A48E15-E418-48F9-905A-87C34D340877}"/>
    <cellStyle name="SAPBEXstdDataEmph 2 3 6 2 4" xfId="45356" xr:uid="{40142DAE-9C8C-48E4-9EDD-DEB1159539B5}"/>
    <cellStyle name="SAPBEXstdDataEmph 2 3 6 2 5" xfId="45357" xr:uid="{BA7F2399-CCFB-42A2-8DE5-0AD9951F0A99}"/>
    <cellStyle name="SAPBEXstdDataEmph 2 3 6 2 6" xfId="45358" xr:uid="{0A20C1C2-0E02-4984-854E-82BEC9354F3A}"/>
    <cellStyle name="SAPBEXstdDataEmph 2 3 6 2 7" xfId="45359" xr:uid="{5D9410C3-89D0-485A-A1AA-33781F3478B4}"/>
    <cellStyle name="SAPBEXstdDataEmph 2 3 6 2 8" xfId="45360" xr:uid="{ABAA6943-7FD7-4680-AB95-C59BE50DCE25}"/>
    <cellStyle name="SAPBEXstdDataEmph 2 3 6 2 9" xfId="38119" xr:uid="{19AF9135-BBF8-44F9-9090-8FA54817D3FF}"/>
    <cellStyle name="SAPBEXstdDataEmph 2 3 6 3" xfId="6392" xr:uid="{E199DC8F-201B-402C-BA2E-2512536F6E93}"/>
    <cellStyle name="SAPBEXstdDataEmph 2 3 6 4" xfId="6401" xr:uid="{4A14CDBA-A71B-4067-8957-67285D17B828}"/>
    <cellStyle name="SAPBEXstdDataEmph 2 3 6 5" xfId="6586" xr:uid="{2C302B8A-CAB8-4480-9D07-E36052C1EB90}"/>
    <cellStyle name="SAPBEXstdDataEmph 2 3 6 6" xfId="6600" xr:uid="{3A18E44A-6782-4453-9E01-3C22E1612874}"/>
    <cellStyle name="SAPBEXstdDataEmph 2 3 6 7" xfId="6610" xr:uid="{92C1EC34-3A83-49F9-8A09-4221A4123315}"/>
    <cellStyle name="SAPBEXstdDataEmph 2 3 6 8" xfId="6620" xr:uid="{C066D589-657A-4E44-AFFE-82D3F9E2E294}"/>
    <cellStyle name="SAPBEXstdDataEmph 2 3 6 9" xfId="6772" xr:uid="{E3495D18-DC6A-4203-BF69-E917DC55F11B}"/>
    <cellStyle name="SAPBEXstdDataEmph 2 3 7" xfId="11359" xr:uid="{6C5665CE-2BD7-4921-9E01-1645782475F7}"/>
    <cellStyle name="SAPBEXstdDataEmph 2 3 7 2" xfId="24199" xr:uid="{8202D4E8-371C-42FE-8403-9DF8D1815518}"/>
    <cellStyle name="SAPBEXstdDataEmph 2 3 7 3" xfId="31466" xr:uid="{4E748C83-C689-4C49-ABF7-44D0375EC833}"/>
    <cellStyle name="SAPBEXstdDataEmph 2 3 7 4" xfId="31469" xr:uid="{63E46447-9D8D-48A0-89DE-922109777363}"/>
    <cellStyle name="SAPBEXstdDataEmph 2 3 7 5" xfId="45361" xr:uid="{CAA1E3F9-54F0-478D-A494-5DFDC6EAEE0B}"/>
    <cellStyle name="SAPBEXstdDataEmph 2 3 7 6" xfId="45362" xr:uid="{5B647390-AEE7-4FF0-B8FA-E2DECBAC93C5}"/>
    <cellStyle name="SAPBEXstdDataEmph 2 3 7 7" xfId="45363" xr:uid="{B61207B1-97F4-491D-B571-39B7910B975B}"/>
    <cellStyle name="SAPBEXstdDataEmph 2 3 7 8" xfId="45365" xr:uid="{8EA8A35F-385C-4C47-AA98-19ACC2EE157C}"/>
    <cellStyle name="SAPBEXstdDataEmph 2 3 7 9" xfId="45367" xr:uid="{D944D450-F1D1-4DDC-8FE2-3EE533D92C09}"/>
    <cellStyle name="SAPBEXstdDataEmph 2 3 8" xfId="11382" xr:uid="{B16F0C2F-5CF0-4AE2-839B-D88EB7B7D6F7}"/>
    <cellStyle name="SAPBEXstdDataEmph 2 3 8 2" xfId="24228" xr:uid="{70231E5E-BEBB-4076-A89D-63262E70E57C}"/>
    <cellStyle name="SAPBEXstdDataEmph 2 3 8 3" xfId="31477" xr:uid="{83A78B23-DFDE-41D5-AB59-DCF59CE619F9}"/>
    <cellStyle name="SAPBEXstdDataEmph 2 3 8 4" xfId="31481" xr:uid="{F6954F63-0016-442A-8D49-3EFF1C4CD7B0}"/>
    <cellStyle name="SAPBEXstdDataEmph 2 3 8 5" xfId="44301" xr:uid="{C729E842-BACD-4DA9-BE86-48AEA5D3B0A0}"/>
    <cellStyle name="SAPBEXstdDataEmph 2 3 8 6" xfId="44303" xr:uid="{67D2153E-4EDD-4A79-9395-49ECE10DCF7D}"/>
    <cellStyle name="SAPBEXstdDataEmph 2 3 8 7" xfId="44305" xr:uid="{0DD86D3F-A685-4714-907C-6323E94C61D7}"/>
    <cellStyle name="SAPBEXstdDataEmph 2 3 8 8" xfId="45369" xr:uid="{B1972CEA-2A96-4F63-B2DF-8BAFCFCFE55D}"/>
    <cellStyle name="SAPBEXstdDataEmph 2 3 8 9" xfId="45370" xr:uid="{44081A2C-AEA8-4112-9850-60FFBF5AA1E0}"/>
    <cellStyle name="SAPBEXstdDataEmph 2 3 9" xfId="11397" xr:uid="{551CFDA7-DB7F-409F-AA96-81C31EF69D64}"/>
    <cellStyle name="SAPBEXstdDataEmph 2 3 9 2" xfId="11402" xr:uid="{8F03359A-DE8A-4037-90B5-0C853626A192}"/>
    <cellStyle name="SAPBEXstdDataEmph 2 3 9 3" xfId="31492" xr:uid="{F465571F-62A3-4B0C-9657-A322A638D5A6}"/>
    <cellStyle name="SAPBEXstdDataEmph 2 3 9 4" xfId="31494" xr:uid="{9242CB47-AD9E-463B-81A1-E94D6BEE29D6}"/>
    <cellStyle name="SAPBEXstdDataEmph 2 3 9 5" xfId="45371" xr:uid="{8F8767DA-C812-4AEA-A089-A9ED76F0EBB9}"/>
    <cellStyle name="SAPBEXstdDataEmph 2 3 9 6" xfId="45372" xr:uid="{D2AA0DDE-12CF-45BE-B497-FC4C257CF33E}"/>
    <cellStyle name="SAPBEXstdDataEmph 2 3 9 7" xfId="45373" xr:uid="{EF7C913F-D050-4E2C-8D5C-39588DF41F27}"/>
    <cellStyle name="SAPBEXstdDataEmph 2 3 9 8" xfId="45374" xr:uid="{F2C2A6FB-C74E-4676-80F3-D3214B845D12}"/>
    <cellStyle name="SAPBEXstdDataEmph 2 3 9 9" xfId="45375" xr:uid="{179553DC-5363-4B39-958A-1A709A87921B}"/>
    <cellStyle name="SAPBEXstdDataEmph 2 3_New TB 18-19" xfId="42287" xr:uid="{7984C536-DCE8-42B6-8304-3F8C3CBAD046}"/>
    <cellStyle name="SAPBEXstdDataEmph 2 4" xfId="3164" xr:uid="{FFD1B2AA-C75E-495B-9E1D-65B80A59EE89}"/>
    <cellStyle name="SAPBEXstdDataEmph 2 4 10" xfId="45376" xr:uid="{653ACF6D-9119-4FB0-B855-4CD484970F69}"/>
    <cellStyle name="SAPBEXstdDataEmph 2 4 10 2" xfId="45377" xr:uid="{FF39C9F1-17FC-4ECF-B3FA-4A33BD6B3395}"/>
    <cellStyle name="SAPBEXstdDataEmph 2 4 10 3" xfId="45378" xr:uid="{A29BE9F4-49B3-4380-BD2A-0D2DA0B2DAD6}"/>
    <cellStyle name="SAPBEXstdDataEmph 2 4 10 4" xfId="12758" xr:uid="{303C3E35-DC4D-4006-8B0F-0D5A2D7BEA64}"/>
    <cellStyle name="SAPBEXstdDataEmph 2 4 10 5" xfId="12765" xr:uid="{CD12CDE9-E4F1-4F00-9115-6A6DEB7A4A03}"/>
    <cellStyle name="SAPBEXstdDataEmph 2 4 10 6" xfId="2269" xr:uid="{CD38960E-D8E9-4857-AD85-90CCF8F89785}"/>
    <cellStyle name="SAPBEXstdDataEmph 2 4 10 7" xfId="2300" xr:uid="{3B170097-5331-4D19-9C22-599CF48FEB74}"/>
    <cellStyle name="SAPBEXstdDataEmph 2 4 10 8" xfId="2315" xr:uid="{A074A804-D4C4-4F12-9449-639A9E868DB0}"/>
    <cellStyle name="SAPBEXstdDataEmph 2 4 10 9" xfId="2353" xr:uid="{D88CC02B-6AD1-4B75-A7BF-7B913D52F159}"/>
    <cellStyle name="SAPBEXstdDataEmph 2 4 11" xfId="45379" xr:uid="{0937FBC6-4C73-457E-B427-1E9DD483DDFB}"/>
    <cellStyle name="SAPBEXstdDataEmph 2 4 12" xfId="45380" xr:uid="{CE6EA226-1BBA-4751-BD74-F8BD1BD5A96C}"/>
    <cellStyle name="SAPBEXstdDataEmph 2 4 13" xfId="45381" xr:uid="{D4F7AF0B-ED4D-4A17-98BE-3441B8239D3C}"/>
    <cellStyle name="SAPBEXstdDataEmph 2 4 14" xfId="45382" xr:uid="{D22D00EC-C7B2-4B0D-87BB-7272DE78762B}"/>
    <cellStyle name="SAPBEXstdDataEmph 2 4 15" xfId="37332" xr:uid="{0F4540C0-60D7-48C0-B6F0-041C86C6DC8D}"/>
    <cellStyle name="SAPBEXstdDataEmph 2 4 16" xfId="37336" xr:uid="{77812DAC-1BDE-4643-81BC-83099C1A93F2}"/>
    <cellStyle name="SAPBEXstdDataEmph 2 4 17" xfId="15833" xr:uid="{7CDD9E26-6103-4C73-9866-72CBB5DFFDC2}"/>
    <cellStyle name="SAPBEXstdDataEmph 2 4 18" xfId="12934" xr:uid="{4360C0CF-09CB-48FE-907D-3A006C87FF86}"/>
    <cellStyle name="SAPBEXstdDataEmph 2 4 2" xfId="1900" xr:uid="{2D103E1C-2FE1-46E3-B882-7301A3F2DE28}"/>
    <cellStyle name="SAPBEXstdDataEmph 2 4 2 10" xfId="3008" xr:uid="{205F1F3C-24C1-4489-8A4E-FA8D049750FF}"/>
    <cellStyle name="SAPBEXstdDataEmph 2 4 2 2" xfId="3486" xr:uid="{38E15410-7FFF-481A-A33C-32BF0A50A8D0}"/>
    <cellStyle name="SAPBEXstdDataEmph 2 4 2 2 2" xfId="1446" xr:uid="{60517B02-6FC3-43A3-AE71-1C770973B742}"/>
    <cellStyle name="SAPBEXstdDataEmph 2 4 2 2 3" xfId="3493" xr:uid="{32361D63-AA36-433A-A59A-7A876FF9DC02}"/>
    <cellStyle name="SAPBEXstdDataEmph 2 4 2 2 4" xfId="3507" xr:uid="{93165DFA-3BAC-4809-8BF6-075CC75CA469}"/>
    <cellStyle name="SAPBEXstdDataEmph 2 4 2 2 5" xfId="3020" xr:uid="{8A36733D-4D45-410A-965A-F0398355E9E4}"/>
    <cellStyle name="SAPBEXstdDataEmph 2 4 2 2 6" xfId="2252" xr:uid="{F1273215-B9CA-4722-9DB6-2CCB980A8C63}"/>
    <cellStyle name="SAPBEXstdDataEmph 2 4 2 2 7" xfId="3034" xr:uid="{B0CB1241-0105-41CE-B2CA-BF2B373ACEC2}"/>
    <cellStyle name="SAPBEXstdDataEmph 2 4 2 2 8" xfId="3245" xr:uid="{088BCDB1-2F4D-48A2-A9D9-D988DC90D538}"/>
    <cellStyle name="SAPBEXstdDataEmph 2 4 2 2 9" xfId="3519" xr:uid="{060493B2-4733-49B9-B43B-04E2C4DE0F88}"/>
    <cellStyle name="SAPBEXstdDataEmph 2 4 2 3" xfId="3521" xr:uid="{B17CDEE0-241A-441F-92A8-F242FC2E182E}"/>
    <cellStyle name="SAPBEXstdDataEmph 2 4 2 4" xfId="1429" xr:uid="{099FB69A-0939-42B9-BAC6-B793320E0657}"/>
    <cellStyle name="SAPBEXstdDataEmph 2 4 2 5" xfId="3420" xr:uid="{DD862D8E-FA9F-4D54-94E6-6C9437BB966D}"/>
    <cellStyle name="SAPBEXstdDataEmph 2 4 2 6" xfId="3694" xr:uid="{859904BA-376D-4746-AE79-EF2E65EF9E20}"/>
    <cellStyle name="SAPBEXstdDataEmph 2 4 2 7" xfId="3738" xr:uid="{7DFE5993-DF2C-497F-8E1A-B9EFE4A70832}"/>
    <cellStyle name="SAPBEXstdDataEmph 2 4 2 8" xfId="3747" xr:uid="{7E3B2D32-2D5F-46E3-B653-FB78C4F55F50}"/>
    <cellStyle name="SAPBEXstdDataEmph 2 4 2 9" xfId="3757" xr:uid="{6BC17772-DCDB-4BC2-896E-FDED2113AB4B}"/>
    <cellStyle name="SAPBEXstdDataEmph 2 4 3" xfId="45383" xr:uid="{CA11A91A-B2F7-4CEE-9FB7-52B37F0D3394}"/>
    <cellStyle name="SAPBEXstdDataEmph 2 4 3 10" xfId="15140" xr:uid="{318469F4-4E4B-4BF6-85BC-C7FDA36577A4}"/>
    <cellStyle name="SAPBEXstdDataEmph 2 4 3 2" xfId="45384" xr:uid="{08B8FA0C-5C29-4584-9550-7FCBB1D598A4}"/>
    <cellStyle name="SAPBEXstdDataEmph 2 4 3 2 2" xfId="45385" xr:uid="{BFD6DBB7-B32D-494F-8C58-4BB89099BF6D}"/>
    <cellStyle name="SAPBEXstdDataEmph 2 4 3 2 3" xfId="16557" xr:uid="{2A85F1C8-999B-4587-908C-453168ADABF4}"/>
    <cellStyle name="SAPBEXstdDataEmph 2 4 3 2 4" xfId="16803" xr:uid="{BADE6659-A5ED-4F0B-8064-FE647A5738F6}"/>
    <cellStyle name="SAPBEXstdDataEmph 2 4 3 2 5" xfId="16978" xr:uid="{8FEFCB10-D3BE-4E91-B765-730F5719C425}"/>
    <cellStyle name="SAPBEXstdDataEmph 2 4 3 2 6" xfId="17234" xr:uid="{2D5F57A6-0234-4948-93D2-7EA34CBA8C6B}"/>
    <cellStyle name="SAPBEXstdDataEmph 2 4 3 2 7" xfId="17514" xr:uid="{5C4E1460-65F5-453C-AFD9-F5CE8D59CADC}"/>
    <cellStyle name="SAPBEXstdDataEmph 2 4 3 2 8" xfId="18138" xr:uid="{62763861-0BB0-474A-BA18-6594DDE637AC}"/>
    <cellStyle name="SAPBEXstdDataEmph 2 4 3 2 9" xfId="18946" xr:uid="{3BFF4980-21C0-44A9-8855-1630CCD966BC}"/>
    <cellStyle name="SAPBEXstdDataEmph 2 4 3 3" xfId="45386" xr:uid="{D265EE20-F586-429E-A89C-A35F2708E400}"/>
    <cellStyle name="SAPBEXstdDataEmph 2 4 3 4" xfId="45387" xr:uid="{B5E6C8BA-2E19-48D9-AA90-0BAD8218353A}"/>
    <cellStyle name="SAPBEXstdDataEmph 2 4 3 5" xfId="45388" xr:uid="{7B4A8A3D-4087-4724-ACC2-F077B4235717}"/>
    <cellStyle name="SAPBEXstdDataEmph 2 4 3 6" xfId="45389" xr:uid="{677A3230-95B6-431E-AE05-E2264FE9CA72}"/>
    <cellStyle name="SAPBEXstdDataEmph 2 4 3 7" xfId="45390" xr:uid="{54591B4E-F8E2-4675-ABEF-4A32E4819AFA}"/>
    <cellStyle name="SAPBEXstdDataEmph 2 4 3 8" xfId="45392" xr:uid="{3ADBBBEA-CF4C-4F85-9FCB-550C989C8FF0}"/>
    <cellStyle name="SAPBEXstdDataEmph 2 4 3 9" xfId="38823" xr:uid="{D994AB25-8430-47F5-A690-DF362D142D67}"/>
    <cellStyle name="SAPBEXstdDataEmph 2 4 4" xfId="45394" xr:uid="{117A2124-5A8C-46AC-9891-6F06F8F8028B}"/>
    <cellStyle name="SAPBEXstdDataEmph 2 4 4 10" xfId="12857" xr:uid="{2027AC3F-3E62-435A-8599-D5F7BD32B4CB}"/>
    <cellStyle name="SAPBEXstdDataEmph 2 4 4 2" xfId="45395" xr:uid="{F4F67DDD-B27B-4C00-AD87-F7D593D4AAEB}"/>
    <cellStyle name="SAPBEXstdDataEmph 2 4 4 2 2" xfId="5052" xr:uid="{E38090EC-5764-471C-846A-85C1E87AD1B2}"/>
    <cellStyle name="SAPBEXstdDataEmph 2 4 4 2 3" xfId="5637" xr:uid="{72D45C2C-F01A-42DF-8026-92250BB8258D}"/>
    <cellStyle name="SAPBEXstdDataEmph 2 4 4 2 4" xfId="5648" xr:uid="{EEADEE63-0125-463F-ACBE-FB66618726CB}"/>
    <cellStyle name="SAPBEXstdDataEmph 2 4 4 2 5" xfId="5658" xr:uid="{29E0C96B-A32C-4C48-B724-5240BD5AC484}"/>
    <cellStyle name="SAPBEXstdDataEmph 2 4 4 2 6" xfId="9672" xr:uid="{DC56D9DA-09EA-499A-B94F-7F1597CE341B}"/>
    <cellStyle name="SAPBEXstdDataEmph 2 4 4 2 7" xfId="45396" xr:uid="{FF89AEAF-A9F2-48B4-901E-67F5BAFD995C}"/>
    <cellStyle name="SAPBEXstdDataEmph 2 4 4 2 8" xfId="45397" xr:uid="{53D423F9-78E7-41F8-9E71-0C726F8B66D8}"/>
    <cellStyle name="SAPBEXstdDataEmph 2 4 4 2 9" xfId="45398" xr:uid="{8A1B8F67-8113-428E-BC1B-F82CC4839430}"/>
    <cellStyle name="SAPBEXstdDataEmph 2 4 4 3" xfId="45399" xr:uid="{A1446F5E-45BD-4AB5-86EA-241C3FBE1F61}"/>
    <cellStyle name="SAPBEXstdDataEmph 2 4 4 4" xfId="45400" xr:uid="{91E1C7DC-7BA0-4C2B-9223-2DEFAC63C129}"/>
    <cellStyle name="SAPBEXstdDataEmph 2 4 4 5" xfId="45401" xr:uid="{8AC4748E-9A6D-43A0-AC5C-F98C6C284FE2}"/>
    <cellStyle name="SAPBEXstdDataEmph 2 4 4 6" xfId="14527" xr:uid="{878CADBC-F918-4DBD-8389-E5A068BD47C8}"/>
    <cellStyle name="SAPBEXstdDataEmph 2 4 4 7" xfId="14532" xr:uid="{1F7E759E-8BB2-4D44-BA17-E6AAAE5F0BB7}"/>
    <cellStyle name="SAPBEXstdDataEmph 2 4 4 8" xfId="14538" xr:uid="{106CE945-3A57-4B47-98EC-30D5EC95C848}"/>
    <cellStyle name="SAPBEXstdDataEmph 2 4 4 9" xfId="19204" xr:uid="{8544F26C-C3F4-4109-AD80-8586C7548D64}"/>
    <cellStyle name="SAPBEXstdDataEmph 2 4 5" xfId="45402" xr:uid="{EF8492A7-E4FB-4299-A77D-BC9B565A1F54}"/>
    <cellStyle name="SAPBEXstdDataEmph 2 4 5 10" xfId="45403" xr:uid="{21F38C87-71AA-408F-AB0C-6D7FCBEAFBD2}"/>
    <cellStyle name="SAPBEXstdDataEmph 2 4 5 2" xfId="45405" xr:uid="{388EA858-5A9E-4179-A07B-2FAF771504B5}"/>
    <cellStyle name="SAPBEXstdDataEmph 2 4 5 2 2" xfId="7171" xr:uid="{C4A99533-318B-4815-881A-8AEA93E32D20}"/>
    <cellStyle name="SAPBEXstdDataEmph 2 4 5 2 3" xfId="45406" xr:uid="{946F158E-C18E-4F70-AF89-0AAD654518EA}"/>
    <cellStyle name="SAPBEXstdDataEmph 2 4 5 2 4" xfId="45407" xr:uid="{CAC6A824-502A-4C6F-AAED-6ADAC8BC94FA}"/>
    <cellStyle name="SAPBEXstdDataEmph 2 4 5 2 5" xfId="45408" xr:uid="{6A481B23-9F14-4343-B085-C4C85436E89B}"/>
    <cellStyle name="SAPBEXstdDataEmph 2 4 5 2 6" xfId="45409" xr:uid="{C30B78CC-D16C-4C36-9991-C907A48FC196}"/>
    <cellStyle name="SAPBEXstdDataEmph 2 4 5 2 7" xfId="45410" xr:uid="{1B195468-6242-46E7-835F-4642BCCF8FEF}"/>
    <cellStyle name="SAPBEXstdDataEmph 2 4 5 2 8" xfId="45411" xr:uid="{FFA7823B-8CD6-4E7D-9732-742666473B71}"/>
    <cellStyle name="SAPBEXstdDataEmph 2 4 5 2 9" xfId="45412" xr:uid="{E29DA152-E3AA-43AD-AEA5-AE092BFA9B9B}"/>
    <cellStyle name="SAPBEXstdDataEmph 2 4 5 3" xfId="45413" xr:uid="{2C44C249-B689-4F66-9780-15D12B457E6C}"/>
    <cellStyle name="SAPBEXstdDataEmph 2 4 5 4" xfId="45414" xr:uid="{4D7A7B13-47D3-46C3-BEA0-99B5046A8C5A}"/>
    <cellStyle name="SAPBEXstdDataEmph 2 4 5 5" xfId="45415" xr:uid="{9DC4FD09-33AF-4B38-A10A-C86CE005E99F}"/>
    <cellStyle name="SAPBEXstdDataEmph 2 4 5 6" xfId="45416" xr:uid="{6908B7A7-5035-4410-BAB1-89B72BE5FE82}"/>
    <cellStyle name="SAPBEXstdDataEmph 2 4 5 7" xfId="45417" xr:uid="{0144D31F-8D5A-4BA2-8D36-4D6A3A9E1D91}"/>
    <cellStyle name="SAPBEXstdDataEmph 2 4 5 8" xfId="43696" xr:uid="{DE7F8A00-98D8-4FDA-94E7-35522DE549C6}"/>
    <cellStyle name="SAPBEXstdDataEmph 2 4 5 9" xfId="38846" xr:uid="{B5F713E2-B636-445C-AF61-5258560FACDE}"/>
    <cellStyle name="SAPBEXstdDataEmph 2 4 6" xfId="45419" xr:uid="{EB77E7DF-A2FA-4FA7-8912-13302E378DB5}"/>
    <cellStyle name="SAPBEXstdDataEmph 2 4 6 10" xfId="16708" xr:uid="{EE7BBFCF-C419-4FEA-82F9-8A5AE4B3016C}"/>
    <cellStyle name="SAPBEXstdDataEmph 2 4 6 2" xfId="45420" xr:uid="{CAB54C33-7F9B-4336-8D11-B23002F85842}"/>
    <cellStyle name="SAPBEXstdDataEmph 2 4 6 2 2" xfId="45421" xr:uid="{5702610F-1654-4017-B73D-27B94455DFF6}"/>
    <cellStyle name="SAPBEXstdDataEmph 2 4 6 2 3" xfId="45422" xr:uid="{C82C812D-D0F1-4E0F-BD06-484B5CBBEADC}"/>
    <cellStyle name="SAPBEXstdDataEmph 2 4 6 2 4" xfId="45423" xr:uid="{691629F6-2CC5-4D5C-B8FC-92F3F24A4B4B}"/>
    <cellStyle name="SAPBEXstdDataEmph 2 4 6 2 5" xfId="45424" xr:uid="{CD82F1B0-586B-4183-9906-04C380692784}"/>
    <cellStyle name="SAPBEXstdDataEmph 2 4 6 2 6" xfId="45425" xr:uid="{5D8D1544-5E82-4C0A-A015-36E7A44046E5}"/>
    <cellStyle name="SAPBEXstdDataEmph 2 4 6 2 7" xfId="45426" xr:uid="{CEFFA23D-FC17-414B-96DC-CA2080949C00}"/>
    <cellStyle name="SAPBEXstdDataEmph 2 4 6 2 8" xfId="45427" xr:uid="{C0F08D2F-3998-4C4B-A696-DA226B26D4FC}"/>
    <cellStyle name="SAPBEXstdDataEmph 2 4 6 2 9" xfId="45428" xr:uid="{AB55497D-1AAC-4395-A8DB-7F8256D328E9}"/>
    <cellStyle name="SAPBEXstdDataEmph 2 4 6 3" xfId="45429" xr:uid="{2E951232-9678-4627-86C6-EF28B093CE11}"/>
    <cellStyle name="SAPBEXstdDataEmph 2 4 6 4" xfId="45430" xr:uid="{795BFFEE-0A59-4400-AB14-7832744BDEDB}"/>
    <cellStyle name="SAPBEXstdDataEmph 2 4 6 5" xfId="45431" xr:uid="{384987DF-ABDD-4FCE-9600-058F160899C0}"/>
    <cellStyle name="SAPBEXstdDataEmph 2 4 6 6" xfId="45432" xr:uid="{87017915-34A2-47DA-927D-7FFE4F135C52}"/>
    <cellStyle name="SAPBEXstdDataEmph 2 4 6 7" xfId="45433" xr:uid="{2A0F6B78-6ADD-4071-A741-F550AE40F1B7}"/>
    <cellStyle name="SAPBEXstdDataEmph 2 4 6 8" xfId="45435" xr:uid="{2D92F0F1-4C9C-45B0-9693-94C651440FCA}"/>
    <cellStyle name="SAPBEXstdDataEmph 2 4 6 9" xfId="38861" xr:uid="{F09DFA2D-D53E-48AB-95D0-58D85AABCF09}"/>
    <cellStyle name="SAPBEXstdDataEmph 2 4 7" xfId="11439" xr:uid="{701DE877-44F1-47AE-9854-FE637E6B3CBA}"/>
    <cellStyle name="SAPBEXstdDataEmph 2 4 7 2" xfId="45437" xr:uid="{C088063A-299D-4463-83F7-86C0AB6C373E}"/>
    <cellStyle name="SAPBEXstdDataEmph 2 4 7 3" xfId="45438" xr:uid="{118D34CF-9B35-4A17-B7C3-873C00E0E989}"/>
    <cellStyle name="SAPBEXstdDataEmph 2 4 7 4" xfId="45439" xr:uid="{10635536-D90D-4402-85F0-65C8FE4FB7D7}"/>
    <cellStyle name="SAPBEXstdDataEmph 2 4 7 5" xfId="45440" xr:uid="{2305A8AB-1266-4F7E-9FFC-484F8E135DF1}"/>
    <cellStyle name="SAPBEXstdDataEmph 2 4 7 6" xfId="45441" xr:uid="{10A8E4EC-084E-4073-AD80-72D875CAD784}"/>
    <cellStyle name="SAPBEXstdDataEmph 2 4 7 7" xfId="45442" xr:uid="{1D82870A-0F16-4E17-8F2E-90262A8ACC43}"/>
    <cellStyle name="SAPBEXstdDataEmph 2 4 7 8" xfId="45444" xr:uid="{EDFFFA98-956D-4FBE-972D-870E589198BB}"/>
    <cellStyle name="SAPBEXstdDataEmph 2 4 7 9" xfId="38876" xr:uid="{679BDF7A-D84F-4908-9219-980E2560E545}"/>
    <cellStyle name="SAPBEXstdDataEmph 2 4 8" xfId="45446" xr:uid="{996436EF-1FEF-48AC-8764-E2A7CC037593}"/>
    <cellStyle name="SAPBEXstdDataEmph 2 4 8 2" xfId="44319" xr:uid="{AEDB86A6-D564-4D4B-AC25-46A7FD37D08B}"/>
    <cellStyle name="SAPBEXstdDataEmph 2 4 8 3" xfId="44321" xr:uid="{4FD89216-9F16-4525-B5D3-7C03D62D164D}"/>
    <cellStyle name="SAPBEXstdDataEmph 2 4 8 4" xfId="44323" xr:uid="{5C7EBC20-12BE-46B9-A0AB-3A013B6292FE}"/>
    <cellStyle name="SAPBEXstdDataEmph 2 4 8 5" xfId="44325" xr:uid="{5A874763-E46C-46F1-9D75-45573B717C44}"/>
    <cellStyle name="SAPBEXstdDataEmph 2 4 8 6" xfId="44327" xr:uid="{548EB7AE-4428-4EBD-A53C-C11FE2496AB2}"/>
    <cellStyle name="SAPBEXstdDataEmph 2 4 8 7" xfId="44329" xr:uid="{DCE436C6-B6B5-484D-9CD3-607FE87398B4}"/>
    <cellStyle name="SAPBEXstdDataEmph 2 4 8 8" xfId="45447" xr:uid="{A00EE68D-2417-4DD5-B935-8063FA11FF5C}"/>
    <cellStyle name="SAPBEXstdDataEmph 2 4 8 9" xfId="45448" xr:uid="{C841AF95-6B72-49EC-B25D-2DBC3138F222}"/>
    <cellStyle name="SAPBEXstdDataEmph 2 4 9" xfId="45449" xr:uid="{2962D6A5-5122-4FA3-A4F1-872B2510E2FF}"/>
    <cellStyle name="SAPBEXstdDataEmph 2 4 9 2" xfId="45450" xr:uid="{357EE6AB-589F-4B6D-B62F-A7D57963AA92}"/>
    <cellStyle name="SAPBEXstdDataEmph 2 4 9 3" xfId="45451" xr:uid="{FB1F796D-53EA-42D8-9303-CB82CA9C69DA}"/>
    <cellStyle name="SAPBEXstdDataEmph 2 4 9 4" xfId="45452" xr:uid="{AD5DD3E2-3349-4C55-A6DB-1876D50BDFE5}"/>
    <cellStyle name="SAPBEXstdDataEmph 2 4 9 5" xfId="45453" xr:uid="{EC3D4485-3429-4C1D-8FC9-7A3900878AD8}"/>
    <cellStyle name="SAPBEXstdDataEmph 2 4 9 6" xfId="45454" xr:uid="{3113FAF6-98B4-48D3-A6DA-A88A9DCB97B4}"/>
    <cellStyle name="SAPBEXstdDataEmph 2 4 9 7" xfId="45455" xr:uid="{0F0BEBBC-5E72-4212-AB00-C847A9F0610B}"/>
    <cellStyle name="SAPBEXstdDataEmph 2 4 9 8" xfId="45456" xr:uid="{3F24BCB2-8FFA-4287-AD21-6D8B6F16D603}"/>
    <cellStyle name="SAPBEXstdDataEmph 2 4 9 9" xfId="45457" xr:uid="{33987702-451A-4ED9-840D-68A83D074324}"/>
    <cellStyle name="SAPBEXstdDataEmph 2 4_New TB 18-19" xfId="45458" xr:uid="{8AA85CC6-3CF9-4B96-B794-81F0DC4D83AA}"/>
    <cellStyle name="SAPBEXstdDataEmph 2 5" xfId="3171" xr:uid="{E51B8010-95FC-4470-BDEF-293E1F70E4AD}"/>
    <cellStyle name="SAPBEXstdDataEmph 2 5 10" xfId="2924" xr:uid="{06E9F4C9-024F-425E-A067-6277403F3BD9}"/>
    <cellStyle name="SAPBEXstdDataEmph 2 5 2" xfId="7432" xr:uid="{4FA45024-7978-4805-BF31-FC01912BBBAC}"/>
    <cellStyle name="SAPBEXstdDataEmph 2 5 2 2" xfId="38028" xr:uid="{35328C5D-922B-4CB2-8FDF-EFC15EAC1DDD}"/>
    <cellStyle name="SAPBEXstdDataEmph 2 5 2 3" xfId="45459" xr:uid="{E2D6122B-16E9-4E3E-A664-05DBC1956F63}"/>
    <cellStyle name="SAPBEXstdDataEmph 2 5 2 4" xfId="45460" xr:uid="{C6617DD5-48F4-4554-AB1D-7DE27070435D}"/>
    <cellStyle name="SAPBEXstdDataEmph 2 5 2 5" xfId="45461" xr:uid="{B71AE80E-1BAA-4F00-9FC9-998FC2E25F90}"/>
    <cellStyle name="SAPBEXstdDataEmph 2 5 2 6" xfId="45462" xr:uid="{967F3C58-22E0-439C-856B-DA0BD4DCEDE4}"/>
    <cellStyle name="SAPBEXstdDataEmph 2 5 2 7" xfId="45463" xr:uid="{3BC4D853-DFD4-474C-A6BA-FC963A7971E4}"/>
    <cellStyle name="SAPBEXstdDataEmph 2 5 2 8" xfId="45464" xr:uid="{549C91F3-5A63-4280-B8A6-FF3D618477A3}"/>
    <cellStyle name="SAPBEXstdDataEmph 2 5 2 9" xfId="38943" xr:uid="{20A3AA3B-413D-4C61-984E-FDFD17AC4C65}"/>
    <cellStyle name="SAPBEXstdDataEmph 2 5 3" xfId="35908" xr:uid="{6F580769-38F3-485E-B6CF-54DE42BBD8AF}"/>
    <cellStyle name="SAPBEXstdDataEmph 2 5 4" xfId="35910" xr:uid="{51454E07-28D3-41BA-B6BA-B7F5868E6175}"/>
    <cellStyle name="SAPBEXstdDataEmph 2 5 5" xfId="35913" xr:uid="{51A3DEAF-8159-4330-A487-E6D76E2BFDA1}"/>
    <cellStyle name="SAPBEXstdDataEmph 2 5 6" xfId="35916" xr:uid="{7113A6D5-F874-4394-9A30-AEBD4FF1EBC6}"/>
    <cellStyle name="SAPBEXstdDataEmph 2 5 7" xfId="35919" xr:uid="{ADCC1FC4-4005-40DF-B8F5-9F9FB1CE42E1}"/>
    <cellStyle name="SAPBEXstdDataEmph 2 5 8" xfId="35922" xr:uid="{287547B0-65F0-4F68-937F-0D1986876962}"/>
    <cellStyle name="SAPBEXstdDataEmph 2 5 9" xfId="45465" xr:uid="{88014CE8-86FD-4639-A6AD-2D456D4233C8}"/>
    <cellStyle name="SAPBEXstdDataEmph 2 6" xfId="3183" xr:uid="{B10FA415-DFC0-443D-BE8B-A10AD48F67FA}"/>
    <cellStyle name="SAPBEXstdDataEmph 2 6 10" xfId="3638" xr:uid="{20B420BF-EF10-4430-AA7E-6EF8D4646D65}"/>
    <cellStyle name="SAPBEXstdDataEmph 2 6 2" xfId="3788" xr:uid="{398FF2FC-8934-4DA4-B977-C7EDD63FB05F}"/>
    <cellStyle name="SAPBEXstdDataEmph 2 6 2 2" xfId="2173" xr:uid="{3F66AC91-DEDA-40A5-BB5E-75C61F92D8EF}"/>
    <cellStyle name="SAPBEXstdDataEmph 2 6 2 3" xfId="3806" xr:uid="{74FEB015-B034-4859-8947-DFEC68096298}"/>
    <cellStyle name="SAPBEXstdDataEmph 2 6 2 4" xfId="3542" xr:uid="{1861B632-73DA-4313-8BC2-0AD796EF6953}"/>
    <cellStyle name="SAPBEXstdDataEmph 2 6 2 5" xfId="3559" xr:uid="{80A0A51D-F669-459C-B744-8227DDBEDCE1}"/>
    <cellStyle name="SAPBEXstdDataEmph 2 6 2 6" xfId="688" xr:uid="{2B4F3B22-347E-4378-9A00-FDEBBAB11286}"/>
    <cellStyle name="SAPBEXstdDataEmph 2 6 2 7" xfId="3576" xr:uid="{5D92D0B7-E1BF-456C-8E2A-05B57C2007FD}"/>
    <cellStyle name="SAPBEXstdDataEmph 2 6 2 8" xfId="3593" xr:uid="{0A7CCDD3-E35C-491A-9162-EE4FE7131A7B}"/>
    <cellStyle name="SAPBEXstdDataEmph 2 6 2 9" xfId="3608" xr:uid="{41DEF89F-4ECC-4D42-B436-7E37834E7D8D}"/>
    <cellStyle name="SAPBEXstdDataEmph 2 6 3" xfId="3810" xr:uid="{23996E15-32EA-47DD-B882-8F9EFFC8E797}"/>
    <cellStyle name="SAPBEXstdDataEmph 2 6 4" xfId="3845" xr:uid="{CBA2BFCF-C6F8-4D97-9E15-69D125A40A12}"/>
    <cellStyle name="SAPBEXstdDataEmph 2 6 5" xfId="3902" xr:uid="{715E61B3-4613-47B6-8D78-8495B1B2603C}"/>
    <cellStyle name="SAPBEXstdDataEmph 2 6 6" xfId="4001" xr:uid="{A347BB94-C805-45E7-AB37-A00F73F4596D}"/>
    <cellStyle name="SAPBEXstdDataEmph 2 6 7" xfId="4116" xr:uid="{3BE1A793-81A1-47CE-B7BA-6F6E10CCF1A9}"/>
    <cellStyle name="SAPBEXstdDataEmph 2 6 8" xfId="4128" xr:uid="{C0613FBA-DFF2-44F5-BE8F-592C87CE92A8}"/>
    <cellStyle name="SAPBEXstdDataEmph 2 6 9" xfId="2097" xr:uid="{AC7DDB81-3B1A-4B65-9107-E07AACDE43E1}"/>
    <cellStyle name="SAPBEXstdDataEmph 2 7" xfId="4132" xr:uid="{F12959C8-7F04-4173-AC7C-9A3E66DD7184}"/>
    <cellStyle name="SAPBEXstdDataEmph 2 7 10" xfId="23766" xr:uid="{F831DB2A-7EB8-4D40-98B4-DD9E46C6A8DC}"/>
    <cellStyle name="SAPBEXstdDataEmph 2 7 2" xfId="9743" xr:uid="{F219C69F-2336-4FBB-B004-FEE976263927}"/>
    <cellStyle name="SAPBEXstdDataEmph 2 7 2 2" xfId="45466" xr:uid="{B15A637D-8CA9-4B46-9838-EF92C795B628}"/>
    <cellStyle name="SAPBEXstdDataEmph 2 7 2 3" xfId="45467" xr:uid="{68E27457-71D3-49C6-89AF-2DCDAD7DB0FB}"/>
    <cellStyle name="SAPBEXstdDataEmph 2 7 2 4" xfId="45468" xr:uid="{470EC6D3-C695-40DE-80FB-C68F55A1A589}"/>
    <cellStyle name="SAPBEXstdDataEmph 2 7 2 5" xfId="45469" xr:uid="{71529098-EF5C-492C-8ABC-6B07E61AE137}"/>
    <cellStyle name="SAPBEXstdDataEmph 2 7 2 6" xfId="45470" xr:uid="{5C8FE386-4FC1-4F1E-AF1B-2841B0C356DF}"/>
    <cellStyle name="SAPBEXstdDataEmph 2 7 2 7" xfId="45471" xr:uid="{91F88AC1-58C9-43A6-B90A-5E846EF601FA}"/>
    <cellStyle name="SAPBEXstdDataEmph 2 7 2 8" xfId="45472" xr:uid="{573A1D85-2B98-473A-A5F8-669236BBCE5B}"/>
    <cellStyle name="SAPBEXstdDataEmph 2 7 2 9" xfId="45474" xr:uid="{848D5154-4EBA-4405-978C-98F2E8CBF6D0}"/>
    <cellStyle name="SAPBEXstdDataEmph 2 7 3" xfId="45475" xr:uid="{B6E38EEE-1504-4FB1-AB8E-908CC41125D5}"/>
    <cellStyle name="SAPBEXstdDataEmph 2 7 4" xfId="45476" xr:uid="{7221E085-7E65-4CC6-8EC0-0F1A167AD9A3}"/>
    <cellStyle name="SAPBEXstdDataEmph 2 7 5" xfId="45477" xr:uid="{CB3FB259-ED69-4E82-B2E1-18AED696480C}"/>
    <cellStyle name="SAPBEXstdDataEmph 2 7 6" xfId="45478" xr:uid="{333CE078-A2AF-48C5-8D1E-B79A65CF070E}"/>
    <cellStyle name="SAPBEXstdDataEmph 2 7 7" xfId="45479" xr:uid="{931B182C-233F-49D0-A92F-7D26984E331B}"/>
    <cellStyle name="SAPBEXstdDataEmph 2 7 8" xfId="45480" xr:uid="{CAB81FE9-C162-473C-AD30-9599211E1C22}"/>
    <cellStyle name="SAPBEXstdDataEmph 2 7 9" xfId="45481" xr:uid="{A03D91B9-82C1-4CF3-A6FC-7F0E336ADF4A}"/>
    <cellStyle name="SAPBEXstdDataEmph 2 8" xfId="45482" xr:uid="{42B931AF-49BE-431C-9405-C80A47C19BFE}"/>
    <cellStyle name="SAPBEXstdDataEmph 2 8 10" xfId="45483" xr:uid="{D6690F73-A8D9-4FF8-9772-7FDBAC737D53}"/>
    <cellStyle name="SAPBEXstdDataEmph 2 8 2" xfId="9349" xr:uid="{EA86D3B9-2213-439F-9840-3CF04014B2EA}"/>
    <cellStyle name="SAPBEXstdDataEmph 2 8 2 2" xfId="45484" xr:uid="{23D3A0F7-E594-49AA-B073-816BEA944998}"/>
    <cellStyle name="SAPBEXstdDataEmph 2 8 2 3" xfId="45485" xr:uid="{2426767A-D57A-427B-84E8-3151D437F7FA}"/>
    <cellStyle name="SAPBEXstdDataEmph 2 8 2 4" xfId="45486" xr:uid="{856F54CE-C0D0-4473-BCFD-2F8EF74A1225}"/>
    <cellStyle name="SAPBEXstdDataEmph 2 8 2 5" xfId="45487" xr:uid="{58DD707B-CBDA-42FD-9F3A-85F403BBF77D}"/>
    <cellStyle name="SAPBEXstdDataEmph 2 8 2 6" xfId="45488" xr:uid="{90B1B564-A637-402B-A293-7DAA2A5788AE}"/>
    <cellStyle name="SAPBEXstdDataEmph 2 8 2 7" xfId="45489" xr:uid="{69F623F2-D8B6-43DB-AB8F-E264156CC9CC}"/>
    <cellStyle name="SAPBEXstdDataEmph 2 8 2 8" xfId="45490" xr:uid="{BA71887D-16F2-4670-BCD9-136C17563516}"/>
    <cellStyle name="SAPBEXstdDataEmph 2 8 2 9" xfId="45491" xr:uid="{3A9A07F1-5616-4582-AB6F-4D314C4ABABC}"/>
    <cellStyle name="SAPBEXstdDataEmph 2 8 3" xfId="9360" xr:uid="{AA5406D9-618F-43E0-A7EC-EC124118C477}"/>
    <cellStyle name="SAPBEXstdDataEmph 2 8 4" xfId="9370" xr:uid="{E6C95F8D-94EB-4096-B8BF-F711766FC046}"/>
    <cellStyle name="SAPBEXstdDataEmph 2 8 5" xfId="9379" xr:uid="{2869ADC9-3480-4EB4-887A-33CD12EE59F9}"/>
    <cellStyle name="SAPBEXstdDataEmph 2 8 6" xfId="9388" xr:uid="{090AC706-E379-42DD-B7C5-B564025734A1}"/>
    <cellStyle name="SAPBEXstdDataEmph 2 8 7" xfId="9396" xr:uid="{4D18012C-3A38-4C3D-89A3-747CB83110E4}"/>
    <cellStyle name="SAPBEXstdDataEmph 2 8 8" xfId="9405" xr:uid="{28ADD41C-1712-45AB-979E-2861B5A7D625}"/>
    <cellStyle name="SAPBEXstdDataEmph 2 8 9" xfId="45492" xr:uid="{CAADDFA0-83B8-408E-862F-8EBB29F33084}"/>
    <cellStyle name="SAPBEXstdDataEmph 2 9" xfId="45493" xr:uid="{B78046BD-2A7A-42DA-853A-B174AA3B864D}"/>
    <cellStyle name="SAPBEXstdDataEmph 2 9 10" xfId="45494" xr:uid="{986F0338-4EE7-45C6-BB2F-8E4CB7C54970}"/>
    <cellStyle name="SAPBEXstdDataEmph 2 9 2" xfId="12454" xr:uid="{357AAB0B-9CFD-4E2B-A4B6-127D20386025}"/>
    <cellStyle name="SAPBEXstdDataEmph 2 9 2 2" xfId="45495" xr:uid="{FBD63D9A-D175-4BFB-8AD0-E5EAC2D9DE8F}"/>
    <cellStyle name="SAPBEXstdDataEmph 2 9 2 3" xfId="45496" xr:uid="{A0C111FA-8561-410C-97FE-39286950D9CA}"/>
    <cellStyle name="SAPBEXstdDataEmph 2 9 2 4" xfId="45497" xr:uid="{BABDCA7D-580B-4651-8CA8-446327B4461D}"/>
    <cellStyle name="SAPBEXstdDataEmph 2 9 2 5" xfId="45498" xr:uid="{E3529B14-872B-483C-83F1-08FB497E6C03}"/>
    <cellStyle name="SAPBEXstdDataEmph 2 9 2 6" xfId="45499" xr:uid="{23D711A0-ED58-4469-B797-6330C4C0A14B}"/>
    <cellStyle name="SAPBEXstdDataEmph 2 9 2 7" xfId="45500" xr:uid="{2E29AE01-1D2D-4CF3-B83E-C9B8E0DB37FC}"/>
    <cellStyle name="SAPBEXstdDataEmph 2 9 2 8" xfId="45501" xr:uid="{01FAA7DA-4AD7-4F8D-B132-AD35362E16D7}"/>
    <cellStyle name="SAPBEXstdDataEmph 2 9 2 9" xfId="45502" xr:uid="{1213CF5F-8C15-46F1-B67F-E84E21761DCA}"/>
    <cellStyle name="SAPBEXstdDataEmph 2 9 3" xfId="12477" xr:uid="{22866387-B756-4224-8FCA-37BF0000AD41}"/>
    <cellStyle name="SAPBEXstdDataEmph 2 9 4" xfId="45503" xr:uid="{29708F16-43D5-44D5-8F20-ED87AD597830}"/>
    <cellStyle name="SAPBEXstdDataEmph 2 9 5" xfId="45504" xr:uid="{1F129804-B7E7-4218-B3A8-06C204F55383}"/>
    <cellStyle name="SAPBEXstdDataEmph 2 9 6" xfId="45505" xr:uid="{3CE408E5-9EE4-4A8F-A8FD-DDF860AE7440}"/>
    <cellStyle name="SAPBEXstdDataEmph 2 9 7" xfId="14878" xr:uid="{B72D45D5-6771-4038-9204-AB092D657E6D}"/>
    <cellStyle name="SAPBEXstdDataEmph 2 9 8" xfId="45506" xr:uid="{2BECC4C6-62D4-4E08-89A5-01045A0A3220}"/>
    <cellStyle name="SAPBEXstdDataEmph 2 9 9" xfId="45507" xr:uid="{E8FC90A1-4B34-46BD-A1DC-5A9292858260}"/>
    <cellStyle name="SAPBEXstdDataEmph 2_New TB 18-19" xfId="45508" xr:uid="{55976005-6D5D-4C8B-AE3D-F65503FC357B}"/>
    <cellStyle name="SAPBEXstdDataEmph 20" xfId="45161" xr:uid="{CE700070-846F-4004-A624-BB5D38355C3B}"/>
    <cellStyle name="SAPBEXstdDataEmph 21" xfId="45163" xr:uid="{77EC8AF3-EC3C-460B-8FAF-0F74A35E30CB}"/>
    <cellStyle name="SAPBEXstdDataEmph 22" xfId="45165" xr:uid="{2185CA21-581F-4FB2-AD25-C50E0528E9DE}"/>
    <cellStyle name="SAPBEXstdDataEmph 3" xfId="45509" xr:uid="{5B21BE94-0CE9-4C80-81DB-49298DA8FF61}"/>
    <cellStyle name="SAPBEXstdDataEmph 3 10" xfId="45510" xr:uid="{90ACA8E1-326A-460E-BFE9-19D0295DBCD1}"/>
    <cellStyle name="SAPBEXstdDataEmph 3 10 2" xfId="45511" xr:uid="{844802A4-A3E7-4D02-A44D-458993FD19CC}"/>
    <cellStyle name="SAPBEXstdDataEmph 3 10 3" xfId="45512" xr:uid="{2EAE1B10-5959-43B2-A9F1-8FAB9C3D9461}"/>
    <cellStyle name="SAPBEXstdDataEmph 3 10 4" xfId="45513" xr:uid="{6F9B4D30-6D09-4AC4-9EEB-6CB7D8792DD8}"/>
    <cellStyle name="SAPBEXstdDataEmph 3 10 5" xfId="45514" xr:uid="{7A1D88AC-7E0A-4C6A-AD8A-AB6D8A4E274A}"/>
    <cellStyle name="SAPBEXstdDataEmph 3 10 6" xfId="45515" xr:uid="{1E403027-F39F-49EB-95B6-79FFC27FE66D}"/>
    <cellStyle name="SAPBEXstdDataEmph 3 10 7" xfId="45516" xr:uid="{AB517AA6-EB7A-4776-9207-1592F98E6064}"/>
    <cellStyle name="SAPBEXstdDataEmph 3 10 8" xfId="45517" xr:uid="{B663D3FE-8269-4737-9993-82DB5B6924D6}"/>
    <cellStyle name="SAPBEXstdDataEmph 3 10 9" xfId="45518" xr:uid="{95A8FE78-7777-4941-A5CC-3F888CB5907B}"/>
    <cellStyle name="SAPBEXstdDataEmph 3 11" xfId="45519" xr:uid="{BDB3F194-7019-45A0-A8F3-72D8675D386C}"/>
    <cellStyle name="SAPBEXstdDataEmph 3 11 2" xfId="26815" xr:uid="{B618AD49-44C1-4F5C-91A1-4D24328EDEBB}"/>
    <cellStyle name="SAPBEXstdDataEmph 3 11 3" xfId="26818" xr:uid="{A769B18C-25A5-43F8-8024-10EF1FDD4297}"/>
    <cellStyle name="SAPBEXstdDataEmph 3 11 4" xfId="26821" xr:uid="{19749E59-C99D-44BC-9C6B-294737BDD870}"/>
    <cellStyle name="SAPBEXstdDataEmph 3 11 5" xfId="45520" xr:uid="{A83479B7-947D-4C91-B57E-93D1C920F800}"/>
    <cellStyle name="SAPBEXstdDataEmph 3 11 6" xfId="45521" xr:uid="{C69BBB86-A316-4DBE-B4E0-B21D9AB5D092}"/>
    <cellStyle name="SAPBEXstdDataEmph 3 11 7" xfId="45522" xr:uid="{C0B941C6-B72B-4B50-A313-394A0E7C4302}"/>
    <cellStyle name="SAPBEXstdDataEmph 3 11 8" xfId="45523" xr:uid="{44A48147-76F9-450B-BB89-C618B5F407E7}"/>
    <cellStyle name="SAPBEXstdDataEmph 3 11 9" xfId="45524" xr:uid="{D41674EA-B031-4675-94FC-F82E6F8261BD}"/>
    <cellStyle name="SAPBEXstdDataEmph 3 12" xfId="45525" xr:uid="{61848922-5731-4BCC-8438-42C3C674269D}"/>
    <cellStyle name="SAPBEXstdDataEmph 3 12 2" xfId="41452" xr:uid="{618DB245-D134-4C14-96B8-F7045AD07162}"/>
    <cellStyle name="SAPBEXstdDataEmph 3 12 3" xfId="41455" xr:uid="{870A9D75-369C-464B-91EB-E7D789C83488}"/>
    <cellStyle name="SAPBEXstdDataEmph 3 12 4" xfId="45526" xr:uid="{9D6C3AD4-4587-44DE-AC72-75CB9E4F8F0F}"/>
    <cellStyle name="SAPBEXstdDataEmph 3 12 5" xfId="45528" xr:uid="{65A2E748-2730-4B97-831A-DCAB444547EB}"/>
    <cellStyle name="SAPBEXstdDataEmph 3 12 6" xfId="45530" xr:uid="{3CDA3F6F-7853-47C8-AE9D-B9E9F85667B0}"/>
    <cellStyle name="SAPBEXstdDataEmph 3 12 7" xfId="45532" xr:uid="{8039E445-0847-4D83-82DD-EDF69694F93C}"/>
    <cellStyle name="SAPBEXstdDataEmph 3 12 8" xfId="45534" xr:uid="{8FB36666-1E81-42E6-9380-3FCEA7D52D27}"/>
    <cellStyle name="SAPBEXstdDataEmph 3 12 9" xfId="45536" xr:uid="{97C0F6E2-5A83-44D3-B916-2EE0539B9D32}"/>
    <cellStyle name="SAPBEXstdDataEmph 3 13" xfId="45538" xr:uid="{6E60D637-01B6-4A3E-8359-8B46A1CAA4DE}"/>
    <cellStyle name="SAPBEXstdDataEmph 3 13 2" xfId="25781" xr:uid="{04A1B08E-2D76-4E7E-9CF8-657CFDA2F112}"/>
    <cellStyle name="SAPBEXstdDataEmph 3 13 3" xfId="25784" xr:uid="{A24F0170-33CD-4EBD-A58F-D38F1CF0CD7B}"/>
    <cellStyle name="SAPBEXstdDataEmph 3 13 4" xfId="25789" xr:uid="{65B3907D-713B-478A-98B7-5B8140137943}"/>
    <cellStyle name="SAPBEXstdDataEmph 3 13 5" xfId="25794" xr:uid="{1F64A2BD-3F5F-4636-8AD9-EDDC4BFBA2B9}"/>
    <cellStyle name="SAPBEXstdDataEmph 3 13 6" xfId="25799" xr:uid="{2B69CE6D-2907-42D0-9522-46CBE37C0F7A}"/>
    <cellStyle name="SAPBEXstdDataEmph 3 13 7" xfId="25805" xr:uid="{8A52D59A-45A0-423B-9241-6FA4620949CE}"/>
    <cellStyle name="SAPBEXstdDataEmph 3 13 8" xfId="25810" xr:uid="{2BA33CAE-23D1-4F9C-A3A5-C75077808A09}"/>
    <cellStyle name="SAPBEXstdDataEmph 3 13 9" xfId="29134" xr:uid="{EAB01A90-942A-4C78-B2FF-9D136A457CA9}"/>
    <cellStyle name="SAPBEXstdDataEmph 3 14" xfId="45539" xr:uid="{924F573C-E5A5-43B9-839E-3C25431EC74B}"/>
    <cellStyle name="SAPBEXstdDataEmph 3 15" xfId="45540" xr:uid="{AC549876-34CD-427F-A24B-E6488E3282FB}"/>
    <cellStyle name="SAPBEXstdDataEmph 3 16" xfId="45542" xr:uid="{08A57C77-233E-4784-974C-9DC94DC34177}"/>
    <cellStyle name="SAPBEXstdDataEmph 3 17" xfId="45544" xr:uid="{08A34C7E-5944-4534-9351-4300F554C6BF}"/>
    <cellStyle name="SAPBEXstdDataEmph 3 18" xfId="45545" xr:uid="{691688DE-C526-43B7-8CC3-F44E16DAFDFA}"/>
    <cellStyle name="SAPBEXstdDataEmph 3 19" xfId="45546" xr:uid="{E2452B99-5C1B-4C6C-A3FF-78759E00604F}"/>
    <cellStyle name="SAPBEXstdDataEmph 3 2" xfId="45547" xr:uid="{2013FC5C-C4A5-4272-9FF3-F85AC61CE736}"/>
    <cellStyle name="SAPBEXstdDataEmph 3 2 10" xfId="33199" xr:uid="{01B16198-C2B5-460C-8B56-4181A06C7278}"/>
    <cellStyle name="SAPBEXstdDataEmph 3 2 10 2" xfId="43865" xr:uid="{96AE6AC9-8D20-409A-BC89-31F8704C2F05}"/>
    <cellStyle name="SAPBEXstdDataEmph 3 2 10 3" xfId="45548" xr:uid="{E1972AC4-5E05-4881-9059-2EF5B91FBE4E}"/>
    <cellStyle name="SAPBEXstdDataEmph 3 2 10 4" xfId="29688" xr:uid="{1AEAAF7D-4EF2-46DC-91DC-4BEDE268DA74}"/>
    <cellStyle name="SAPBEXstdDataEmph 3 2 10 5" xfId="29692" xr:uid="{1642BF14-7B67-4BC7-A12E-2EFF2646F571}"/>
    <cellStyle name="SAPBEXstdDataEmph 3 2 10 6" xfId="29696" xr:uid="{1FFE1B49-08ED-44CB-BB29-82830BDC4FB9}"/>
    <cellStyle name="SAPBEXstdDataEmph 3 2 10 7" xfId="29701" xr:uid="{B228D5CA-4D1E-4093-95D7-18AC9F510012}"/>
    <cellStyle name="SAPBEXstdDataEmph 3 2 10 8" xfId="29705" xr:uid="{255634A7-8926-4443-B29D-C109FCE648DA}"/>
    <cellStyle name="SAPBEXstdDataEmph 3 2 10 9" xfId="29708" xr:uid="{0F110F21-967C-4EDE-9452-B61027A938E5}"/>
    <cellStyle name="SAPBEXstdDataEmph 3 2 11" xfId="33202" xr:uid="{F7556443-A00B-4A72-BA5B-16C0BB0CCC25}"/>
    <cellStyle name="SAPBEXstdDataEmph 3 2 12" xfId="45549" xr:uid="{5E63C7FD-9CCF-4FC5-8595-C48F0A390214}"/>
    <cellStyle name="SAPBEXstdDataEmph 3 2 13" xfId="45550" xr:uid="{4490CC24-FB9B-4B62-B605-256232E06190}"/>
    <cellStyle name="SAPBEXstdDataEmph 3 2 14" xfId="45551" xr:uid="{23E60BCC-BD92-4C41-A736-D61B089052C4}"/>
    <cellStyle name="SAPBEXstdDataEmph 3 2 15" xfId="45552" xr:uid="{81003F64-BAF0-410B-8B78-C2130940D537}"/>
    <cellStyle name="SAPBEXstdDataEmph 3 2 16" xfId="45553" xr:uid="{8DBA86F1-2E4B-49E4-A6DC-4D8531506AB9}"/>
    <cellStyle name="SAPBEXstdDataEmph 3 2 17" xfId="45554" xr:uid="{10B951A1-2057-4102-AADC-9BFDB711FD7C}"/>
    <cellStyle name="SAPBEXstdDataEmph 3 2 18" xfId="45555" xr:uid="{127133C1-0C37-4DFA-A3E6-2680D6F00BE1}"/>
    <cellStyle name="SAPBEXstdDataEmph 3 2 2" xfId="26772" xr:uid="{6BF9A32D-EE24-4315-AD95-83673AF89049}"/>
    <cellStyle name="SAPBEXstdDataEmph 3 2 2 10" xfId="513" xr:uid="{E37F9B86-4D25-44C7-AA6A-5981B2887F4D}"/>
    <cellStyle name="SAPBEXstdDataEmph 3 2 2 2" xfId="38096" xr:uid="{9C7E3763-65F4-4B4F-BB48-03A4E8D0A2AE}"/>
    <cellStyle name="SAPBEXstdDataEmph 3 2 2 2 2" xfId="45556" xr:uid="{82AA80DB-3911-4273-9643-54D617F83665}"/>
    <cellStyle name="SAPBEXstdDataEmph 3 2 2 2 3" xfId="45557" xr:uid="{8C0C363C-EDE5-4752-9B2A-A57564DD2111}"/>
    <cellStyle name="SAPBEXstdDataEmph 3 2 2 2 4" xfId="42607" xr:uid="{410709D1-7783-4330-B8D6-C3F00C7ABDDD}"/>
    <cellStyle name="SAPBEXstdDataEmph 3 2 2 2 5" xfId="42609" xr:uid="{A1015C21-51F8-4F6F-AB32-08DD2FC14035}"/>
    <cellStyle name="SAPBEXstdDataEmph 3 2 2 2 6" xfId="42612" xr:uid="{CD17B3BB-E5E4-44F6-B693-6431558DD17C}"/>
    <cellStyle name="SAPBEXstdDataEmph 3 2 2 2 7" xfId="42614" xr:uid="{BCBC322C-DF6A-4A1F-837A-D46C66FBA0D6}"/>
    <cellStyle name="SAPBEXstdDataEmph 3 2 2 2 8" xfId="42616" xr:uid="{24E77570-4F50-48CA-A658-97347CA6EC19}"/>
    <cellStyle name="SAPBEXstdDataEmph 3 2 2 2 9" xfId="42618" xr:uid="{88B87EAA-0757-4A79-9116-09C83C6442D9}"/>
    <cellStyle name="SAPBEXstdDataEmph 3 2 2 3" xfId="45558" xr:uid="{A16C0A7C-A2D3-44EF-9042-9ACC7DC20480}"/>
    <cellStyle name="SAPBEXstdDataEmph 3 2 2 4" xfId="45559" xr:uid="{EB7F6C9D-359C-4F64-86DB-C6B78B52C201}"/>
    <cellStyle name="SAPBEXstdDataEmph 3 2 2 5" xfId="45560" xr:uid="{32C0B4AD-A177-4CE1-8668-859B5DF21425}"/>
    <cellStyle name="SAPBEXstdDataEmph 3 2 2 6" xfId="45561" xr:uid="{0B6CA9A9-4601-4433-BD68-A5D957E26FD5}"/>
    <cellStyle name="SAPBEXstdDataEmph 3 2 2 7" xfId="45562" xr:uid="{956C9C6F-9C00-4E79-BF1D-37DCB306E929}"/>
    <cellStyle name="SAPBEXstdDataEmph 3 2 2 8" xfId="45564" xr:uid="{CCF96489-44ED-46DB-AE3C-1343E749E551}"/>
    <cellStyle name="SAPBEXstdDataEmph 3 2 2 9" xfId="45566" xr:uid="{14884F03-6462-452F-9515-A25621922709}"/>
    <cellStyle name="SAPBEXstdDataEmph 3 2 3" xfId="45568" xr:uid="{6E3B85B1-788F-4F82-8962-F087AA077D66}"/>
    <cellStyle name="SAPBEXstdDataEmph 3 2 3 10" xfId="29643" xr:uid="{FB41EB27-BB57-4EB8-9976-C2ACEF865DCA}"/>
    <cellStyle name="SAPBEXstdDataEmph 3 2 3 2" xfId="45569" xr:uid="{D0C4BB18-DB42-45FD-A274-109CCC441F12}"/>
    <cellStyle name="SAPBEXstdDataEmph 3 2 3 2 2" xfId="45570" xr:uid="{5233FB03-9ACE-4C73-85D6-3837DCE347D3}"/>
    <cellStyle name="SAPBEXstdDataEmph 3 2 3 2 3" xfId="45571" xr:uid="{317FBEEC-EDBE-4AAB-B426-0F8A46F2A4C8}"/>
    <cellStyle name="SAPBEXstdDataEmph 3 2 3 2 4" xfId="42632" xr:uid="{6781D6F4-8DF1-4B15-8398-5ADFA8D2C448}"/>
    <cellStyle name="SAPBEXstdDataEmph 3 2 3 2 5" xfId="42634" xr:uid="{AE313742-1EBC-471F-8FAD-84695B434AE2}"/>
    <cellStyle name="SAPBEXstdDataEmph 3 2 3 2 6" xfId="42636" xr:uid="{294ED4A2-FE2F-4568-AE1C-4C0FD435450D}"/>
    <cellStyle name="SAPBEXstdDataEmph 3 2 3 2 7" xfId="42638" xr:uid="{23340C9D-B507-4CB0-B761-1657A0CB477C}"/>
    <cellStyle name="SAPBEXstdDataEmph 3 2 3 2 8" xfId="42640" xr:uid="{3260ACBB-8824-4E82-96EE-5E3112393511}"/>
    <cellStyle name="SAPBEXstdDataEmph 3 2 3 2 9" xfId="42642" xr:uid="{575D17CE-752C-4568-ADAF-DB6F17067F10}"/>
    <cellStyle name="SAPBEXstdDataEmph 3 2 3 3" xfId="45572" xr:uid="{608AE56D-4CFE-4557-82B2-1324B3B828BA}"/>
    <cellStyle name="SAPBEXstdDataEmph 3 2 3 4" xfId="45573" xr:uid="{8805ABD0-E2FF-458B-9C23-3C068D97D4A8}"/>
    <cellStyle name="SAPBEXstdDataEmph 3 2 3 5" xfId="45574" xr:uid="{8611F06A-C00A-41D7-8E1D-416DE0DC7AE7}"/>
    <cellStyle name="SAPBEXstdDataEmph 3 2 3 6" xfId="45575" xr:uid="{59D134A8-D8C3-4413-9556-6ADCBD670D1C}"/>
    <cellStyle name="SAPBEXstdDataEmph 3 2 3 7" xfId="45576" xr:uid="{B4A717E7-9040-407E-A63E-C81098058745}"/>
    <cellStyle name="SAPBEXstdDataEmph 3 2 3 8" xfId="45578" xr:uid="{BCEFFABE-7BDE-44BC-BA80-9DF5D392B0DE}"/>
    <cellStyle name="SAPBEXstdDataEmph 3 2 3 9" xfId="45580" xr:uid="{60300CE2-6DFA-415D-A15D-2F0BAAEA99E2}"/>
    <cellStyle name="SAPBEXstdDataEmph 3 2 4" xfId="45582" xr:uid="{C0EDA6C8-56AB-42A3-828F-6122AFAFD991}"/>
    <cellStyle name="SAPBEXstdDataEmph 3 2 4 10" xfId="36524" xr:uid="{D92EB9FC-7440-45B1-8961-69FDD278397C}"/>
    <cellStyle name="SAPBEXstdDataEmph 3 2 4 2" xfId="45583" xr:uid="{BB8AC2B4-AC00-420C-BE70-1C3B312D0F34}"/>
    <cellStyle name="SAPBEXstdDataEmph 3 2 4 2 2" xfId="45584" xr:uid="{3124E81C-59BD-4102-A333-6DFE587134C9}"/>
    <cellStyle name="SAPBEXstdDataEmph 3 2 4 2 3" xfId="45585" xr:uid="{955F8956-4C34-42D0-8038-06B8D157867B}"/>
    <cellStyle name="SAPBEXstdDataEmph 3 2 4 2 4" xfId="26258" xr:uid="{C8F0B516-2265-46EB-AAFB-E2596412DBEB}"/>
    <cellStyle name="SAPBEXstdDataEmph 3 2 4 2 5" xfId="26261" xr:uid="{2E9E678E-00C9-4896-A0C9-EF9C5E89414E}"/>
    <cellStyle name="SAPBEXstdDataEmph 3 2 4 2 6" xfId="26264" xr:uid="{DE10C7A9-31D7-4635-B24D-76EA6F2DAC53}"/>
    <cellStyle name="SAPBEXstdDataEmph 3 2 4 2 7" xfId="26267" xr:uid="{1214E87B-5B77-4F27-A1CF-DF723D7B9F0F}"/>
    <cellStyle name="SAPBEXstdDataEmph 3 2 4 2 8" xfId="26270" xr:uid="{49144E45-E0DB-4283-A948-BF84127214D1}"/>
    <cellStyle name="SAPBEXstdDataEmph 3 2 4 2 9" xfId="26273" xr:uid="{99C86B4A-EE64-4ECD-985E-62479EC711FF}"/>
    <cellStyle name="SAPBEXstdDataEmph 3 2 4 3" xfId="45586" xr:uid="{B1A8D161-486D-4FDE-A3F4-C1C1660BEAF6}"/>
    <cellStyle name="SAPBEXstdDataEmph 3 2 4 4" xfId="45587" xr:uid="{E7F51F7C-0360-4CF1-A0F1-CD389A4E68E0}"/>
    <cellStyle name="SAPBEXstdDataEmph 3 2 4 5" xfId="45588" xr:uid="{06A888DA-5007-4CF9-88C0-01341B0013D2}"/>
    <cellStyle name="SAPBEXstdDataEmph 3 2 4 6" xfId="45589" xr:uid="{2F910B2E-07C1-48C3-98AB-0D95DA0091EC}"/>
    <cellStyle name="SAPBEXstdDataEmph 3 2 4 7" xfId="45590" xr:uid="{68FD8D69-E2CD-465C-9CC3-065A0880CC86}"/>
    <cellStyle name="SAPBEXstdDataEmph 3 2 4 8" xfId="45592" xr:uid="{C7C6904B-B4FA-4A1E-9504-4FAF6FAE6C43}"/>
    <cellStyle name="SAPBEXstdDataEmph 3 2 4 9" xfId="44765" xr:uid="{367B1079-7547-4CE6-9D71-E5B7C7170860}"/>
    <cellStyle name="SAPBEXstdDataEmph 3 2 5" xfId="45594" xr:uid="{24B4E59B-F4ED-4FED-B5B7-AAF6BA6DD934}"/>
    <cellStyle name="SAPBEXstdDataEmph 3 2 5 10" xfId="45595" xr:uid="{40B557DB-A1D5-4D6D-BD52-E20F6C71556F}"/>
    <cellStyle name="SAPBEXstdDataEmph 3 2 5 2" xfId="45596" xr:uid="{36E943BF-1E1B-46EA-8736-4498ABEFCA3F}"/>
    <cellStyle name="SAPBEXstdDataEmph 3 2 5 2 2" xfId="45597" xr:uid="{32B17024-B081-45A3-9A2F-DB992723BD6E}"/>
    <cellStyle name="SAPBEXstdDataEmph 3 2 5 2 3" xfId="45598" xr:uid="{7E345462-514C-4383-937D-DB99071B9A43}"/>
    <cellStyle name="SAPBEXstdDataEmph 3 2 5 2 4" xfId="42652" xr:uid="{18895987-FB5E-4AF9-98B4-FDDAEDE45706}"/>
    <cellStyle name="SAPBEXstdDataEmph 3 2 5 2 5" xfId="42654" xr:uid="{F35A19DF-013B-4CD9-AAF3-F53175E299E1}"/>
    <cellStyle name="SAPBEXstdDataEmph 3 2 5 2 6" xfId="42656" xr:uid="{97D48241-8A94-46E0-ABFA-A2CD41DD9495}"/>
    <cellStyle name="SAPBEXstdDataEmph 3 2 5 2 7" xfId="42658" xr:uid="{11D3E39F-AD84-4212-B2A3-79D6064651BD}"/>
    <cellStyle name="SAPBEXstdDataEmph 3 2 5 2 8" xfId="42660" xr:uid="{98D34491-5B7A-4A73-B0C0-0BF4D97CF005}"/>
    <cellStyle name="SAPBEXstdDataEmph 3 2 5 2 9" xfId="42662" xr:uid="{8B419FA7-11BB-4FB3-96BF-6736079A5535}"/>
    <cellStyle name="SAPBEXstdDataEmph 3 2 5 3" xfId="45599" xr:uid="{89104119-FDE1-4690-94BA-1B0BB865521C}"/>
    <cellStyle name="SAPBEXstdDataEmph 3 2 5 4" xfId="45600" xr:uid="{CB8DCC13-F355-4490-AC5B-04A54C926CFF}"/>
    <cellStyle name="SAPBEXstdDataEmph 3 2 5 5" xfId="19542" xr:uid="{14FDDC0E-58F8-48B2-A06F-2152B6A0A795}"/>
    <cellStyle name="SAPBEXstdDataEmph 3 2 5 6" xfId="45601" xr:uid="{1C5B846F-A354-410B-9F5E-64AC108DCA46}"/>
    <cellStyle name="SAPBEXstdDataEmph 3 2 5 7" xfId="45602" xr:uid="{A1720906-81C9-4FE7-A25F-A79DC75BB351}"/>
    <cellStyle name="SAPBEXstdDataEmph 3 2 5 8" xfId="45604" xr:uid="{7EA68FA8-A886-4E27-9B24-B28D08228A6B}"/>
    <cellStyle name="SAPBEXstdDataEmph 3 2 5 9" xfId="45606" xr:uid="{5B946CD2-0010-4F2A-AC6F-3A2067DD59B1}"/>
    <cellStyle name="SAPBEXstdDataEmph 3 2 6" xfId="45608" xr:uid="{6CD9AB0F-8B3A-4089-8BFA-8F6DC25FDA17}"/>
    <cellStyle name="SAPBEXstdDataEmph 3 2 6 10" xfId="45609" xr:uid="{A94269D2-9C17-451B-98BD-504D9A3BBA89}"/>
    <cellStyle name="SAPBEXstdDataEmph 3 2 6 2" xfId="37772" xr:uid="{B1A018BF-FD6B-444E-9A0E-21F63AA72BFA}"/>
    <cellStyle name="SAPBEXstdDataEmph 3 2 6 2 2" xfId="37774" xr:uid="{7D349C64-7B74-4FC2-9839-C0398057C5E5}"/>
    <cellStyle name="SAPBEXstdDataEmph 3 2 6 2 3" xfId="37776" xr:uid="{F547A17A-F78F-4F19-8403-F0BAD1CCEC16}"/>
    <cellStyle name="SAPBEXstdDataEmph 3 2 6 2 4" xfId="37779" xr:uid="{AFBD4827-147A-4660-83AA-EFF1AB92C7EC}"/>
    <cellStyle name="SAPBEXstdDataEmph 3 2 6 2 5" xfId="37782" xr:uid="{9BF58885-22C9-42ED-BED3-C47D9C3DF049}"/>
    <cellStyle name="SAPBEXstdDataEmph 3 2 6 2 6" xfId="42666" xr:uid="{0C9C237C-CC75-4C04-8322-693ECFA40BD3}"/>
    <cellStyle name="SAPBEXstdDataEmph 3 2 6 2 7" xfId="42668" xr:uid="{BA0B14FE-2AE8-4BF4-9625-ECCAFAF28034}"/>
    <cellStyle name="SAPBEXstdDataEmph 3 2 6 2 8" xfId="42670" xr:uid="{A7CD9CEA-3F2C-4665-825A-023CE0C3F48C}"/>
    <cellStyle name="SAPBEXstdDataEmph 3 2 6 2 9" xfId="42672" xr:uid="{1767B7BA-CFB2-4DC7-A069-AD205E235087}"/>
    <cellStyle name="SAPBEXstdDataEmph 3 2 6 3" xfId="37784" xr:uid="{1424E99C-4B3A-47E9-9FC5-F5E17E473F2F}"/>
    <cellStyle name="SAPBEXstdDataEmph 3 2 6 4" xfId="37789" xr:uid="{5F78B654-D0CC-4986-BD03-431F9DEF55D4}"/>
    <cellStyle name="SAPBEXstdDataEmph 3 2 6 5" xfId="19564" xr:uid="{BC114D50-7EF9-4B4D-A121-B9529E8478D1}"/>
    <cellStyle name="SAPBEXstdDataEmph 3 2 6 6" xfId="45610" xr:uid="{C0EA19DB-1BC0-4E29-A80F-39C342EFFB30}"/>
    <cellStyle name="SAPBEXstdDataEmph 3 2 6 7" xfId="45611" xr:uid="{50ED4ABA-37E9-4F2D-B2FC-8F39DA17485B}"/>
    <cellStyle name="SAPBEXstdDataEmph 3 2 6 8" xfId="45613" xr:uid="{1DE43616-4706-461E-AADE-AE8180ED523F}"/>
    <cellStyle name="SAPBEXstdDataEmph 3 2 6 9" xfId="45615" xr:uid="{20313E65-0A57-4BE4-A075-62882E019E87}"/>
    <cellStyle name="SAPBEXstdDataEmph 3 2 7" xfId="45617" xr:uid="{6558B788-D8D2-4B3E-B6D4-9D5F0677CB44}"/>
    <cellStyle name="SAPBEXstdDataEmph 3 2 7 2" xfId="37868" xr:uid="{5E724CA7-A3AE-4E03-AD9B-F69BD95F71D8}"/>
    <cellStyle name="SAPBEXstdDataEmph 3 2 7 3" xfId="37874" xr:uid="{088B1DE9-704A-42F2-9FE9-1FD54A4B2495}"/>
    <cellStyle name="SAPBEXstdDataEmph 3 2 7 4" xfId="37880" xr:uid="{EA25D537-11C2-43F7-883E-6831BFA629A8}"/>
    <cellStyle name="SAPBEXstdDataEmph 3 2 7 5" xfId="45618" xr:uid="{686904DD-ACDD-4CDE-818C-AE18BE6467D9}"/>
    <cellStyle name="SAPBEXstdDataEmph 3 2 7 6" xfId="45619" xr:uid="{D00827C2-BC42-4FAA-94F1-A27FB1D5C29F}"/>
    <cellStyle name="SAPBEXstdDataEmph 3 2 7 7" xfId="45620" xr:uid="{22114353-640E-49CA-B23B-81A9DCC02A60}"/>
    <cellStyle name="SAPBEXstdDataEmph 3 2 7 8" xfId="45622" xr:uid="{4213FEF5-4F50-47BC-9130-9DE9553621BD}"/>
    <cellStyle name="SAPBEXstdDataEmph 3 2 7 9" xfId="45624" xr:uid="{1A124F30-987C-4B4B-81D9-272C8781844A}"/>
    <cellStyle name="SAPBEXstdDataEmph 3 2 8" xfId="45626" xr:uid="{12879A5B-3A84-49C9-8DC5-1468E609534E}"/>
    <cellStyle name="SAPBEXstdDataEmph 3 2 8 2" xfId="37959" xr:uid="{C17E8693-D603-4483-9B7B-A2F555127733}"/>
    <cellStyle name="SAPBEXstdDataEmph 3 2 8 3" xfId="37965" xr:uid="{90C71A13-DFF4-4714-B541-367C59714512}"/>
    <cellStyle name="SAPBEXstdDataEmph 3 2 8 4" xfId="24925" xr:uid="{D1981AEA-94E6-43ED-8E4F-0F5FB5AB608A}"/>
    <cellStyle name="SAPBEXstdDataEmph 3 2 8 5" xfId="45627" xr:uid="{AC86C578-373D-4D2E-9B1E-8B836D89A2C3}"/>
    <cellStyle name="SAPBEXstdDataEmph 3 2 8 6" xfId="45628" xr:uid="{D64D6EFB-88B6-432F-BE30-FD24F1D0FDC0}"/>
    <cellStyle name="SAPBEXstdDataEmph 3 2 8 7" xfId="45629" xr:uid="{6BE6882F-F820-4F50-8CB8-4D2F2DD1C760}"/>
    <cellStyle name="SAPBEXstdDataEmph 3 2 8 8" xfId="45630" xr:uid="{0CD973F8-4B94-40DC-9A35-0F347CD68D9F}"/>
    <cellStyle name="SAPBEXstdDataEmph 3 2 8 9" xfId="45631" xr:uid="{B79D0BD9-15A9-4023-BBAE-5EA9FEBB5267}"/>
    <cellStyle name="SAPBEXstdDataEmph 3 2 9" xfId="45632" xr:uid="{5C6FBDDE-5D09-4239-B943-82FECD64C1BA}"/>
    <cellStyle name="SAPBEXstdDataEmph 3 2 9 2" xfId="37990" xr:uid="{139A429F-CB80-40D0-BE0D-5D8F9D8589EB}"/>
    <cellStyle name="SAPBEXstdDataEmph 3 2 9 3" xfId="37992" xr:uid="{F57F2DFD-8CCE-4E13-9770-A872D36C0216}"/>
    <cellStyle name="SAPBEXstdDataEmph 3 2 9 4" xfId="37994" xr:uid="{6A102322-F289-4C06-A43C-E963E3D1383C}"/>
    <cellStyle name="SAPBEXstdDataEmph 3 2 9 5" xfId="45633" xr:uid="{AEAF7321-62CD-45EB-9C85-8A06FFD3DBDB}"/>
    <cellStyle name="SAPBEXstdDataEmph 3 2 9 6" xfId="45634" xr:uid="{4DF3A1BF-7FFA-484E-90D7-19C06DE106B1}"/>
    <cellStyle name="SAPBEXstdDataEmph 3 2 9 7" xfId="45635" xr:uid="{E2F7796A-8697-490D-A87A-A307AAC08992}"/>
    <cellStyle name="SAPBEXstdDataEmph 3 2 9 8" xfId="45636" xr:uid="{C5789A9E-19EF-483F-AA3F-2CE6A95E9728}"/>
    <cellStyle name="SAPBEXstdDataEmph 3 2 9 9" xfId="45637" xr:uid="{89748C8F-F4F4-42F5-8565-763A7228EFF7}"/>
    <cellStyle name="SAPBEXstdDataEmph 3 2_New TB 18-19" xfId="45638" xr:uid="{9EF16325-3F45-4C5D-996B-4A5E45653991}"/>
    <cellStyle name="SAPBEXstdDataEmph 3 20" xfId="45541" xr:uid="{AC34B387-D8F5-482A-891A-4424FD19ED17}"/>
    <cellStyle name="SAPBEXstdDataEmph 3 21" xfId="45543" xr:uid="{147B8E4F-EA4B-46D2-AD3A-B124359D2F74}"/>
    <cellStyle name="SAPBEXstdDataEmph 3 3" xfId="45639" xr:uid="{A37DB702-A11B-40F3-9453-7CDF127459D1}"/>
    <cellStyle name="SAPBEXstdDataEmph 3 3 10" xfId="45640" xr:uid="{D0AFBF14-D8E1-4235-8953-3EE08541A3AA}"/>
    <cellStyle name="SAPBEXstdDataEmph 3 3 10 2" xfId="5819" xr:uid="{6E986CCF-AB45-4E57-A0DC-1D8EECB9564C}"/>
    <cellStyle name="SAPBEXstdDataEmph 3 3 10 3" xfId="5821" xr:uid="{EEC8E731-43B6-416F-A88F-7F89284D16AB}"/>
    <cellStyle name="SAPBEXstdDataEmph 3 3 10 4" xfId="5823" xr:uid="{F2A26A25-C1D7-465A-AA90-4BA014584072}"/>
    <cellStyle name="SAPBEXstdDataEmph 3 3 10 5" xfId="5825" xr:uid="{8E078F27-9311-4D05-9903-61A37D698D3D}"/>
    <cellStyle name="SAPBEXstdDataEmph 3 3 10 6" xfId="45641" xr:uid="{EB7C7B52-1921-41FE-BC92-48916E9A982C}"/>
    <cellStyle name="SAPBEXstdDataEmph 3 3 10 7" xfId="45642" xr:uid="{BE32AF24-61F7-48CB-A183-60B784495B85}"/>
    <cellStyle name="SAPBEXstdDataEmph 3 3 10 8" xfId="45643" xr:uid="{1C08E779-12B8-4D7F-8DE7-6D3B582A5026}"/>
    <cellStyle name="SAPBEXstdDataEmph 3 3 10 9" xfId="45644" xr:uid="{017085F1-D7AC-4428-AA31-E37F11CC41A5}"/>
    <cellStyle name="SAPBEXstdDataEmph 3 3 11" xfId="33131" xr:uid="{0863C96F-7BEF-426B-BFCA-62814B86B298}"/>
    <cellStyle name="SAPBEXstdDataEmph 3 3 12" xfId="33134" xr:uid="{6BC0F997-C462-4B16-947D-8B26760C01A2}"/>
    <cellStyle name="SAPBEXstdDataEmph 3 3 13" xfId="33610" xr:uid="{FB75180D-601E-47D8-AAFF-5448732C53AB}"/>
    <cellStyle name="SAPBEXstdDataEmph 3 3 14" xfId="33612" xr:uid="{79BF7AF8-88C1-4C89-8054-5F82229CFB20}"/>
    <cellStyle name="SAPBEXstdDataEmph 3 3 15" xfId="33614" xr:uid="{205D0B07-CEEB-4034-AB36-FB2DC4DB2E68}"/>
    <cellStyle name="SAPBEXstdDataEmph 3 3 16" xfId="33616" xr:uid="{8BE5BC2A-6768-4D4B-8DEC-E98EACE5DC85}"/>
    <cellStyle name="SAPBEXstdDataEmph 3 3 17" xfId="16377" xr:uid="{F10D1E3B-E101-4E06-A398-1CAE21A478ED}"/>
    <cellStyle name="SAPBEXstdDataEmph 3 3 18" xfId="16381" xr:uid="{265F4506-68EF-46B0-91F7-E683E376A5FE}"/>
    <cellStyle name="SAPBEXstdDataEmph 3 3 2" xfId="26806" xr:uid="{81BB02C4-3C4D-4303-A61A-1486D3FDBF9D}"/>
    <cellStyle name="SAPBEXstdDataEmph 3 3 2 10" xfId="24419" xr:uid="{02F14EE6-931E-424E-A78C-1EA031EA4C72}"/>
    <cellStyle name="SAPBEXstdDataEmph 3 3 2 2" xfId="38109" xr:uid="{AFBCB385-C4D6-4431-A7B8-00F41892DDCA}"/>
    <cellStyle name="SAPBEXstdDataEmph 3 3 2 2 2" xfId="45645" xr:uid="{1931DD62-D57B-4036-AECD-0D412E9C5A1B}"/>
    <cellStyle name="SAPBEXstdDataEmph 3 3 2 2 3" xfId="45646" xr:uid="{DC22AD1C-90A1-41D5-A8FD-CBA4F67B24F9}"/>
    <cellStyle name="SAPBEXstdDataEmph 3 3 2 2 4" xfId="45647" xr:uid="{9AF252A4-9295-4457-858B-F360914596B9}"/>
    <cellStyle name="SAPBEXstdDataEmph 3 3 2 2 5" xfId="45648" xr:uid="{99FF1E5D-1957-4BC4-A11B-CE21CCAD2F1C}"/>
    <cellStyle name="SAPBEXstdDataEmph 3 3 2 2 6" xfId="45649" xr:uid="{59453420-2A63-4DC8-A39C-47FC8D04745F}"/>
    <cellStyle name="SAPBEXstdDataEmph 3 3 2 2 7" xfId="45650" xr:uid="{7B45FEA3-C6D3-4E78-8CBF-36E1A84CBB66}"/>
    <cellStyle name="SAPBEXstdDataEmph 3 3 2 2 8" xfId="45651" xr:uid="{7EF2C289-AA5F-482E-AC9E-67909AD42F52}"/>
    <cellStyle name="SAPBEXstdDataEmph 3 3 2 2 9" xfId="45652" xr:uid="{F97950A2-4FD1-40D5-8A40-6EA68BFEDE2A}"/>
    <cellStyle name="SAPBEXstdDataEmph 3 3 2 3" xfId="45653" xr:uid="{9C0B836B-5CC3-48C3-8F1A-29AFAE86B89A}"/>
    <cellStyle name="SAPBEXstdDataEmph 3 3 2 4" xfId="45654" xr:uid="{332C0B97-2D2B-431F-B96D-5ECAB528FE0C}"/>
    <cellStyle name="SAPBEXstdDataEmph 3 3 2 5" xfId="45655" xr:uid="{4406629C-621A-4382-ABE6-9BE82FE87F3B}"/>
    <cellStyle name="SAPBEXstdDataEmph 3 3 2 6" xfId="45656" xr:uid="{BA3EAB07-F54B-4A64-8BD3-AD407281CA81}"/>
    <cellStyle name="SAPBEXstdDataEmph 3 3 2 7" xfId="45657" xr:uid="{C288CCFF-B421-4E68-9DE8-23A4E82D8F7D}"/>
    <cellStyle name="SAPBEXstdDataEmph 3 3 2 8" xfId="45659" xr:uid="{28DC8B28-03BF-402E-AF9B-157F5F312BEF}"/>
    <cellStyle name="SAPBEXstdDataEmph 3 3 2 9" xfId="45661" xr:uid="{1A2EDA63-3A7B-415D-BED6-7B354B1C587D}"/>
    <cellStyle name="SAPBEXstdDataEmph 3 3 3" xfId="8340" xr:uid="{F27178D7-FBA6-4062-B6CE-DEB8FA3123D3}"/>
    <cellStyle name="SAPBEXstdDataEmph 3 3 3 10" xfId="45663" xr:uid="{E19646D8-BF6D-487F-AAD8-AA176259BD8A}"/>
    <cellStyle name="SAPBEXstdDataEmph 3 3 3 2" xfId="45664" xr:uid="{E5A9B9B9-CC19-4EB7-BD3F-1D4135E039F3}"/>
    <cellStyle name="SAPBEXstdDataEmph 3 3 3 2 2" xfId="45665" xr:uid="{DE7BBD93-D8DE-40F3-8595-3442F24BB6D4}"/>
    <cellStyle name="SAPBEXstdDataEmph 3 3 3 2 3" xfId="45666" xr:uid="{00B7EF95-0CFE-49BC-B9E2-4149D149378A}"/>
    <cellStyle name="SAPBEXstdDataEmph 3 3 3 2 4" xfId="45667" xr:uid="{9D0DB1D8-4019-41FF-9922-BAD4EF2707F7}"/>
    <cellStyle name="SAPBEXstdDataEmph 3 3 3 2 5" xfId="45668" xr:uid="{B1CCBC04-C8CF-4114-85D9-A4A9FD84A3CD}"/>
    <cellStyle name="SAPBEXstdDataEmph 3 3 3 2 6" xfId="45669" xr:uid="{F7D8D54A-2D9E-4F36-8839-924D8565B1FC}"/>
    <cellStyle name="SAPBEXstdDataEmph 3 3 3 2 7" xfId="45670" xr:uid="{5CA02A76-B485-4815-A010-D007DCCDAE78}"/>
    <cellStyle name="SAPBEXstdDataEmph 3 3 3 2 8" xfId="45671" xr:uid="{24E7D983-B75A-415F-A071-43D64F9E3C34}"/>
    <cellStyle name="SAPBEXstdDataEmph 3 3 3 2 9" xfId="45672" xr:uid="{50B7BD3D-CE2B-4E09-AF4D-DBA289BF01E3}"/>
    <cellStyle name="SAPBEXstdDataEmph 3 3 3 3" xfId="45673" xr:uid="{C7D88FFF-8E92-46DC-A17B-1B2EF0869629}"/>
    <cellStyle name="SAPBEXstdDataEmph 3 3 3 4" xfId="45674" xr:uid="{6E60AF07-B627-4EB1-B0D6-9FC90E2AEB29}"/>
    <cellStyle name="SAPBEXstdDataEmph 3 3 3 5" xfId="45675" xr:uid="{C67C04C0-E7B9-4B91-9443-6F1C513E9E7C}"/>
    <cellStyle name="SAPBEXstdDataEmph 3 3 3 6" xfId="45676" xr:uid="{991E2709-634D-4DE1-ADF9-717841B6B16E}"/>
    <cellStyle name="SAPBEXstdDataEmph 3 3 3 7" xfId="45677" xr:uid="{8645EFCC-653E-489E-94AB-D5DEA39C946B}"/>
    <cellStyle name="SAPBEXstdDataEmph 3 3 3 8" xfId="45679" xr:uid="{06E234EF-DC8B-4144-BF08-BB6E865DD564}"/>
    <cellStyle name="SAPBEXstdDataEmph 3 3 3 9" xfId="45681" xr:uid="{752412AC-EBE9-418B-8B02-16CCC669587D}"/>
    <cellStyle name="SAPBEXstdDataEmph 3 3 4" xfId="7372" xr:uid="{0F5470B7-0C16-40D3-B84A-58563A322141}"/>
    <cellStyle name="SAPBEXstdDataEmph 3 3 4 10" xfId="45683" xr:uid="{9DAFD5B8-37D7-473A-93D4-D27285A9F1F0}"/>
    <cellStyle name="SAPBEXstdDataEmph 3 3 4 2" xfId="45684" xr:uid="{81E0127C-EDC7-4EE0-85F0-B99AA1505ED2}"/>
    <cellStyle name="SAPBEXstdDataEmph 3 3 4 2 2" xfId="22110" xr:uid="{4D9788EF-487D-4A89-8F89-ED61AAE7D0E8}"/>
    <cellStyle name="SAPBEXstdDataEmph 3 3 4 2 3" xfId="45685" xr:uid="{1E27BA36-2A8D-4D60-B421-4CE8DE26392A}"/>
    <cellStyle name="SAPBEXstdDataEmph 3 3 4 2 4" xfId="45686" xr:uid="{863B9D61-39EF-47DD-A005-E25BBF02CDA1}"/>
    <cellStyle name="SAPBEXstdDataEmph 3 3 4 2 5" xfId="45687" xr:uid="{50F955A3-5405-4810-8895-81CE3DAE0DA8}"/>
    <cellStyle name="SAPBEXstdDataEmph 3 3 4 2 6" xfId="45688" xr:uid="{0F985DAA-B983-47FA-8A9B-A346FABD27C1}"/>
    <cellStyle name="SAPBEXstdDataEmph 3 3 4 2 7" xfId="45689" xr:uid="{9C560C92-2441-4DFA-9B5C-F40FA8C4A8DF}"/>
    <cellStyle name="SAPBEXstdDataEmph 3 3 4 2 8" xfId="45690" xr:uid="{D2DFD61C-C670-4C75-B6E6-F3D75CE03CD5}"/>
    <cellStyle name="SAPBEXstdDataEmph 3 3 4 2 9" xfId="45691" xr:uid="{11FCB63C-76E4-4042-BDC5-62F32BE13551}"/>
    <cellStyle name="SAPBEXstdDataEmph 3 3 4 3" xfId="45692" xr:uid="{8B8C8386-03B8-45C2-B491-715E56DBFDD2}"/>
    <cellStyle name="SAPBEXstdDataEmph 3 3 4 4" xfId="45693" xr:uid="{734F0CB7-74C1-461C-8523-101BF85D0E31}"/>
    <cellStyle name="SAPBEXstdDataEmph 3 3 4 5" xfId="19657" xr:uid="{9C3343B5-E710-49B4-98A9-FE9468B5D9A2}"/>
    <cellStyle name="SAPBEXstdDataEmph 3 3 4 6" xfId="45694" xr:uid="{9F9FDCE1-6717-466C-ABDC-6AF3F664F439}"/>
    <cellStyle name="SAPBEXstdDataEmph 3 3 4 7" xfId="45695" xr:uid="{D38BF349-3451-471F-B92D-0CD10864BA60}"/>
    <cellStyle name="SAPBEXstdDataEmph 3 3 4 8" xfId="45697" xr:uid="{3FDB7358-B5CF-4B0A-8DA7-B3C038871D77}"/>
    <cellStyle name="SAPBEXstdDataEmph 3 3 4 9" xfId="44762" xr:uid="{FABC68B9-8B80-46F6-977E-DA59300B23FF}"/>
    <cellStyle name="SAPBEXstdDataEmph 3 3 5" xfId="2279" xr:uid="{A65C028C-4168-4891-A909-B52A080545EF}"/>
    <cellStyle name="SAPBEXstdDataEmph 3 3 5 10" xfId="25509" xr:uid="{E5746D69-ABAF-41C0-8023-C61D0E865465}"/>
    <cellStyle name="SAPBEXstdDataEmph 3 3 5 2" xfId="45699" xr:uid="{67CAA259-AD39-4483-9AC2-7F5D5A26EC77}"/>
    <cellStyle name="SAPBEXstdDataEmph 3 3 5 2 2" xfId="45700" xr:uid="{85FAB141-2096-428E-A78B-40C3744CAD58}"/>
    <cellStyle name="SAPBEXstdDataEmph 3 3 5 2 3" xfId="45701" xr:uid="{157E3F91-8573-42E0-98C8-32A65E6D1CE0}"/>
    <cellStyle name="SAPBEXstdDataEmph 3 3 5 2 4" xfId="45702" xr:uid="{E77F347A-E0DC-4512-8DF1-B0371541946A}"/>
    <cellStyle name="SAPBEXstdDataEmph 3 3 5 2 5" xfId="45703" xr:uid="{7A46221B-27A8-46DB-BBFD-485FA65634E4}"/>
    <cellStyle name="SAPBEXstdDataEmph 3 3 5 2 6" xfId="45704" xr:uid="{8F1559E4-F2EF-4580-B6A9-FB7660A07000}"/>
    <cellStyle name="SAPBEXstdDataEmph 3 3 5 2 7" xfId="45705" xr:uid="{3FCC12BF-27BF-4C9C-9F20-2181B5AA3E3D}"/>
    <cellStyle name="SAPBEXstdDataEmph 3 3 5 2 8" xfId="45706" xr:uid="{71FD22F4-FE92-4B33-8AE4-06557457FD6D}"/>
    <cellStyle name="SAPBEXstdDataEmph 3 3 5 2 9" xfId="45707" xr:uid="{13F75D3B-C198-4CC5-AB2A-FAF4F04B02BC}"/>
    <cellStyle name="SAPBEXstdDataEmph 3 3 5 3" xfId="45708" xr:uid="{C9FB0712-7239-4135-9DC7-A3638F212234}"/>
    <cellStyle name="SAPBEXstdDataEmph 3 3 5 4" xfId="45709" xr:uid="{F5100521-66AD-42B9-ADA1-EE28E975278E}"/>
    <cellStyle name="SAPBEXstdDataEmph 3 3 5 5" xfId="45710" xr:uid="{3665FB72-6658-4E87-AD09-755579E21850}"/>
    <cellStyle name="SAPBEXstdDataEmph 3 3 5 6" xfId="45711" xr:uid="{91AFD039-8095-44BA-B734-22D1D7E75C4A}"/>
    <cellStyle name="SAPBEXstdDataEmph 3 3 5 7" xfId="45712" xr:uid="{238B5085-77FB-47A6-A257-5F0ECDE12F73}"/>
    <cellStyle name="SAPBEXstdDataEmph 3 3 5 8" xfId="45714" xr:uid="{D94F540C-C869-4E79-95A0-7F267F7E022D}"/>
    <cellStyle name="SAPBEXstdDataEmph 3 3 5 9" xfId="45716" xr:uid="{C8C51E5C-0D16-4BEA-93C6-59B237B48829}"/>
    <cellStyle name="SAPBEXstdDataEmph 3 3 6" xfId="2289" xr:uid="{8CB79BB6-A49D-4816-8BE0-8D224C62BA96}"/>
    <cellStyle name="SAPBEXstdDataEmph 3 3 6 10" xfId="45718" xr:uid="{0D3A00EC-1592-4FE0-8ACC-FAC41663B054}"/>
    <cellStyle name="SAPBEXstdDataEmph 3 3 6 2" xfId="38056" xr:uid="{C29AAB2D-14A5-4206-A949-199F11A2F944}"/>
    <cellStyle name="SAPBEXstdDataEmph 3 3 6 2 2" xfId="45719" xr:uid="{C81B3A8D-E889-440C-BB2A-0E5752B49AEC}"/>
    <cellStyle name="SAPBEXstdDataEmph 3 3 6 2 3" xfId="45720" xr:uid="{9471B179-A593-4681-A47D-A110F08369FB}"/>
    <cellStyle name="SAPBEXstdDataEmph 3 3 6 2 4" xfId="45721" xr:uid="{1DCF012F-A2FF-459C-A38C-11EAFA2A30B6}"/>
    <cellStyle name="SAPBEXstdDataEmph 3 3 6 2 5" xfId="45722" xr:uid="{89D74AD5-BC8A-4541-93B8-99E24E401D2F}"/>
    <cellStyle name="SAPBEXstdDataEmph 3 3 6 2 6" xfId="45723" xr:uid="{D223805D-13F6-4F01-912D-E789C57673B4}"/>
    <cellStyle name="SAPBEXstdDataEmph 3 3 6 2 7" xfId="45724" xr:uid="{039AA207-DF4A-4030-AC58-575B1475BBB8}"/>
    <cellStyle name="SAPBEXstdDataEmph 3 3 6 2 8" xfId="45725" xr:uid="{DC3C391A-6019-4911-9FF2-38BABD1869EB}"/>
    <cellStyle name="SAPBEXstdDataEmph 3 3 6 2 9" xfId="45726" xr:uid="{AAA4DA7B-B38B-4F0A-B210-8A4ECF34408E}"/>
    <cellStyle name="SAPBEXstdDataEmph 3 3 6 3" xfId="38058" xr:uid="{BD5B4810-9A01-4AEE-8F20-A16835B8D487}"/>
    <cellStyle name="SAPBEXstdDataEmph 3 3 6 4" xfId="38060" xr:uid="{BA718062-32B6-4B6B-BFF0-C7461FD907A8}"/>
    <cellStyle name="SAPBEXstdDataEmph 3 3 6 5" xfId="45727" xr:uid="{13C76F0B-9A58-49F1-9F85-80D4ACC9C130}"/>
    <cellStyle name="SAPBEXstdDataEmph 3 3 6 6" xfId="45728" xr:uid="{14206346-8BA9-49A7-86E7-FF64C77834C2}"/>
    <cellStyle name="SAPBEXstdDataEmph 3 3 6 7" xfId="45729" xr:uid="{C78807AF-1BA9-4924-B1F5-94EEA6308901}"/>
    <cellStyle name="SAPBEXstdDataEmph 3 3 6 8" xfId="45731" xr:uid="{CCCD130A-50A1-4538-8914-DA171B9CBAFB}"/>
    <cellStyle name="SAPBEXstdDataEmph 3 3 6 9" xfId="45733" xr:uid="{5B212412-18DE-4B0F-92CE-C6A08987342D}"/>
    <cellStyle name="SAPBEXstdDataEmph 3 3 7" xfId="355" xr:uid="{ADCE8D58-763E-49C4-917B-8CC2099F6201}"/>
    <cellStyle name="SAPBEXstdDataEmph 3 3 7 2" xfId="38066" xr:uid="{0D5E984D-CD87-469A-BDE1-546502E4916A}"/>
    <cellStyle name="SAPBEXstdDataEmph 3 3 7 3" xfId="38068" xr:uid="{C586B617-E792-4C74-B1CA-BF1F3EA36E74}"/>
    <cellStyle name="SAPBEXstdDataEmph 3 3 7 4" xfId="38070" xr:uid="{EC190C2F-ACBA-499F-BC6B-ED6B703149C5}"/>
    <cellStyle name="SAPBEXstdDataEmph 3 3 7 5" xfId="45735" xr:uid="{19BA3C53-FB31-4686-8CD4-0AF3595880F2}"/>
    <cellStyle name="SAPBEXstdDataEmph 3 3 7 6" xfId="45736" xr:uid="{F5DA8FB9-7910-49B6-967A-6DF3964FDDF2}"/>
    <cellStyle name="SAPBEXstdDataEmph 3 3 7 7" xfId="45737" xr:uid="{AE1C3148-FC1F-4929-A03A-3B2F5FC20539}"/>
    <cellStyle name="SAPBEXstdDataEmph 3 3 7 8" xfId="45739" xr:uid="{8E9EAC3E-FFD1-427E-96BC-099F819D48FC}"/>
    <cellStyle name="SAPBEXstdDataEmph 3 3 7 9" xfId="45741" xr:uid="{465139F1-F4CB-41A4-81D4-BC28D49D41A3}"/>
    <cellStyle name="SAPBEXstdDataEmph 3 3 8" xfId="404" xr:uid="{658E3F77-858A-4CAC-8F42-5D947105A9C4}"/>
    <cellStyle name="SAPBEXstdDataEmph 3 3 8 2" xfId="38085" xr:uid="{227C9CE3-6AED-487D-B051-BEEF414CA569}"/>
    <cellStyle name="SAPBEXstdDataEmph 3 3 8 3" xfId="38088" xr:uid="{C1F9CFF8-6E26-4ADF-961D-E2FC461A5008}"/>
    <cellStyle name="SAPBEXstdDataEmph 3 3 8 4" xfId="19597" xr:uid="{F6D78545-D78E-4426-AEA9-54A5006872E7}"/>
    <cellStyle name="SAPBEXstdDataEmph 3 3 8 5" xfId="44370" xr:uid="{266F272C-DA1D-411D-ACFF-573681B4DF4D}"/>
    <cellStyle name="SAPBEXstdDataEmph 3 3 8 6" xfId="44372" xr:uid="{23C8B4FB-A017-447D-B598-71D75AA5383A}"/>
    <cellStyle name="SAPBEXstdDataEmph 3 3 8 7" xfId="44374" xr:uid="{05C5861A-5B6D-42DD-8A6A-FEB854B9A989}"/>
    <cellStyle name="SAPBEXstdDataEmph 3 3 8 8" xfId="45743" xr:uid="{AAE681C8-B45F-4E48-880F-0AD3ACFE004C}"/>
    <cellStyle name="SAPBEXstdDataEmph 3 3 8 9" xfId="45744" xr:uid="{4B243B37-45DB-4C30-BC04-4BAC01D35BB7}"/>
    <cellStyle name="SAPBEXstdDataEmph 3 3 9" xfId="45745" xr:uid="{B2F597E0-C2FE-4D19-A1DC-325343130363}"/>
    <cellStyle name="SAPBEXstdDataEmph 3 3 9 2" xfId="38102" xr:uid="{792D0DEF-E923-4429-B703-B2285C262A89}"/>
    <cellStyle name="SAPBEXstdDataEmph 3 3 9 3" xfId="38104" xr:uid="{8A29B0EB-22DF-4971-80BE-7ACEC4D90CD5}"/>
    <cellStyle name="SAPBEXstdDataEmph 3 3 9 4" xfId="38106" xr:uid="{B53C9D32-70CD-4754-82F3-53BC8068470D}"/>
    <cellStyle name="SAPBEXstdDataEmph 3 3 9 5" xfId="33618" xr:uid="{4FAD073A-45DF-48CA-BAD4-83E85B1F8A34}"/>
    <cellStyle name="SAPBEXstdDataEmph 3 3 9 6" xfId="1491" xr:uid="{E8CCCC4F-E094-4A24-A513-537E1720C0D6}"/>
    <cellStyle name="SAPBEXstdDataEmph 3 3 9 7" xfId="45746" xr:uid="{6DB1C3AC-DA39-4249-962D-85E60F10B833}"/>
    <cellStyle name="SAPBEXstdDataEmph 3 3 9 8" xfId="45747" xr:uid="{7795B4AE-D702-4FF8-9C12-3E8D8880DC88}"/>
    <cellStyle name="SAPBEXstdDataEmph 3 3 9 9" xfId="44778" xr:uid="{3A814687-0A03-42A8-8524-19643C235C08}"/>
    <cellStyle name="SAPBEXstdDataEmph 3 3_New TB 18-19" xfId="45748" xr:uid="{759591DC-AE58-40A7-A16B-D73CA7340001}"/>
    <cellStyle name="SAPBEXstdDataEmph 3 4" xfId="1765" xr:uid="{A57BBAF7-1FEA-4B92-BB3A-DD151B687626}"/>
    <cellStyle name="SAPBEXstdDataEmph 3 4 10" xfId="45749" xr:uid="{5C647846-A81A-4526-B8D9-2046511712A3}"/>
    <cellStyle name="SAPBEXstdDataEmph 3 4 10 2" xfId="45750" xr:uid="{84E5F1CC-8C61-4513-999A-A851F2BC755F}"/>
    <cellStyle name="SAPBEXstdDataEmph 3 4 10 3" xfId="45751" xr:uid="{99592E50-B8B0-463C-9E33-B1CA25CB7D12}"/>
    <cellStyle name="SAPBEXstdDataEmph 3 4 10 4" xfId="45752" xr:uid="{A81FB6BB-3A88-4F85-AF8F-781DF307AE6B}"/>
    <cellStyle name="SAPBEXstdDataEmph 3 4 10 5" xfId="45754" xr:uid="{1F9A6E84-8F8F-419D-BA87-44F6415429F4}"/>
    <cellStyle name="SAPBEXstdDataEmph 3 4 10 6" xfId="45755" xr:uid="{BDB72A23-55EB-4177-93D6-0DD575900F81}"/>
    <cellStyle name="SAPBEXstdDataEmph 3 4 10 7" xfId="45756" xr:uid="{10AD9BF7-993E-44D6-994B-DF8BB6314430}"/>
    <cellStyle name="SAPBEXstdDataEmph 3 4 10 8" xfId="45757" xr:uid="{A4D4E560-0655-40A6-8315-5D37EEB46829}"/>
    <cellStyle name="SAPBEXstdDataEmph 3 4 10 9" xfId="45758" xr:uid="{0F37069B-0071-4533-86FA-D72E48419B9D}"/>
    <cellStyle name="SAPBEXstdDataEmph 3 4 11" xfId="29091" xr:uid="{3A574906-F17C-4D95-AC14-B409281388E4}"/>
    <cellStyle name="SAPBEXstdDataEmph 3 4 12" xfId="29111" xr:uid="{D3A1A48B-BB40-4856-B03D-F51F1F623238}"/>
    <cellStyle name="SAPBEXstdDataEmph 3 4 13" xfId="29114" xr:uid="{26461B3A-5510-48E5-AE1E-440C0DAA38F5}"/>
    <cellStyle name="SAPBEXstdDataEmph 3 4 14" xfId="29117" xr:uid="{ED599856-A7CA-44A3-A8F7-B2F056436765}"/>
    <cellStyle name="SAPBEXstdDataEmph 3 4 15" xfId="45759" xr:uid="{EC4D3ADE-1842-4403-B7A8-7D7D35888E25}"/>
    <cellStyle name="SAPBEXstdDataEmph 3 4 16" xfId="45760" xr:uid="{9E845D67-BB83-475B-95F9-07C464F235DC}"/>
    <cellStyle name="SAPBEXstdDataEmph 3 4 17" xfId="45761" xr:uid="{AA1F3B75-1EA2-4030-957F-D7FCE0FFE891}"/>
    <cellStyle name="SAPBEXstdDataEmph 3 4 18" xfId="45762" xr:uid="{4C5121E0-7195-4FE1-8647-382482939DFC}"/>
    <cellStyle name="SAPBEXstdDataEmph 3 4 2" xfId="26893" xr:uid="{3ADD2CD4-1BF2-4216-8387-D433DCEEAC86}"/>
    <cellStyle name="SAPBEXstdDataEmph 3 4 2 10" xfId="45764" xr:uid="{96310ED1-CF92-44B4-ACFA-3F7AC8E4E44B}"/>
    <cellStyle name="SAPBEXstdDataEmph 3 4 2 2" xfId="45765" xr:uid="{EB146CA8-538F-4675-9EC6-5ADA6FA7A366}"/>
    <cellStyle name="SAPBEXstdDataEmph 3 4 2 2 2" xfId="45766" xr:uid="{E4F404A6-5ACE-4844-B1D0-E53E64F30776}"/>
    <cellStyle name="SAPBEXstdDataEmph 3 4 2 2 3" xfId="45767" xr:uid="{11C69C39-2701-4B45-86CE-5069C0980C88}"/>
    <cellStyle name="SAPBEXstdDataEmph 3 4 2 2 4" xfId="45768" xr:uid="{69F2BE19-FE7E-40B2-959F-BBE58D0C49BF}"/>
    <cellStyle name="SAPBEXstdDataEmph 3 4 2 2 5" xfId="45769" xr:uid="{1CF1924F-9703-48D1-9334-E9BE1503AD68}"/>
    <cellStyle name="SAPBEXstdDataEmph 3 4 2 2 6" xfId="45770" xr:uid="{AB31CA1B-7028-44A5-84DF-14E978BD6B33}"/>
    <cellStyle name="SAPBEXstdDataEmph 3 4 2 2 7" xfId="45771" xr:uid="{9CA20599-3829-4F65-A496-75D711760C26}"/>
    <cellStyle name="SAPBEXstdDataEmph 3 4 2 2 8" xfId="45772" xr:uid="{2BC8F273-919C-43C0-B8B7-F87BB4E1FE8A}"/>
    <cellStyle name="SAPBEXstdDataEmph 3 4 2 2 9" xfId="45773" xr:uid="{707614FA-D225-4B2E-B8FB-589C97621011}"/>
    <cellStyle name="SAPBEXstdDataEmph 3 4 2 3" xfId="45774" xr:uid="{D93C0A92-C5AD-478E-97A7-132B46FC47AF}"/>
    <cellStyle name="SAPBEXstdDataEmph 3 4 2 4" xfId="45775" xr:uid="{C9EECF8C-1E7F-4C9B-BDB4-FE1E8162549D}"/>
    <cellStyle name="SAPBEXstdDataEmph 3 4 2 5" xfId="45776" xr:uid="{689E417C-1928-4B87-95A4-49DE8DF92018}"/>
    <cellStyle name="SAPBEXstdDataEmph 3 4 2 6" xfId="45777" xr:uid="{EBA919AE-DBC3-4D84-890D-B1A41FD8A7FD}"/>
    <cellStyle name="SAPBEXstdDataEmph 3 4 2 7" xfId="45778" xr:uid="{D056BE68-C9F5-46BC-B8F0-E8F2D137C11C}"/>
    <cellStyle name="SAPBEXstdDataEmph 3 4 2 8" xfId="45780" xr:uid="{2C52FD3B-9A21-435D-AEA7-789005DAEB81}"/>
    <cellStyle name="SAPBEXstdDataEmph 3 4 2 9" xfId="45782" xr:uid="{D442559F-541E-4CE4-A4B1-26A6537288D3}"/>
    <cellStyle name="SAPBEXstdDataEmph 3 4 3" xfId="45784" xr:uid="{956B5316-EC6A-46C5-B9DF-E0E13AF9533D}"/>
    <cellStyle name="SAPBEXstdDataEmph 3 4 3 10" xfId="45786" xr:uid="{B3BC568F-9A2E-4F3B-A76A-30CCBDFC9B7F}"/>
    <cellStyle name="SAPBEXstdDataEmph 3 4 3 2" xfId="45787" xr:uid="{B108CF0E-17C2-4FCF-8A3A-A9B1BEB803B7}"/>
    <cellStyle name="SAPBEXstdDataEmph 3 4 3 2 2" xfId="45788" xr:uid="{A768E87D-AD30-4F40-A041-22605DE1E2F8}"/>
    <cellStyle name="SAPBEXstdDataEmph 3 4 3 2 3" xfId="27641" xr:uid="{D8EB103A-3D56-4D0C-B1CD-24D77B6DCAB1}"/>
    <cellStyle name="SAPBEXstdDataEmph 3 4 3 2 4" xfId="11263" xr:uid="{D749A694-2E93-4A45-B337-BCDF59080724}"/>
    <cellStyle name="SAPBEXstdDataEmph 3 4 3 2 5" xfId="8653" xr:uid="{A628A985-1E1C-4A34-B128-C1ACAD338E80}"/>
    <cellStyle name="SAPBEXstdDataEmph 3 4 3 2 6" xfId="8660" xr:uid="{C5C579F8-18B2-4630-9104-DF7A8605B2DE}"/>
    <cellStyle name="SAPBEXstdDataEmph 3 4 3 2 7" xfId="8664" xr:uid="{8C94A0C6-8F1F-487A-B660-94819AF79C4A}"/>
    <cellStyle name="SAPBEXstdDataEmph 3 4 3 2 8" xfId="45789" xr:uid="{FFE8C364-F224-4DC5-9B77-2E4072BDD93E}"/>
    <cellStyle name="SAPBEXstdDataEmph 3 4 3 2 9" xfId="45790" xr:uid="{136DA570-060E-4928-AFC8-FAF92EAF1961}"/>
    <cellStyle name="SAPBEXstdDataEmph 3 4 3 3" xfId="45791" xr:uid="{E65DB960-3DC6-4868-B4C5-FE05D0C92079}"/>
    <cellStyle name="SAPBEXstdDataEmph 3 4 3 4" xfId="45792" xr:uid="{8BBDD7B0-6222-4D1F-9C9C-B5C111600391}"/>
    <cellStyle name="SAPBEXstdDataEmph 3 4 3 5" xfId="45793" xr:uid="{D7013470-E434-490C-BAA3-555D15068369}"/>
    <cellStyle name="SAPBEXstdDataEmph 3 4 3 6" xfId="45794" xr:uid="{1CF52F06-BE25-4016-93EE-E6C77CCE61DF}"/>
    <cellStyle name="SAPBEXstdDataEmph 3 4 3 7" xfId="45795" xr:uid="{1F2E11FF-1CA1-4009-A82A-EDDC3E406DA3}"/>
    <cellStyle name="SAPBEXstdDataEmph 3 4 3 8" xfId="45797" xr:uid="{183ECE8F-33A3-4683-9604-5C6BACDD37FF}"/>
    <cellStyle name="SAPBEXstdDataEmph 3 4 3 9" xfId="45799" xr:uid="{DD3E2B3C-7445-47CA-B34B-A5225235BCA1}"/>
    <cellStyle name="SAPBEXstdDataEmph 3 4 4" xfId="45801" xr:uid="{B291848C-9755-4696-8DAA-69F765FA4014}"/>
    <cellStyle name="SAPBEXstdDataEmph 3 4 4 10" xfId="45802" xr:uid="{4D25E942-8627-4F43-9E92-027523574D69}"/>
    <cellStyle name="SAPBEXstdDataEmph 3 4 4 2" xfId="37707" xr:uid="{925CF3A1-6433-4860-84FD-D384ED0BE7A7}"/>
    <cellStyle name="SAPBEXstdDataEmph 3 4 4 2 2" xfId="45803" xr:uid="{96451C4D-7C4E-414F-A636-28CC138165C4}"/>
    <cellStyle name="SAPBEXstdDataEmph 3 4 4 2 3" xfId="45804" xr:uid="{9022ABEE-558A-4B98-94E2-BD88EC2DA810}"/>
    <cellStyle name="SAPBEXstdDataEmph 3 4 4 2 4" xfId="45805" xr:uid="{9767013B-0FF5-4422-9DD1-501F6CAA995E}"/>
    <cellStyle name="SAPBEXstdDataEmph 3 4 4 2 5" xfId="45806" xr:uid="{6AE75336-B4AC-4906-AA78-393A91FE10D3}"/>
    <cellStyle name="SAPBEXstdDataEmph 3 4 4 2 6" xfId="45807" xr:uid="{9D180BEE-8122-47F5-BDD2-936BE24C3603}"/>
    <cellStyle name="SAPBEXstdDataEmph 3 4 4 2 7" xfId="45808" xr:uid="{F9E82FC5-E3E1-4760-A17A-F2B748045B59}"/>
    <cellStyle name="SAPBEXstdDataEmph 3 4 4 2 8" xfId="45809" xr:uid="{8A2C6EF9-AFE7-4865-934D-2AD4963E2066}"/>
    <cellStyle name="SAPBEXstdDataEmph 3 4 4 2 9" xfId="45810" xr:uid="{9285F7DE-20BE-4B82-85EA-E5800860CA09}"/>
    <cellStyle name="SAPBEXstdDataEmph 3 4 4 3" xfId="37709" xr:uid="{4D5B0B67-4141-4D8A-B6F3-942DC1FBB1BD}"/>
    <cellStyle name="SAPBEXstdDataEmph 3 4 4 4" xfId="37711" xr:uid="{6200C7A3-4764-4F6F-8E61-7700B9B3F678}"/>
    <cellStyle name="SAPBEXstdDataEmph 3 4 4 5" xfId="45811" xr:uid="{4DB9D8FF-1FF2-4301-A37A-E370636441A1}"/>
    <cellStyle name="SAPBEXstdDataEmph 3 4 4 6" xfId="45812" xr:uid="{8BB1F283-081F-498B-B159-468ACC2E6C95}"/>
    <cellStyle name="SAPBEXstdDataEmph 3 4 4 7" xfId="45813" xr:uid="{7A2920FF-A488-496C-9689-112CCDF14834}"/>
    <cellStyle name="SAPBEXstdDataEmph 3 4 4 8" xfId="45815" xr:uid="{5A0F1F0A-060F-4C9D-825F-A676F521E43B}"/>
    <cellStyle name="SAPBEXstdDataEmph 3 4 4 9" xfId="19749" xr:uid="{41497EAB-54CB-4665-85CE-D702612224F9}"/>
    <cellStyle name="SAPBEXstdDataEmph 3 4 5" xfId="45817" xr:uid="{4AFC8210-EE9E-4819-96CF-2503368BE104}"/>
    <cellStyle name="SAPBEXstdDataEmph 3 4 5 10" xfId="45818" xr:uid="{7677B95D-F421-4D90-86AF-1876E82AE415}"/>
    <cellStyle name="SAPBEXstdDataEmph 3 4 5 2" xfId="45819" xr:uid="{D3CB5B34-5212-45F4-961D-2B9988FE14A7}"/>
    <cellStyle name="SAPBEXstdDataEmph 3 4 5 2 2" xfId="45820" xr:uid="{E957710A-6BF0-4B86-94B8-F9E388264A99}"/>
    <cellStyle name="SAPBEXstdDataEmph 3 4 5 2 3" xfId="20431" xr:uid="{8520469C-AB6D-486F-95B4-73407ECBD67C}"/>
    <cellStyle name="SAPBEXstdDataEmph 3 4 5 2 4" xfId="45821" xr:uid="{521DAF35-7DF3-495E-AB48-1B071B38545F}"/>
    <cellStyle name="SAPBEXstdDataEmph 3 4 5 2 5" xfId="45822" xr:uid="{E0A51D54-67FC-4569-9ED1-8C6D99134D09}"/>
    <cellStyle name="SAPBEXstdDataEmph 3 4 5 2 6" xfId="45823" xr:uid="{E0A8824E-6D3C-4AC5-BA64-87388E1BFC56}"/>
    <cellStyle name="SAPBEXstdDataEmph 3 4 5 2 7" xfId="45824" xr:uid="{19244CD2-9B91-4BDC-A6A0-1DA70FC24FAE}"/>
    <cellStyle name="SAPBEXstdDataEmph 3 4 5 2 8" xfId="45825" xr:uid="{B3F82CD3-4F41-42C6-8B1E-3E27AAEF25BA}"/>
    <cellStyle name="SAPBEXstdDataEmph 3 4 5 2 9" xfId="45826" xr:uid="{DAD6DE89-8022-4D0F-A070-4B587F5C5422}"/>
    <cellStyle name="SAPBEXstdDataEmph 3 4 5 3" xfId="45827" xr:uid="{E94F9251-92EB-4C47-A53E-829BEA8FA71B}"/>
    <cellStyle name="SAPBEXstdDataEmph 3 4 5 4" xfId="45828" xr:uid="{D53486DB-E5C9-4923-8F2C-62F9CD6C0B85}"/>
    <cellStyle name="SAPBEXstdDataEmph 3 4 5 5" xfId="45829" xr:uid="{B6DC6731-05CF-4BEC-89BC-FAA9CFC45ADA}"/>
    <cellStyle name="SAPBEXstdDataEmph 3 4 5 6" xfId="40202" xr:uid="{A6648493-A29B-48C2-A2C8-7631223E8088}"/>
    <cellStyle name="SAPBEXstdDataEmph 3 4 5 7" xfId="45830" xr:uid="{94A7AC02-FF46-45E6-AC65-809C4FE1DBFF}"/>
    <cellStyle name="SAPBEXstdDataEmph 3 4 5 8" xfId="45832" xr:uid="{9C605BA6-1598-40CD-9D4D-FF9151FE3A95}"/>
    <cellStyle name="SAPBEXstdDataEmph 3 4 5 9" xfId="45834" xr:uid="{A82EBD0A-7073-443C-8473-7FBEAFAA0399}"/>
    <cellStyle name="SAPBEXstdDataEmph 3 4 6" xfId="45836" xr:uid="{5ECBA2F6-A412-4DDB-BD18-BD8188E0251C}"/>
    <cellStyle name="SAPBEXstdDataEmph 3 4 6 10" xfId="18560" xr:uid="{7A086052-9DF2-4B96-85F1-A01BDF4EADD2}"/>
    <cellStyle name="SAPBEXstdDataEmph 3 4 6 2" xfId="38144" xr:uid="{638450E2-6351-4AD3-A9D7-39622CC28AE2}"/>
    <cellStyle name="SAPBEXstdDataEmph 3 4 6 2 2" xfId="45837" xr:uid="{50F0D456-4150-4BAB-8730-32F0D5610449}"/>
    <cellStyle name="SAPBEXstdDataEmph 3 4 6 2 3" xfId="45838" xr:uid="{959460F8-FE00-4718-96E6-751C2706E58B}"/>
    <cellStyle name="SAPBEXstdDataEmph 3 4 6 2 4" xfId="45839" xr:uid="{E8E98348-C44E-41EF-9FC4-068A2424B730}"/>
    <cellStyle name="SAPBEXstdDataEmph 3 4 6 2 5" xfId="45840" xr:uid="{B7A76D29-B9A6-4B00-97D2-3E891985A5F6}"/>
    <cellStyle name="SAPBEXstdDataEmph 3 4 6 2 6" xfId="41147" xr:uid="{57041080-B0A5-431B-B6AC-7B2C8BA31099}"/>
    <cellStyle name="SAPBEXstdDataEmph 3 4 6 2 7" xfId="45841" xr:uid="{9002D302-3088-4392-9028-1D8E55D0C7FE}"/>
    <cellStyle name="SAPBEXstdDataEmph 3 4 6 2 8" xfId="45842" xr:uid="{90787E9D-A10F-401C-A5C1-8A9B1996B5A5}"/>
    <cellStyle name="SAPBEXstdDataEmph 3 4 6 2 9" xfId="45843" xr:uid="{E9A39F63-4224-4ECF-AB2B-11DFF82FBAA5}"/>
    <cellStyle name="SAPBEXstdDataEmph 3 4 6 3" xfId="38146" xr:uid="{2C931E04-E5EA-48C9-96B4-8911ECE2F97B}"/>
    <cellStyle name="SAPBEXstdDataEmph 3 4 6 4" xfId="38148" xr:uid="{5978104F-81C4-4491-90A5-AC350C76889E}"/>
    <cellStyle name="SAPBEXstdDataEmph 3 4 6 5" xfId="45844" xr:uid="{24C6D78F-F65B-466C-A234-1B0DF55F690D}"/>
    <cellStyle name="SAPBEXstdDataEmph 3 4 6 6" xfId="45845" xr:uid="{D3788E6A-FF57-40D1-9FE9-7057E2E02E49}"/>
    <cellStyle name="SAPBEXstdDataEmph 3 4 6 7" xfId="45846" xr:uid="{EE4F962F-CDB8-4C53-BCD6-588CF70437C5}"/>
    <cellStyle name="SAPBEXstdDataEmph 3 4 6 8" xfId="45848" xr:uid="{613E0F72-D545-43D2-89F9-95045EE8F996}"/>
    <cellStyle name="SAPBEXstdDataEmph 3 4 6 9" xfId="45850" xr:uid="{8CBD55D9-D37B-44CA-B6A7-A85C65D1EB28}"/>
    <cellStyle name="SAPBEXstdDataEmph 3 4 7" xfId="45852" xr:uid="{7A1E371B-05E9-4412-9859-87C3F5AADC3C}"/>
    <cellStyle name="SAPBEXstdDataEmph 3 4 7 2" xfId="38156" xr:uid="{CC5B25A4-DDD4-45BB-9DF8-8A5D08E99E9D}"/>
    <cellStyle name="SAPBEXstdDataEmph 3 4 7 3" xfId="38158" xr:uid="{698918B1-B7A5-4661-B04A-AFA5330ED8FB}"/>
    <cellStyle name="SAPBEXstdDataEmph 3 4 7 4" xfId="38160" xr:uid="{33D6BDBB-D109-4F05-B824-126D9D9F9D97}"/>
    <cellStyle name="SAPBEXstdDataEmph 3 4 7 5" xfId="45853" xr:uid="{2B2C0404-0DEB-49A4-A1C1-6F4F61807EBB}"/>
    <cellStyle name="SAPBEXstdDataEmph 3 4 7 6" xfId="45854" xr:uid="{A5211DE9-AAF5-4814-AA91-E1D42E78B5D0}"/>
    <cellStyle name="SAPBEXstdDataEmph 3 4 7 7" xfId="45855" xr:uid="{4D1F4374-0AAC-42D8-A7AD-4C4288F5EF07}"/>
    <cellStyle name="SAPBEXstdDataEmph 3 4 7 8" xfId="45857" xr:uid="{5052A1DB-BB93-403D-9BC9-4F79D8D429A5}"/>
    <cellStyle name="SAPBEXstdDataEmph 3 4 7 9" xfId="45859" xr:uid="{DD9B4BFF-DEE4-4709-B4A6-162D80FFDCB3}"/>
    <cellStyle name="SAPBEXstdDataEmph 3 4 8" xfId="45861" xr:uid="{378DBB57-32C4-4CB3-AE6C-4ED8637AE8EA}"/>
    <cellStyle name="SAPBEXstdDataEmph 3 4 8 2" xfId="38176" xr:uid="{73EE6D7E-3731-4935-9E4F-B464C366A25F}"/>
    <cellStyle name="SAPBEXstdDataEmph 3 4 8 3" xfId="38179" xr:uid="{1D09EDC8-E171-4F39-BEF9-2AEF70D096BA}"/>
    <cellStyle name="SAPBEXstdDataEmph 3 4 8 4" xfId="38182" xr:uid="{A5F35D0A-0ABE-4369-B7C2-AFEC1DAD6776}"/>
    <cellStyle name="SAPBEXstdDataEmph 3 4 8 5" xfId="44381" xr:uid="{09690DA1-35F9-4340-B85D-DA9D48DA852F}"/>
    <cellStyle name="SAPBEXstdDataEmph 3 4 8 6" xfId="44383" xr:uid="{3540E0C9-65CC-4E27-BCAD-4FA5886DABB8}"/>
    <cellStyle name="SAPBEXstdDataEmph 3 4 8 7" xfId="44385" xr:uid="{F6DC04D9-AE32-4772-B52E-D8712443F4BF}"/>
    <cellStyle name="SAPBEXstdDataEmph 3 4 8 8" xfId="45862" xr:uid="{4F952C02-58F7-46D5-AE83-58B069258CE8}"/>
    <cellStyle name="SAPBEXstdDataEmph 3 4 8 9" xfId="45863" xr:uid="{BF5A3218-582F-48AE-80CA-8C25F2C1E698}"/>
    <cellStyle name="SAPBEXstdDataEmph 3 4 9" xfId="45864" xr:uid="{8F80143D-3243-443A-AF49-89394E132B37}"/>
    <cellStyle name="SAPBEXstdDataEmph 3 4 9 2" xfId="38195" xr:uid="{EB8085EE-F6C5-4F77-9AB8-03BDA7621B25}"/>
    <cellStyle name="SAPBEXstdDataEmph 3 4 9 3" xfId="38197" xr:uid="{2321C366-363F-47EB-9397-92D61D62B201}"/>
    <cellStyle name="SAPBEXstdDataEmph 3 4 9 4" xfId="38199" xr:uid="{563A40D5-DA01-4B37-B74B-8DD15894FF16}"/>
    <cellStyle name="SAPBEXstdDataEmph 3 4 9 5" xfId="45865" xr:uid="{D825C191-8055-44A7-937C-CC6D0AFF553B}"/>
    <cellStyle name="SAPBEXstdDataEmph 3 4 9 6" xfId="45866" xr:uid="{DFF17086-15C0-4AF0-BE45-E2D06B12D2C0}"/>
    <cellStyle name="SAPBEXstdDataEmph 3 4 9 7" xfId="45867" xr:uid="{C2356FCA-2E4A-4154-B866-05A329CA6CA5}"/>
    <cellStyle name="SAPBEXstdDataEmph 3 4 9 8" xfId="45868" xr:uid="{FC716C81-A050-41BF-B48D-0A121B077203}"/>
    <cellStyle name="SAPBEXstdDataEmph 3 4 9 9" xfId="45869" xr:uid="{0D510A5C-FB21-4E0E-B0ED-8B57AC1D5E6A}"/>
    <cellStyle name="SAPBEXstdDataEmph 3 4_New TB 18-19" xfId="45870" xr:uid="{E0C096B8-1F13-4BF9-A689-954E00B5A530}"/>
    <cellStyle name="SAPBEXstdDataEmph 3 5" xfId="1794" xr:uid="{6359F04D-9938-4B3D-9CC2-11C299E53CDB}"/>
    <cellStyle name="SAPBEXstdDataEmph 3 5 10" xfId="35927" xr:uid="{EB757467-C973-442F-AD3E-D5616118DFDE}"/>
    <cellStyle name="SAPBEXstdDataEmph 3 5 2" xfId="1804" xr:uid="{5874F16A-8016-4408-ADCA-78EF3EE69AB6}"/>
    <cellStyle name="SAPBEXstdDataEmph 3 5 2 2" xfId="45871" xr:uid="{10CF8AA7-4CC1-4EAA-A36C-DDBE9B7CC002}"/>
    <cellStyle name="SAPBEXstdDataEmph 3 5 2 3" xfId="45872" xr:uid="{4330851A-4773-4034-B811-884D03F66D53}"/>
    <cellStyle name="SAPBEXstdDataEmph 3 5 2 4" xfId="45873" xr:uid="{D8701077-B18C-474F-B2DC-291FF3795B1D}"/>
    <cellStyle name="SAPBEXstdDataEmph 3 5 2 5" xfId="45874" xr:uid="{3F5EF4E5-3507-4C23-9BC9-2BDC7AB1E6DB}"/>
    <cellStyle name="SAPBEXstdDataEmph 3 5 2 6" xfId="45875" xr:uid="{58AD574D-F0A0-40D7-9110-16ED8426F29C}"/>
    <cellStyle name="SAPBEXstdDataEmph 3 5 2 7" xfId="45876" xr:uid="{2952D692-5C45-41C8-9448-9FEBF0A006C0}"/>
    <cellStyle name="SAPBEXstdDataEmph 3 5 2 8" xfId="45877" xr:uid="{2FDBD1E7-4CD4-4A70-AA5C-022578290753}"/>
    <cellStyle name="SAPBEXstdDataEmph 3 5 2 9" xfId="45878" xr:uid="{749982AB-A9DE-45A3-A22F-54CC0AAE7196}"/>
    <cellStyle name="SAPBEXstdDataEmph 3 5 3" xfId="1918" xr:uid="{BC8E24F5-4DD0-4973-8904-BECCFB7C2F3B}"/>
    <cellStyle name="SAPBEXstdDataEmph 3 5 4" xfId="1939" xr:uid="{CE0EFE8E-7A93-4BE6-8784-C732D888B5B5}"/>
    <cellStyle name="SAPBEXstdDataEmph 3 5 5" xfId="1950" xr:uid="{DA8A8D3E-35ED-4405-ABEA-DF8D6C29624F}"/>
    <cellStyle name="SAPBEXstdDataEmph 3 5 6" xfId="1962" xr:uid="{74D451C0-2C71-4937-9E6B-C5E024C06662}"/>
    <cellStyle name="SAPBEXstdDataEmph 3 5 7" xfId="1976" xr:uid="{FEA918B5-4803-4261-B6C0-F3A17682D3A1}"/>
    <cellStyle name="SAPBEXstdDataEmph 3 5 8" xfId="1987" xr:uid="{7F807C76-4CB0-44B1-A953-19351641E80A}"/>
    <cellStyle name="SAPBEXstdDataEmph 3 5 9" xfId="1999" xr:uid="{C36107CA-A649-4C05-AA33-D4549F064B10}"/>
    <cellStyle name="SAPBEXstdDataEmph 3 6" xfId="2029" xr:uid="{8EE043BC-0533-49E1-9FA6-E5ED97AF3D1D}"/>
    <cellStyle name="SAPBEXstdDataEmph 3 6 10" xfId="18153" xr:uid="{9BF69D01-B3ED-438F-8FF0-46E286BEDD16}"/>
    <cellStyle name="SAPBEXstdDataEmph 3 6 2" xfId="4215" xr:uid="{5478BBE9-69E8-4541-9A50-2481DA2EBF6D}"/>
    <cellStyle name="SAPBEXstdDataEmph 3 6 2 2" xfId="45879" xr:uid="{ACB9A0F1-19BD-4A96-9284-39E0ECAD12A2}"/>
    <cellStyle name="SAPBEXstdDataEmph 3 6 2 3" xfId="45880" xr:uid="{66A403CC-980F-44BB-86F7-350CAE0A06EC}"/>
    <cellStyle name="SAPBEXstdDataEmph 3 6 2 4" xfId="45881" xr:uid="{A38F3EFB-9792-4852-B3FC-CB866CB6B0E4}"/>
    <cellStyle name="SAPBEXstdDataEmph 3 6 2 5" xfId="45882" xr:uid="{B3CB6174-DA7A-4045-97B6-068C8D210EF0}"/>
    <cellStyle name="SAPBEXstdDataEmph 3 6 2 6" xfId="45883" xr:uid="{38117851-F982-4C41-846F-E9E9FB08E731}"/>
    <cellStyle name="SAPBEXstdDataEmph 3 6 2 7" xfId="45884" xr:uid="{0E81F97F-9674-4A33-B7D0-69C240A2C769}"/>
    <cellStyle name="SAPBEXstdDataEmph 3 6 2 8" xfId="45885" xr:uid="{E905B014-5521-4784-A14C-534EB52295E8}"/>
    <cellStyle name="SAPBEXstdDataEmph 3 6 2 9" xfId="45886" xr:uid="{FBFC3A47-EB56-4933-81BB-4753663828C4}"/>
    <cellStyle name="SAPBEXstdDataEmph 3 6 3" xfId="4218" xr:uid="{C2E03AA6-A5EC-41DA-BA8D-981A1F2EDB88}"/>
    <cellStyle name="SAPBEXstdDataEmph 3 6 4" xfId="4222" xr:uid="{4D5EA6AA-CFAF-428E-BF76-BA98EE85A604}"/>
    <cellStyle name="SAPBEXstdDataEmph 3 6 5" xfId="1027" xr:uid="{7E55057F-9E2A-4574-9551-81B2D060F572}"/>
    <cellStyle name="SAPBEXstdDataEmph 3 6 6" xfId="4231" xr:uid="{2DA24D01-D189-4294-B749-7D32CFE9BE12}"/>
    <cellStyle name="SAPBEXstdDataEmph 3 6 7" xfId="4240" xr:uid="{253987F0-8F2A-43CF-AEFC-DE6C4D381047}"/>
    <cellStyle name="SAPBEXstdDataEmph 3 6 8" xfId="4249" xr:uid="{C4A1F33C-8D5D-461E-8435-E3F9C76468A9}"/>
    <cellStyle name="SAPBEXstdDataEmph 3 6 9" xfId="4257" xr:uid="{CAACBE0C-28DA-43B5-B576-E96AFCF84612}"/>
    <cellStyle name="SAPBEXstdDataEmph 3 7" xfId="2051" xr:uid="{E59C4850-991B-446F-BFC6-C4EA5AC1D2A8}"/>
    <cellStyle name="SAPBEXstdDataEmph 3 7 10" xfId="34166" xr:uid="{1FF2CF15-BE7F-454F-920A-674BEEC7232D}"/>
    <cellStyle name="SAPBEXstdDataEmph 3 7 2" xfId="4262" xr:uid="{5D2EE7FB-5F63-4505-87BF-D663A5D5899C}"/>
    <cellStyle name="SAPBEXstdDataEmph 3 7 2 2" xfId="45887" xr:uid="{9202B708-B94F-4A50-892B-71C81A10EFA8}"/>
    <cellStyle name="SAPBEXstdDataEmph 3 7 2 3" xfId="45889" xr:uid="{9A60196D-AC33-4BA8-BDD7-85536ADC44F1}"/>
    <cellStyle name="SAPBEXstdDataEmph 3 7 2 4" xfId="45891" xr:uid="{09D169C6-94DE-4C26-BE85-11B7837CEBDD}"/>
    <cellStyle name="SAPBEXstdDataEmph 3 7 2 5" xfId="45892" xr:uid="{030F4AB6-6F36-4D5D-9774-1B1F8335517A}"/>
    <cellStyle name="SAPBEXstdDataEmph 3 7 2 6" xfId="45893" xr:uid="{5E3DD630-30E8-4277-BB5B-2942D37F104B}"/>
    <cellStyle name="SAPBEXstdDataEmph 3 7 2 7" xfId="45894" xr:uid="{FD60FC81-7AE7-4D25-919B-52907B369ABD}"/>
    <cellStyle name="SAPBEXstdDataEmph 3 7 2 8" xfId="45895" xr:uid="{DBD250C4-0191-4FA6-82C9-45FEDCBBFC7B}"/>
    <cellStyle name="SAPBEXstdDataEmph 3 7 2 9" xfId="45896" xr:uid="{B2071CA6-E347-4BCD-816D-8BA12E3DFA95}"/>
    <cellStyle name="SAPBEXstdDataEmph 3 7 3" xfId="170" xr:uid="{8BD625CA-0C75-48C9-8135-258197160B4F}"/>
    <cellStyle name="SAPBEXstdDataEmph 3 7 4" xfId="2726" xr:uid="{533A0B84-C9A4-44E1-AA8C-DB98FBC7261C}"/>
    <cellStyle name="SAPBEXstdDataEmph 3 7 5" xfId="2738" xr:uid="{BE6F8F12-D91D-4E0B-A78A-D079D1D89B92}"/>
    <cellStyle name="SAPBEXstdDataEmph 3 7 6" xfId="2750" xr:uid="{8C8C675E-B198-4646-B6C3-7F69967E08B5}"/>
    <cellStyle name="SAPBEXstdDataEmph 3 7 7" xfId="561" xr:uid="{4B61841B-9AB7-4356-9B9A-C9756EC89622}"/>
    <cellStyle name="SAPBEXstdDataEmph 3 7 8" xfId="3286" xr:uid="{0D8F1720-1F5E-4B9B-BF87-126936AF0D5E}"/>
    <cellStyle name="SAPBEXstdDataEmph 3 7 9" xfId="3338" xr:uid="{AEA9DF11-47C5-4B66-9EAD-6DD366A134EA}"/>
    <cellStyle name="SAPBEXstdDataEmph 3 8" xfId="2074" xr:uid="{DC7CBED6-7074-4A7A-92FE-0187DBBAFD15}"/>
    <cellStyle name="SAPBEXstdDataEmph 3 8 10" xfId="45897" xr:uid="{CB59F221-B43F-4DCD-8379-BCB525B8CE57}"/>
    <cellStyle name="SAPBEXstdDataEmph 3 8 2" xfId="4264" xr:uid="{763BA70F-ED4F-4223-A257-A47C316CB233}"/>
    <cellStyle name="SAPBEXstdDataEmph 3 8 2 2" xfId="45898" xr:uid="{4584515C-B437-47A6-A21E-6080B4912532}"/>
    <cellStyle name="SAPBEXstdDataEmph 3 8 2 3" xfId="45899" xr:uid="{A52A277E-BABC-4BB2-9EA5-8980DE102C24}"/>
    <cellStyle name="SAPBEXstdDataEmph 3 8 2 4" xfId="45900" xr:uid="{19D04F7F-7223-4FB7-84AD-CFCF8376CEA6}"/>
    <cellStyle name="SAPBEXstdDataEmph 3 8 2 5" xfId="45901" xr:uid="{31807BBC-EE2E-41F2-A8E4-0971B09554F3}"/>
    <cellStyle name="SAPBEXstdDataEmph 3 8 2 6" xfId="45902" xr:uid="{8E4D8324-7960-4021-808B-93056F82F503}"/>
    <cellStyle name="SAPBEXstdDataEmph 3 8 2 7" xfId="45903" xr:uid="{D76FC442-9ADE-4072-9A22-2DDCF78CFAF2}"/>
    <cellStyle name="SAPBEXstdDataEmph 3 8 2 8" xfId="45904" xr:uid="{39F1284E-BC42-495B-AE5E-88084CFEED51}"/>
    <cellStyle name="SAPBEXstdDataEmph 3 8 2 9" xfId="45905" xr:uid="{9D956763-D589-4533-A3B6-B936112A66C3}"/>
    <cellStyle name="SAPBEXstdDataEmph 3 8 3" xfId="4142" xr:uid="{E786D472-B17D-4F8E-AA74-580B8C9D150B}"/>
    <cellStyle name="SAPBEXstdDataEmph 3 8 4" xfId="4148" xr:uid="{92A0CBE8-D528-4566-BF53-4B74461672B4}"/>
    <cellStyle name="SAPBEXstdDataEmph 3 8 5" xfId="4162" xr:uid="{B60688F3-9595-4C0B-A32A-EDCFA8C13DAF}"/>
    <cellStyle name="SAPBEXstdDataEmph 3 8 6" xfId="4176" xr:uid="{5DDCDE73-7719-4F98-9720-8EB95779AB0E}"/>
    <cellStyle name="SAPBEXstdDataEmph 3 8 7" xfId="2864" xr:uid="{B14AFCFD-D8C2-4681-921D-9213E9312D66}"/>
    <cellStyle name="SAPBEXstdDataEmph 3 8 8" xfId="4192" xr:uid="{7F973879-77F7-4CAE-AE70-ED80BB0381D3}"/>
    <cellStyle name="SAPBEXstdDataEmph 3 8 9" xfId="4208" xr:uid="{ADD889CD-6D2B-48EE-96E3-0E73ADA0023F}"/>
    <cellStyle name="SAPBEXstdDataEmph 3 9" xfId="4271" xr:uid="{54A55341-4DDD-4594-891D-0680BB8585C1}"/>
    <cellStyle name="SAPBEXstdDataEmph 3 9 10" xfId="45906" xr:uid="{089E26ED-C21A-46E1-B409-674024A31778}"/>
    <cellStyle name="SAPBEXstdDataEmph 3 9 2" xfId="4279" xr:uid="{B3CB01DB-7288-4191-A2E8-010739D323E7}"/>
    <cellStyle name="SAPBEXstdDataEmph 3 9 2 2" xfId="45907" xr:uid="{8F52F72D-B857-455B-BCFD-9EA51C6B2581}"/>
    <cellStyle name="SAPBEXstdDataEmph 3 9 2 3" xfId="10182" xr:uid="{28DA8250-3747-4808-80C9-4159FB6D0709}"/>
    <cellStyle name="SAPBEXstdDataEmph 3 9 2 4" xfId="45908" xr:uid="{ED1DFB41-9A9F-40C8-91A1-6BB852A0C97B}"/>
    <cellStyle name="SAPBEXstdDataEmph 3 9 2 5" xfId="45909" xr:uid="{2450A98D-AF18-49F4-9FC5-ADA178FCDF46}"/>
    <cellStyle name="SAPBEXstdDataEmph 3 9 2 6" xfId="45910" xr:uid="{A2891837-7418-4433-A23F-8C504DFC2EDD}"/>
    <cellStyle name="SAPBEXstdDataEmph 3 9 2 7" xfId="45911" xr:uid="{F9CBEEA6-ADF6-4D3C-95A9-CA08EE17700F}"/>
    <cellStyle name="SAPBEXstdDataEmph 3 9 2 8" xfId="45912" xr:uid="{4F699817-0707-439B-9FC3-8A2E8A548E82}"/>
    <cellStyle name="SAPBEXstdDataEmph 3 9 2 9" xfId="45913" xr:uid="{B2882F63-5EAB-44DF-AC7C-6F86C2285C8F}"/>
    <cellStyle name="SAPBEXstdDataEmph 3 9 3" xfId="4283" xr:uid="{75224BD7-6E99-4624-BAED-1F2B4AD958DB}"/>
    <cellStyle name="SAPBEXstdDataEmph 3 9 4" xfId="4286" xr:uid="{5840DBDE-B03E-4A3D-8A61-3A33E4E31B80}"/>
    <cellStyle name="SAPBEXstdDataEmph 3 9 5" xfId="4293" xr:uid="{AA729E89-6392-4186-8909-B8641CEA7A08}"/>
    <cellStyle name="SAPBEXstdDataEmph 3 9 6" xfId="4302" xr:uid="{9372BF3D-073C-460D-8068-CE84A5BD6C80}"/>
    <cellStyle name="SAPBEXstdDataEmph 3 9 7" xfId="4311" xr:uid="{B86EADF2-414F-4866-A75C-EA4064E3CB25}"/>
    <cellStyle name="SAPBEXstdDataEmph 3 9 8" xfId="4323" xr:uid="{CFB9AEA1-99D5-405F-B459-8FD27B5C4AE1}"/>
    <cellStyle name="SAPBEXstdDataEmph 3 9 9" xfId="4339" xr:uid="{19DC83C6-5715-4CBD-A733-EBD5C5B4FEF5}"/>
    <cellStyle name="SAPBEXstdDataEmph 3_New TB 18-19" xfId="31168" xr:uid="{70E7642B-B2EA-428D-A582-3EDA031268F0}"/>
    <cellStyle name="SAPBEXstdDataEmph 4" xfId="45914" xr:uid="{83577951-B86B-4A06-B101-F0307575DB2B}"/>
    <cellStyle name="SAPBEXstdDataEmph 4 10" xfId="45915" xr:uid="{8BB92A44-5039-42FF-B4CA-EA0210FADB77}"/>
    <cellStyle name="SAPBEXstdDataEmph 4 10 2" xfId="45916" xr:uid="{E1EF68DD-3326-4E69-B775-F4E1008E201A}"/>
    <cellStyle name="SAPBEXstdDataEmph 4 10 3" xfId="45917" xr:uid="{879F92BC-0151-4255-B722-0D19C41C2DB1}"/>
    <cellStyle name="SAPBEXstdDataEmph 4 10 4" xfId="45918" xr:uid="{E491C2B7-105E-496D-B075-3D9F3BF847B0}"/>
    <cellStyle name="SAPBEXstdDataEmph 4 10 5" xfId="45919" xr:uid="{56BE0A2C-1BFB-441B-B1AD-33C0ADE70E26}"/>
    <cellStyle name="SAPBEXstdDataEmph 4 11" xfId="45920" xr:uid="{A2D46445-446D-44CD-AF59-E4ACF2DEAD35}"/>
    <cellStyle name="SAPBEXstdDataEmph 4 12" xfId="8417" xr:uid="{C09FADF7-81A2-4820-BF8B-C18075230C1D}"/>
    <cellStyle name="SAPBEXstdDataEmph 4 13" xfId="8426" xr:uid="{270651D6-83B1-4FBB-828B-25E8283E7901}"/>
    <cellStyle name="SAPBEXstdDataEmph 4 14" xfId="15790" xr:uid="{35409334-3741-43F1-B5DC-6593DAD9D607}"/>
    <cellStyle name="SAPBEXstdDataEmph 4 15" xfId="15795" xr:uid="{552DDAD7-595A-4055-B165-43313CCB281A}"/>
    <cellStyle name="SAPBEXstdDataEmph 4 16" xfId="15800" xr:uid="{D6F4BEFA-9A6F-4E72-8487-2FCC34013026}"/>
    <cellStyle name="SAPBEXstdDataEmph 4 17" xfId="15804" xr:uid="{52B86E74-DF3D-448D-B923-81E92E37D082}"/>
    <cellStyle name="SAPBEXstdDataEmph 4 18" xfId="9770" xr:uid="{C17D6695-9EC8-4C55-86AF-444FB9244491}"/>
    <cellStyle name="SAPBEXstdDataEmph 4 2" xfId="15739" xr:uid="{556F6DEE-9138-4E90-9039-BDE1D073F02F}"/>
    <cellStyle name="SAPBEXstdDataEmph 4 2 10" xfId="45921" xr:uid="{DF98194E-666E-4788-85E2-C7BB95395EE9}"/>
    <cellStyle name="SAPBEXstdDataEmph 4 2 2" xfId="43415" xr:uid="{54FAE9E0-D5BD-4673-A2B2-38C6F565BCF0}"/>
    <cellStyle name="SAPBEXstdDataEmph 4 2 2 2" xfId="3931" xr:uid="{7E6AC35E-C775-4972-9779-F5F76532291A}"/>
    <cellStyle name="SAPBEXstdDataEmph 4 2 2 3" xfId="3940" xr:uid="{79E2F76B-EF02-4712-B7A0-E243D886F3C6}"/>
    <cellStyle name="SAPBEXstdDataEmph 4 2 2 4" xfId="3945" xr:uid="{3E6BBCFC-D788-4A5F-A6F4-2B3134D36CBA}"/>
    <cellStyle name="SAPBEXstdDataEmph 4 2 2 5" xfId="3963" xr:uid="{2567F3AC-3AC5-47BB-A4A5-D14974CFF6B7}"/>
    <cellStyle name="SAPBEXstdDataEmph 4 2 3" xfId="43417" xr:uid="{A77F3E12-4CE6-4FAD-B6FF-2603830C7ABE}"/>
    <cellStyle name="SAPBEXstdDataEmph 4 2 4" xfId="43419" xr:uid="{FAC23DE4-575D-4043-ADD5-AD6CADF66530}"/>
    <cellStyle name="SAPBEXstdDataEmph 4 2 5" xfId="45922" xr:uid="{C4E147B4-59C8-4EDB-8FB5-175BA9D6CC5E}"/>
    <cellStyle name="SAPBEXstdDataEmph 4 2 6" xfId="45924" xr:uid="{A3798C29-060A-44DE-ABEF-EBA2EE198DA5}"/>
    <cellStyle name="SAPBEXstdDataEmph 4 2 7" xfId="45926" xr:uid="{9E2E1701-44B4-475A-BE4C-8C04FD1A940B}"/>
    <cellStyle name="SAPBEXstdDataEmph 4 2 8" xfId="45928" xr:uid="{3D8630A0-C570-449A-B3E9-B0AC451B1F3B}"/>
    <cellStyle name="SAPBEXstdDataEmph 4 2 9" xfId="45930" xr:uid="{633CB3EB-2BB6-4785-A558-7F545A3D7B44}"/>
    <cellStyle name="SAPBEXstdDataEmph 4 3" xfId="15741" xr:uid="{4985AD3A-026B-479F-AE83-CFFC7F316149}"/>
    <cellStyle name="SAPBEXstdDataEmph 4 3 10" xfId="45932" xr:uid="{8FA5CEA4-5955-4DF1-B13A-95F4FFAAC96E}"/>
    <cellStyle name="SAPBEXstdDataEmph 4 3 2" xfId="43429" xr:uid="{12DCAAD3-7B23-405D-ACC5-3137D3DAD7BF}"/>
    <cellStyle name="SAPBEXstdDataEmph 4 3 2 2" xfId="38208" xr:uid="{1A0727A9-0EC0-414C-91CD-D2BEECCEA703}"/>
    <cellStyle name="SAPBEXstdDataEmph 4 3 2 3" xfId="45933" xr:uid="{86DFEA71-67B8-421F-8443-F8574196027E}"/>
    <cellStyle name="SAPBEXstdDataEmph 4 3 2 4" xfId="45934" xr:uid="{6A943886-8223-4B9A-9A4A-9A58A613BD09}"/>
    <cellStyle name="SAPBEXstdDataEmph 4 3 2 5" xfId="45935" xr:uid="{FE79D65C-04C7-4442-8406-43B90F5EB028}"/>
    <cellStyle name="SAPBEXstdDataEmph 4 3 3" xfId="8512" xr:uid="{7A451E8F-3214-48E7-A406-54EA7E2E5949}"/>
    <cellStyle name="SAPBEXstdDataEmph 4 3 4" xfId="25112" xr:uid="{E753DB07-D59E-4F0D-A4D5-3985A04CC5BE}"/>
    <cellStyle name="SAPBEXstdDataEmph 4 3 5" xfId="25117" xr:uid="{7C8D15A2-C169-42F6-9653-EF452DCB0CF7}"/>
    <cellStyle name="SAPBEXstdDataEmph 4 3 6" xfId="25122" xr:uid="{20E42B12-E13C-4BE2-BF9C-42BD8F674DE0}"/>
    <cellStyle name="SAPBEXstdDataEmph 4 3 7" xfId="25128" xr:uid="{A6A81993-8AB8-4E11-888E-3DA7AD49A734}"/>
    <cellStyle name="SAPBEXstdDataEmph 4 3 8" xfId="25134" xr:uid="{0122C1D7-6241-4D32-9890-22CF4CEB21E1}"/>
    <cellStyle name="SAPBEXstdDataEmph 4 3 9" xfId="45936" xr:uid="{482F23BD-FAF3-44B6-AA39-C5E5A86DB496}"/>
    <cellStyle name="SAPBEXstdDataEmph 4 4" xfId="2142" xr:uid="{0952FD82-8847-46AB-86CC-09B181A1D677}"/>
    <cellStyle name="SAPBEXstdDataEmph 4 4 10" xfId="45938" xr:uid="{E6D8D57F-6D48-4DB9-B7FB-0DABD0DF76EA}"/>
    <cellStyle name="SAPBEXstdDataEmph 4 4 2" xfId="43438" xr:uid="{45D9A0AD-2794-4015-BD58-BDD1DCF50990}"/>
    <cellStyle name="SAPBEXstdDataEmph 4 4 2 2" xfId="45939" xr:uid="{A2B6572A-CEF8-47FD-B882-0D438603319C}"/>
    <cellStyle name="SAPBEXstdDataEmph 4 4 2 3" xfId="41205" xr:uid="{1D2770BE-2E3E-4E88-AB0D-76E6C765EC3D}"/>
    <cellStyle name="SAPBEXstdDataEmph 4 4 2 4" xfId="45940" xr:uid="{09362622-70D1-4BF3-8A6D-69D9E38C84C0}"/>
    <cellStyle name="SAPBEXstdDataEmph 4 4 2 5" xfId="45941" xr:uid="{8D36BBC0-AAD6-41DD-AA78-19B97560AA4B}"/>
    <cellStyle name="SAPBEXstdDataEmph 4 4 3" xfId="43440" xr:uid="{D6EC4D93-CB17-4F04-A184-3E9B5966B4B0}"/>
    <cellStyle name="SAPBEXstdDataEmph 4 4 4" xfId="43442" xr:uid="{79B3D28A-1151-4D40-9E36-6E78D1443B77}"/>
    <cellStyle name="SAPBEXstdDataEmph 4 4 5" xfId="45942" xr:uid="{95425A8A-C45E-439B-B110-86F5AEB427CC}"/>
    <cellStyle name="SAPBEXstdDataEmph 4 4 6" xfId="45944" xr:uid="{3DCC5615-AFAD-4630-9EDB-3942CCFB98A9}"/>
    <cellStyle name="SAPBEXstdDataEmph 4 4 7" xfId="45946" xr:uid="{48E0F3CF-A95F-4EA3-BA85-C3B79355CB00}"/>
    <cellStyle name="SAPBEXstdDataEmph 4 4 8" xfId="45948" xr:uid="{C1B45239-B53B-4D16-B2C5-26CEA1966A5E}"/>
    <cellStyle name="SAPBEXstdDataEmph 4 4 9" xfId="34216" xr:uid="{8CF5AA8F-AC8B-4FCD-9897-5855B6402B44}"/>
    <cellStyle name="SAPBEXstdDataEmph 4 5" xfId="2151" xr:uid="{5BDCA1A4-1E74-40BB-BF50-402474D49151}"/>
    <cellStyle name="SAPBEXstdDataEmph 4 5 10" xfId="22177" xr:uid="{EBDBED48-A902-42ED-BA07-E4697D413281}"/>
    <cellStyle name="SAPBEXstdDataEmph 4 5 2" xfId="45950" xr:uid="{AECE0B4E-4D55-4A94-873B-32F1BB71F4B9}"/>
    <cellStyle name="SAPBEXstdDataEmph 4 5 2 2" xfId="17553" xr:uid="{E4147DC2-2CAB-4FFE-A316-8C0FB62AA18E}"/>
    <cellStyle name="SAPBEXstdDataEmph 4 5 2 3" xfId="17555" xr:uid="{EC9AC6CB-9AF1-411D-BD98-C9DA95D71F3B}"/>
    <cellStyle name="SAPBEXstdDataEmph 4 5 2 4" xfId="17559" xr:uid="{94046ED0-864F-4E8A-AF2A-585016121D60}"/>
    <cellStyle name="SAPBEXstdDataEmph 4 5 2 5" xfId="17563" xr:uid="{1EB97A87-0B7B-4A5E-8046-4EA7B0CD8358}"/>
    <cellStyle name="SAPBEXstdDataEmph 4 5 3" xfId="45951" xr:uid="{3619A0CE-820A-48A5-B5CA-282BFCBBE374}"/>
    <cellStyle name="SAPBEXstdDataEmph 4 5 4" xfId="45952" xr:uid="{A6F5A8BF-BC0A-436A-8E07-B77E7D982278}"/>
    <cellStyle name="SAPBEXstdDataEmph 4 5 5" xfId="45953" xr:uid="{2D9B8CC3-F4BA-4A49-871F-982EA3A92E54}"/>
    <cellStyle name="SAPBEXstdDataEmph 4 5 6" xfId="45955" xr:uid="{4239F4C6-5784-4E6B-9304-DE1B3FC7F230}"/>
    <cellStyle name="SAPBEXstdDataEmph 4 5 7" xfId="45957" xr:uid="{E8FA1382-05BA-4D5E-B38B-C600D56EE386}"/>
    <cellStyle name="SAPBEXstdDataEmph 4 5 8" xfId="45959" xr:uid="{081B510A-4FB9-4492-B20E-1B69AF922225}"/>
    <cellStyle name="SAPBEXstdDataEmph 4 5 9" xfId="45961" xr:uid="{B9D5EEAF-737C-4636-A194-43B62C058456}"/>
    <cellStyle name="SAPBEXstdDataEmph 4 6" xfId="2161" xr:uid="{ABD4E25D-A1BD-455B-868D-DF5778FC54EB}"/>
    <cellStyle name="SAPBEXstdDataEmph 4 6 10" xfId="18965" xr:uid="{69C77BBB-32BF-4EEB-A085-1C260C40FED7}"/>
    <cellStyle name="SAPBEXstdDataEmph 4 6 2" xfId="45962" xr:uid="{37C91078-D6CF-40A1-B593-209F547F98D2}"/>
    <cellStyle name="SAPBEXstdDataEmph 4 6 2 2" xfId="20571" xr:uid="{16021C56-D609-4B23-B740-BD830D8D408C}"/>
    <cellStyle name="SAPBEXstdDataEmph 4 6 2 3" xfId="20574" xr:uid="{B1C5A01C-2559-41F1-AC0E-D42AEC407E83}"/>
    <cellStyle name="SAPBEXstdDataEmph 4 6 2 4" xfId="20514" xr:uid="{77289E71-4A27-4C04-89E1-29C27E289198}"/>
    <cellStyle name="SAPBEXstdDataEmph 4 6 2 5" xfId="4431" xr:uid="{E1CC0427-6122-4488-B337-5D4775B296F5}"/>
    <cellStyle name="SAPBEXstdDataEmph 4 6 3" xfId="45963" xr:uid="{95EAB83A-DC44-488E-ABD3-93C1D533156B}"/>
    <cellStyle name="SAPBEXstdDataEmph 4 6 4" xfId="45964" xr:uid="{76246C8F-8474-4734-8B84-5EB2B5642C82}"/>
    <cellStyle name="SAPBEXstdDataEmph 4 6 5" xfId="45965" xr:uid="{5CC8F18C-E8B1-41CB-84C5-2DEE20260D0C}"/>
    <cellStyle name="SAPBEXstdDataEmph 4 6 6" xfId="45967" xr:uid="{2AA60BAD-5F28-44DC-B5E4-BE58E76E9EA0}"/>
    <cellStyle name="SAPBEXstdDataEmph 4 6 7" xfId="45969" xr:uid="{6329C25F-C5CD-4223-8D66-ABE4A1297D49}"/>
    <cellStyle name="SAPBEXstdDataEmph 4 6 8" xfId="45971" xr:uid="{C2B751C1-5022-4DD3-B0AE-E0172EEB1470}"/>
    <cellStyle name="SAPBEXstdDataEmph 4 6 9" xfId="45973" xr:uid="{EED2C372-E1D9-47E0-9D7C-899393BF5C83}"/>
    <cellStyle name="SAPBEXstdDataEmph 4 7" xfId="45974" xr:uid="{B1A45103-9943-40D3-8D53-F0B4C6C5966B}"/>
    <cellStyle name="SAPBEXstdDataEmph 4 7 2" xfId="45975" xr:uid="{249462D3-D753-4A54-8F41-450A718E1368}"/>
    <cellStyle name="SAPBEXstdDataEmph 4 7 3" xfId="45976" xr:uid="{1183D7AC-4C44-483E-8D4D-88352FA90EC3}"/>
    <cellStyle name="SAPBEXstdDataEmph 4 7 4" xfId="45977" xr:uid="{78ADB1AD-4A99-478C-AB75-AFF6E08BE9AF}"/>
    <cellStyle name="SAPBEXstdDataEmph 4 7 5" xfId="45978" xr:uid="{521AF8ED-738F-48C4-A456-A4C9545F564F}"/>
    <cellStyle name="SAPBEXstdDataEmph 4 8" xfId="45980" xr:uid="{E0F18B4A-2C89-4274-A5F2-8F5827C48614}"/>
    <cellStyle name="SAPBEXstdDataEmph 4 8 2" xfId="45981" xr:uid="{3B008AC8-DC5E-4456-A0EF-A131F8476AC6}"/>
    <cellStyle name="SAPBEXstdDataEmph 4 8 3" xfId="25220" xr:uid="{C3006297-F0F2-4B5A-ADD7-3E821F8165DE}"/>
    <cellStyle name="SAPBEXstdDataEmph 4 8 4" xfId="25223" xr:uid="{1689CBDF-43E0-4567-9AD7-B5D0A9F5A0EE}"/>
    <cellStyle name="SAPBEXstdDataEmph 4 8 5" xfId="25226" xr:uid="{AD5B9805-43AD-4117-983E-B0CFC2BA42F7}"/>
    <cellStyle name="SAPBEXstdDataEmph 4 9" xfId="45982" xr:uid="{3970766F-8140-4C69-A804-F4D41735A860}"/>
    <cellStyle name="SAPBEXstdDataEmph 4 9 2" xfId="45983" xr:uid="{E3D6B2ED-79BA-4F36-BDE1-5C5B459C9E32}"/>
    <cellStyle name="SAPBEXstdDataEmph 4 9 3" xfId="45984" xr:uid="{B31478FC-17B9-4267-A130-C7E4B46DF738}"/>
    <cellStyle name="SAPBEXstdDataEmph 4 9 4" xfId="45985" xr:uid="{EB824DE6-98EA-4E0B-BE58-A4EDCC1099FC}"/>
    <cellStyle name="SAPBEXstdDataEmph 4 9 5" xfId="45986" xr:uid="{8E5DA6E9-6714-4482-8E6E-EF76373C60F9}"/>
    <cellStyle name="SAPBEXstdDataEmph 4_New TB 18-19" xfId="43636" xr:uid="{8AE3F8CC-FF28-4AA8-AE41-D4132FF6430F}"/>
    <cellStyle name="SAPBEXstdDataEmph 5" xfId="45987" xr:uid="{F4710582-B149-417E-B39A-5AC4DCE2029F}"/>
    <cellStyle name="SAPBEXstdDataEmph 5 10" xfId="45988" xr:uid="{520481D8-3722-45CA-B700-E17702FC3545}"/>
    <cellStyle name="SAPBEXstdDataEmph 5 10 2" xfId="16235" xr:uid="{1EFE0298-F116-42BE-AD44-A5BAC2579D17}"/>
    <cellStyle name="SAPBEXstdDataEmph 5 10 3" xfId="16238" xr:uid="{6220D86B-B444-4986-BC8E-F69925A99528}"/>
    <cellStyle name="SAPBEXstdDataEmph 5 10 4" xfId="16241" xr:uid="{357C7464-4BBE-4621-9043-C9A6E6FE2EA3}"/>
    <cellStyle name="SAPBEXstdDataEmph 5 10 5" xfId="16245" xr:uid="{C9FE3645-FA8E-4B45-9FD9-C54ED5B7C2FC}"/>
    <cellStyle name="SAPBEXstdDataEmph 5 11" xfId="45989" xr:uid="{4AA620E3-C9AE-42B2-86FD-7C054C97EE8C}"/>
    <cellStyle name="SAPBEXstdDataEmph 5 12" xfId="4006" xr:uid="{ADBF3774-EC7A-4DE6-ACB7-E10A46CDCFA0}"/>
    <cellStyle name="SAPBEXstdDataEmph 5 13" xfId="4014" xr:uid="{599BAD56-C9AF-467A-B91E-F85ACA28EC8A}"/>
    <cellStyle name="SAPBEXstdDataEmph 5 14" xfId="4025" xr:uid="{09E60CD9-6C67-49F9-BC65-26BA88D66621}"/>
    <cellStyle name="SAPBEXstdDataEmph 5 15" xfId="1011" xr:uid="{7210358D-5EEE-4145-9C26-7186E784E7B1}"/>
    <cellStyle name="SAPBEXstdDataEmph 5 16" xfId="4040" xr:uid="{6877522E-4ABB-4B6B-A110-B909167EFCC2}"/>
    <cellStyle name="SAPBEXstdDataEmph 5 17" xfId="4055" xr:uid="{2DCA224F-B24E-4CE6-99EB-1F23FE76E566}"/>
    <cellStyle name="SAPBEXstdDataEmph 5 18" xfId="4078" xr:uid="{5BB0C2A7-3194-414D-80FA-707F87F822D4}"/>
    <cellStyle name="SAPBEXstdDataEmph 5 2" xfId="45990" xr:uid="{4AEE1082-B171-447D-85D8-0D0B19302872}"/>
    <cellStyle name="SAPBEXstdDataEmph 5 2 10" xfId="37595" xr:uid="{204FD86A-4127-4560-ADC7-355D8B214EF8}"/>
    <cellStyle name="SAPBEXstdDataEmph 5 2 2" xfId="45991" xr:uid="{1380D22E-D7C0-4DD3-B246-913B3EE4668A}"/>
    <cellStyle name="SAPBEXstdDataEmph 5 2 2 2" xfId="45992" xr:uid="{18F93AB0-58F3-431E-8130-FCC4799CC751}"/>
    <cellStyle name="SAPBEXstdDataEmph 5 2 2 3" xfId="45993" xr:uid="{40AC2B8F-B944-4843-B554-7CCB86C93677}"/>
    <cellStyle name="SAPBEXstdDataEmph 5 2 2 4" xfId="45994" xr:uid="{57C9023D-2798-4DBF-8301-BF9F2E4E369A}"/>
    <cellStyle name="SAPBEXstdDataEmph 5 2 2 5" xfId="45995" xr:uid="{AD19CEB5-7578-40FB-B413-2A5A1934B34B}"/>
    <cellStyle name="SAPBEXstdDataEmph 5 2 3" xfId="45996" xr:uid="{C3165E24-43AB-4684-9560-A272BE032686}"/>
    <cellStyle name="SAPBEXstdDataEmph 5 2 4" xfId="45997" xr:uid="{675EADFF-9347-400B-9DB6-4331351A2099}"/>
    <cellStyle name="SAPBEXstdDataEmph 5 2 5" xfId="45998" xr:uid="{D08BE162-6228-4CF1-A817-02C1D6C17A60}"/>
    <cellStyle name="SAPBEXstdDataEmph 5 2 6" xfId="46000" xr:uid="{A90C6D42-BA0B-4F64-BF05-1F934EB9B78A}"/>
    <cellStyle name="SAPBEXstdDataEmph 5 2 7" xfId="46002" xr:uid="{A69B1C4B-6E86-439D-8CD9-9DBF56DBC6F1}"/>
    <cellStyle name="SAPBEXstdDataEmph 5 2 8" xfId="46004" xr:uid="{8F76A975-1137-4250-8C70-F6A181D2F49B}"/>
    <cellStyle name="SAPBEXstdDataEmph 5 2 9" xfId="46006" xr:uid="{5EE646B4-EE4B-4B25-A50D-B27CB5332942}"/>
    <cellStyle name="SAPBEXstdDataEmph 5 3" xfId="20517" xr:uid="{9E36313F-7640-427E-BDBA-E3E91884993D}"/>
    <cellStyle name="SAPBEXstdDataEmph 5 3 10" xfId="6546" xr:uid="{EA56A5B1-B82B-494B-B020-33CC11229212}"/>
    <cellStyle name="SAPBEXstdDataEmph 5 3 2" xfId="46008" xr:uid="{DD93F0F9-D70F-4283-A3D8-E4546B2694E5}"/>
    <cellStyle name="SAPBEXstdDataEmph 5 3 2 2" xfId="46009" xr:uid="{9681AA7D-BB7A-4A9C-BD2A-3C0670D768E3}"/>
    <cellStyle name="SAPBEXstdDataEmph 5 3 2 3" xfId="46010" xr:uid="{7C4DAC44-9E47-4E7E-AC63-A189F0CEDA74}"/>
    <cellStyle name="SAPBEXstdDataEmph 5 3 2 4" xfId="46011" xr:uid="{38443E27-64BE-4AB2-A5FF-72B008138182}"/>
    <cellStyle name="SAPBEXstdDataEmph 5 3 2 5" xfId="46012" xr:uid="{EA227F67-2947-449B-91EA-805FF77394A9}"/>
    <cellStyle name="SAPBEXstdDataEmph 5 3 3" xfId="46013" xr:uid="{B3F57293-C569-4CF8-ADD4-CE4844DFD059}"/>
    <cellStyle name="SAPBEXstdDataEmph 5 3 4" xfId="46014" xr:uid="{ADD44DA6-B802-4679-A033-2A549E1C9476}"/>
    <cellStyle name="SAPBEXstdDataEmph 5 3 5" xfId="30966" xr:uid="{241A892F-A923-4E84-A114-CC2A6F192A3F}"/>
    <cellStyle name="SAPBEXstdDataEmph 5 3 6" xfId="46015" xr:uid="{9D053814-F224-4504-85F8-D3E2AED213DD}"/>
    <cellStyle name="SAPBEXstdDataEmph 5 3 7" xfId="46017" xr:uid="{6D7974C1-F630-471F-8995-A1874DC926D8}"/>
    <cellStyle name="SAPBEXstdDataEmph 5 3 8" xfId="46019" xr:uid="{E366B75D-C46F-4633-BE21-E1DA9E6CBC4E}"/>
    <cellStyle name="SAPBEXstdDataEmph 5 3 9" xfId="46021" xr:uid="{7A428B98-2EAB-4CD6-8B05-11469C9538AC}"/>
    <cellStyle name="SAPBEXstdDataEmph 5 4" xfId="4434" xr:uid="{37FBABF3-652A-4773-8CFA-35618CCBF82A}"/>
    <cellStyle name="SAPBEXstdDataEmph 5 4 10" xfId="46023" xr:uid="{7BCF1673-C6A5-47D2-9FE1-FC8962D0CE51}"/>
    <cellStyle name="SAPBEXstdDataEmph 5 4 2" xfId="46024" xr:uid="{C962DD1D-52DA-4AC3-9279-A3822679117A}"/>
    <cellStyle name="SAPBEXstdDataEmph 5 4 2 2" xfId="46025" xr:uid="{8AEA7C87-BB61-41EC-9589-B3963ECFE70E}"/>
    <cellStyle name="SAPBEXstdDataEmph 5 4 2 3" xfId="46026" xr:uid="{0E15658F-A436-4CCC-8EE4-555769D36C87}"/>
    <cellStyle name="SAPBEXstdDataEmph 5 4 2 4" xfId="41424" xr:uid="{4CD92510-4113-44FD-87DE-8C8CA16D730A}"/>
    <cellStyle name="SAPBEXstdDataEmph 5 4 2 5" xfId="41426" xr:uid="{65024A49-0353-423F-A0B2-BD7296ED3368}"/>
    <cellStyle name="SAPBEXstdDataEmph 5 4 3" xfId="46027" xr:uid="{E82F1564-E4B8-412A-9FF4-8CE113A0871C}"/>
    <cellStyle name="SAPBEXstdDataEmph 5 4 4" xfId="46028" xr:uid="{A602EF83-0F16-48AD-9B94-108E020F41FC}"/>
    <cellStyle name="SAPBEXstdDataEmph 5 4 5" xfId="46029" xr:uid="{A5EBAA4C-3660-4513-9569-2495810623FC}"/>
    <cellStyle name="SAPBEXstdDataEmph 5 4 6" xfId="46031" xr:uid="{14D3F393-259B-4C7E-BEBB-E785F86464C2}"/>
    <cellStyle name="SAPBEXstdDataEmph 5 4 7" xfId="46033" xr:uid="{C72E8B65-76F2-4520-894D-458CE4A7C16F}"/>
    <cellStyle name="SAPBEXstdDataEmph 5 4 8" xfId="46035" xr:uid="{7E684837-236C-45F8-9C48-36DD690C1174}"/>
    <cellStyle name="SAPBEXstdDataEmph 5 4 9" xfId="46037" xr:uid="{003E1BCD-D66E-4E22-88C3-81311DEE29DC}"/>
    <cellStyle name="SAPBEXstdDataEmph 5 5" xfId="4439" xr:uid="{7E8E1AFE-38C3-4628-BA06-AA71E7EC8B0B}"/>
    <cellStyle name="SAPBEXstdDataEmph 5 5 10" xfId="46039" xr:uid="{D15F9808-F43E-477D-9D42-E550C66EB20B}"/>
    <cellStyle name="SAPBEXstdDataEmph 5 5 2" xfId="4444" xr:uid="{4564F58C-8BD4-40A5-B1DF-239968E90466}"/>
    <cellStyle name="SAPBEXstdDataEmph 5 5 2 2" xfId="46040" xr:uid="{9909DE74-841A-47AA-9415-7438B7AD9C0A}"/>
    <cellStyle name="SAPBEXstdDataEmph 5 5 2 3" xfId="46041" xr:uid="{8C4D4C3A-8999-47ED-A6A1-C3BAE176C83D}"/>
    <cellStyle name="SAPBEXstdDataEmph 5 5 2 4" xfId="46043" xr:uid="{804C738A-6F95-41C7-9E96-248B7E8E043D}"/>
    <cellStyle name="SAPBEXstdDataEmph 5 5 2 5" xfId="46044" xr:uid="{26EBBEAA-19FC-4447-96A1-77652339A324}"/>
    <cellStyle name="SAPBEXstdDataEmph 5 5 3" xfId="4448" xr:uid="{B6F90337-952D-4AA7-A374-82D61F70ABFC}"/>
    <cellStyle name="SAPBEXstdDataEmph 5 5 4" xfId="4452" xr:uid="{091D785D-588F-4A78-A899-F6ED4FD8B5AE}"/>
    <cellStyle name="SAPBEXstdDataEmph 5 5 5" xfId="4457" xr:uid="{66B7C8B9-62A0-42F7-8C85-101AC5359787}"/>
    <cellStyle name="SAPBEXstdDataEmph 5 5 6" xfId="4462" xr:uid="{0535904D-01DE-4843-897A-58310FB2A8C9}"/>
    <cellStyle name="SAPBEXstdDataEmph 5 5 7" xfId="4467" xr:uid="{5F3499F3-B835-49C2-A795-829670FA732B}"/>
    <cellStyle name="SAPBEXstdDataEmph 5 5 8" xfId="4473" xr:uid="{2FDF29AB-7C1F-4AE7-BE5A-4C0739B9B631}"/>
    <cellStyle name="SAPBEXstdDataEmph 5 5 9" xfId="809" xr:uid="{4DF976EF-E3CB-464E-9694-C805C7113680}"/>
    <cellStyle name="SAPBEXstdDataEmph 5 6" xfId="4476" xr:uid="{5310D201-58E9-4076-9E8F-003ED94BBDD2}"/>
    <cellStyle name="SAPBEXstdDataEmph 5 6 10" xfId="17017" xr:uid="{5660F46F-1007-48A6-92A3-7839E599957A}"/>
    <cellStyle name="SAPBEXstdDataEmph 5 6 2" xfId="4485" xr:uid="{6A1380DA-E858-44B2-B58E-AFE5B8DEBC7F}"/>
    <cellStyle name="SAPBEXstdDataEmph 5 6 2 2" xfId="46045" xr:uid="{542A467A-F62F-4A48-92E5-8B9C34907FF0}"/>
    <cellStyle name="SAPBEXstdDataEmph 5 6 2 3" xfId="46046" xr:uid="{6A6F0953-3A34-4BD3-9645-206972A9A68D}"/>
    <cellStyle name="SAPBEXstdDataEmph 5 6 2 4" xfId="46047" xr:uid="{3FCA008D-EF00-49CB-9085-EB83207DCD6A}"/>
    <cellStyle name="SAPBEXstdDataEmph 5 6 2 5" xfId="46048" xr:uid="{0A8B61A8-2C9B-4A7B-9E80-2ED511779726}"/>
    <cellStyle name="SAPBEXstdDataEmph 5 6 3" xfId="3414" xr:uid="{A6D9DA1A-3E20-412B-990D-FC2A759B1DBB}"/>
    <cellStyle name="SAPBEXstdDataEmph 5 6 4" xfId="4489" xr:uid="{82F77807-35DE-47FA-8C51-42F0195E88B4}"/>
    <cellStyle name="SAPBEXstdDataEmph 5 6 5" xfId="4499" xr:uid="{8AEFAA0D-1DEF-45DC-AEEB-079A966423B2}"/>
    <cellStyle name="SAPBEXstdDataEmph 5 6 6" xfId="4509" xr:uid="{7DF6E182-6ED7-46DD-9D2F-3D92529EBD07}"/>
    <cellStyle name="SAPBEXstdDataEmph 5 6 7" xfId="4521" xr:uid="{15C7E7E4-93FB-465D-9895-384C410C783D}"/>
    <cellStyle name="SAPBEXstdDataEmph 5 6 8" xfId="4526" xr:uid="{668A390E-0A2E-484D-8549-8811BF08CFC8}"/>
    <cellStyle name="SAPBEXstdDataEmph 5 6 9" xfId="4530" xr:uid="{6580B7CC-FCEE-421A-B3B7-D82296657624}"/>
    <cellStyle name="SAPBEXstdDataEmph 5 7" xfId="4534" xr:uid="{265ADDB7-D549-4A79-A270-3FBDC7C76139}"/>
    <cellStyle name="SAPBEXstdDataEmph 5 7 2" xfId="4542" xr:uid="{35AC9DED-32E3-49E4-86F9-1FD5CA73D91A}"/>
    <cellStyle name="SAPBEXstdDataEmph 5 7 3" xfId="4546" xr:uid="{6E7E338B-B3F3-4535-B517-AA387DDFC66F}"/>
    <cellStyle name="SAPBEXstdDataEmph 5 7 4" xfId="4550" xr:uid="{2FE0C42E-C120-4D65-9E3A-C0F6440F29AC}"/>
    <cellStyle name="SAPBEXstdDataEmph 5 7 5" xfId="4558" xr:uid="{29A8956C-C21F-476C-85D2-77F553EAA6DD}"/>
    <cellStyle name="SAPBEXstdDataEmph 5 8" xfId="4576" xr:uid="{5E286771-AE63-4FC2-AA44-92B9F249762E}"/>
    <cellStyle name="SAPBEXstdDataEmph 5 8 2" xfId="4592" xr:uid="{0EAD4F80-5DBF-4CCF-8DFC-2BC3147272E9}"/>
    <cellStyle name="SAPBEXstdDataEmph 5 8 3" xfId="4602" xr:uid="{DB33932D-54FE-41EA-983D-A6F1F002AD01}"/>
    <cellStyle name="SAPBEXstdDataEmph 5 8 4" xfId="4608" xr:uid="{853E26DA-88E0-4460-AE68-1B9A99BC6946}"/>
    <cellStyle name="SAPBEXstdDataEmph 5 8 5" xfId="4622" xr:uid="{8D5BBA01-F4FE-4617-AE25-511D66776F42}"/>
    <cellStyle name="SAPBEXstdDataEmph 5 9" xfId="4657" xr:uid="{E2B542FC-7DC2-4469-9AC0-8A08A9ADF8F2}"/>
    <cellStyle name="SAPBEXstdDataEmph 5 9 2" xfId="4358" xr:uid="{D3EC0C78-68EB-4C60-8664-15C860E1761A}"/>
    <cellStyle name="SAPBEXstdDataEmph 5 9 3" xfId="4379" xr:uid="{37A43A9F-88A1-4E7F-9982-AD73DED6232A}"/>
    <cellStyle name="SAPBEXstdDataEmph 5 9 4" xfId="673" xr:uid="{2AFD8053-1EAD-4B43-9047-3EF44EC50CBA}"/>
    <cellStyle name="SAPBEXstdDataEmph 5 9 5" xfId="4394" xr:uid="{9438AE7E-3C41-4B40-9895-B7BDA1CF78D9}"/>
    <cellStyle name="SAPBEXstdDataEmph 5_New TB 18-19" xfId="46049" xr:uid="{0CC31741-CF5B-4B41-9898-EF169A97896E}"/>
    <cellStyle name="SAPBEXstdDataEmph 6" xfId="46050" xr:uid="{C3F26B53-39DA-4BC5-AEEC-6F21BD248F73}"/>
    <cellStyle name="SAPBEXstdDataEmph 6 10" xfId="46051" xr:uid="{9F685EE4-DE2A-4876-8715-BC6D8F140D8F}"/>
    <cellStyle name="SAPBEXstdDataEmph 6 2" xfId="46052" xr:uid="{AD9CD364-411C-471B-A945-852CC275B43E}"/>
    <cellStyle name="SAPBEXstdDataEmph 6 2 2" xfId="28388" xr:uid="{9C4FF957-0574-4E7C-AA59-57615C51494D}"/>
    <cellStyle name="SAPBEXstdDataEmph 6 2 3" xfId="46053" xr:uid="{8EE76753-764F-43BD-80AB-6C683EA6C339}"/>
    <cellStyle name="SAPBEXstdDataEmph 6 2 4" xfId="46054" xr:uid="{FC2AACDE-B8E1-426A-9002-72906D7BEDF0}"/>
    <cellStyle name="SAPBEXstdDataEmph 6 2 5" xfId="32385" xr:uid="{3CD43B3A-A270-4C5A-8A64-126EE8EA1C90}"/>
    <cellStyle name="SAPBEXstdDataEmph 6 3" xfId="9567" xr:uid="{DD1D4845-CF48-4F82-B14A-F105AFAE287E}"/>
    <cellStyle name="SAPBEXstdDataEmph 6 4" xfId="4738" xr:uid="{1FBE7508-353A-4E8F-853E-F540CC88CE02}"/>
    <cellStyle name="SAPBEXstdDataEmph 6 5" xfId="4766" xr:uid="{5A272A62-C08C-403D-9386-656448B0BA33}"/>
    <cellStyle name="SAPBEXstdDataEmph 6 6" xfId="4876" xr:uid="{8CC036B4-08D8-4273-B25C-43A5EE25E57B}"/>
    <cellStyle name="SAPBEXstdDataEmph 6 7" xfId="4951" xr:uid="{85ED5F24-78BC-4DF2-BF6D-1F7C6F5C253A}"/>
    <cellStyle name="SAPBEXstdDataEmph 6 8" xfId="5068" xr:uid="{E02CDC8C-93C2-4928-A7CF-B3BD59C1556E}"/>
    <cellStyle name="SAPBEXstdDataEmph 6 9" xfId="1255" xr:uid="{5321F3CE-A8A8-4092-9FDA-D7CE8E0A7A7D}"/>
    <cellStyle name="SAPBEXstdDataEmph 7" xfId="46055" xr:uid="{8E86BE54-73FA-46D8-913E-B82434FE93F5}"/>
    <cellStyle name="SAPBEXstdDataEmph 7 10" xfId="36439" xr:uid="{7C264F76-BD52-48CB-93C5-4986F76189BE}"/>
    <cellStyle name="SAPBEXstdDataEmph 7 2" xfId="46056" xr:uid="{43F44D1C-6AF1-4451-BC2C-3C4134A570EB}"/>
    <cellStyle name="SAPBEXstdDataEmph 7 2 2" xfId="29719" xr:uid="{9A04262B-46AF-449E-A823-7ADA1F02A444}"/>
    <cellStyle name="SAPBEXstdDataEmph 7 2 3" xfId="36529" xr:uid="{D4C53E0E-BC1F-470B-ACF4-ECA82B0805FB}"/>
    <cellStyle name="SAPBEXstdDataEmph 7 2 4" xfId="26203" xr:uid="{4177960D-4BD6-4DE3-959A-CC037FD827E0}"/>
    <cellStyle name="SAPBEXstdDataEmph 7 2 5" xfId="26206" xr:uid="{E06FA2B1-90EC-4AE5-91B8-911AAD9D2666}"/>
    <cellStyle name="SAPBEXstdDataEmph 7 3" xfId="214" xr:uid="{6F357239-2219-4489-AF31-CD376E824466}"/>
    <cellStyle name="SAPBEXstdDataEmph 7 4" xfId="5157" xr:uid="{345FA8DD-001D-421A-A185-A23A74269181}"/>
    <cellStyle name="SAPBEXstdDataEmph 7 5" xfId="5176" xr:uid="{B5F3EE36-A315-4149-B088-896BBC23FC47}"/>
    <cellStyle name="SAPBEXstdDataEmph 7 6" xfId="5191" xr:uid="{C2E79B1F-C1ED-4A92-AE9A-488EC29C8F04}"/>
    <cellStyle name="SAPBEXstdDataEmph 7 7" xfId="5258" xr:uid="{87F92592-2726-46D4-B720-477A1F038B16}"/>
    <cellStyle name="SAPBEXstdDataEmph 7 8" xfId="5328" xr:uid="{2B78AE96-E631-4227-B5B7-C5934C362318}"/>
    <cellStyle name="SAPBEXstdDataEmph 7 9" xfId="1276" xr:uid="{FCADD08B-A976-4D80-A903-1638FD79EBC0}"/>
    <cellStyle name="SAPBEXstdDataEmph 8" xfId="46057" xr:uid="{E61B321B-DB84-49EE-8E2B-9987898D0C6D}"/>
    <cellStyle name="SAPBEXstdDataEmph 8 10" xfId="46058" xr:uid="{B9FBA09E-1946-4975-8053-6BD1391FCEA3}"/>
    <cellStyle name="SAPBEXstdDataEmph 8 2" xfId="46059" xr:uid="{38297709-A333-4B83-8FBE-293960A70842}"/>
    <cellStyle name="SAPBEXstdDataEmph 8 2 2" xfId="46060" xr:uid="{28D66D91-9208-4C36-B7AF-F3083CBE37BC}"/>
    <cellStyle name="SAPBEXstdDataEmph 8 2 3" xfId="46061" xr:uid="{1CAE8F5B-AC5D-4D94-9BFA-E36C7F7F9613}"/>
    <cellStyle name="SAPBEXstdDataEmph 8 2 4" xfId="46062" xr:uid="{678D5DCD-2488-47C8-8AC2-11322C4073C6}"/>
    <cellStyle name="SAPBEXstdDataEmph 8 2 5" xfId="46063" xr:uid="{443F6E25-DDAA-40B5-B940-D8F6E6A224B8}"/>
    <cellStyle name="SAPBEXstdDataEmph 8 3" xfId="11767" xr:uid="{B4F2BA4D-831D-408F-BBE8-A1392278443A}"/>
    <cellStyle name="SAPBEXstdDataEmph 8 4" xfId="2334" xr:uid="{6C324F2A-7D96-4FD9-8BEE-B9B5B1671251}"/>
    <cellStyle name="SAPBEXstdDataEmph 8 5" xfId="1142" xr:uid="{A6C8AA28-4444-476C-BAF1-D4ACF24E8C8F}"/>
    <cellStyle name="SAPBEXstdDataEmph 8 6" xfId="2380" xr:uid="{16D768DD-3690-4735-A181-D18A538281DB}"/>
    <cellStyle name="SAPBEXstdDataEmph 8 7" xfId="2415" xr:uid="{90493CD0-D5A7-487C-A93A-C46B55111E87}"/>
    <cellStyle name="SAPBEXstdDataEmph 8 8" xfId="2444" xr:uid="{C18880B3-58EF-4AD0-85A4-C2FD7F69E68A}"/>
    <cellStyle name="SAPBEXstdDataEmph 8 9" xfId="313" xr:uid="{9317288D-5E47-434F-BEC0-C3E348310955}"/>
    <cellStyle name="SAPBEXstdDataEmph 9" xfId="46064" xr:uid="{B1BE41F3-A397-4327-A9D1-D580B6C8212B}"/>
    <cellStyle name="SAPBEXstdDataEmph 9 10" xfId="46065" xr:uid="{1E08EE4C-7BBD-4789-8C2D-AE093B25E36A}"/>
    <cellStyle name="SAPBEXstdDataEmph 9 2" xfId="46066" xr:uid="{F2CED7B6-11D3-47EF-80ED-18CF26BB01B6}"/>
    <cellStyle name="SAPBEXstdDataEmph 9 2 2" xfId="46067" xr:uid="{0495018B-8D08-4230-93CF-9C9BEC39054D}"/>
    <cellStyle name="SAPBEXstdDataEmph 9 2 3" xfId="46068" xr:uid="{375DA4C6-F894-43A4-8AE8-289BF49BAFE1}"/>
    <cellStyle name="SAPBEXstdDataEmph 9 2 4" xfId="46069" xr:uid="{994C9FFB-E77C-4E0C-99CB-7E5D7736DB51}"/>
    <cellStyle name="SAPBEXstdDataEmph 9 2 5" xfId="46070" xr:uid="{A4AF2DE2-9916-4A3A-AC96-714440A0161E}"/>
    <cellStyle name="SAPBEXstdDataEmph 9 3" xfId="11805" xr:uid="{6C6FF54A-9D18-475F-AD80-D600BA09280D}"/>
    <cellStyle name="SAPBEXstdDataEmph 9 4" xfId="4773" xr:uid="{719BA545-3C17-490A-9DED-E42E4DF4D1E4}"/>
    <cellStyle name="SAPBEXstdDataEmph 9 5" xfId="1182" xr:uid="{251AB18D-810B-4C58-AC29-C2F4B8667398}"/>
    <cellStyle name="SAPBEXstdDataEmph 9 6" xfId="4791" xr:uid="{715B752A-89D3-4A6D-9D4A-61798FF9900B}"/>
    <cellStyle name="SAPBEXstdDataEmph 9 7" xfId="4807" xr:uid="{EE57A316-0305-4855-B334-04C7B49C7B47}"/>
    <cellStyle name="SAPBEXstdDataEmph 9 8" xfId="4824" xr:uid="{829FE841-A133-4C05-9DC3-62C074D9038C}"/>
    <cellStyle name="SAPBEXstdDataEmph 9 9" xfId="1296" xr:uid="{C3718611-EF7D-4314-9F93-1A382E58D2E7}"/>
    <cellStyle name="SAPBEXstdDataEmph_New TB 18-19" xfId="11030" xr:uid="{057E2487-D1AE-4870-A379-96618888299B}"/>
    <cellStyle name="SAPBEXstdItem" xfId="46071" xr:uid="{C0412C81-35AC-4750-96CE-5AEBB0268326}"/>
    <cellStyle name="SAPBEXstdItem 10" xfId="46072" xr:uid="{8CF99EB8-4767-454D-9E50-11F0ECB7D619}"/>
    <cellStyle name="SAPBEXstdItem 10 2" xfId="46073" xr:uid="{C832F8A3-E2A7-482F-86D1-E39BA627B80B}"/>
    <cellStyle name="SAPBEXstdItem 10 3" xfId="46074" xr:uid="{52020254-94EF-4CAC-85A6-F76FEEF2E6D1}"/>
    <cellStyle name="SAPBEXstdItem 10 4" xfId="46075" xr:uid="{677AB39D-21E9-42CD-9305-DE1EA5F6182D}"/>
    <cellStyle name="SAPBEXstdItem 10 5" xfId="46076" xr:uid="{C7EC1D09-C4E8-4E3C-878A-3853232DD866}"/>
    <cellStyle name="SAPBEXstdItem 11" xfId="46077" xr:uid="{BD017989-26F5-4142-80ED-1DE3F38F6A7B}"/>
    <cellStyle name="SAPBEXstdItem 11 2" xfId="46078" xr:uid="{ACD982E3-2AC1-4876-BA2F-2B9D5E64672D}"/>
    <cellStyle name="SAPBEXstdItem 11 3" xfId="46079" xr:uid="{C780E9DE-AB78-41D0-8D8E-E13818960688}"/>
    <cellStyle name="SAPBEXstdItem 11 4" xfId="46080" xr:uid="{5B4D5007-E131-4E62-B5D1-E2B23F6DE657}"/>
    <cellStyle name="SAPBEXstdItem 11 5" xfId="31498" xr:uid="{363CBCFE-F2B3-4431-AF33-9F94F1B124F2}"/>
    <cellStyle name="SAPBEXstdItem 12" xfId="32522" xr:uid="{032AEB7A-D250-422B-A98A-4D9EA6D9B48E}"/>
    <cellStyle name="SAPBEXstdItem 12 2" xfId="46081" xr:uid="{DEDFF16B-B7E4-4D0D-94E3-215A5B7170E6}"/>
    <cellStyle name="SAPBEXstdItem 12 3" xfId="46082" xr:uid="{0CCD87DA-5F82-4266-9743-4627AF755A0B}"/>
    <cellStyle name="SAPBEXstdItem 12 4" xfId="46083" xr:uid="{5F0862F9-4B76-44EE-8403-0E130947B53E}"/>
    <cellStyle name="SAPBEXstdItem 12 5" xfId="46084" xr:uid="{5FCECB5A-ACA0-480F-A92F-D6DF760A6144}"/>
    <cellStyle name="SAPBEXstdItem 13" xfId="32524" xr:uid="{5CF4C1AF-5530-478F-97A5-D9C1BC3B2ABA}"/>
    <cellStyle name="SAPBEXstdItem 14" xfId="32526" xr:uid="{3C51B50B-C64E-4B56-A668-3A174B5974EB}"/>
    <cellStyle name="SAPBEXstdItem 15" xfId="32529" xr:uid="{ACD5EDC1-ECE1-4B3B-AF0E-5179B0709EA5}"/>
    <cellStyle name="SAPBEXstdItem 16" xfId="32531" xr:uid="{3AA45FBC-47D5-4E1E-A373-EC26DFF40CC0}"/>
    <cellStyle name="SAPBEXstdItem 17" xfId="32533" xr:uid="{0D3B7A29-02A1-42EF-8FC5-B8185448D0EC}"/>
    <cellStyle name="SAPBEXstdItem 18" xfId="32535" xr:uid="{D64BFF20-95B7-4147-880A-8AF8B0DD72A4}"/>
    <cellStyle name="SAPBEXstdItem 19" xfId="32537" xr:uid="{FFE940CA-FCF2-4338-8145-573F43EC955C}"/>
    <cellStyle name="SAPBEXstdItem 2" xfId="46085" xr:uid="{2F48431C-E445-4233-A238-07339B204647}"/>
    <cellStyle name="SAPBEXstdItem 2 10" xfId="46086" xr:uid="{0275974D-EAA8-431E-B861-1CD398CA93B4}"/>
    <cellStyle name="SAPBEXstdItem 2 10 2" xfId="46087" xr:uid="{CEB46A8C-76C6-4441-9BD2-37F0D0738394}"/>
    <cellStyle name="SAPBEXstdItem 2 10 3" xfId="46088" xr:uid="{2FDC03ED-1E07-43B9-B0C9-EC2B8EBA4C83}"/>
    <cellStyle name="SAPBEXstdItem 2 10 4" xfId="46089" xr:uid="{FA79FD72-0C9A-438D-A695-92628EC421E9}"/>
    <cellStyle name="SAPBEXstdItem 2 10 5" xfId="46090" xr:uid="{E6962014-2D24-4F05-B7A3-1FB701A58B74}"/>
    <cellStyle name="SAPBEXstdItem 2 11" xfId="46091" xr:uid="{2870FB15-9234-40E2-A820-6BB510FA95C0}"/>
    <cellStyle name="SAPBEXstdItem 2 12" xfId="46092" xr:uid="{81660BFF-2EA1-4480-BEEC-2FC621932F6C}"/>
    <cellStyle name="SAPBEXstdItem 2 13" xfId="46093" xr:uid="{4BDD8131-FC45-44CF-94A6-EF293452771F}"/>
    <cellStyle name="SAPBEXstdItem 2 14" xfId="46094" xr:uid="{8A47C0C3-D4B7-4AFB-AF46-2767DD665D63}"/>
    <cellStyle name="SAPBEXstdItem 2 15" xfId="46095" xr:uid="{EC05BD35-EC80-44B6-B8C0-E92D0355B182}"/>
    <cellStyle name="SAPBEXstdItem 2 16" xfId="46096" xr:uid="{0B111C3A-21EC-479E-908F-51F1E78121D0}"/>
    <cellStyle name="SAPBEXstdItem 2 17" xfId="46097" xr:uid="{776F4100-8C8C-4F29-89B8-ACC9E1201C7E}"/>
    <cellStyle name="SAPBEXstdItem 2 18" xfId="46098" xr:uid="{5DD5C0D0-50B9-4F95-B002-71BFE4ABA316}"/>
    <cellStyle name="SAPBEXstdItem 2 2" xfId="1316" xr:uid="{29E7E5E0-96BF-42C2-8C4D-43D1A2421099}"/>
    <cellStyle name="SAPBEXstdItem 2 2 10" xfId="46099" xr:uid="{C73B9E4D-B1FE-405C-8E0A-5C3ABA1F98FF}"/>
    <cellStyle name="SAPBEXstdItem 2 2 2" xfId="6963" xr:uid="{3B8A7673-0F12-4AA7-BB2D-AC2BDB0E7C90}"/>
    <cellStyle name="SAPBEXstdItem 2 2 2 2" xfId="46100" xr:uid="{D7D39E37-0B15-42CA-B196-EB11D3797193}"/>
    <cellStyle name="SAPBEXstdItem 2 2 2 3" xfId="46101" xr:uid="{109D729A-056F-49EB-B5E6-F0EF179A91E1}"/>
    <cellStyle name="SAPBEXstdItem 2 2 2 4" xfId="46102" xr:uid="{BC870208-8BAC-4822-A31D-EA21EB2FD826}"/>
    <cellStyle name="SAPBEXstdItem 2 2 2 5" xfId="46103" xr:uid="{1505D684-2367-4E1A-B6FE-F7DC74E015EB}"/>
    <cellStyle name="SAPBEXstdItem 2 2 3" xfId="6976" xr:uid="{013FC62F-FFAD-47D9-A2D5-602430375E15}"/>
    <cellStyle name="SAPBEXstdItem 2 2 4" xfId="46104" xr:uid="{5CCA2117-7EFA-4EFA-88E6-C81D01DDE59F}"/>
    <cellStyle name="SAPBEXstdItem 2 2 5" xfId="46105" xr:uid="{C6C5F410-165A-4B49-B89C-1F88CB996ED7}"/>
    <cellStyle name="SAPBEXstdItem 2 2 6" xfId="5889" xr:uid="{6F68411E-CC65-4339-805C-974037EAC39F}"/>
    <cellStyle name="SAPBEXstdItem 2 2 7" xfId="5907" xr:uid="{FBEFD426-4DC3-47C6-9D90-064BF57C98B2}"/>
    <cellStyle name="SAPBEXstdItem 2 2 8" xfId="5921" xr:uid="{D687ED38-C96D-4623-BD61-17D175EA4178}"/>
    <cellStyle name="SAPBEXstdItem 2 2 9" xfId="1071" xr:uid="{98BE0187-5450-4B18-9C26-375DC247927F}"/>
    <cellStyle name="SAPBEXstdItem 2 3" xfId="1828" xr:uid="{DE6035B7-6D55-4AFF-B027-9226336DC66C}"/>
    <cellStyle name="SAPBEXstdItem 2 3 10" xfId="46106" xr:uid="{C1121FFB-EC44-41E7-8DD6-25FB9B0701B2}"/>
    <cellStyle name="SAPBEXstdItem 2 3 2" xfId="7027" xr:uid="{034F8F69-047E-4B7C-9BBD-CEA5C429BD1E}"/>
    <cellStyle name="SAPBEXstdItem 2 3 2 2" xfId="46107" xr:uid="{999E100D-8A80-4BDF-AEC8-81A805BB2E84}"/>
    <cellStyle name="SAPBEXstdItem 2 3 2 3" xfId="46108" xr:uid="{9CD6768E-8A95-4A1A-8EBB-7B5990AFE21E}"/>
    <cellStyle name="SAPBEXstdItem 2 3 2 4" xfId="46109" xr:uid="{8DEDE3DF-8E44-4529-A6E9-57A31B256F05}"/>
    <cellStyle name="SAPBEXstdItem 2 3 2 5" xfId="46110" xr:uid="{A29EA4CC-0212-4B3F-8B12-A786F6648D19}"/>
    <cellStyle name="SAPBEXstdItem 2 3 3" xfId="7033" xr:uid="{C4B8EB15-CA3F-4AE7-8C3D-98F30B545DFA}"/>
    <cellStyle name="SAPBEXstdItem 2 3 4" xfId="46111" xr:uid="{36EABF96-C29F-4839-8ACC-03028F45B2C0}"/>
    <cellStyle name="SAPBEXstdItem 2 3 5" xfId="46112" xr:uid="{CABA61F5-ACB0-4133-82F8-0C4F0D7F8981}"/>
    <cellStyle name="SAPBEXstdItem 2 3 6" xfId="5973" xr:uid="{F7CB4D87-339B-4694-85FA-87C3A363F44B}"/>
    <cellStyle name="SAPBEXstdItem 2 3 7" xfId="5984" xr:uid="{F210284D-D98C-4CA2-85F0-DE8E8F71A488}"/>
    <cellStyle name="SAPBEXstdItem 2 3 8" xfId="5995" xr:uid="{F24713D4-0E0C-4DB1-8FD7-A1D177A4E398}"/>
    <cellStyle name="SAPBEXstdItem 2 3 9" xfId="6009" xr:uid="{2C6E6C85-B29D-45E5-91A7-378FA5DA0158}"/>
    <cellStyle name="SAPBEXstdItem 2 4" xfId="30159" xr:uid="{7D476213-6D91-4BAF-9E1C-495D24C67E9A}"/>
    <cellStyle name="SAPBEXstdItem 2 4 10" xfId="46113" xr:uid="{653F2144-E37E-4C40-B5CB-111C20986DE8}"/>
    <cellStyle name="SAPBEXstdItem 2 4 2" xfId="46114" xr:uid="{99F18C4A-41FC-4218-B8B8-1B50CF9017C3}"/>
    <cellStyle name="SAPBEXstdItem 2 4 2 2" xfId="46115" xr:uid="{BDB0008D-96EA-442F-A69D-FE06132930AE}"/>
    <cellStyle name="SAPBEXstdItem 2 4 2 3" xfId="46116" xr:uid="{CD6D5AAE-1453-444C-84BD-FA908C51CE2F}"/>
    <cellStyle name="SAPBEXstdItem 2 4 2 4" xfId="46117" xr:uid="{B4A720F0-37BD-4C77-9051-34797EB6E1DF}"/>
    <cellStyle name="SAPBEXstdItem 2 4 2 5" xfId="46118" xr:uid="{2A80790F-DD86-4808-9950-ED21CEDC5BFF}"/>
    <cellStyle name="SAPBEXstdItem 2 4 3" xfId="46119" xr:uid="{B7D9A22B-FBB6-4558-AD7E-83D95469CB43}"/>
    <cellStyle name="SAPBEXstdItem 2 4 4" xfId="46120" xr:uid="{96DA92B7-20CE-41B8-B0BB-41CE66DBF808}"/>
    <cellStyle name="SAPBEXstdItem 2 4 5" xfId="46121" xr:uid="{217EA8A3-4A1F-411A-A367-463A84E25C9E}"/>
    <cellStyle name="SAPBEXstdItem 2 4 6" xfId="6062" xr:uid="{5B51E897-1943-4D07-94B0-1AA061A97C49}"/>
    <cellStyle name="SAPBEXstdItem 2 4 7" xfId="6070" xr:uid="{3DF8624F-96E4-4E1C-9814-3321B06F6962}"/>
    <cellStyle name="SAPBEXstdItem 2 4 8" xfId="6078" xr:uid="{86EF8076-1C10-4F28-9938-B3FFDD527BC8}"/>
    <cellStyle name="SAPBEXstdItem 2 4 9" xfId="6090" xr:uid="{F682929C-318F-44DB-BF97-884997EFF36D}"/>
    <cellStyle name="SAPBEXstdItem 2 5" xfId="30161" xr:uid="{283ECCD6-329D-4C2E-91C0-1AC176DF6923}"/>
    <cellStyle name="SAPBEXstdItem 2 5 10" xfId="46122" xr:uid="{3E919FF4-448F-4639-A952-A5D13D5AB663}"/>
    <cellStyle name="SAPBEXstdItem 2 5 2" xfId="46123" xr:uid="{FF7143E5-53CA-4BAA-ADD8-A7C990277060}"/>
    <cellStyle name="SAPBEXstdItem 2 5 2 2" xfId="46124" xr:uid="{10E6E794-0EBD-43CF-B279-CEDCD0D5882D}"/>
    <cellStyle name="SAPBEXstdItem 2 5 2 3" xfId="46125" xr:uid="{CE359A3D-53AE-4870-B84F-333AEE2F8BB6}"/>
    <cellStyle name="SAPBEXstdItem 2 5 2 4" xfId="46126" xr:uid="{EB763972-D378-4DB7-BF0D-FF1A9A53B0B7}"/>
    <cellStyle name="SAPBEXstdItem 2 5 2 5" xfId="46127" xr:uid="{188A9B30-0545-4085-A240-F35BE856E862}"/>
    <cellStyle name="SAPBEXstdItem 2 5 3" xfId="46128" xr:uid="{38DE979C-5F3B-423D-BADD-3774C7A9A519}"/>
    <cellStyle name="SAPBEXstdItem 2 5 4" xfId="16596" xr:uid="{98F9B50E-5064-46C2-80FF-38D726EED103}"/>
    <cellStyle name="SAPBEXstdItem 2 5 5" xfId="16598" xr:uid="{BC8B5A4A-77C9-4F45-B013-7031263F1197}"/>
    <cellStyle name="SAPBEXstdItem 2 5 6" xfId="8701" xr:uid="{7607A53D-CE89-4300-98AC-09F486874E89}"/>
    <cellStyle name="SAPBEXstdItem 2 5 7" xfId="8704" xr:uid="{E760B3D5-56A1-4E5C-8395-A7A427113CA0}"/>
    <cellStyle name="SAPBEXstdItem 2 5 8" xfId="8709" xr:uid="{10EF298A-2C0A-44C5-A7E6-DE664E8A901B}"/>
    <cellStyle name="SAPBEXstdItem 2 5 9" xfId="8713" xr:uid="{509B7AEA-7560-4D67-B7EA-12CA9D5D0A83}"/>
    <cellStyle name="SAPBEXstdItem 2 6" xfId="30163" xr:uid="{00998DC6-9038-40C9-B0FF-2DAD5B68FDE0}"/>
    <cellStyle name="SAPBEXstdItem 2 6 10" xfId="46129" xr:uid="{16BE832F-7CA6-4162-9476-C380A229A85E}"/>
    <cellStyle name="SAPBEXstdItem 2 6 2" xfId="46130" xr:uid="{281F65E7-DE40-4370-A5C4-6F79E762FDD5}"/>
    <cellStyle name="SAPBEXstdItem 2 6 2 2" xfId="46131" xr:uid="{1259D82B-CE1C-434C-8EC4-291FE70C5A38}"/>
    <cellStyle name="SAPBEXstdItem 2 6 2 3" xfId="46132" xr:uid="{0AFD97C3-4B55-4F28-B6BA-C73F23C5B75A}"/>
    <cellStyle name="SAPBEXstdItem 2 6 2 4" xfId="741" xr:uid="{E510D225-564E-4342-97E6-A2D28E7366C3}"/>
    <cellStyle name="SAPBEXstdItem 2 6 2 5" xfId="46133" xr:uid="{172AE597-58E5-4E34-9E4D-D993AF4DA910}"/>
    <cellStyle name="SAPBEXstdItem 2 6 3" xfId="7139" xr:uid="{8012C8D4-C2D8-48CF-9E4A-B4D76D42A3E7}"/>
    <cellStyle name="SAPBEXstdItem 2 6 4" xfId="7141" xr:uid="{A6E4B185-D665-45D2-AF85-B530283F7593}"/>
    <cellStyle name="SAPBEXstdItem 2 6 5" xfId="7143" xr:uid="{CAE1DDAC-C1E0-4E6D-B827-CB78BCE51229}"/>
    <cellStyle name="SAPBEXstdItem 2 6 6" xfId="7145" xr:uid="{14104079-7ECD-4680-BACE-D2ECCE068206}"/>
    <cellStyle name="SAPBEXstdItem 2 6 7" xfId="5244" xr:uid="{E4509427-B9C7-4FE2-BCD9-1740BF155180}"/>
    <cellStyle name="SAPBEXstdItem 2 6 8" xfId="6322" xr:uid="{BEFC46ED-832A-41A2-9C53-E5585839C71E}"/>
    <cellStyle name="SAPBEXstdItem 2 6 9" xfId="6333" xr:uid="{25DF93DE-8043-412D-80DA-38EA773703CB}"/>
    <cellStyle name="SAPBEXstdItem 2 7" xfId="46134" xr:uid="{70950C16-A894-4251-9E51-5699A250F4F1}"/>
    <cellStyle name="SAPBEXstdItem 2 7 2" xfId="46135" xr:uid="{9713C494-EE63-4EF2-8957-F88F25149D16}"/>
    <cellStyle name="SAPBEXstdItem 2 7 3" xfId="7147" xr:uid="{81A27555-BA90-4809-A9F4-1ADF5496B143}"/>
    <cellStyle name="SAPBEXstdItem 2 7 4" xfId="7153" xr:uid="{31DD4608-B5AE-4413-A7FE-4F2909EE96D9}"/>
    <cellStyle name="SAPBEXstdItem 2 7 5" xfId="7160" xr:uid="{A9C2113C-2525-42F1-9314-1ED0FA1EAE5E}"/>
    <cellStyle name="SAPBEXstdItem 2 8" xfId="46136" xr:uid="{77B32E75-28F5-40D4-9106-AB5AA90D7D95}"/>
    <cellStyle name="SAPBEXstdItem 2 8 2" xfId="16569" xr:uid="{B5963540-0B74-4532-8F59-432837C08D83}"/>
    <cellStyle name="SAPBEXstdItem 2 8 3" xfId="7195" xr:uid="{4809E267-2F1D-4FDF-B53A-F52595D76A32}"/>
    <cellStyle name="SAPBEXstdItem 2 8 4" xfId="7198" xr:uid="{C936CE74-8DCC-4FD5-91AC-FB50C84FFE65}"/>
    <cellStyle name="SAPBEXstdItem 2 8 5" xfId="7201" xr:uid="{18A96E08-FF52-4540-BA12-7E40DAD8ACDA}"/>
    <cellStyle name="SAPBEXstdItem 2 9" xfId="46137" xr:uid="{6E4F7830-9663-468B-BEC9-E59E9A06EE8D}"/>
    <cellStyle name="SAPBEXstdItem 2 9 2" xfId="16584" xr:uid="{E337FD60-943A-47B1-BFF8-FFBE5E96B5D9}"/>
    <cellStyle name="SAPBEXstdItem 2 9 3" xfId="49" xr:uid="{464829A3-BB81-4927-AA85-13C45509413A}"/>
    <cellStyle name="SAPBEXstdItem 2 9 4" xfId="7214" xr:uid="{59AA7082-748A-4C43-BBB8-CAF5A39CC919}"/>
    <cellStyle name="SAPBEXstdItem 2 9 5" xfId="7222" xr:uid="{76176469-AAA2-4D62-8EFA-7B8413121DE1}"/>
    <cellStyle name="SAPBEXstdItem 2_New TB 18-19" xfId="32452" xr:uid="{B920D5F3-9F17-4193-9730-66897964AFF0}"/>
    <cellStyle name="SAPBEXstdItem 20" xfId="32528" xr:uid="{1CADB6DB-97FC-4C74-87A4-CD41E1BFBD66}"/>
    <cellStyle name="SAPBEXstdItem 3" xfId="46138" xr:uid="{C6CFAB2F-800C-4787-96C1-852FC9BFCE6F}"/>
    <cellStyle name="SAPBEXstdItem 3 10" xfId="46139" xr:uid="{D8EDD42F-53CC-43CA-8302-86C1D5A56E30}"/>
    <cellStyle name="SAPBEXstdItem 3 10 2" xfId="30679" xr:uid="{D867E855-E35D-4F76-88B5-015D527A962E}"/>
    <cellStyle name="SAPBEXstdItem 3 10 3" xfId="30681" xr:uid="{AD63425B-7125-423E-A6DB-C546E875A54C}"/>
    <cellStyle name="SAPBEXstdItem 3 10 4" xfId="3103" xr:uid="{D708CED0-1824-4DE0-9234-79B7CEFB0AE8}"/>
    <cellStyle name="SAPBEXstdItem 3 10 5" xfId="3127" xr:uid="{42C99F4D-3F77-4518-B681-ADBAFC390EDB}"/>
    <cellStyle name="SAPBEXstdItem 3 11" xfId="46140" xr:uid="{C3C0A09D-F587-461D-9AB3-3A8BBF36FDE3}"/>
    <cellStyle name="SAPBEXstdItem 3 12" xfId="46141" xr:uid="{B3F8893F-547F-4D30-B502-6D5F64E61C64}"/>
    <cellStyle name="SAPBEXstdItem 3 13" xfId="46142" xr:uid="{8A24A978-36A5-4A14-9036-2F8299014C9D}"/>
    <cellStyle name="SAPBEXstdItem 3 14" xfId="46143" xr:uid="{6798320A-329A-4625-ADB2-6CD9261939BB}"/>
    <cellStyle name="SAPBEXstdItem 3 15" xfId="46144" xr:uid="{CDFA182A-917B-4BC7-8C33-B43D9BA03DFF}"/>
    <cellStyle name="SAPBEXstdItem 3 16" xfId="46145" xr:uid="{222A7DE0-5A7A-4665-945E-17FD2F48F973}"/>
    <cellStyle name="SAPBEXstdItem 3 17" xfId="45888" xr:uid="{9F90FA70-EB87-4150-BFC3-6FF20CC2FD90}"/>
    <cellStyle name="SAPBEXstdItem 3 18" xfId="45890" xr:uid="{FFE651CC-ED5E-4854-B13E-B68BDED842E9}"/>
    <cellStyle name="SAPBEXstdItem 3 2" xfId="1348" xr:uid="{63B05437-A8F6-434A-B95C-7A4E9973494C}"/>
    <cellStyle name="SAPBEXstdItem 3 2 10" xfId="46146" xr:uid="{D505A206-06DE-45B0-9EC4-F77A6D91DF26}"/>
    <cellStyle name="SAPBEXstdItem 3 2 2" xfId="39741" xr:uid="{10A71F07-D88B-420F-AD51-F92B11B942C3}"/>
    <cellStyle name="SAPBEXstdItem 3 2 2 2" xfId="31295" xr:uid="{CFBA4124-251A-4160-9CDB-7D36A8DAC8E0}"/>
    <cellStyle name="SAPBEXstdItem 3 2 2 3" xfId="46147" xr:uid="{342DA7B2-154A-47B7-8432-4404FA9EE612}"/>
    <cellStyle name="SAPBEXstdItem 3 2 2 4" xfId="46148" xr:uid="{BD13EBEB-3FA3-466D-A8A6-B39D02A02E91}"/>
    <cellStyle name="SAPBEXstdItem 3 2 2 5" xfId="46149" xr:uid="{70A47FBC-1DC3-401B-878E-1CABAC7D936A}"/>
    <cellStyle name="SAPBEXstdItem 3 2 3" xfId="39743" xr:uid="{1FA0F8FA-7B82-4402-B57F-56843902D879}"/>
    <cellStyle name="SAPBEXstdItem 3 2 4" xfId="39745" xr:uid="{DFAB472A-467C-4BB5-9EF0-3E6E98ED94D1}"/>
    <cellStyle name="SAPBEXstdItem 3 2 5" xfId="39747" xr:uid="{5DE6AC05-72E0-4887-BD97-D2628CF2F59A}"/>
    <cellStyle name="SAPBEXstdItem 3 2 6" xfId="39749" xr:uid="{D03B52C9-3167-4578-8708-AB07702F994E}"/>
    <cellStyle name="SAPBEXstdItem 3 2 7" xfId="46150" xr:uid="{26F05758-BED3-43F5-9651-C43EC400137D}"/>
    <cellStyle name="SAPBEXstdItem 3 2 8" xfId="40258" xr:uid="{4FA6D339-469B-4639-BCC3-549CC8FCBD4E}"/>
    <cellStyle name="SAPBEXstdItem 3 2 9" xfId="40260" xr:uid="{CF3BC906-B7C2-4721-9792-32726AAE65B1}"/>
    <cellStyle name="SAPBEXstdItem 3 3" xfId="5031" xr:uid="{1C7C5C2B-12B6-45A6-9BCD-7B02083987DA}"/>
    <cellStyle name="SAPBEXstdItem 3 3 10" xfId="46151" xr:uid="{3D7F2260-F313-49E2-AF5B-E3502D230793}"/>
    <cellStyle name="SAPBEXstdItem 3 3 2" xfId="46152" xr:uid="{7F285E9A-C7D6-45B0-A5D7-0060B9F5D100}"/>
    <cellStyle name="SAPBEXstdItem 3 3 2 2" xfId="46153" xr:uid="{B0616621-3FDA-49AD-B3C1-16B96BB273D8}"/>
    <cellStyle name="SAPBEXstdItem 3 3 2 3" xfId="46154" xr:uid="{64197B93-D75D-41A2-AE66-8FE122C12CD4}"/>
    <cellStyle name="SAPBEXstdItem 3 3 2 4" xfId="46155" xr:uid="{A1057488-C84C-4A7F-9440-E3A55DC46EC0}"/>
    <cellStyle name="SAPBEXstdItem 3 3 2 5" xfId="46156" xr:uid="{39167DCD-6243-4BFE-BC17-D0DBBB2D3FD0}"/>
    <cellStyle name="SAPBEXstdItem 3 3 3" xfId="46157" xr:uid="{84703EF2-9948-4936-AAF6-CF22B2F47878}"/>
    <cellStyle name="SAPBEXstdItem 3 3 4" xfId="46158" xr:uid="{61995F51-E11A-4F29-B88C-4B799415DC98}"/>
    <cellStyle name="SAPBEXstdItem 3 3 5" xfId="46159" xr:uid="{4F895E31-1530-4C70-AA52-73D92EC41300}"/>
    <cellStyle name="SAPBEXstdItem 3 3 6" xfId="46160" xr:uid="{ABA9FFA1-F87F-47F0-866A-1F08714E1110}"/>
    <cellStyle name="SAPBEXstdItem 3 3 7" xfId="46161" xr:uid="{C06FF810-DDC8-4BCC-B15B-503463F27CF6}"/>
    <cellStyle name="SAPBEXstdItem 3 3 8" xfId="23408" xr:uid="{8342A7AC-8791-41A3-8C49-16E8DEB45907}"/>
    <cellStyle name="SAPBEXstdItem 3 3 9" xfId="38565" xr:uid="{A4AE18E3-37A5-4CDB-8F10-1730910BB60B}"/>
    <cellStyle name="SAPBEXstdItem 3 4" xfId="30177" xr:uid="{4FC731AC-38B8-485A-A3B5-D1017125B59C}"/>
    <cellStyle name="SAPBEXstdItem 3 4 10" xfId="46162" xr:uid="{4FD2B948-1CFE-47D7-BE84-EFD1B0E5E26E}"/>
    <cellStyle name="SAPBEXstdItem 3 4 2" xfId="46163" xr:uid="{047398A4-1B0E-48B6-81A4-E5390F638356}"/>
    <cellStyle name="SAPBEXstdItem 3 4 2 2" xfId="46164" xr:uid="{7EAE75B0-D865-4E97-BDEC-BA80C8302F96}"/>
    <cellStyle name="SAPBEXstdItem 3 4 2 3" xfId="46165" xr:uid="{CD74B154-3839-45AD-8210-F6B59523F256}"/>
    <cellStyle name="SAPBEXstdItem 3 4 2 4" xfId="46166" xr:uid="{CC26D08F-EA48-41FC-8C48-F5A7EAFB156C}"/>
    <cellStyle name="SAPBEXstdItem 3 4 2 5" xfId="34401" xr:uid="{90BA7824-BF21-49F7-8770-5D9F1DA77C92}"/>
    <cellStyle name="SAPBEXstdItem 3 4 3" xfId="46167" xr:uid="{8161B42E-1482-401B-84A1-D46C953087E0}"/>
    <cellStyle name="SAPBEXstdItem 3 4 4" xfId="46168" xr:uid="{B5512FD1-EC5A-47F8-89A4-DBD571D0FD65}"/>
    <cellStyle name="SAPBEXstdItem 3 4 5" xfId="46169" xr:uid="{8B1A8A0A-0353-416B-8ADB-F941233BCE13}"/>
    <cellStyle name="SAPBEXstdItem 3 4 6" xfId="46170" xr:uid="{1FAE8663-2C5C-480A-ADCC-9E2755E0AF33}"/>
    <cellStyle name="SAPBEXstdItem 3 4 7" xfId="46171" xr:uid="{AD6E0EBA-8262-4905-8174-6D4A737842C3}"/>
    <cellStyle name="SAPBEXstdItem 3 4 8" xfId="46172" xr:uid="{8F0D3C58-C2E6-4A5D-9808-9D15CA97B00B}"/>
    <cellStyle name="SAPBEXstdItem 3 4 9" xfId="46173" xr:uid="{6FE8BF9D-BA7F-42DB-9F0F-A42A1201B8D1}"/>
    <cellStyle name="SAPBEXstdItem 3 5" xfId="30179" xr:uid="{3A15DB08-E855-4D2E-92F5-EA57487B9E53}"/>
    <cellStyle name="SAPBEXstdItem 3 5 10" xfId="46174" xr:uid="{E5D78C88-364E-4BD9-8442-63E51B94F061}"/>
    <cellStyle name="SAPBEXstdItem 3 5 2" xfId="46175" xr:uid="{2EB607A7-52CA-4FB4-8583-26299CEF97F4}"/>
    <cellStyle name="SAPBEXstdItem 3 5 2 2" xfId="46176" xr:uid="{7E33E554-D28E-442B-809A-74D746E6D184}"/>
    <cellStyle name="SAPBEXstdItem 3 5 2 3" xfId="46177" xr:uid="{C5B94027-6587-4704-8C77-2D1757572DCC}"/>
    <cellStyle name="SAPBEXstdItem 3 5 2 4" xfId="46178" xr:uid="{A2C58BC8-B0DE-4E2E-84C8-FBFC4D08497E}"/>
    <cellStyle name="SAPBEXstdItem 3 5 2 5" xfId="34233" xr:uid="{12D42602-1BBC-4BBA-9696-6694F1B60D36}"/>
    <cellStyle name="SAPBEXstdItem 3 5 3" xfId="46179" xr:uid="{B9800CE7-9477-4510-94E4-C54418DCF328}"/>
    <cellStyle name="SAPBEXstdItem 3 5 4" xfId="46180" xr:uid="{602E0399-4412-4B21-A181-6E83C54C0EB5}"/>
    <cellStyle name="SAPBEXstdItem 3 5 5" xfId="46181" xr:uid="{517DDE3C-C289-4C59-BF12-D6D5E5C8E3B6}"/>
    <cellStyle name="SAPBEXstdItem 3 5 6" xfId="46182" xr:uid="{FF2253E0-D762-42A9-96B7-51FA1E62D702}"/>
    <cellStyle name="SAPBEXstdItem 3 5 7" xfId="30377" xr:uid="{BF4D76C7-A5CF-4B46-822B-AB76C114956C}"/>
    <cellStyle name="SAPBEXstdItem 3 5 8" xfId="46183" xr:uid="{C21337FC-D29F-4650-B7B8-74413256EBC5}"/>
    <cellStyle name="SAPBEXstdItem 3 5 9" xfId="46184" xr:uid="{2929F362-EEFB-4E66-AAFB-EC37B6E5978E}"/>
    <cellStyle name="SAPBEXstdItem 3 6" xfId="30181" xr:uid="{35CB4418-81FE-4AED-A636-59861891FE5B}"/>
    <cellStyle name="SAPBEXstdItem 3 6 10" xfId="46185" xr:uid="{7E4059DB-7795-4772-B6C9-3C956BEB48FC}"/>
    <cellStyle name="SAPBEXstdItem 3 6 2" xfId="46186" xr:uid="{0C712EB3-5FBA-4FE9-ABF2-FC26EC3DB3AD}"/>
    <cellStyle name="SAPBEXstdItem 3 6 2 2" xfId="46187" xr:uid="{C994DEE0-2349-46CF-AB7A-4E79DA037555}"/>
    <cellStyle name="SAPBEXstdItem 3 6 2 3" xfId="46188" xr:uid="{28A09A3E-A9FD-48B2-BC05-12A084C43E53}"/>
    <cellStyle name="SAPBEXstdItem 3 6 2 4" xfId="46189" xr:uid="{F74D7BC4-AAB1-41A2-88C0-AAEF5FC9E53B}"/>
    <cellStyle name="SAPBEXstdItem 3 6 2 5" xfId="34417" xr:uid="{813F3E75-3D64-485A-BA95-526200ADD289}"/>
    <cellStyle name="SAPBEXstdItem 3 6 3" xfId="4189" xr:uid="{8DEBCC18-4570-427E-B1F9-09D11D6A6AFA}"/>
    <cellStyle name="SAPBEXstdItem 3 6 4" xfId="4203" xr:uid="{259EC3CB-89CD-41AA-9DBF-3363450CA65F}"/>
    <cellStyle name="SAPBEXstdItem 3 6 5" xfId="6188" xr:uid="{4033298F-8FB6-40D9-8657-BFAA3F1F20D3}"/>
    <cellStyle name="SAPBEXstdItem 3 6 6" xfId="6200" xr:uid="{57B1993B-530C-4274-86BA-3FF46AB9F434}"/>
    <cellStyle name="SAPBEXstdItem 3 6 7" xfId="6207" xr:uid="{B8786475-00DC-4A49-8762-55341BBE5915}"/>
    <cellStyle name="SAPBEXstdItem 3 6 8" xfId="1373" xr:uid="{F0D6FBD0-E79D-4362-B1D8-E93B296E69CF}"/>
    <cellStyle name="SAPBEXstdItem 3 6 9" xfId="7287" xr:uid="{779CE3AA-6EAB-4386-A192-924561A46BC2}"/>
    <cellStyle name="SAPBEXstdItem 3 7" xfId="46190" xr:uid="{159ACBCC-71D0-4B8A-AAC9-AFA9E58511E8}"/>
    <cellStyle name="SAPBEXstdItem 3 7 2" xfId="46191" xr:uid="{79EED74D-B823-4155-81C6-532A863242E8}"/>
    <cellStyle name="SAPBEXstdItem 3 7 3" xfId="4318" xr:uid="{39F9801D-786A-424A-9991-A0EF496239A2}"/>
    <cellStyle name="SAPBEXstdItem 3 7 4" xfId="4332" xr:uid="{F1306E94-FC60-457C-9C6D-00446C90D7E6}"/>
    <cellStyle name="SAPBEXstdItem 3 7 5" xfId="6210" xr:uid="{EE159449-782C-4927-98FD-DC7B5BC74C82}"/>
    <cellStyle name="SAPBEXstdItem 3 8" xfId="46192" xr:uid="{9DAC59F3-84D6-435C-9D44-2B59264C33AC}"/>
    <cellStyle name="SAPBEXstdItem 3 8 2" xfId="46193" xr:uid="{1D901DCC-06EA-4DA6-8621-F21C4E63CC49}"/>
    <cellStyle name="SAPBEXstdItem 3 8 3" xfId="7297" xr:uid="{69B415DE-29E2-40AA-81C7-23C4DA3C486A}"/>
    <cellStyle name="SAPBEXstdItem 3 8 4" xfId="7300" xr:uid="{F01B9276-9BC4-45EE-9A45-3A0B6F5C98C3}"/>
    <cellStyle name="SAPBEXstdItem 3 8 5" xfId="7306" xr:uid="{62B31DC9-3301-4E82-92AC-48E57DF717F9}"/>
    <cellStyle name="SAPBEXstdItem 3 9" xfId="46194" xr:uid="{D2F7B427-96A9-4189-9E0D-9CE9069BFB9E}"/>
    <cellStyle name="SAPBEXstdItem 3 9 2" xfId="46195" xr:uid="{33C839F5-944B-4C5B-AD84-CF1E312B5974}"/>
    <cellStyle name="SAPBEXstdItem 3 9 3" xfId="7319" xr:uid="{82451E0F-D38D-4B36-800E-2EA633198728}"/>
    <cellStyle name="SAPBEXstdItem 3 9 4" xfId="7325" xr:uid="{07C8F794-28F3-46A1-B888-1E5AAEB0F018}"/>
    <cellStyle name="SAPBEXstdItem 3 9 5" xfId="7331" xr:uid="{2A84898B-EF46-4BA3-93D7-C0BB1A48A510}"/>
    <cellStyle name="SAPBEXstdItem 3_New TB 18-19" xfId="46196" xr:uid="{7DE657F2-7E6A-4A63-B1FC-DFBC03E0787C}"/>
    <cellStyle name="SAPBEXstdItem 4" xfId="46197" xr:uid="{7558AC4A-F403-4FE2-8403-28C4E8032926}"/>
    <cellStyle name="SAPBEXstdItem 4 10" xfId="46198" xr:uid="{74133F5A-0B77-4F29-91B9-169B0FC206AD}"/>
    <cellStyle name="SAPBEXstdItem 4 2" xfId="1677" xr:uid="{B9492142-BC6C-48F6-8064-40A4E1761B4E}"/>
    <cellStyle name="SAPBEXstdItem 4 2 2" xfId="40078" xr:uid="{5D6C2AE5-3940-4620-BE17-F74300044BE2}"/>
    <cellStyle name="SAPBEXstdItem 4 2 3" xfId="40080" xr:uid="{9F0C7606-44F2-4E1A-A620-671553583CEF}"/>
    <cellStyle name="SAPBEXstdItem 4 2 4" xfId="40082" xr:uid="{25C20AEA-B815-42A6-A401-B738DC80BEF8}"/>
    <cellStyle name="SAPBEXstdItem 4 2 5" xfId="40084" xr:uid="{698CA440-9C62-474A-AEDA-859496C4DF0B}"/>
    <cellStyle name="SAPBEXstdItem 4 3" xfId="5092" xr:uid="{8E29D08E-9E01-4F2A-8269-589F7A98E377}"/>
    <cellStyle name="SAPBEXstdItem 4 4" xfId="30195" xr:uid="{27E62B39-BBA0-44AD-A19C-5C22F47484FF}"/>
    <cellStyle name="SAPBEXstdItem 4 5" xfId="30197" xr:uid="{98962588-41E7-4422-9FEB-11D89010740E}"/>
    <cellStyle name="SAPBEXstdItem 4 6" xfId="30199" xr:uid="{589C794F-7C2D-47AC-A97B-156DD1F65541}"/>
    <cellStyle name="SAPBEXstdItem 4 7" xfId="38251" xr:uid="{2D721630-2F31-422A-A0E8-B31D287D98E2}"/>
    <cellStyle name="SAPBEXstdItem 4 8" xfId="46199" xr:uid="{BCA9284F-6D49-4F92-A48C-D718CEFAF337}"/>
    <cellStyle name="SAPBEXstdItem 4 9" xfId="46200" xr:uid="{68140B12-3BD7-4346-8E5B-22B8A45F6CB5}"/>
    <cellStyle name="SAPBEXstdItem 5" xfId="46201" xr:uid="{96B6C6B7-21F9-47EB-8008-94DFB3BF8093}"/>
    <cellStyle name="SAPBEXstdItem 5 10" xfId="44002" xr:uid="{A22B2AAD-B4EA-452A-8472-BCE8F4147B25}"/>
    <cellStyle name="SAPBEXstdItem 5 2" xfId="5719" xr:uid="{A64CE197-EE6C-474A-93F2-5A8C83E86586}"/>
    <cellStyle name="SAPBEXstdItem 5 2 2" xfId="40159" xr:uid="{61597EFB-B17E-4171-A958-D6D3D6B05BCB}"/>
    <cellStyle name="SAPBEXstdItem 5 2 3" xfId="46202" xr:uid="{D919CE95-3053-423D-A156-2BF6CBCB4074}"/>
    <cellStyle name="SAPBEXstdItem 5 2 4" xfId="46203" xr:uid="{6D518C74-9BD2-4C90-B66E-51F9D10E2669}"/>
    <cellStyle name="SAPBEXstdItem 5 2 5" xfId="46204" xr:uid="{400A6D69-14F7-4D85-A638-A04E1F62F8DF}"/>
    <cellStyle name="SAPBEXstdItem 5 3" xfId="5735" xr:uid="{CB74BE92-AF84-449E-8C10-06D75FED88D2}"/>
    <cellStyle name="SAPBEXstdItem 5 4" xfId="30211" xr:uid="{7B76AB81-94E6-43AD-8221-E269C30DA0FA}"/>
    <cellStyle name="SAPBEXstdItem 5 5" xfId="30214" xr:uid="{B37BD147-4465-4354-A46F-B2B3763BA20B}"/>
    <cellStyle name="SAPBEXstdItem 5 6" xfId="30216" xr:uid="{DBEC4271-5802-4EEB-876C-15D4E7E1F49E}"/>
    <cellStyle name="SAPBEXstdItem 5 7" xfId="46205" xr:uid="{731D9BED-7785-4E87-A804-2180C326E12D}"/>
    <cellStyle name="SAPBEXstdItem 5 8" xfId="46206" xr:uid="{68FC6E9E-6AE9-447A-BAF9-092822C8E116}"/>
    <cellStyle name="SAPBEXstdItem 5 9" xfId="46207" xr:uid="{BD32FAC3-F2D6-4A65-9CEB-240101CE5497}"/>
    <cellStyle name="SAPBEXstdItem 6" xfId="46208" xr:uid="{44C5CB39-5BC4-46E6-AC4C-72799B1A4EB1}"/>
    <cellStyle name="SAPBEXstdItem 6 10" xfId="46209" xr:uid="{C904E52E-66FF-4C01-B999-270D1844EDD7}"/>
    <cellStyle name="SAPBEXstdItem 6 2" xfId="226" xr:uid="{BF87FEC6-7284-4D94-88B9-986849F97E11}"/>
    <cellStyle name="SAPBEXstdItem 6 2 2" xfId="21443" xr:uid="{0A523EF0-12C8-4B73-AD34-83FFFCFCEA66}"/>
    <cellStyle name="SAPBEXstdItem 6 2 3" xfId="21448" xr:uid="{67508D37-CB42-4A26-9873-9584F9309221}"/>
    <cellStyle name="SAPBEXstdItem 6 2 4" xfId="21452" xr:uid="{20F7E52C-963F-4D0C-B876-105D419FA0AD}"/>
    <cellStyle name="SAPBEXstdItem 6 2 5" xfId="21456" xr:uid="{4A068449-67A4-4D78-859C-2BB267E78AF3}"/>
    <cellStyle name="SAPBEXstdItem 6 3" xfId="115" xr:uid="{DA21012D-6EDE-4CD4-AA91-0F89AD0F75EC}"/>
    <cellStyle name="SAPBEXstdItem 6 4" xfId="30218" xr:uid="{16368A0D-BAD2-4F00-95A6-72BD618692CB}"/>
    <cellStyle name="SAPBEXstdItem 6 5" xfId="30221" xr:uid="{056DE994-5162-4E9B-AEEB-E50D5BA9A731}"/>
    <cellStyle name="SAPBEXstdItem 6 6" xfId="30223" xr:uid="{E8361385-AE03-48F9-ABBE-37A54227D9A1}"/>
    <cellStyle name="SAPBEXstdItem 6 7" xfId="46210" xr:uid="{F893CE69-7F80-4A6D-B4C6-E809171B0523}"/>
    <cellStyle name="SAPBEXstdItem 6 8" xfId="46211" xr:uid="{C2BAD94A-3C84-4E56-9A79-6B167424D2B5}"/>
    <cellStyle name="SAPBEXstdItem 6 9" xfId="46212" xr:uid="{2D698CDB-0D92-4F6D-9509-EA6E991F7745}"/>
    <cellStyle name="SAPBEXstdItem 7" xfId="46213" xr:uid="{1BAC3DDB-4F04-4CFC-A724-DB4B6ECBD1DB}"/>
    <cellStyle name="SAPBEXstdItem 7 10" xfId="35889" xr:uid="{C54D0459-A89E-4360-9062-17EFE95599B1}"/>
    <cellStyle name="SAPBEXstdItem 7 2" xfId="7059" xr:uid="{0CEB029A-12EC-4ED4-B0A3-7A8032E8A387}"/>
    <cellStyle name="SAPBEXstdItem 7 2 2" xfId="21554" xr:uid="{C94CA472-C709-495F-B15A-2D7366288A12}"/>
    <cellStyle name="SAPBEXstdItem 7 2 3" xfId="21558" xr:uid="{0BB6C7C6-31AE-40FC-A717-CDF3FE1B229F}"/>
    <cellStyle name="SAPBEXstdItem 7 2 4" xfId="21562" xr:uid="{A31C15D7-F769-41C9-9074-F605F56F8501}"/>
    <cellStyle name="SAPBEXstdItem 7 2 5" xfId="21566" xr:uid="{9B23D5BE-199F-4DF9-9B6B-E9C27E42F32B}"/>
    <cellStyle name="SAPBEXstdItem 7 3" xfId="7072" xr:uid="{42A1BA9D-EDD3-4B76-B9E0-25CC23689026}"/>
    <cellStyle name="SAPBEXstdItem 7 4" xfId="30225" xr:uid="{89A9B138-6C09-458F-88B2-711728A6CD3A}"/>
    <cellStyle name="SAPBEXstdItem 7 5" xfId="30227" xr:uid="{CD2432C1-4339-4C0A-BB63-6F65097F5972}"/>
    <cellStyle name="SAPBEXstdItem 7 6" xfId="30229" xr:uid="{4B36F84B-2167-4EAE-B368-A5F568F94787}"/>
    <cellStyle name="SAPBEXstdItem 7 7" xfId="46214" xr:uid="{66781B4B-6666-44D3-889C-638630EF1B51}"/>
    <cellStyle name="SAPBEXstdItem 7 8" xfId="46215" xr:uid="{A6BB2BD4-3EF3-42A0-83F0-2510F008330E}"/>
    <cellStyle name="SAPBEXstdItem 7 9" xfId="46216" xr:uid="{98E92554-FAA7-4D62-B858-D3D01C091957}"/>
    <cellStyle name="SAPBEXstdItem 8" xfId="46217" xr:uid="{C42A3C05-00A9-405F-BB98-20CDA02AB4B7}"/>
    <cellStyle name="SAPBEXstdItem 8 10" xfId="46218" xr:uid="{31AABD7B-1195-47AF-A4FA-35BC4A7784DD}"/>
    <cellStyle name="SAPBEXstdItem 8 2" xfId="2008" xr:uid="{45DC5923-F883-49E0-886D-DA9B0E53D278}"/>
    <cellStyle name="SAPBEXstdItem 8 2 2" xfId="21640" xr:uid="{AC0FAB9C-C192-4738-8ACC-9F5D26074473}"/>
    <cellStyle name="SAPBEXstdItem 8 2 3" xfId="21644" xr:uid="{A63CF862-51D6-416A-A100-6024A853CA2E}"/>
    <cellStyle name="SAPBEXstdItem 8 2 4" xfId="21649" xr:uid="{EA992880-E3D0-492A-9C39-AFD6EFFA89AA}"/>
    <cellStyle name="SAPBEXstdItem 8 2 5" xfId="21654" xr:uid="{CFF08D5F-D366-45DA-8230-85326B615886}"/>
    <cellStyle name="SAPBEXstdItem 8 3" xfId="9907" xr:uid="{D2A13C32-6ED4-427E-AE60-765D23965254}"/>
    <cellStyle name="SAPBEXstdItem 8 4" xfId="30232" xr:uid="{627C51AA-9CC2-4EA9-816E-35BCC52CC52B}"/>
    <cellStyle name="SAPBEXstdItem 8 5" xfId="30236" xr:uid="{5883A483-6818-49C0-AA67-251C9F8AD8AB}"/>
    <cellStyle name="SAPBEXstdItem 8 6" xfId="24410" xr:uid="{4F025687-EAE9-4161-B496-76B03DFE62E3}"/>
    <cellStyle name="SAPBEXstdItem 8 7" xfId="46219" xr:uid="{71CC044D-8D60-4394-84F6-2E9DE818C903}"/>
    <cellStyle name="SAPBEXstdItem 8 8" xfId="46220" xr:uid="{573C0FC6-FF06-40E3-B1F1-EC8FBF340D1A}"/>
    <cellStyle name="SAPBEXstdItem 8 9" xfId="46221" xr:uid="{8CA5EEC2-4447-4AA7-8ADA-84933DCBA8B4}"/>
    <cellStyle name="SAPBEXstdItem 9" xfId="46222" xr:uid="{FD3608A2-0A7D-4D28-A985-F74D755332BE}"/>
    <cellStyle name="SAPBEXstdItem 9 2" xfId="9942" xr:uid="{118F69CE-44F4-455B-A0D5-EA9B994FE0EB}"/>
    <cellStyle name="SAPBEXstdItem 9 3" xfId="46223" xr:uid="{3492FA1A-E9C5-499B-8C6A-1E7A49C1AE5F}"/>
    <cellStyle name="SAPBEXstdItem 9 4" xfId="46224" xr:uid="{95B7FFE9-6B92-4DAA-93AF-2E3FAEBBE616}"/>
    <cellStyle name="SAPBEXstdItem 9 5" xfId="46225" xr:uid="{D734296B-17F4-4E79-A8E4-6E548B8CA68E}"/>
    <cellStyle name="SAPBEXstdItem_New TB 18-19" xfId="34434" xr:uid="{CDEEC745-1ED9-4B54-9D8D-E5D0759CDC86}"/>
    <cellStyle name="SAPBEXstdItemX" xfId="46226" xr:uid="{A877DF9B-B5BC-4290-B96B-5631D5F31674}"/>
    <cellStyle name="SAPBEXstdItemX 10" xfId="46227" xr:uid="{3E79B899-2BAC-4FC6-B477-E14A5FEB295C}"/>
    <cellStyle name="SAPBEXstdItemX 10 2" xfId="46228" xr:uid="{D0266566-4028-4D29-AC0A-62D46C99818D}"/>
    <cellStyle name="SAPBEXstdItemX 10 3" xfId="46229" xr:uid="{C6265D70-341A-42D2-AAFF-6FE495F2A7B5}"/>
    <cellStyle name="SAPBEXstdItemX 10 4" xfId="46230" xr:uid="{D843DB12-854F-4573-9074-77DEE130A2B1}"/>
    <cellStyle name="SAPBEXstdItemX 10 5" xfId="31798" xr:uid="{FC156D95-57B5-4F27-A757-719FBE1516A6}"/>
    <cellStyle name="SAPBEXstdItemX 11" xfId="46231" xr:uid="{0AAA8A8A-7045-4772-A88A-9A5C8F7F7A55}"/>
    <cellStyle name="SAPBEXstdItemX 11 2" xfId="10738" xr:uid="{82F14BB1-B8D9-4A8A-BB60-66714D030D2A}"/>
    <cellStyle name="SAPBEXstdItemX 11 3" xfId="10744" xr:uid="{DCECAFC3-5768-4FF5-9B2C-890AB23D51EF}"/>
    <cellStyle name="SAPBEXstdItemX 11 4" xfId="10749" xr:uid="{086A061B-AF3C-4461-8CB9-47C5CC2E6F2D}"/>
    <cellStyle name="SAPBEXstdItemX 11 5" xfId="10755" xr:uid="{FBA3F178-94F1-4927-941E-CEC49AB314AC}"/>
    <cellStyle name="SAPBEXstdItemX 12" xfId="36841" xr:uid="{63DB32AD-AD4E-42CD-9BFD-2C91BC54C5D2}"/>
    <cellStyle name="SAPBEXstdItemX 12 2" xfId="10782" xr:uid="{6A60A3B8-942D-4AAF-913B-A8CC6BFF8DF9}"/>
    <cellStyle name="SAPBEXstdItemX 12 3" xfId="27912" xr:uid="{6D4EBE12-1790-432F-AD32-7AD5F3E705D6}"/>
    <cellStyle name="SAPBEXstdItemX 12 4" xfId="27918" xr:uid="{F06A8BF7-B202-4131-BFA6-4730B41F7AC6}"/>
    <cellStyle name="SAPBEXstdItemX 12 5" xfId="27923" xr:uid="{AF96DCE7-A281-4E04-B28D-EDB0EE4AE3CE}"/>
    <cellStyle name="SAPBEXstdItemX 13" xfId="36844" xr:uid="{6BB854B7-82C7-4A8E-BD59-53E6DF53BFD8}"/>
    <cellStyle name="SAPBEXstdItemX 14" xfId="31198" xr:uid="{973CC2F6-8FFE-4ADD-BFC6-BC65250A45C8}"/>
    <cellStyle name="SAPBEXstdItemX 15" xfId="30943" xr:uid="{9BB659A6-CB3A-4E94-94FC-E5182D8E0531}"/>
    <cellStyle name="SAPBEXstdItemX 16" xfId="30951" xr:uid="{4F0EA0D2-3EF3-47A1-AFE0-3469CBEC9FCE}"/>
    <cellStyle name="SAPBEXstdItemX 17" xfId="30954" xr:uid="{7742E4DB-04D7-468A-848F-ED0507BE5625}"/>
    <cellStyle name="SAPBEXstdItemX 18" xfId="30957" xr:uid="{8FAE7979-3D9F-49D7-B2DD-EDBF5074610F}"/>
    <cellStyle name="SAPBEXstdItemX 19" xfId="30960" xr:uid="{8C769B0E-364D-42C6-A6E0-761AFD119F4E}"/>
    <cellStyle name="SAPBEXstdItemX 2" xfId="46232" xr:uid="{9D39806D-ADB5-4B6F-B055-16140A667EED}"/>
    <cellStyle name="SAPBEXstdItemX 2 10" xfId="46233" xr:uid="{777C1987-7EF9-4EC9-A14B-70B603356B36}"/>
    <cellStyle name="SAPBEXstdItemX 2 10 2" xfId="11007" xr:uid="{182DE900-943B-4DEE-A2B5-4802F6630A4B}"/>
    <cellStyle name="SAPBEXstdItemX 2 10 3" xfId="11023" xr:uid="{6A8D6546-473F-490B-92C1-073E03638A3C}"/>
    <cellStyle name="SAPBEXstdItemX 2 10 4" xfId="11038" xr:uid="{1466217B-497B-4AFC-B347-9B718CCAE4C1}"/>
    <cellStyle name="SAPBEXstdItemX 2 10 5" xfId="11059" xr:uid="{1A4F5A24-C5AF-43DA-9FF3-6571F9BF8E7B}"/>
    <cellStyle name="SAPBEXstdItemX 2 11" xfId="46234" xr:uid="{B1C3C4A0-DC8C-4943-B9F7-92C935B5DB9F}"/>
    <cellStyle name="SAPBEXstdItemX 2 12" xfId="46235" xr:uid="{FCEC1E76-21FA-4B55-819F-F60950D21697}"/>
    <cellStyle name="SAPBEXstdItemX 2 13" xfId="46236" xr:uid="{13B8FD91-2403-4D82-9704-EF9F39B4963E}"/>
    <cellStyle name="SAPBEXstdItemX 2 14" xfId="46237" xr:uid="{CE6BD27E-4A84-4523-BDCE-1ACC9ECB765C}"/>
    <cellStyle name="SAPBEXstdItemX 2 15" xfId="25139" xr:uid="{B601166D-60E5-4C5A-A0FC-F4F06C336793}"/>
    <cellStyle name="SAPBEXstdItemX 2 16" xfId="25147" xr:uid="{5C5D415E-E978-4413-9D0F-3CE851136882}"/>
    <cellStyle name="SAPBEXstdItemX 2 17" xfId="25155" xr:uid="{590464A5-AD54-4941-BBC3-A62A0E8E1D90}"/>
    <cellStyle name="SAPBEXstdItemX 2 18" xfId="25166" xr:uid="{1F07E84E-F21B-442F-8D3F-C1505B653AE0}"/>
    <cellStyle name="SAPBEXstdItemX 2 2" xfId="46238" xr:uid="{4322A07C-2BCE-4126-A89C-7145FE68847F}"/>
    <cellStyle name="SAPBEXstdItemX 2 2 10" xfId="46239" xr:uid="{06C5C9D0-B84C-4EFD-8CF1-EA2CB115143C}"/>
    <cellStyle name="SAPBEXstdItemX 2 2 2" xfId="46240" xr:uid="{00C08B97-1ED1-4B8C-B7B4-C0CCB2DD0312}"/>
    <cellStyle name="SAPBEXstdItemX 2 2 2 2" xfId="46241" xr:uid="{20A172B0-01C1-480D-BCAD-821E264059AD}"/>
    <cellStyle name="SAPBEXstdItemX 2 2 2 3" xfId="46242" xr:uid="{949C8389-B3C0-499E-ABD1-C50BC167C305}"/>
    <cellStyle name="SAPBEXstdItemX 2 2 2 4" xfId="46243" xr:uid="{61A09D65-D57A-4464-83AF-98BE4983B4DA}"/>
    <cellStyle name="SAPBEXstdItemX 2 2 2 5" xfId="46244" xr:uid="{0F07CFD9-BCEE-48C2-AC67-5DB8D4A40FAF}"/>
    <cellStyle name="SAPBEXstdItemX 2 2 3" xfId="46245" xr:uid="{F8C373F7-06A5-4C04-B953-02B1A40D468D}"/>
    <cellStyle name="SAPBEXstdItemX 2 2 4" xfId="46246" xr:uid="{303E0C97-A558-4B55-92D1-AE8BF60FF21A}"/>
    <cellStyle name="SAPBEXstdItemX 2 2 5" xfId="46247" xr:uid="{ECF66CCC-3C75-4607-86C8-AA1A9F607B4D}"/>
    <cellStyle name="SAPBEXstdItemX 2 2 6" xfId="46248" xr:uid="{95795BD4-6744-458F-AC49-6EEBE562EE7F}"/>
    <cellStyle name="SAPBEXstdItemX 2 2 7" xfId="46249" xr:uid="{339C59BB-1278-450D-8332-3F3EC175EFA0}"/>
    <cellStyle name="SAPBEXstdItemX 2 2 8" xfId="46250" xr:uid="{74F9E4BA-46C8-4693-B8A6-29FA813892E8}"/>
    <cellStyle name="SAPBEXstdItemX 2 2 9" xfId="41405" xr:uid="{DDB799B1-E2E6-4873-B27A-031BAA06B86A}"/>
    <cellStyle name="SAPBEXstdItemX 2 3" xfId="12774" xr:uid="{65662291-3542-47C1-B981-B8132DA83B25}"/>
    <cellStyle name="SAPBEXstdItemX 2 3 10" xfId="40868" xr:uid="{8BBFA696-4411-4E06-B9A9-8C87711EF690}"/>
    <cellStyle name="SAPBEXstdItemX 2 3 2" xfId="46251" xr:uid="{ACE3F709-4323-42CC-B903-52024A6A579E}"/>
    <cellStyle name="SAPBEXstdItemX 2 3 2 2" xfId="2954" xr:uid="{6EBE0C3E-2850-43C4-AAF3-223C15CB92F3}"/>
    <cellStyle name="SAPBEXstdItemX 2 3 2 3" xfId="10130" xr:uid="{9893410A-2ED0-47FA-9A44-17805D419A0F}"/>
    <cellStyle name="SAPBEXstdItemX 2 3 2 4" xfId="10136" xr:uid="{C7D32DE2-5DE2-4F9A-8E09-D0D6ACFFB73C}"/>
    <cellStyle name="SAPBEXstdItemX 2 3 2 5" xfId="46252" xr:uid="{326114D7-2919-4649-A106-209F9BD92376}"/>
    <cellStyle name="SAPBEXstdItemX 2 3 3" xfId="46253" xr:uid="{D74A5005-5BCA-43F4-8872-6956A0EA6C5C}"/>
    <cellStyle name="SAPBEXstdItemX 2 3 4" xfId="46254" xr:uid="{26D9F7BF-F13D-4F89-AC8E-10A1944886B5}"/>
    <cellStyle name="SAPBEXstdItemX 2 3 5" xfId="46255" xr:uid="{5D976102-942D-45D1-84E6-3F142F01D182}"/>
    <cellStyle name="SAPBEXstdItemX 2 3 6" xfId="46256" xr:uid="{7AAE0BD9-EB2C-4552-8C61-CC61D32C2236}"/>
    <cellStyle name="SAPBEXstdItemX 2 3 7" xfId="46257" xr:uid="{69281A5E-CD59-4A0A-B2B2-865FF98A8734}"/>
    <cellStyle name="SAPBEXstdItemX 2 3 8" xfId="46258" xr:uid="{466F6758-E368-42EB-98D8-A9D7DB92060C}"/>
    <cellStyle name="SAPBEXstdItemX 2 3 9" xfId="41410" xr:uid="{3C894A7E-47B9-466B-BB40-505C5F4915E5}"/>
    <cellStyle name="SAPBEXstdItemX 2 4" xfId="12782" xr:uid="{31EBA61F-7FD6-4004-9FCD-7C54624D64EB}"/>
    <cellStyle name="SAPBEXstdItemX 2 4 10" xfId="46259" xr:uid="{10833B76-D5B0-4F01-BCC8-8965AFC37422}"/>
    <cellStyle name="SAPBEXstdItemX 2 4 2" xfId="45923" xr:uid="{858C4AB7-F31B-4604-9342-233BBB931A02}"/>
    <cellStyle name="SAPBEXstdItemX 2 4 2 2" xfId="11271" xr:uid="{EE442B74-29BB-412F-92EB-EC81493A4312}"/>
    <cellStyle name="SAPBEXstdItemX 2 4 2 3" xfId="11280" xr:uid="{C96C14AD-2D8A-406D-BEDE-DE9851A46CDF}"/>
    <cellStyle name="SAPBEXstdItemX 2 4 2 4" xfId="6422" xr:uid="{B24AD637-6D7C-42C1-B1B5-7FEAC85C07CE}"/>
    <cellStyle name="SAPBEXstdItemX 2 4 2 5" xfId="1882" xr:uid="{0E46BAA5-AA5B-4310-B2F1-1BA645391B35}"/>
    <cellStyle name="SAPBEXstdItemX 2 4 3" xfId="45925" xr:uid="{5CAE9C86-7422-4E42-A864-6817F325A0B7}"/>
    <cellStyle name="SAPBEXstdItemX 2 4 4" xfId="45927" xr:uid="{1B849B45-6860-44B2-8244-7924FD7C3D7C}"/>
    <cellStyle name="SAPBEXstdItemX 2 4 5" xfId="45929" xr:uid="{92F6A76C-26DB-4421-A5D3-64FC241BDE3C}"/>
    <cellStyle name="SAPBEXstdItemX 2 4 6" xfId="45931" xr:uid="{3B81C403-242C-4F01-AA60-37BA7611F05D}"/>
    <cellStyle name="SAPBEXstdItemX 2 4 7" xfId="46260" xr:uid="{06CAFDB9-AF64-4EC7-BB36-67EB0B5256DE}"/>
    <cellStyle name="SAPBEXstdItemX 2 4 8" xfId="46261" xr:uid="{04221B00-DF6E-4E59-BDFE-5D7E52A09851}"/>
    <cellStyle name="SAPBEXstdItemX 2 4 9" xfId="41416" xr:uid="{94B3386D-8639-4DE6-AB54-FE5DE10308F1}"/>
    <cellStyle name="SAPBEXstdItemX 2 5" xfId="12790" xr:uid="{AAD9A693-B4A7-4DF2-80F5-A07A2A89699E}"/>
    <cellStyle name="SAPBEXstdItemX 2 5 10" xfId="46262" xr:uid="{58148A0C-1B4D-4F10-8DEA-21BDCA1B8E6D}"/>
    <cellStyle name="SAPBEXstdItemX 2 5 2" xfId="25116" xr:uid="{AE413FAB-6D1C-471C-89A0-616F729B4727}"/>
    <cellStyle name="SAPBEXstdItemX 2 5 2 2" xfId="46263" xr:uid="{38152626-50EB-438D-8C79-7088975E4B0A}"/>
    <cellStyle name="SAPBEXstdItemX 2 5 2 3" xfId="46264" xr:uid="{D1A374EF-603C-4614-AE6A-201CA3FEDB62}"/>
    <cellStyle name="SAPBEXstdItemX 2 5 2 4" xfId="43825" xr:uid="{F2B2FBB7-65DF-4180-8FEF-54EAACC08642}"/>
    <cellStyle name="SAPBEXstdItemX 2 5 2 5" xfId="46265" xr:uid="{6EAF14C0-9217-4A6F-9FA3-C797CB45E523}"/>
    <cellStyle name="SAPBEXstdItemX 2 5 3" xfId="25121" xr:uid="{D529BF11-2958-43DD-B30B-5BF9DC1CECE1}"/>
    <cellStyle name="SAPBEXstdItemX 2 5 4" xfId="25127" xr:uid="{A9E6E54D-BB96-4418-914A-CFCB2D85036F}"/>
    <cellStyle name="SAPBEXstdItemX 2 5 5" xfId="25133" xr:uid="{3CD685A9-C8D8-479E-BCEC-D7E53710ECA1}"/>
    <cellStyle name="SAPBEXstdItemX 2 5 6" xfId="45937" xr:uid="{D9B152C0-7C29-437C-BBA4-169EF13CF57A}"/>
    <cellStyle name="SAPBEXstdItemX 2 5 7" xfId="46266" xr:uid="{C45EE459-4F1A-4FEA-A443-824B5AC0A339}"/>
    <cellStyle name="SAPBEXstdItemX 2 5 8" xfId="46267" xr:uid="{26900654-D884-498B-8F6F-510D23B1177E}"/>
    <cellStyle name="SAPBEXstdItemX 2 5 9" xfId="46268" xr:uid="{217E9004-CEC7-4A01-A676-FFAE1FB343C0}"/>
    <cellStyle name="SAPBEXstdItemX 2 6" xfId="12796" xr:uid="{3AC4949A-4506-425D-8A21-CAB7F2ED15E8}"/>
    <cellStyle name="SAPBEXstdItemX 2 6 10" xfId="46269" xr:uid="{A745CC6E-DCCF-401B-9D1B-CB68A14B7C44}"/>
    <cellStyle name="SAPBEXstdItemX 2 6 2" xfId="45943" xr:uid="{8B3AD325-572D-46E5-96AB-718BF4BE9978}"/>
    <cellStyle name="SAPBEXstdItemX 2 6 2 2" xfId="31833" xr:uid="{5BD89B3D-DF55-488A-9A8B-23B30B337A79}"/>
    <cellStyle name="SAPBEXstdItemX 2 6 2 3" xfId="46270" xr:uid="{65D5EB22-E235-456D-A498-0FC0B7E6B7EA}"/>
    <cellStyle name="SAPBEXstdItemX 2 6 2 4" xfId="46271" xr:uid="{4CCB78E3-5031-4CE6-9FB7-4AA147AF051F}"/>
    <cellStyle name="SAPBEXstdItemX 2 6 2 5" xfId="46272" xr:uid="{C969D922-ED7E-48F1-BC34-F003189C4666}"/>
    <cellStyle name="SAPBEXstdItemX 2 6 3" xfId="45945" xr:uid="{5F8F5FC2-24CC-4E9F-9E64-DC2B179681C0}"/>
    <cellStyle name="SAPBEXstdItemX 2 6 4" xfId="45947" xr:uid="{2CBB8F38-DE7E-4DEB-B715-23566E151231}"/>
    <cellStyle name="SAPBEXstdItemX 2 6 5" xfId="45949" xr:uid="{F7C20A6E-4DAC-4AE2-BCB9-53B39064EFBC}"/>
    <cellStyle name="SAPBEXstdItemX 2 6 6" xfId="34217" xr:uid="{3FD7F0F3-833A-44E3-BBF6-948B017829EB}"/>
    <cellStyle name="SAPBEXstdItemX 2 6 7" xfId="37023" xr:uid="{DFCA37B6-CD48-4CDC-8DEF-3F95AF61080D}"/>
    <cellStyle name="SAPBEXstdItemX 2 6 8" xfId="46273" xr:uid="{F7A48488-D517-4EE5-9D55-76A69E1888F4}"/>
    <cellStyle name="SAPBEXstdItemX 2 6 9" xfId="46274" xr:uid="{0F4E00DC-70EC-4789-845B-A57B4B620EE8}"/>
    <cellStyle name="SAPBEXstdItemX 2 7" xfId="12802" xr:uid="{A6225C5A-8779-4F7E-8EAE-3F5F3ABEF41D}"/>
    <cellStyle name="SAPBEXstdItemX 2 7 2" xfId="45954" xr:uid="{D111CF40-2768-43EC-8734-63D9DFC2653B}"/>
    <cellStyle name="SAPBEXstdItemX 2 7 3" xfId="45956" xr:uid="{077AC113-EED8-455E-9759-75A8E45A55C8}"/>
    <cellStyle name="SAPBEXstdItemX 2 7 4" xfId="45958" xr:uid="{4F897C10-8F38-416E-9CF9-9018BD3E495A}"/>
    <cellStyle name="SAPBEXstdItemX 2 7 5" xfId="45960" xr:uid="{57F59E38-1855-46C5-AFD8-49BC40CFB086}"/>
    <cellStyle name="SAPBEXstdItemX 2 8" xfId="12806" xr:uid="{605CDEB7-4EEC-420F-B04D-824891EF3E1B}"/>
    <cellStyle name="SAPBEXstdItemX 2 8 2" xfId="45966" xr:uid="{F1FD71E5-CEB8-4517-AAA2-6E7A7633C8A2}"/>
    <cellStyle name="SAPBEXstdItemX 2 8 3" xfId="45968" xr:uid="{9238FC7C-10C2-4C12-81DD-098350CB19DB}"/>
    <cellStyle name="SAPBEXstdItemX 2 8 4" xfId="45970" xr:uid="{831D6185-4A4B-4A15-A181-FD3B98862CD4}"/>
    <cellStyle name="SAPBEXstdItemX 2 8 5" xfId="45972" xr:uid="{033699F7-26D6-450C-8F2E-72BAFF1B47DE}"/>
    <cellStyle name="SAPBEXstdItemX 2 9" xfId="12811" xr:uid="{637B67E4-7F24-4E2E-B64E-AFAAD5D54CEE}"/>
    <cellStyle name="SAPBEXstdItemX 2 9 2" xfId="45979" xr:uid="{D94D1FA7-7271-44DA-A8C4-050BAEAF86B3}"/>
    <cellStyle name="SAPBEXstdItemX 2 9 3" xfId="46275" xr:uid="{B0A04DD9-B74E-4E8D-B631-8428FA3CB006}"/>
    <cellStyle name="SAPBEXstdItemX 2 9 4" xfId="46276" xr:uid="{327B8917-80C1-4EC1-BB97-F84F6F389747}"/>
    <cellStyle name="SAPBEXstdItemX 2 9 5" xfId="46277" xr:uid="{36AA2BB7-4FAF-41AD-B364-58FCBD18B039}"/>
    <cellStyle name="SAPBEXstdItemX 2_New TB 18-19" xfId="46278" xr:uid="{8A1AAAB4-7374-4213-BD87-056B2DF455C7}"/>
    <cellStyle name="SAPBEXstdItemX 20" xfId="30942" xr:uid="{BB4FBA99-047C-426F-8897-EC452530BF92}"/>
    <cellStyle name="SAPBEXstdItemX 3" xfId="46279" xr:uid="{E8C39C22-1960-4262-8A9F-0F5B5FCB5BC1}"/>
    <cellStyle name="SAPBEXstdItemX 3 10" xfId="31762" xr:uid="{47FFA83A-A60E-459C-953B-FCBF63215FEE}"/>
    <cellStyle name="SAPBEXstdItemX 3 10 2" xfId="16849" xr:uid="{65108C2C-B998-478A-91AA-FDC88FC942DA}"/>
    <cellStyle name="SAPBEXstdItemX 3 10 3" xfId="15635" xr:uid="{26C8E06B-7985-43CD-8342-0107BE55F1CF}"/>
    <cellStyle name="SAPBEXstdItemX 3 10 4" xfId="46280" xr:uid="{7FD80776-C03A-4E09-8215-27018B7A9E02}"/>
    <cellStyle name="SAPBEXstdItemX 3 10 5" xfId="46281" xr:uid="{D1EB94C2-7116-4FF6-A7BF-34856B2873AF}"/>
    <cellStyle name="SAPBEXstdItemX 3 11" xfId="31764" xr:uid="{A8BC130F-7B34-407B-90BA-236CED9ACE16}"/>
    <cellStyle name="SAPBEXstdItemX 3 12" xfId="31766" xr:uid="{C2D37F21-11BE-4F12-AF9F-7D1802763A08}"/>
    <cellStyle name="SAPBEXstdItemX 3 13" xfId="46282" xr:uid="{123741D4-F051-4D1F-81C7-675F4C6E80EF}"/>
    <cellStyle name="SAPBEXstdItemX 3 14" xfId="46283" xr:uid="{BD2CE668-8B7E-4161-BA1B-DCEE8B0DF175}"/>
    <cellStyle name="SAPBEXstdItemX 3 15" xfId="46284" xr:uid="{6F227839-CB08-4A7B-813D-6A737EFAD18B}"/>
    <cellStyle name="SAPBEXstdItemX 3 16" xfId="46285" xr:uid="{430D3780-62BE-4AF4-BECE-A458DBCDC496}"/>
    <cellStyle name="SAPBEXstdItemX 3 17" xfId="46286" xr:uid="{53C79E2F-2801-4332-A699-633FA51325DB}"/>
    <cellStyle name="SAPBEXstdItemX 3 18" xfId="46287" xr:uid="{C83CE022-8535-42AF-8B92-708CCAA88B17}"/>
    <cellStyle name="SAPBEXstdItemX 3 2" xfId="46288" xr:uid="{F4DB1A60-F6D3-495D-AAD7-D5D4ADD7F5A7}"/>
    <cellStyle name="SAPBEXstdItemX 3 2 10" xfId="22715" xr:uid="{7BAED54E-47CC-4ADB-A8F2-F680943A13CA}"/>
    <cellStyle name="SAPBEXstdItemX 3 2 2" xfId="46289" xr:uid="{F32D9AB8-65C3-419E-8D2F-740134E9CB12}"/>
    <cellStyle name="SAPBEXstdItemX 3 2 2 2" xfId="46290" xr:uid="{C5353B94-EA7D-4EC8-9FDF-EF1C81CC79BE}"/>
    <cellStyle name="SAPBEXstdItemX 3 2 2 3" xfId="46291" xr:uid="{E3C3924B-6E4A-45DE-8EB1-1977968E95A6}"/>
    <cellStyle name="SAPBEXstdItemX 3 2 2 4" xfId="46292" xr:uid="{0393C6E3-C7B2-431A-9407-24284B0C842F}"/>
    <cellStyle name="SAPBEXstdItemX 3 2 2 5" xfId="46293" xr:uid="{DFFFF9E5-A040-4FE4-835B-88F07479F464}"/>
    <cellStyle name="SAPBEXstdItemX 3 2 3" xfId="46294" xr:uid="{BD1BCD45-1DAA-4644-9AEA-8DAE8B61D18D}"/>
    <cellStyle name="SAPBEXstdItemX 3 2 4" xfId="36338" xr:uid="{EAF85746-18C9-45A2-B295-8AC9249A5865}"/>
    <cellStyle name="SAPBEXstdItemX 3 2 5" xfId="36340" xr:uid="{8E840660-D5F3-4BA2-9437-C1A2EED4C022}"/>
    <cellStyle name="SAPBEXstdItemX 3 2 6" xfId="36342" xr:uid="{700DFDA6-9618-4191-A2C6-50C96D29D94B}"/>
    <cellStyle name="SAPBEXstdItemX 3 2 7" xfId="36344" xr:uid="{91FE9D37-0809-4459-BC06-86773730F562}"/>
    <cellStyle name="SAPBEXstdItemX 3 2 8" xfId="46295" xr:uid="{6FCE4A6E-F7F2-4B1A-9956-298E9A136A3E}"/>
    <cellStyle name="SAPBEXstdItemX 3 2 9" xfId="41483" xr:uid="{B6C85132-DC49-47BD-8064-DCAA394A7080}"/>
    <cellStyle name="SAPBEXstdItemX 3 3" xfId="12823" xr:uid="{E3F31B07-9255-4B12-AAA9-D9175DD6BEC1}"/>
    <cellStyle name="SAPBEXstdItemX 3 3 10" xfId="46296" xr:uid="{9FDD300F-EFC0-407D-B324-344C60D02114}"/>
    <cellStyle name="SAPBEXstdItemX 3 3 2" xfId="46297" xr:uid="{42BFEB29-4D99-4CF4-B012-A69E8184DE72}"/>
    <cellStyle name="SAPBEXstdItemX 3 3 2 2" xfId="46298" xr:uid="{97B01E99-E64E-427F-BAA5-6BE1B529A12B}"/>
    <cellStyle name="SAPBEXstdItemX 3 3 2 3" xfId="46299" xr:uid="{195CD052-F231-4B1E-A9C0-B5BFEE5F209C}"/>
    <cellStyle name="SAPBEXstdItemX 3 3 2 4" xfId="46300" xr:uid="{0EF61988-8A2B-4619-B794-C02B2B309EE0}"/>
    <cellStyle name="SAPBEXstdItemX 3 3 2 5" xfId="715" xr:uid="{750F29BA-1FBB-4FAD-B75C-1F1BCC3AB575}"/>
    <cellStyle name="SAPBEXstdItemX 3 3 3" xfId="46301" xr:uid="{E04CA386-1F07-4EA0-A869-DB59B5EE4DBC}"/>
    <cellStyle name="SAPBEXstdItemX 3 3 4" xfId="46302" xr:uid="{D14D271A-5B5E-4964-BAAC-0A26D113D306}"/>
    <cellStyle name="SAPBEXstdItemX 3 3 5" xfId="46303" xr:uid="{AC8D0D43-8DD5-4A47-A133-88C9F30FCFA9}"/>
    <cellStyle name="SAPBEXstdItemX 3 3 6" xfId="46304" xr:uid="{114D5AE0-28F0-4CB4-A08D-01BC7F9B47A2}"/>
    <cellStyle name="SAPBEXstdItemX 3 3 7" xfId="46305" xr:uid="{AD27A17F-3925-416A-B6A9-8F77FF46CE43}"/>
    <cellStyle name="SAPBEXstdItemX 3 3 8" xfId="46306" xr:uid="{B2F4A056-C84D-489D-8EB9-6233A8C76DF5}"/>
    <cellStyle name="SAPBEXstdItemX 3 3 9" xfId="41488" xr:uid="{F3370686-5691-4A74-B9FF-E670191370C1}"/>
    <cellStyle name="SAPBEXstdItemX 3 4" xfId="12830" xr:uid="{60734C8F-441B-4960-BEAD-63458A116D99}"/>
    <cellStyle name="SAPBEXstdItemX 3 4 10" xfId="46307" xr:uid="{9571140B-4D63-4486-9824-7CCE8FC778D5}"/>
    <cellStyle name="SAPBEXstdItemX 3 4 2" xfId="45999" xr:uid="{F680BF38-881F-4415-BF1D-32017A4E0B39}"/>
    <cellStyle name="SAPBEXstdItemX 3 4 2 2" xfId="46308" xr:uid="{45AF3315-60D3-4CC2-A26A-C7842645D92F}"/>
    <cellStyle name="SAPBEXstdItemX 3 4 2 3" xfId="46309" xr:uid="{F185F656-076B-403D-A048-0F3D2B9DEEDE}"/>
    <cellStyle name="SAPBEXstdItemX 3 4 2 4" xfId="46310" xr:uid="{27F33E15-5B2F-45E5-8AEC-DC8879927209}"/>
    <cellStyle name="SAPBEXstdItemX 3 4 2 5" xfId="46311" xr:uid="{3618396A-6EE5-404C-8A52-F088AD640E02}"/>
    <cellStyle name="SAPBEXstdItemX 3 4 3" xfId="46001" xr:uid="{0EA165A4-FA3F-483F-8126-0DAA9FDE208B}"/>
    <cellStyle name="SAPBEXstdItemX 3 4 4" xfId="46003" xr:uid="{40741AFD-B03F-48C1-AD43-6D8D28D68DAD}"/>
    <cellStyle name="SAPBEXstdItemX 3 4 5" xfId="46005" xr:uid="{68BD3860-D61E-4453-98C2-595AD7801BEF}"/>
    <cellStyle name="SAPBEXstdItemX 3 4 6" xfId="46007" xr:uid="{9C0EC9C1-EC9C-4195-B332-8EC34933D839}"/>
    <cellStyle name="SAPBEXstdItemX 3 4 7" xfId="46312" xr:uid="{B4048C3F-820C-48C6-B6C3-ECFED18B1E4F}"/>
    <cellStyle name="SAPBEXstdItemX 3 4 8" xfId="46313" xr:uid="{31F626E5-0FF7-409E-ABE3-E3F1EB33240F}"/>
    <cellStyle name="SAPBEXstdItemX 3 4 9" xfId="41494" xr:uid="{496AA9CB-A3AB-420C-8BC4-5FDC7A189EEC}"/>
    <cellStyle name="SAPBEXstdItemX 3 5" xfId="12837" xr:uid="{7E3C7E07-AAE4-4B41-B8A6-41C7659A499F}"/>
    <cellStyle name="SAPBEXstdItemX 3 5 10" xfId="12529" xr:uid="{453D7330-912A-425A-BE03-9C124A4DFA17}"/>
    <cellStyle name="SAPBEXstdItemX 3 5 2" xfId="30965" xr:uid="{2D0AA26D-B97B-4AA5-9687-87005333C6A6}"/>
    <cellStyle name="SAPBEXstdItemX 3 5 2 2" xfId="46314" xr:uid="{CCEE649D-9888-47DB-94FD-EC46CD8269A3}"/>
    <cellStyle name="SAPBEXstdItemX 3 5 2 3" xfId="46315" xr:uid="{5D798424-4882-4C0A-B62D-1665CE955038}"/>
    <cellStyle name="SAPBEXstdItemX 3 5 2 4" xfId="46316" xr:uid="{4638796F-5261-4CD6-ACA9-FD1263EF9935}"/>
    <cellStyle name="SAPBEXstdItemX 3 5 2 5" xfId="46317" xr:uid="{C6707A7D-E73E-4541-916A-E86F78077767}"/>
    <cellStyle name="SAPBEXstdItemX 3 5 3" xfId="46016" xr:uid="{2BD269B7-DD8A-4802-8C20-F3AB1023811C}"/>
    <cellStyle name="SAPBEXstdItemX 3 5 4" xfId="46018" xr:uid="{7941D0AC-ABFC-4BE1-9EEC-DF9A0219B1E5}"/>
    <cellStyle name="SAPBEXstdItemX 3 5 5" xfId="46020" xr:uid="{C4865FB9-E51D-4F4B-AB75-24CCC5BBD6C6}"/>
    <cellStyle name="SAPBEXstdItemX 3 5 6" xfId="46022" xr:uid="{562A2339-471D-43F0-9A83-0993A616C9B2}"/>
    <cellStyle name="SAPBEXstdItemX 3 5 7" xfId="46318" xr:uid="{8D323D34-82DE-40F4-8E91-D32AF9F9B783}"/>
    <cellStyle name="SAPBEXstdItemX 3 5 8" xfId="46319" xr:uid="{B74604E2-2F34-4FC1-B086-8F12C5793B85}"/>
    <cellStyle name="SAPBEXstdItemX 3 5 9" xfId="46320" xr:uid="{D1D0D151-76DF-4D40-BD51-80C4AC210D23}"/>
    <cellStyle name="SAPBEXstdItemX 3 6" xfId="12842" xr:uid="{A31193A8-672B-4C36-921D-475A646ECBCD}"/>
    <cellStyle name="SAPBEXstdItemX 3 6 10" xfId="19627" xr:uid="{6090F4C2-6836-47B6-926E-FE34D86D8189}"/>
    <cellStyle name="SAPBEXstdItemX 3 6 2" xfId="46030" xr:uid="{E83598FA-93B3-41CB-80D7-9B53F9372042}"/>
    <cellStyle name="SAPBEXstdItemX 3 6 2 2" xfId="46321" xr:uid="{EB90215A-D7E5-4AFB-A9C0-38E1A1E84858}"/>
    <cellStyle name="SAPBEXstdItemX 3 6 2 3" xfId="46322" xr:uid="{950A1178-16BC-4A64-8AB5-015642D5D3DF}"/>
    <cellStyle name="SAPBEXstdItemX 3 6 2 4" xfId="46323" xr:uid="{09F9A562-30A3-4AB8-828E-A965659913CA}"/>
    <cellStyle name="SAPBEXstdItemX 3 6 2 5" xfId="46324" xr:uid="{D05AFDC6-1D7C-4315-A49D-EBE124FF3125}"/>
    <cellStyle name="SAPBEXstdItemX 3 6 3" xfId="46032" xr:uid="{D93DD73F-FE1F-41F1-A9CB-56CF97AAE11A}"/>
    <cellStyle name="SAPBEXstdItemX 3 6 4" xfId="46034" xr:uid="{96F6448C-E0D0-43B0-A2FF-630C8779CCA9}"/>
    <cellStyle name="SAPBEXstdItemX 3 6 5" xfId="46036" xr:uid="{38225642-E542-490C-8A15-07B5E637484F}"/>
    <cellStyle name="SAPBEXstdItemX 3 6 6" xfId="46038" xr:uid="{5FF4D155-A7C6-4951-9633-8EFC26CF7202}"/>
    <cellStyle name="SAPBEXstdItemX 3 6 7" xfId="46325" xr:uid="{C09D3BCE-0F31-4191-BD02-A83DCB035FD8}"/>
    <cellStyle name="SAPBEXstdItemX 3 6 8" xfId="46326" xr:uid="{BF152472-7F29-4175-AA0D-FB63B35E4A4B}"/>
    <cellStyle name="SAPBEXstdItemX 3 6 9" xfId="46327" xr:uid="{D1F8062D-6249-433A-BEF5-E7B606EE238E}"/>
    <cellStyle name="SAPBEXstdItemX 3 7" xfId="12847" xr:uid="{E5B20D90-FF31-40C5-BE80-5A8E149AA874}"/>
    <cellStyle name="SAPBEXstdItemX 3 7 2" xfId="4456" xr:uid="{03127FEE-2A52-4E69-8391-D806BA671305}"/>
    <cellStyle name="SAPBEXstdItemX 3 7 3" xfId="4461" xr:uid="{060F699E-733B-450D-B842-166CE4642466}"/>
    <cellStyle name="SAPBEXstdItemX 3 7 4" xfId="4466" xr:uid="{3CCBA42B-774D-4A03-BB60-96ABA368AE89}"/>
    <cellStyle name="SAPBEXstdItemX 3 7 5" xfId="4472" xr:uid="{22B49953-91F4-4B01-BD07-F66BFECDF4B8}"/>
    <cellStyle name="SAPBEXstdItemX 3 8" xfId="12852" xr:uid="{C122BDCE-32AC-468B-8889-F3A00031DC51}"/>
    <cellStyle name="SAPBEXstdItemX 3 8 2" xfId="4498" xr:uid="{37D3CB97-224A-4E63-9422-E3392BB4A276}"/>
    <cellStyle name="SAPBEXstdItemX 3 8 3" xfId="4508" xr:uid="{42C259A9-CDA0-4DEF-819F-230908C00F24}"/>
    <cellStyle name="SAPBEXstdItemX 3 8 4" xfId="4520" xr:uid="{38227628-27D9-4079-AD5A-B8AF44CACE9F}"/>
    <cellStyle name="SAPBEXstdItemX 3 8 5" xfId="4525" xr:uid="{DE29877A-4621-4919-9B56-438780BCF863}"/>
    <cellStyle name="SAPBEXstdItemX 3 9" xfId="12858" xr:uid="{BD083AEC-8002-48F1-B93B-0BB113EF671C}"/>
    <cellStyle name="SAPBEXstdItemX 3 9 2" xfId="4557" xr:uid="{5F9527F1-1A02-431C-B640-8024FD3B65A1}"/>
    <cellStyle name="SAPBEXstdItemX 3 9 3" xfId="4565" xr:uid="{84C3EAF6-F0B4-4054-99C6-A62FE8D4183E}"/>
    <cellStyle name="SAPBEXstdItemX 3 9 4" xfId="778" xr:uid="{AC497D2B-3343-4E8B-9A7D-21BB7FCF02C7}"/>
    <cellStyle name="SAPBEXstdItemX 3 9 5" xfId="4569" xr:uid="{58239129-E3EC-47D4-9F77-0964C69E1798}"/>
    <cellStyle name="SAPBEXstdItemX 3_New TB 18-19" xfId="46328" xr:uid="{5E8D784C-6363-4752-BC1B-8280ED39B5FF}"/>
    <cellStyle name="SAPBEXstdItemX 4" xfId="46329" xr:uid="{8ED3651A-3003-41EB-8AF4-5D8F58C0D57D}"/>
    <cellStyle name="SAPBEXstdItemX 4 10" xfId="46330" xr:uid="{27D7546D-EAB5-48C6-B609-279EF1F27F81}"/>
    <cellStyle name="SAPBEXstdItemX 4 2" xfId="46331" xr:uid="{2A3A5B9D-ABE4-4DB9-89DF-130567B9B22E}"/>
    <cellStyle name="SAPBEXstdItemX 4 2 2" xfId="46332" xr:uid="{C34A13FB-DBF3-4C39-8E07-EED6DA2859F4}"/>
    <cellStyle name="SAPBEXstdItemX 4 2 3" xfId="46333" xr:uid="{17BD2324-51D8-47EA-8DCA-361327F98D9F}"/>
    <cellStyle name="SAPBEXstdItemX 4 2 4" xfId="36352" xr:uid="{EB79F63F-AD16-459B-8F18-334013994B1A}"/>
    <cellStyle name="SAPBEXstdItemX 4 2 5" xfId="36354" xr:uid="{E7B68ECC-9F75-45C0-8090-AFA23B1A7CAC}"/>
    <cellStyle name="SAPBEXstdItemX 4 3" xfId="9424" xr:uid="{3E51B110-25F7-4A05-B2BF-CDFF904C1A4B}"/>
    <cellStyle name="SAPBEXstdItemX 4 4" xfId="9437" xr:uid="{7686BF79-9B18-4CD5-94C9-F4AD731934A5}"/>
    <cellStyle name="SAPBEXstdItemX 4 5" xfId="9449" xr:uid="{1E3AD8A8-77E5-499D-9AE4-13748B35700E}"/>
    <cellStyle name="SAPBEXstdItemX 4 6" xfId="9456" xr:uid="{E9D41E7A-A2B5-481C-BD78-AF70AB609B0D}"/>
    <cellStyle name="SAPBEXstdItemX 4 7" xfId="9464" xr:uid="{2AD92F5A-301C-4799-9F7F-727F5B55E333}"/>
    <cellStyle name="SAPBEXstdItemX 4 8" xfId="9469" xr:uid="{E3F13328-D2EC-442C-907B-F023077DF048}"/>
    <cellStyle name="SAPBEXstdItemX 4 9" xfId="9477" xr:uid="{260870EE-5FA1-41DC-BCE6-BC34AD06B8DE}"/>
    <cellStyle name="SAPBEXstdItemX 5" xfId="46334" xr:uid="{9F94926F-CAB3-44AF-8999-FAF32C6F714D}"/>
    <cellStyle name="SAPBEXstdItemX 5 10" xfId="24621" xr:uid="{7AACBB66-074D-4D51-ADB3-0769459FCECE}"/>
    <cellStyle name="SAPBEXstdItemX 5 2" xfId="46335" xr:uid="{8C964A7B-DA56-4554-93E5-AF66A58D9844}"/>
    <cellStyle name="SAPBEXstdItemX 5 2 2" xfId="26195" xr:uid="{FFF68526-8F71-4EF1-A271-AF97A95DA603}"/>
    <cellStyle name="SAPBEXstdItemX 5 2 3" xfId="26197" xr:uid="{EB2CAB44-4C0D-46F9-8A28-1E068003457F}"/>
    <cellStyle name="SAPBEXstdItemX 5 2 4" xfId="12032" xr:uid="{F8E903BC-B707-4356-8358-81C1E7C6FC7A}"/>
    <cellStyle name="SAPBEXstdItemX 5 2 5" xfId="12036" xr:uid="{BD4440C3-9C8E-464F-8DE5-0D1A283C1663}"/>
    <cellStyle name="SAPBEXstdItemX 5 3" xfId="46336" xr:uid="{56139CA2-7CC6-403F-8EA2-34FA61ECDB3F}"/>
    <cellStyle name="SAPBEXstdItemX 5 4" xfId="46337" xr:uid="{1455FF64-93E1-4167-B75B-A1DDD4993349}"/>
    <cellStyle name="SAPBEXstdItemX 5 5" xfId="46338" xr:uid="{DA7DADA6-733E-4049-AF55-7C657AD83045}"/>
    <cellStyle name="SAPBEXstdItemX 5 6" xfId="46339" xr:uid="{950A7574-4E87-4EAF-A29A-F58ADB3EF90A}"/>
    <cellStyle name="SAPBEXstdItemX 5 7" xfId="46340" xr:uid="{AE9DD4F1-B737-4F0C-9878-253932BCC339}"/>
    <cellStyle name="SAPBEXstdItemX 5 8" xfId="46341" xr:uid="{0A146A87-6B2F-4A55-B492-91C3F7B21CF9}"/>
    <cellStyle name="SAPBEXstdItemX 5 9" xfId="46342" xr:uid="{46BD91CB-4044-44FE-BD83-11C8C645ED51}"/>
    <cellStyle name="SAPBEXstdItemX 6" xfId="46343" xr:uid="{35682847-F718-4752-8579-9C8B848D2223}"/>
    <cellStyle name="SAPBEXstdItemX 6 10" xfId="866" xr:uid="{72D78533-BD0B-407C-89A7-5D566A95B61B}"/>
    <cellStyle name="SAPBEXstdItemX 6 2" xfId="37073" xr:uid="{91ED914C-2E62-446C-A3A4-23DEF09E5B29}"/>
    <cellStyle name="SAPBEXstdItemX 6 2 2" xfId="46344" xr:uid="{3C588161-8603-4E7E-94F3-58DCB3FDEE8C}"/>
    <cellStyle name="SAPBEXstdItemX 6 2 3" xfId="46345" xr:uid="{0CAF5A15-FC31-4C0C-9ED3-F9C4581DDD83}"/>
    <cellStyle name="SAPBEXstdItemX 6 2 4" xfId="36366" xr:uid="{95DF50CB-E05D-4526-9B17-0C5E1F90D197}"/>
    <cellStyle name="SAPBEXstdItemX 6 2 5" xfId="36368" xr:uid="{8536B10F-C18A-4C61-AE26-430019098C88}"/>
    <cellStyle name="SAPBEXstdItemX 6 3" xfId="37076" xr:uid="{3B99189B-1595-47E7-A2AD-2C94C67B48C2}"/>
    <cellStyle name="SAPBEXstdItemX 6 4" xfId="37079" xr:uid="{89CC330A-F9C6-4AA3-8DD5-0D5661A7B34F}"/>
    <cellStyle name="SAPBEXstdItemX 6 5" xfId="37082" xr:uid="{2B0778F1-A2C7-45E6-AC86-6D03CE55CE4A}"/>
    <cellStyle name="SAPBEXstdItemX 6 6" xfId="37085" xr:uid="{C0F81084-BA2E-43E3-94E7-6945E72AF242}"/>
    <cellStyle name="SAPBEXstdItemX 6 7" xfId="37088" xr:uid="{0779CA63-8550-4B0A-A171-11ED397E48D1}"/>
    <cellStyle name="SAPBEXstdItemX 6 8" xfId="37334" xr:uid="{0BEA8932-293D-4343-B755-10F8AB8661C1}"/>
    <cellStyle name="SAPBEXstdItemX 6 9" xfId="43645" xr:uid="{797D514B-CC5E-4849-8478-A34552CFE4A0}"/>
    <cellStyle name="SAPBEXstdItemX 7" xfId="21620" xr:uid="{0572E1CE-5FF2-4EAA-94BF-63786DD230FE}"/>
    <cellStyle name="SAPBEXstdItemX 7 10" xfId="11653" xr:uid="{11245764-4D7F-4C73-B032-58EA23E22562}"/>
    <cellStyle name="SAPBEXstdItemX 7 2" xfId="36812" xr:uid="{8E8E269A-D9D6-4052-AAEC-E9DBFD650CB6}"/>
    <cellStyle name="SAPBEXstdItemX 7 2 2" xfId="46346" xr:uid="{109D58A6-C701-4CA8-B864-3CE01F523E02}"/>
    <cellStyle name="SAPBEXstdItemX 7 2 3" xfId="46347" xr:uid="{2A802B14-E7AE-4BD3-9CB0-709EE52BACE7}"/>
    <cellStyle name="SAPBEXstdItemX 7 2 4" xfId="36376" xr:uid="{BF39F993-1634-43EB-9BCF-1665A84F47FD}"/>
    <cellStyle name="SAPBEXstdItemX 7 2 5" xfId="36378" xr:uid="{3EA5D749-2270-437F-B76E-3A68CF138C1A}"/>
    <cellStyle name="SAPBEXstdItemX 7 3" xfId="36815" xr:uid="{AF912B6E-6A4D-4C06-ABB9-4B7AC8A4E537}"/>
    <cellStyle name="SAPBEXstdItemX 7 4" xfId="36818" xr:uid="{6C2E2FAE-348D-487C-87C7-4D09C0F4CB4D}"/>
    <cellStyle name="SAPBEXstdItemX 7 5" xfId="36821" xr:uid="{755D8AAA-D6EC-433C-A073-D57A3BCC4866}"/>
    <cellStyle name="SAPBEXstdItemX 7 6" xfId="36824" xr:uid="{530B8F66-E337-4FC5-A8D4-5FEC21308904}"/>
    <cellStyle name="SAPBEXstdItemX 7 7" xfId="36827" xr:uid="{B857DDF7-8785-4016-A9D4-F6B44B2DFD0D}"/>
    <cellStyle name="SAPBEXstdItemX 7 8" xfId="36829" xr:uid="{41AAD595-40C7-4138-BDF2-CB0B7D690839}"/>
    <cellStyle name="SAPBEXstdItemX 7 9" xfId="36831" xr:uid="{36C782CE-5AB9-4DEE-AFFF-2C4C45CBF511}"/>
    <cellStyle name="SAPBEXstdItemX 8" xfId="36833" xr:uid="{3E17902F-35A5-4672-B496-C118C92FE298}"/>
    <cellStyle name="SAPBEXstdItemX 8 10" xfId="31850" xr:uid="{C0DFD01C-7E7A-4E39-86E2-A14376923E33}"/>
    <cellStyle name="SAPBEXstdItemX 8 2" xfId="37794" xr:uid="{989B34AC-E521-4797-A8E2-1A4816EEF34D}"/>
    <cellStyle name="SAPBEXstdItemX 8 2 2" xfId="46348" xr:uid="{E95A68F3-C806-4B7C-BD37-0DD6CBE687DE}"/>
    <cellStyle name="SAPBEXstdItemX 8 2 3" xfId="46349" xr:uid="{4C21C19C-7690-487C-A1F6-74CB6DE42297}"/>
    <cellStyle name="SAPBEXstdItemX 8 2 4" xfId="46350" xr:uid="{8519FB7D-BD40-4E4E-A51B-5B4F418E12DB}"/>
    <cellStyle name="SAPBEXstdItemX 8 2 5" xfId="46351" xr:uid="{CC5EAB71-2B08-4DD6-BCEB-DE9A26B680AA}"/>
    <cellStyle name="SAPBEXstdItemX 8 3" xfId="46352" xr:uid="{1FB2CE86-03E6-4186-911B-BAF047E97B29}"/>
    <cellStyle name="SAPBEXstdItemX 8 4" xfId="46353" xr:uid="{A7264957-69E3-4034-8CA7-2419515BBCAF}"/>
    <cellStyle name="SAPBEXstdItemX 8 5" xfId="46354" xr:uid="{548AB697-AEA5-4080-A13D-80B8C89FF75B}"/>
    <cellStyle name="SAPBEXstdItemX 8 6" xfId="46355" xr:uid="{80763851-E49A-401B-ACD3-0E2AE3473B0F}"/>
    <cellStyle name="SAPBEXstdItemX 8 7" xfId="46356" xr:uid="{FDB085AA-BE34-4B91-A725-96245191CF13}"/>
    <cellStyle name="SAPBEXstdItemX 8 8" xfId="46357" xr:uid="{41F5CAB1-0A05-4CDB-A755-9DF75F20EFA1}"/>
    <cellStyle name="SAPBEXstdItemX 8 9" xfId="45404" xr:uid="{63733DDC-8EAD-4B08-9470-9B321660534C}"/>
    <cellStyle name="SAPBEXstdItemX 9" xfId="36835" xr:uid="{F577E6FE-B52D-40CF-89DE-4A41B908D80F}"/>
    <cellStyle name="SAPBEXstdItemX 9 2" xfId="46358" xr:uid="{762CD21C-8B72-4E94-9C14-50C3C304F49F}"/>
    <cellStyle name="SAPBEXstdItemX 9 3" xfId="46359" xr:uid="{3EB03D9D-49A0-4CDB-976F-721B4F458ACA}"/>
    <cellStyle name="SAPBEXstdItemX 9 4" xfId="46360" xr:uid="{6C0EB375-20F5-4C84-83CC-36C4FDE9DBD9}"/>
    <cellStyle name="SAPBEXstdItemX 9 5" xfId="46361" xr:uid="{3D66250E-7898-47D1-87B3-ACD7F94586DA}"/>
    <cellStyle name="SAPBEXstdItemX_New TB 18-19" xfId="36147" xr:uid="{0E77DD0E-4F40-43A5-BB62-0EF738F17867}"/>
    <cellStyle name="SAPBEXtitle" xfId="43671" xr:uid="{AB1FC412-9F0D-4B07-A3C1-60EBC3473F83}"/>
    <cellStyle name="SAPBEXundefined" xfId="46362" xr:uid="{3FB03D39-2AA4-4B92-9E0B-D2CE85BDC7D7}"/>
    <cellStyle name="SAPBEXundefined 10" xfId="14352" xr:uid="{7348EEBA-47BD-4087-965B-07972A34C6FB}"/>
    <cellStyle name="SAPBEXundefined 10 10" xfId="46363" xr:uid="{3329CFAE-5658-4BB5-92B8-C9A8BE27132E}"/>
    <cellStyle name="SAPBEXundefined 10 2" xfId="46364" xr:uid="{3E17D03E-5979-4DB5-B49E-C1E42CD27D5D}"/>
    <cellStyle name="SAPBEXundefined 10 2 2" xfId="46365" xr:uid="{0131E9B0-4BAF-4707-A939-F92AA32568EF}"/>
    <cellStyle name="SAPBEXundefined 10 2 3" xfId="4290" xr:uid="{1D74C79A-C93A-4080-91E0-5B8A45101DA2}"/>
    <cellStyle name="SAPBEXundefined 10 2 4" xfId="4299" xr:uid="{E9C513A7-F743-420B-88BC-CC6837625E4D}"/>
    <cellStyle name="SAPBEXundefined 10 2 5" xfId="4308" xr:uid="{B6499A69-9A05-43A9-8799-3DF0B81E20DD}"/>
    <cellStyle name="SAPBEXundefined 10 3" xfId="46366" xr:uid="{97E5719B-AF82-42DC-AC12-66858A37588D}"/>
    <cellStyle name="SAPBEXundefined 10 4" xfId="46367" xr:uid="{D86F934C-A642-4F08-A9C0-9A6394766E8B}"/>
    <cellStyle name="SAPBEXundefined 10 5" xfId="46368" xr:uid="{83940D35-BDF5-47C4-B82D-00150EAFFDEB}"/>
    <cellStyle name="SAPBEXundefined 10 6" xfId="46369" xr:uid="{C9A3F6E9-C37F-4B05-B6D8-DDA322F121D7}"/>
    <cellStyle name="SAPBEXundefined 10 7" xfId="46370" xr:uid="{848CDBFE-0D7D-47A2-AE1A-94586BFE864C}"/>
    <cellStyle name="SAPBEXundefined 10 8" xfId="46371" xr:uid="{74A4BABA-3FE6-4B93-8D57-5AEAC947FB86}"/>
    <cellStyle name="SAPBEXundefined 10 9" xfId="46372" xr:uid="{50950E37-5BB8-4B65-86C1-C8E4AB1A672D}"/>
    <cellStyle name="SAPBEXundefined 11" xfId="46373" xr:uid="{51B389FB-2B8D-40F4-B4FA-36AE560880AC}"/>
    <cellStyle name="SAPBEXundefined 11 2" xfId="46374" xr:uid="{D72A2CD0-A456-4AB2-BAD7-1F4DC286C21B}"/>
    <cellStyle name="SAPBEXundefined 11 3" xfId="46375" xr:uid="{76220460-F80E-4925-A9DF-EC7E00E28F40}"/>
    <cellStyle name="SAPBEXundefined 11 4" xfId="46376" xr:uid="{19B3146D-2A22-4880-95CB-50F4AEF21985}"/>
    <cellStyle name="SAPBEXundefined 11 5" xfId="46377" xr:uid="{4C84100B-FB17-483C-A0AA-DA2DA6847B6A}"/>
    <cellStyle name="SAPBEXundefined 12" xfId="46378" xr:uid="{5F4C1286-C536-421E-8EE1-D8260F818634}"/>
    <cellStyle name="SAPBEXundefined 12 2" xfId="46379" xr:uid="{25D518ED-92F0-40C2-AD11-DBBE8D00C33A}"/>
    <cellStyle name="SAPBEXundefined 12 3" xfId="46380" xr:uid="{5A48EA49-BFA3-412B-9F28-4EA51D28C3FD}"/>
    <cellStyle name="SAPBEXundefined 12 4" xfId="46381" xr:uid="{3040A897-B155-46FC-91EF-6DC322841A8E}"/>
    <cellStyle name="SAPBEXundefined 12 5" xfId="46382" xr:uid="{5DEF2043-2F76-473D-B27C-24F7C6CEB58D}"/>
    <cellStyle name="SAPBEXundefined 13" xfId="46383" xr:uid="{DF057E00-A89D-485A-AA13-E0EB2D28F9F8}"/>
    <cellStyle name="SAPBEXundefined 13 2" xfId="46384" xr:uid="{9279D65A-0D19-41D0-8809-B5FB1E3A9602}"/>
    <cellStyle name="SAPBEXundefined 13 3" xfId="46385" xr:uid="{BBDE604B-9EC1-4AC1-AC09-1F923ACA3A76}"/>
    <cellStyle name="SAPBEXundefined 13 4" xfId="46386" xr:uid="{64BFBE5F-5F2D-4C17-80B8-901B60DCC977}"/>
    <cellStyle name="SAPBEXundefined 13 5" xfId="46387" xr:uid="{CDDB744D-F5F0-4ADA-87EC-02B1D2160139}"/>
    <cellStyle name="SAPBEXundefined 14" xfId="46388" xr:uid="{5C10405D-7D2E-47BB-B44E-63665A10E228}"/>
    <cellStyle name="SAPBEXundefined 14 2" xfId="46389" xr:uid="{B9298092-4956-4C01-BEB5-555A60B0C5DD}"/>
    <cellStyle name="SAPBEXundefined 14 3" xfId="46390" xr:uid="{E4E38C64-1B63-49CE-89DA-20DC957EF348}"/>
    <cellStyle name="SAPBEXundefined 14 4" xfId="46391" xr:uid="{3A767FB6-6985-4507-A083-7A74F8D5C5EC}"/>
    <cellStyle name="SAPBEXundefined 14 5" xfId="46392" xr:uid="{19F503FA-F2F3-467F-B485-717EF24049B0}"/>
    <cellStyle name="SAPBEXundefined 15" xfId="46393" xr:uid="{BE7CD7A4-43D0-40D1-9ABE-2909F834CFB7}"/>
    <cellStyle name="SAPBEXundefined 16" xfId="46395" xr:uid="{A5A740F5-81CC-41C1-885D-BA825DBC96B0}"/>
    <cellStyle name="SAPBEXundefined 17" xfId="46397" xr:uid="{BB35298D-CD69-40C4-B477-39F59ED5419C}"/>
    <cellStyle name="SAPBEXundefined 18" xfId="46399" xr:uid="{D2853513-4EA2-471C-8AC6-AA08FBE847DD}"/>
    <cellStyle name="SAPBEXundefined 19" xfId="46400" xr:uid="{EFB33A3A-BF0F-4101-9552-6D061E814B62}"/>
    <cellStyle name="SAPBEXundefined 2" xfId="9513" xr:uid="{5AF4578D-BC1A-4B78-B50D-33465F63D0BD}"/>
    <cellStyle name="SAPBEXundefined 2 10" xfId="9518" xr:uid="{E56FA101-3DB1-4404-9769-7ACF9E62222C}"/>
    <cellStyle name="SAPBEXundefined 2 10 2" xfId="10167" xr:uid="{7C5B8D6D-04F7-47EF-8A76-874059138D22}"/>
    <cellStyle name="SAPBEXundefined 2 10 3" xfId="7584" xr:uid="{EB402096-091D-4214-9BAA-3A46BD975ADA}"/>
    <cellStyle name="SAPBEXundefined 2 10 4" xfId="3798" xr:uid="{558FE33E-23D8-4D42-A0F9-10C33BD28B32}"/>
    <cellStyle name="SAPBEXundefined 2 10 5" xfId="3817" xr:uid="{A917CA6F-78FB-43B7-BF61-3983306E9425}"/>
    <cellStyle name="SAPBEXundefined 2 10 6" xfId="3852" xr:uid="{65E1F382-118D-4536-BAEE-28231FE84A43}"/>
    <cellStyle name="SAPBEXundefined 2 10 7" xfId="3897" xr:uid="{E3A46ABB-F2CE-400F-9D50-5E9C66333247}"/>
    <cellStyle name="SAPBEXundefined 2 10 8" xfId="3997" xr:uid="{9F6C8C12-257A-47C4-9D88-A9D76259AD5F}"/>
    <cellStyle name="SAPBEXundefined 2 10 9" xfId="4109" xr:uid="{D4A011CF-B611-4531-BEFF-60D7731BE005}"/>
    <cellStyle name="SAPBEXundefined 2 11" xfId="46401" xr:uid="{CF8833C1-1650-4B4C-A72E-A11135CD38EE}"/>
    <cellStyle name="SAPBEXundefined 2 11 2" xfId="12892" xr:uid="{81B6AA9D-820C-475F-BEB5-87EF1041018B}"/>
    <cellStyle name="SAPBEXundefined 2 11 3" xfId="7657" xr:uid="{93829C8D-6B1E-4C17-A130-08C78E32D6F9}"/>
    <cellStyle name="SAPBEXundefined 2 11 4" xfId="7665" xr:uid="{D7BCBF9E-C7BC-4B2F-BE67-37DCB1458BF0}"/>
    <cellStyle name="SAPBEXundefined 2 11 5" xfId="12900" xr:uid="{431588F7-D7A0-4097-88B7-A99AFCDB6FAA}"/>
    <cellStyle name="SAPBEXundefined 2 11 6" xfId="12907" xr:uid="{0B073411-E815-44C5-B212-85D38446B5A6}"/>
    <cellStyle name="SAPBEXundefined 2 11 7" xfId="9601" xr:uid="{F0F713C2-A77F-4D01-869B-C5F5EC075B20}"/>
    <cellStyle name="SAPBEXundefined 2 11 8" xfId="12915" xr:uid="{EAD75E5B-2D82-4141-A19E-3A99282F36D0}"/>
    <cellStyle name="SAPBEXundefined 2 11 9" xfId="44360" xr:uid="{E752491B-2372-45F3-8753-6E13F538DD00}"/>
    <cellStyle name="SAPBEXundefined 2 12" xfId="46402" xr:uid="{9D3F793A-FC3D-4B1A-AD8A-1AFF2AED71B7}"/>
    <cellStyle name="SAPBEXundefined 2 12 2" xfId="12925" xr:uid="{98CD6C3B-AA28-484D-9880-D8FB75CE8F87}"/>
    <cellStyle name="SAPBEXundefined 2 12 3" xfId="7723" xr:uid="{C522AD0A-8CB2-4690-88FD-63F66F2F4576}"/>
    <cellStyle name="SAPBEXundefined 2 12 4" xfId="7933" xr:uid="{02F5E563-3D2B-4C88-A9BF-19652D8746AD}"/>
    <cellStyle name="SAPBEXundefined 2 12 5" xfId="8133" xr:uid="{F8BDFF03-D12B-46B0-9641-8E7F2B5B11E9}"/>
    <cellStyle name="SAPBEXundefined 2 12 6" xfId="8262" xr:uid="{C313EFD2-F357-4AF9-8A65-DCE3C0B1277B}"/>
    <cellStyle name="SAPBEXundefined 2 12 7" xfId="8407" xr:uid="{3FF18757-3FDC-40FB-A358-9072F3ACBFFC}"/>
    <cellStyle name="SAPBEXundefined 2 12 8" xfId="8625" xr:uid="{F528AEED-DFE1-4579-BB4D-D0B411BAECE3}"/>
    <cellStyle name="SAPBEXundefined 2 12 9" xfId="8632" xr:uid="{57B987B7-4EE9-4FCD-B7A6-12EB4A0E2046}"/>
    <cellStyle name="SAPBEXundefined 2 13" xfId="46403" xr:uid="{A99E9EC1-FC1A-4667-9269-A0D4209E71C0}"/>
    <cellStyle name="SAPBEXundefined 2 13 2" xfId="12935" xr:uid="{9B218718-21A5-4C4A-B529-7D4D4C6ABF58}"/>
    <cellStyle name="SAPBEXundefined 2 13 3" xfId="8647" xr:uid="{4FEACC7A-4BB6-45D5-89DD-A168FCAD85E2}"/>
    <cellStyle name="SAPBEXundefined 2 13 4" xfId="8752" xr:uid="{6C12E8D4-45A8-4801-B1D1-0743182641A7}"/>
    <cellStyle name="SAPBEXundefined 2 13 5" xfId="8757" xr:uid="{7E283CBE-5EC2-4F67-B44B-579F97018761}"/>
    <cellStyle name="SAPBEXundefined 2 13 6" xfId="12939" xr:uid="{32B6104C-B806-4391-9072-B57E7914AD57}"/>
    <cellStyle name="SAPBEXundefined 2 13 7" xfId="12942" xr:uid="{CA4A9FAD-9B24-4FB6-9D1A-F65E84B9EC34}"/>
    <cellStyle name="SAPBEXundefined 2 13 8" xfId="12945" xr:uid="{1DC49203-37B4-4CEA-BBE4-5B03A0989CDE}"/>
    <cellStyle name="SAPBEXundefined 2 13 9" xfId="46404" xr:uid="{EF8620CC-115D-4976-BD8C-6AD35F973033}"/>
    <cellStyle name="SAPBEXundefined 2 14" xfId="46405" xr:uid="{8940F26D-52BC-48FA-9475-2D1432B4FAB6}"/>
    <cellStyle name="SAPBEXundefined 2 15" xfId="46406" xr:uid="{7E7707DA-8764-4E1F-8FA8-F1D11EDCD625}"/>
    <cellStyle name="SAPBEXundefined 2 16" xfId="46408" xr:uid="{F561C264-8D55-456E-AD14-37487E8A2D12}"/>
    <cellStyle name="SAPBEXundefined 2 17" xfId="46410" xr:uid="{14DEA552-37CD-4800-BEA6-6E1B3AD4693F}"/>
    <cellStyle name="SAPBEXundefined 2 18" xfId="46411" xr:uid="{3FD426B6-A8AE-4355-BE2E-1F6FB6EBEFD0}"/>
    <cellStyle name="SAPBEXundefined 2 19" xfId="46412" xr:uid="{07BD8A1A-A7D3-41B7-84EC-FE8BA0511DD6}"/>
    <cellStyle name="SAPBEXundefined 2 2" xfId="5335" xr:uid="{B9E00091-1322-4AC7-9B15-6BA55153F109}"/>
    <cellStyle name="SAPBEXundefined 2 2 10" xfId="46413" xr:uid="{04DCFA01-D530-4DC7-875C-E1CB73EB7D22}"/>
    <cellStyle name="SAPBEXundefined 2 2 10 2" xfId="28392" xr:uid="{91EF6DAD-F5DE-4DDB-8ABB-B01636067F04}"/>
    <cellStyle name="SAPBEXundefined 2 2 10 3" xfId="28395" xr:uid="{E92015B3-A0EE-4E71-9B0A-D555CD44863E}"/>
    <cellStyle name="SAPBEXundefined 2 2 10 4" xfId="28398" xr:uid="{13CC4F5D-B043-4C00-9DEB-F55CD4D79A9A}"/>
    <cellStyle name="SAPBEXundefined 2 2 10 5" xfId="29240" xr:uid="{67D34751-4B60-4BB0-9AC8-93DF39A7A921}"/>
    <cellStyle name="SAPBEXundefined 2 2 10 6" xfId="46414" xr:uid="{2C09BFEB-2A07-47D9-A6FA-396F46A90C90}"/>
    <cellStyle name="SAPBEXundefined 2 2 10 7" xfId="46415" xr:uid="{E2596DD0-C4B0-47EF-A45A-7A043D03C64B}"/>
    <cellStyle name="SAPBEXundefined 2 2 10 8" xfId="46416" xr:uid="{F4C498F4-9114-4079-B6F1-2C3431694AE9}"/>
    <cellStyle name="SAPBEXundefined 2 2 10 9" xfId="46417" xr:uid="{FEDE8C30-27FD-4853-9258-8C93D3D796F5}"/>
    <cellStyle name="SAPBEXundefined 2 2 11" xfId="46418" xr:uid="{18E00F64-77AB-493F-8763-4DF1088A2AEF}"/>
    <cellStyle name="SAPBEXundefined 2 2 12" xfId="46419" xr:uid="{231D54F7-E9B7-4A8E-A7F3-30DCA726CB5A}"/>
    <cellStyle name="SAPBEXundefined 2 2 13" xfId="46420" xr:uid="{58055A52-E73E-46AC-9E6B-0DE964B84819}"/>
    <cellStyle name="SAPBEXundefined 2 2 14" xfId="46421" xr:uid="{F4F5568C-9810-45EC-81F8-CDDC62FDA6F1}"/>
    <cellStyle name="SAPBEXundefined 2 2 15" xfId="23164" xr:uid="{73EBAC7C-1C10-4560-875A-57BBBBA0938A}"/>
    <cellStyle name="SAPBEXundefined 2 2 16" xfId="23166" xr:uid="{D44D7C9D-923F-41DA-B68F-31EAD45697B4}"/>
    <cellStyle name="SAPBEXundefined 2 2 17" xfId="23168" xr:uid="{8152E356-BE2F-45DB-B9BF-522CDF182551}"/>
    <cellStyle name="SAPBEXundefined 2 2 18" xfId="23170" xr:uid="{0A84934A-17E0-4B66-A418-3A9F120F71CD}"/>
    <cellStyle name="SAPBEXundefined 2 2 2" xfId="272" xr:uid="{0DC96DC1-9D43-43E9-9EAA-76FAB55CB8E8}"/>
    <cellStyle name="SAPBEXundefined 2 2 2 10" xfId="46422" xr:uid="{6050A60D-C8EC-4EFB-989C-E5E15D023573}"/>
    <cellStyle name="SAPBEXundefined 2 2 2 2" xfId="46423" xr:uid="{A67B84FD-AFDA-475D-9106-4A26761B47B2}"/>
    <cellStyle name="SAPBEXundefined 2 2 2 2 2" xfId="46424" xr:uid="{B8827A5B-55E9-4730-AC23-CD47FE3F27C3}"/>
    <cellStyle name="SAPBEXundefined 2 2 2 2 3" xfId="46425" xr:uid="{EB07B0D1-3FD6-42F2-8CB4-4057198D9750}"/>
    <cellStyle name="SAPBEXundefined 2 2 2 2 4" xfId="46426" xr:uid="{70E0D4E3-B9C6-47DD-814F-E8EEC91668FB}"/>
    <cellStyle name="SAPBEXundefined 2 2 2 2 5" xfId="46427" xr:uid="{3C8F62B4-68AE-43B3-8B26-86E92BC44BCC}"/>
    <cellStyle name="SAPBEXundefined 2 2 2 2 6" xfId="46428" xr:uid="{0FF8067B-2D60-47D6-BF29-0075127790F3}"/>
    <cellStyle name="SAPBEXundefined 2 2 2 2 7" xfId="46429" xr:uid="{4D6B5754-87AF-4C96-B8ED-377FBD414F54}"/>
    <cellStyle name="SAPBEXundefined 2 2 2 2 8" xfId="46430" xr:uid="{FCA10C93-9B49-45A5-9EE3-D32955DC60DC}"/>
    <cellStyle name="SAPBEXundefined 2 2 2 2 9" xfId="46431" xr:uid="{2805ABF8-FBC1-4013-9631-B2CA922BBF5A}"/>
    <cellStyle name="SAPBEXundefined 2 2 2 3" xfId="46432" xr:uid="{3D64B969-9E5B-47D3-BDD3-A0F14E429CE5}"/>
    <cellStyle name="SAPBEXundefined 2 2 2 4" xfId="46433" xr:uid="{3BD3B9D2-7034-4E1A-BEAC-87F841177AD6}"/>
    <cellStyle name="SAPBEXundefined 2 2 2 5" xfId="46434" xr:uid="{984C47F6-DA30-4BE4-9E56-57D89C624DFF}"/>
    <cellStyle name="SAPBEXundefined 2 2 2 6" xfId="46435" xr:uid="{980F3EAC-A837-4E96-B90D-C534DA530011}"/>
    <cellStyle name="SAPBEXundefined 2 2 2 7" xfId="46436" xr:uid="{589DBFAC-E49C-4651-82E6-8B88B3A126B5}"/>
    <cellStyle name="SAPBEXundefined 2 2 2 8" xfId="46437" xr:uid="{77D198CA-5498-477E-923B-F9C003DF0B11}"/>
    <cellStyle name="SAPBEXundefined 2 2 2 9" xfId="46438" xr:uid="{3EBDB408-49F7-4E93-9105-D50450A3CC2B}"/>
    <cellStyle name="SAPBEXundefined 2 2 3" xfId="5342" xr:uid="{F0057871-D652-42AE-8F37-4F1FEB106A10}"/>
    <cellStyle name="SAPBEXundefined 2 2 3 10" xfId="28760" xr:uid="{ECF64777-0CFC-40AA-A381-ADC3877D2558}"/>
    <cellStyle name="SAPBEXundefined 2 2 3 2" xfId="46439" xr:uid="{F0DB7CAC-AF9E-4935-BF88-4EBC8AB14148}"/>
    <cellStyle name="SAPBEXundefined 2 2 3 2 2" xfId="46440" xr:uid="{D18ED7A8-C326-4781-995B-54164752B38D}"/>
    <cellStyle name="SAPBEXundefined 2 2 3 2 3" xfId="46441" xr:uid="{99C69BF6-0D4F-41BD-971B-A36C5646A1AA}"/>
    <cellStyle name="SAPBEXundefined 2 2 3 2 4" xfId="46442" xr:uid="{3A11CAE2-0B3C-41B7-B747-9C9A835F373A}"/>
    <cellStyle name="SAPBEXundefined 2 2 3 2 5" xfId="46443" xr:uid="{8A3F206C-4542-411D-92A5-32CCC8B60C8B}"/>
    <cellStyle name="SAPBEXundefined 2 2 3 2 6" xfId="46444" xr:uid="{56674E55-0BA4-44D0-AB13-3066858C11B9}"/>
    <cellStyle name="SAPBEXundefined 2 2 3 2 7" xfId="46445" xr:uid="{2473D203-B28C-48C0-AB38-A7FF0AC55AA2}"/>
    <cellStyle name="SAPBEXundefined 2 2 3 2 8" xfId="46446" xr:uid="{9869EE58-88A7-4794-AC7B-468A07A97284}"/>
    <cellStyle name="SAPBEXundefined 2 2 3 2 9" xfId="46447" xr:uid="{B28BA2CA-D4B5-414D-8D31-E59F2C2E4689}"/>
    <cellStyle name="SAPBEXundefined 2 2 3 3" xfId="45235" xr:uid="{F5FA6379-6E64-4307-9EA3-4521A642BB8F}"/>
    <cellStyle name="SAPBEXundefined 2 2 3 4" xfId="46448" xr:uid="{78C00F76-01EF-468F-89C3-838FED657C83}"/>
    <cellStyle name="SAPBEXundefined 2 2 3 5" xfId="46449" xr:uid="{778FFEA7-64E2-4770-A3C6-D1A1B9EE234F}"/>
    <cellStyle name="SAPBEXundefined 2 2 3 6" xfId="46450" xr:uid="{E961D99E-6BD6-478C-9F6F-D590A688032B}"/>
    <cellStyle name="SAPBEXundefined 2 2 3 7" xfId="46451" xr:uid="{DCA4EDC2-BDC0-4A5A-8A15-C6974359A0D6}"/>
    <cellStyle name="SAPBEXundefined 2 2 3 8" xfId="46452" xr:uid="{5D28CD8A-0790-4177-AC56-C7A09F428102}"/>
    <cellStyle name="SAPBEXundefined 2 2 3 9" xfId="46453" xr:uid="{7AEFBD4D-0E52-46E4-9779-E4406239AFCB}"/>
    <cellStyle name="SAPBEXundefined 2 2 4" xfId="580" xr:uid="{EADA37D4-C6B7-44E8-9142-6C927468362A}"/>
    <cellStyle name="SAPBEXundefined 2 2 4 10" xfId="46454" xr:uid="{283624F8-9432-4EB2-9A88-D1836BB11224}"/>
    <cellStyle name="SAPBEXundefined 2 2 4 2" xfId="45216" xr:uid="{8CE72444-8134-435E-A14A-3F5F2464EC09}"/>
    <cellStyle name="SAPBEXundefined 2 2 4 2 2" xfId="46455" xr:uid="{13ED06A8-CAF5-459D-88ED-FBA7E205C95F}"/>
    <cellStyle name="SAPBEXundefined 2 2 4 2 3" xfId="46456" xr:uid="{C40C3065-5BED-4DDA-A7F2-B27026D320A4}"/>
    <cellStyle name="SAPBEXundefined 2 2 4 2 4" xfId="44921" xr:uid="{B7790D95-7D82-4516-9B8A-8ECC6446CC8D}"/>
    <cellStyle name="SAPBEXundefined 2 2 4 2 5" xfId="46457" xr:uid="{11D6869D-FEAF-421A-962B-7B1C93722655}"/>
    <cellStyle name="SAPBEXundefined 2 2 4 2 6" xfId="46458" xr:uid="{E9FFB4A7-5A46-4D56-80D4-50D4F1A79D33}"/>
    <cellStyle name="SAPBEXundefined 2 2 4 2 7" xfId="46459" xr:uid="{58C94923-B170-493A-BD02-5564CCFF9483}"/>
    <cellStyle name="SAPBEXundefined 2 2 4 2 8" xfId="46460" xr:uid="{EAAAF2C2-8C6F-4437-8C33-FF57E69DFC66}"/>
    <cellStyle name="SAPBEXundefined 2 2 4 2 9" xfId="46461" xr:uid="{85933E53-4A09-42BC-A5FE-72D4A237A22D}"/>
    <cellStyle name="SAPBEXundefined 2 2 4 3" xfId="45218" xr:uid="{E8AD3B0C-EEF9-419C-914D-5438ED3E62E4}"/>
    <cellStyle name="SAPBEXundefined 2 2 4 4" xfId="45221" xr:uid="{561BDFC6-8DDC-403E-B87F-4B0BCC15477A}"/>
    <cellStyle name="SAPBEXundefined 2 2 4 5" xfId="46462" xr:uid="{8D8CFC9E-8654-438D-9037-1E1BE6525F49}"/>
    <cellStyle name="SAPBEXundefined 2 2 4 6" xfId="46463" xr:uid="{A385E13E-51F4-4035-9FB1-C14B0A71E691}"/>
    <cellStyle name="SAPBEXundefined 2 2 4 7" xfId="46464" xr:uid="{646B8C2A-17A9-40FC-9248-A82755EC3C29}"/>
    <cellStyle name="SAPBEXundefined 2 2 4 8" xfId="46465" xr:uid="{1A61B7DB-AE28-4DC9-8714-AC1EA385D5C3}"/>
    <cellStyle name="SAPBEXundefined 2 2 4 9" xfId="46466" xr:uid="{94206D04-D58C-4E7F-8381-453B0EA08E0D}"/>
    <cellStyle name="SAPBEXundefined 2 2 5" xfId="5352" xr:uid="{26F0B9DB-1D12-46E4-BA62-C88EE2A660E1}"/>
    <cellStyle name="SAPBEXundefined 2 2 5 10" xfId="26547" xr:uid="{D6FA2478-A45B-4418-B2F5-283101E4F026}"/>
    <cellStyle name="SAPBEXundefined 2 2 5 2" xfId="45228" xr:uid="{669475D7-A18E-409E-B999-9A401CA5BED7}"/>
    <cellStyle name="SAPBEXundefined 2 2 5 2 2" xfId="41996" xr:uid="{EB1C6E31-2203-4F17-A91D-D61F280D7694}"/>
    <cellStyle name="SAPBEXundefined 2 2 5 2 3" xfId="42068" xr:uid="{0AAC1D46-15D0-46FB-A93B-E63AF12E6EB2}"/>
    <cellStyle name="SAPBEXundefined 2 2 5 2 4" xfId="42080" xr:uid="{E995B31B-6DCA-4040-81DA-78AA6E203438}"/>
    <cellStyle name="SAPBEXundefined 2 2 5 2 5" xfId="42092" xr:uid="{D89EB3D5-AA2B-4096-B66C-502DC1C14138}"/>
    <cellStyle name="SAPBEXundefined 2 2 5 2 6" xfId="42104" xr:uid="{549716BB-F571-4669-BA02-41B99F22CEBA}"/>
    <cellStyle name="SAPBEXundefined 2 2 5 2 7" xfId="46467" xr:uid="{773F14CF-6D53-46F5-A978-A7DAA6ADC835}"/>
    <cellStyle name="SAPBEXundefined 2 2 5 2 8" xfId="46468" xr:uid="{30148E5C-75A8-42D5-8ABE-98EE9A090304}"/>
    <cellStyle name="SAPBEXundefined 2 2 5 2 9" xfId="43149" xr:uid="{93FB36B1-CB0B-492A-B589-ECE62B988D31}"/>
    <cellStyle name="SAPBEXundefined 2 2 5 3" xfId="45230" xr:uid="{2BD54FDB-1DF1-4F11-B21C-2422C9600A00}"/>
    <cellStyle name="SAPBEXundefined 2 2 5 4" xfId="45232" xr:uid="{AFFCF9AA-AD8E-4B1C-B369-B6744A294A3A}"/>
    <cellStyle name="SAPBEXundefined 2 2 5 5" xfId="46469" xr:uid="{851321DA-0992-4005-99F5-A663A60F7DB9}"/>
    <cellStyle name="SAPBEXundefined 2 2 5 6" xfId="46470" xr:uid="{0BD42817-CFF3-4275-8349-A59E40AB2ADC}"/>
    <cellStyle name="SAPBEXundefined 2 2 5 7" xfId="46471" xr:uid="{82DEEC46-C43F-46AB-85A9-D918F1487802}"/>
    <cellStyle name="SAPBEXundefined 2 2 5 8" xfId="46472" xr:uid="{7DDE74B0-6251-40D2-9C78-13974F523187}"/>
    <cellStyle name="SAPBEXundefined 2 2 5 9" xfId="33517" xr:uid="{26F4EA57-08CF-4860-8876-647B53482C7B}"/>
    <cellStyle name="SAPBEXundefined 2 2 6" xfId="5363" xr:uid="{A8373B59-F672-434B-B135-C59959BB5392}"/>
    <cellStyle name="SAPBEXundefined 2 2 6 10" xfId="45219" xr:uid="{0B990562-0D71-4077-86A3-3DBFC37AAD56}"/>
    <cellStyle name="SAPBEXundefined 2 2 6 2" xfId="45242" xr:uid="{F629E1D0-5BFF-4450-A0B2-CBD9F3FDE3D9}"/>
    <cellStyle name="SAPBEXundefined 2 2 6 2 2" xfId="46473" xr:uid="{2ADED748-8B15-43B8-850D-5F2A557B872D}"/>
    <cellStyle name="SAPBEXundefined 2 2 6 2 3" xfId="46474" xr:uid="{4F634345-CB7D-4B63-84AA-1E8EF781928A}"/>
    <cellStyle name="SAPBEXundefined 2 2 6 2 4" xfId="46475" xr:uid="{47339EC3-5E40-41F4-B620-A61C02B73CAE}"/>
    <cellStyle name="SAPBEXundefined 2 2 6 2 5" xfId="46476" xr:uid="{DC2DBC2A-55C5-4371-9329-2B6630703C3E}"/>
    <cellStyle name="SAPBEXundefined 2 2 6 2 6" xfId="46477" xr:uid="{CD45CE0C-AEBE-4146-B0FD-A2BAD72BA18C}"/>
    <cellStyle name="SAPBEXundefined 2 2 6 2 7" xfId="46478" xr:uid="{CDA2E590-1543-4654-BF9B-69F2D2E265A8}"/>
    <cellStyle name="SAPBEXundefined 2 2 6 2 8" xfId="5326" xr:uid="{66D1FFDA-7337-485F-874D-923F3A5F2907}"/>
    <cellStyle name="SAPBEXundefined 2 2 6 2 9" xfId="6437" xr:uid="{2D75EB9B-4981-41E3-A0FF-993187DD7E43}"/>
    <cellStyle name="SAPBEXundefined 2 2 6 3" xfId="45244" xr:uid="{BD0E5485-AACF-44CF-AA8F-206A07AF083E}"/>
    <cellStyle name="SAPBEXundefined 2 2 6 4" xfId="44670" xr:uid="{B71483CD-63A1-477A-A786-42E3767A0CB2}"/>
    <cellStyle name="SAPBEXundefined 2 2 6 5" xfId="44672" xr:uid="{B7A058E6-21F8-425F-B92E-2A3FA1CE088E}"/>
    <cellStyle name="SAPBEXundefined 2 2 6 6" xfId="19071" xr:uid="{557540B8-F84F-4E06-AA53-FC6A885AE642}"/>
    <cellStyle name="SAPBEXundefined 2 2 6 7" xfId="44674" xr:uid="{F04B3AAE-E3D0-43A9-B6A6-70E172113FBD}"/>
    <cellStyle name="SAPBEXundefined 2 2 6 8" xfId="44676" xr:uid="{F3BF4768-CDC3-4688-8910-8DFA54937DA7}"/>
    <cellStyle name="SAPBEXundefined 2 2 6 9" xfId="44678" xr:uid="{8181A39D-ECDC-4160-B512-DB5BA7616E9C}"/>
    <cellStyle name="SAPBEXundefined 2 2 7" xfId="5375" xr:uid="{833A9A17-1DA9-431B-86E3-3DC6379E5BC1}"/>
    <cellStyle name="SAPBEXundefined 2 2 7 2" xfId="40600" xr:uid="{DB040044-C8B5-40A5-B179-93F9C3805A15}"/>
    <cellStyle name="SAPBEXundefined 2 2 7 3" xfId="40603" xr:uid="{B0FC5151-7187-4A94-BC60-02349BA2FC4C}"/>
    <cellStyle name="SAPBEXundefined 2 2 7 4" xfId="40606" xr:uid="{D2F0C0EE-CD8F-41A8-A2E1-CFBE75D9FAA6}"/>
    <cellStyle name="SAPBEXundefined 2 2 7 5" xfId="40608" xr:uid="{0E04307A-18F3-4020-87BB-7102FCC7F739}"/>
    <cellStyle name="SAPBEXundefined 2 2 7 6" xfId="40610" xr:uid="{54A628CF-38E7-46FB-A439-F1CBBCC8A0BC}"/>
    <cellStyle name="SAPBEXundefined 2 2 7 7" xfId="40612" xr:uid="{51699AB4-47F7-4DE8-8458-8B8E82119058}"/>
    <cellStyle name="SAPBEXundefined 2 2 7 8" xfId="40614" xr:uid="{B3A9FDD0-B69B-499F-935B-7720316D3E95}"/>
    <cellStyle name="SAPBEXundefined 2 2 7 9" xfId="46479" xr:uid="{51842962-6DCE-434E-B6A8-1AA4B626F330}"/>
    <cellStyle name="SAPBEXundefined 2 2 8" xfId="5385" xr:uid="{342389E9-65F3-4BB0-A8CD-C8BD5540CDE2}"/>
    <cellStyle name="SAPBEXundefined 2 2 8 2" xfId="45265" xr:uid="{F44FC901-1240-499C-AD32-9CBB477B086B}"/>
    <cellStyle name="SAPBEXundefined 2 2 8 3" xfId="45248" xr:uid="{92C7F553-23EB-44A3-ABE0-2A7596B9F4D2}"/>
    <cellStyle name="SAPBEXundefined 2 2 8 4" xfId="45267" xr:uid="{AE49DE7E-DA8E-4FA9-B5B7-D4FF418559CB}"/>
    <cellStyle name="SAPBEXundefined 2 2 8 5" xfId="46480" xr:uid="{94214161-BD93-469D-9C48-0FFF88109A29}"/>
    <cellStyle name="SAPBEXundefined 2 2 8 6" xfId="46481" xr:uid="{64DCDE65-5E51-44C5-8298-1B2ECCA5659A}"/>
    <cellStyle name="SAPBEXundefined 2 2 8 7" xfId="46482" xr:uid="{353C1086-60A9-4CA3-A73C-F1FE911BF99D}"/>
    <cellStyle name="SAPBEXundefined 2 2 8 8" xfId="46483" xr:uid="{CE082EA8-0D07-45CE-905C-102B1AC5938D}"/>
    <cellStyle name="SAPBEXundefined 2 2 8 9" xfId="46484" xr:uid="{A2C91569-D44A-4C3D-B702-417B9C72D4A8}"/>
    <cellStyle name="SAPBEXundefined 2 2 9" xfId="5394" xr:uid="{E4A75203-5AF1-482C-B8A4-6F325F76BEBA}"/>
    <cellStyle name="SAPBEXundefined 2 2 9 2" xfId="1127" xr:uid="{82F8A329-19E1-43AB-9D3E-F8A18C6706B8}"/>
    <cellStyle name="SAPBEXundefined 2 2 9 3" xfId="45272" xr:uid="{7FA5F85F-9107-43CA-A2BC-3C0C232B85FE}"/>
    <cellStyle name="SAPBEXundefined 2 2 9 4" xfId="45274" xr:uid="{B6C48439-C8E2-4877-A7A2-3FEC91982233}"/>
    <cellStyle name="SAPBEXundefined 2 2 9 5" xfId="46485" xr:uid="{4C06CC0D-5B68-456B-9C88-5F1379B7BCDB}"/>
    <cellStyle name="SAPBEXundefined 2 2 9 6" xfId="46486" xr:uid="{F842DF89-6CB2-40F5-9716-16039F9A6938}"/>
    <cellStyle name="SAPBEXundefined 2 2 9 7" xfId="46487" xr:uid="{D5C7F085-CCB7-472E-86D6-4280AEBDDFAE}"/>
    <cellStyle name="SAPBEXundefined 2 2 9 8" xfId="46488" xr:uid="{8EB0E931-D7BD-45D6-8778-73AB374FCB98}"/>
    <cellStyle name="SAPBEXundefined 2 2 9 9" xfId="46489" xr:uid="{375566F7-C194-4EC6-B773-41B4B22277B6}"/>
    <cellStyle name="SAPBEXundefined 2 2_New TB 18-19" xfId="46490" xr:uid="{748F06B5-6BBA-48F7-AE3C-2B9563439EAC}"/>
    <cellStyle name="SAPBEXundefined 2 20" xfId="46407" xr:uid="{40D152EC-73A5-4F94-96D3-AFF73DF01135}"/>
    <cellStyle name="SAPBEXundefined 2 21" xfId="46409" xr:uid="{5A7007FA-C64F-48E2-98A1-E2E093663682}"/>
    <cellStyle name="SAPBEXundefined 2 3" xfId="1284" xr:uid="{3398649B-B439-4AE8-8049-AE6A3B5B5B67}"/>
    <cellStyle name="SAPBEXundefined 2 3 10" xfId="44356" xr:uid="{BCF10602-AAE7-479F-977D-757EA02AD2A9}"/>
    <cellStyle name="SAPBEXundefined 2 3 10 2" xfId="17871" xr:uid="{55811874-3427-4010-BD93-55C4586C1E70}"/>
    <cellStyle name="SAPBEXundefined 2 3 10 3" xfId="17873" xr:uid="{496AB2EA-ED32-46DE-BC4A-466A84B11F31}"/>
    <cellStyle name="SAPBEXundefined 2 3 10 4" xfId="17875" xr:uid="{494E29CE-1DD6-4920-BAEB-D874ED5E045B}"/>
    <cellStyle name="SAPBEXundefined 2 3 10 5" xfId="17877" xr:uid="{FB2F2AEB-AF93-42E2-A14D-B115B230E385}"/>
    <cellStyle name="SAPBEXundefined 2 3 10 6" xfId="17879" xr:uid="{E647C753-E4B7-4D11-B4B3-5F69C2F9A33B}"/>
    <cellStyle name="SAPBEXundefined 2 3 10 7" xfId="46491" xr:uid="{B07AD047-819D-44CF-9D9F-D98ACFCC5853}"/>
    <cellStyle name="SAPBEXundefined 2 3 10 8" xfId="46492" xr:uid="{F05BDD03-D184-473F-A7EA-ECB390C80E9E}"/>
    <cellStyle name="SAPBEXundefined 2 3 10 9" xfId="46493" xr:uid="{F49B36C9-C726-4BB5-88E7-8D82528FD09B}"/>
    <cellStyle name="SAPBEXundefined 2 3 11" xfId="46494" xr:uid="{4C28B415-4D8F-492C-B310-4FDA8369E87C}"/>
    <cellStyle name="SAPBEXundefined 2 3 12" xfId="46495" xr:uid="{11D4651B-F0DB-4114-B08B-ED3192741F30}"/>
    <cellStyle name="SAPBEXundefined 2 3 13" xfId="46496" xr:uid="{ACF56523-1C44-4BDB-B7CC-E36E43A95223}"/>
    <cellStyle name="SAPBEXundefined 2 3 14" xfId="46497" xr:uid="{02BC4294-7DE3-42F7-BB62-1333E668D91E}"/>
    <cellStyle name="SAPBEXundefined 2 3 15" xfId="46498" xr:uid="{F11D2B2C-5A16-477D-9444-1E05717CF15A}"/>
    <cellStyle name="SAPBEXundefined 2 3 16" xfId="46499" xr:uid="{901FF598-6128-4578-8E37-19B2BE405F69}"/>
    <cellStyle name="SAPBEXundefined 2 3 17" xfId="46500" xr:uid="{F6406B41-3F4A-4A12-80A2-3730DDC07D34}"/>
    <cellStyle name="SAPBEXundefined 2 3 18" xfId="46501" xr:uid="{F9922A34-8749-43D5-9910-28A7B147A513}"/>
    <cellStyle name="SAPBEXundefined 2 3 2" xfId="39732" xr:uid="{B394C94C-028C-4617-8F75-0A98BBB39FB6}"/>
    <cellStyle name="SAPBEXundefined 2 3 2 10" xfId="11627" xr:uid="{657CCEAD-5C76-4E1F-BFED-511EA50E1BBD}"/>
    <cellStyle name="SAPBEXundefined 2 3 2 2" xfId="46502" xr:uid="{C60D88BC-C1E1-4C8B-977F-4D70D8D0EB19}"/>
    <cellStyle name="SAPBEXundefined 2 3 2 2 2" xfId="46503" xr:uid="{0F58765E-3FDE-4351-91A0-E634F46FF11A}"/>
    <cellStyle name="SAPBEXundefined 2 3 2 2 3" xfId="46505" xr:uid="{04F01FA2-C6CD-425D-A009-F9AA598F716D}"/>
    <cellStyle name="SAPBEXundefined 2 3 2 2 4" xfId="46507" xr:uid="{DB9A671C-A4B1-49F8-8FE0-FA58B2D27903}"/>
    <cellStyle name="SAPBEXundefined 2 3 2 2 5" xfId="4016" xr:uid="{E435AC16-C04B-4AA8-8B96-FC2EB2B26BAF}"/>
    <cellStyle name="SAPBEXundefined 2 3 2 2 6" xfId="4027" xr:uid="{456960D3-F324-4346-8A1C-9DCA8F49DFEF}"/>
    <cellStyle name="SAPBEXundefined 2 3 2 2 7" xfId="1001" xr:uid="{5A153C9B-8420-4161-A84C-76F69608863E}"/>
    <cellStyle name="SAPBEXundefined 2 3 2 2 8" xfId="4042" xr:uid="{418EAC5D-FB4C-4E23-B4F5-B58FE9DA33B8}"/>
    <cellStyle name="SAPBEXundefined 2 3 2 2 9" xfId="4057" xr:uid="{EA5F0F47-9FD3-4AD6-9810-44AFD09412E8}"/>
    <cellStyle name="SAPBEXundefined 2 3 2 3" xfId="46508" xr:uid="{83B4743A-D161-44AF-9188-2E77837920BE}"/>
    <cellStyle name="SAPBEXundefined 2 3 2 4" xfId="46509" xr:uid="{F1525121-D3FC-4109-92C4-E005C34FD9F0}"/>
    <cellStyle name="SAPBEXundefined 2 3 2 5" xfId="15493" xr:uid="{09E05080-D4F9-4B53-815A-5E5E5CF5A2B5}"/>
    <cellStyle name="SAPBEXundefined 2 3 2 6" xfId="15496" xr:uid="{AEE7E76F-0037-42F1-BE38-0C2629497EE0}"/>
    <cellStyle name="SAPBEXundefined 2 3 2 7" xfId="15499" xr:uid="{A2732EDF-339B-4D1E-B828-DCC14DE84C4B}"/>
    <cellStyle name="SAPBEXundefined 2 3 2 8" xfId="15502" xr:uid="{24C0029A-667B-48BB-B1D3-9F7F0A084E73}"/>
    <cellStyle name="SAPBEXundefined 2 3 2 9" xfId="15505" xr:uid="{00C785F8-D0E3-4657-8C0B-9C62995B94D9}"/>
    <cellStyle name="SAPBEXundefined 2 3 3" xfId="46510" xr:uid="{302FBBA2-1E69-4CE5-848F-D5B771ECA9F2}"/>
    <cellStyle name="SAPBEXundefined 2 3 3 10" xfId="7930" xr:uid="{47EF6740-5EE4-46D4-995A-EEFE474F9E1E}"/>
    <cellStyle name="SAPBEXundefined 2 3 3 2" xfId="46511" xr:uid="{E8951481-EF33-46DB-AE99-2860DC462B6B}"/>
    <cellStyle name="SAPBEXundefined 2 3 3 2 2" xfId="46512" xr:uid="{88ED5E76-5DFE-4470-928B-230F11C1D8E7}"/>
    <cellStyle name="SAPBEXundefined 2 3 3 2 3" xfId="46514" xr:uid="{281BAC93-372A-47DE-B411-5CDD6EFD4EFF}"/>
    <cellStyle name="SAPBEXundefined 2 3 3 2 4" xfId="46516" xr:uid="{511715AD-D11D-4488-8387-AE9CEDDCF990}"/>
    <cellStyle name="SAPBEXundefined 2 3 3 2 5" xfId="8310" xr:uid="{2E949747-97C8-4808-9A84-16C7EB6B686A}"/>
    <cellStyle name="SAPBEXundefined 2 3 3 2 6" xfId="990" xr:uid="{47F1C8B9-32F0-4E3E-B790-58C23882EF42}"/>
    <cellStyle name="SAPBEXundefined 2 3 3 2 7" xfId="192" xr:uid="{9D832319-F9EC-4B75-85F1-89A442CA2501}"/>
    <cellStyle name="SAPBEXundefined 2 3 3 2 8" xfId="2636" xr:uid="{06BC7D21-4903-4BD3-B8B3-5A7D5B8D71CF}"/>
    <cellStyle name="SAPBEXundefined 2 3 3 2 9" xfId="1084" xr:uid="{1C76CFDA-2366-46D0-91E8-3FC8D7EE9130}"/>
    <cellStyle name="SAPBEXundefined 2 3 3 3" xfId="46517" xr:uid="{C0FAF036-6CC7-40B4-8C23-2E0C7FB23A4E}"/>
    <cellStyle name="SAPBEXundefined 2 3 3 4" xfId="46518" xr:uid="{445005DB-9462-47D5-859F-6EBB7095915C}"/>
    <cellStyle name="SAPBEXundefined 2 3 3 5" xfId="46519" xr:uid="{BA93DE20-4220-4DA4-BC4A-5C466877154E}"/>
    <cellStyle name="SAPBEXundefined 2 3 3 6" xfId="46520" xr:uid="{0E9C0A0E-044C-472F-89C7-7CF4E761C576}"/>
    <cellStyle name="SAPBEXundefined 2 3 3 7" xfId="46521" xr:uid="{E8A49CE7-3DBE-44AF-9A6B-2ABD79B72372}"/>
    <cellStyle name="SAPBEXundefined 2 3 3 8" xfId="46522" xr:uid="{EB6C6AD2-E668-4668-BB7F-2C6419C7432B}"/>
    <cellStyle name="SAPBEXundefined 2 3 3 9" xfId="46523" xr:uid="{7182AC89-EA94-40DA-9E8D-CE4A2217BE1B}"/>
    <cellStyle name="SAPBEXundefined 2 3 4" xfId="46524" xr:uid="{65FC849F-2B57-4C1B-B7F8-C7D53549F31A}"/>
    <cellStyle name="SAPBEXundefined 2 3 4 10" xfId="46525" xr:uid="{5C89FAAF-164B-4D5F-B4D8-FEA7162444DD}"/>
    <cellStyle name="SAPBEXundefined 2 3 4 2" xfId="45323" xr:uid="{02C6061A-779B-47FB-821D-4C2F53D28C81}"/>
    <cellStyle name="SAPBEXundefined 2 3 4 2 2" xfId="35786" xr:uid="{16148A7D-D4A3-4CA8-ADA1-0C78A90C0926}"/>
    <cellStyle name="SAPBEXundefined 2 3 4 2 3" xfId="35789" xr:uid="{6A55AC29-7A4B-4FEA-9114-506F9C17B1C7}"/>
    <cellStyle name="SAPBEXundefined 2 3 4 2 4" xfId="1438" xr:uid="{9B196E98-D50B-4EB5-A1E4-3433BA0A9D0E}"/>
    <cellStyle name="SAPBEXundefined 2 3 4 2 5" xfId="2489" xr:uid="{1335C57A-B624-49E6-9055-F854CA76BB2F}"/>
    <cellStyle name="SAPBEXundefined 2 3 4 2 6" xfId="8442" xr:uid="{CA2D1D61-63F9-43E2-8990-F568E49D3224}"/>
    <cellStyle name="SAPBEXundefined 2 3 4 2 7" xfId="8448" xr:uid="{A24B21E2-9B26-4827-AF40-86D10532EDA1}"/>
    <cellStyle name="SAPBEXundefined 2 3 4 2 8" xfId="8457" xr:uid="{CF5B3D89-F3ED-465D-951A-12B957DA881A}"/>
    <cellStyle name="SAPBEXundefined 2 3 4 2 9" xfId="8463" xr:uid="{DDB21C98-1915-4B72-997E-286032938967}"/>
    <cellStyle name="SAPBEXundefined 2 3 4 3" xfId="45325" xr:uid="{A434452D-F203-40F4-B051-D5C5710E5AFA}"/>
    <cellStyle name="SAPBEXundefined 2 3 4 4" xfId="45327" xr:uid="{3D87AB94-BF10-4C1B-8D93-68ECF8E47BCA}"/>
    <cellStyle name="SAPBEXundefined 2 3 4 5" xfId="46526" xr:uid="{1838C31B-70A5-45B7-8638-F31C154834EE}"/>
    <cellStyle name="SAPBEXundefined 2 3 4 6" xfId="46527" xr:uid="{3527E887-C48C-4689-AAC3-BCF337AECFA8}"/>
    <cellStyle name="SAPBEXundefined 2 3 4 7" xfId="46528" xr:uid="{4F8319D9-57D2-403A-A4E0-FB1999ECBFB7}"/>
    <cellStyle name="SAPBEXundefined 2 3 4 8" xfId="46529" xr:uid="{6EBD658B-3257-484B-A6E8-BC8116A3E486}"/>
    <cellStyle name="SAPBEXundefined 2 3 4 9" xfId="46530" xr:uid="{18D82AC0-7C43-4A50-B7FC-E3F07B63FB10}"/>
    <cellStyle name="SAPBEXundefined 2 3 5" xfId="46531" xr:uid="{DAF2042C-DE37-4140-97BC-EC8D7057D2A2}"/>
    <cellStyle name="SAPBEXundefined 2 3 5 10" xfId="46532" xr:uid="{5C50B629-7FA6-40AB-BF37-CDB2A87F51D2}"/>
    <cellStyle name="SAPBEXundefined 2 3 5 2" xfId="8236" xr:uid="{656065DA-D9FD-4181-B135-A088A8A2E50E}"/>
    <cellStyle name="SAPBEXundefined 2 3 5 2 2" xfId="46533" xr:uid="{D4694B88-9E0F-4D45-B8F2-A02C93B7DCE7}"/>
    <cellStyle name="SAPBEXundefined 2 3 5 2 3" xfId="46535" xr:uid="{D1B754F3-AA6E-49A3-9674-EC017F79F21E}"/>
    <cellStyle name="SAPBEXundefined 2 3 5 2 4" xfId="46537" xr:uid="{CD4BDE4A-1068-49A3-AA7D-90C3180C2F20}"/>
    <cellStyle name="SAPBEXundefined 2 3 5 2 5" xfId="46538" xr:uid="{FF8B7434-2062-414B-9F67-99F6FE5947D4}"/>
    <cellStyle name="SAPBEXundefined 2 3 5 2 6" xfId="46539" xr:uid="{D6D3DF55-A3D7-4834-8077-E674532EAB99}"/>
    <cellStyle name="SAPBEXundefined 2 3 5 2 7" xfId="46540" xr:uid="{C1215818-29EA-42B0-8A7C-533A992E0E15}"/>
    <cellStyle name="SAPBEXundefined 2 3 5 2 8" xfId="46541" xr:uid="{3808513E-3B2E-4EDE-96A2-468249D45268}"/>
    <cellStyle name="SAPBEXundefined 2 3 5 2 9" xfId="46542" xr:uid="{C772AD82-A845-4860-94B8-6BB03254E1F3}"/>
    <cellStyle name="SAPBEXundefined 2 3 5 3" xfId="8245" xr:uid="{6412D420-20FB-46B4-AADD-D4638ACE07F9}"/>
    <cellStyle name="SAPBEXundefined 2 3 5 4" xfId="7572" xr:uid="{10280353-75CC-4914-8BEE-A3DB51A00995}"/>
    <cellStyle name="SAPBEXundefined 2 3 5 5" xfId="46543" xr:uid="{E3581F92-E826-4BB9-9ACD-64BA4C9508C3}"/>
    <cellStyle name="SAPBEXundefined 2 3 5 6" xfId="46544" xr:uid="{3B8DD054-31D9-4861-8DF6-2697A76A5864}"/>
    <cellStyle name="SAPBEXundefined 2 3 5 7" xfId="46545" xr:uid="{C4F203A7-8D84-4D8D-BEEA-BEF144DF2DF0}"/>
    <cellStyle name="SAPBEXundefined 2 3 5 8" xfId="46546" xr:uid="{61B4F019-BBBF-4683-BA26-EE35440484CA}"/>
    <cellStyle name="SAPBEXundefined 2 3 5 9" xfId="33526" xr:uid="{EB5B418F-5244-4BE8-B4E6-827C3C0FB24C}"/>
    <cellStyle name="SAPBEXundefined 2 3 6" xfId="46547" xr:uid="{14D6F324-D0EE-4CB1-BDB9-655FAF1E7625}"/>
    <cellStyle name="SAPBEXundefined 2 3 6 10" xfId="45473" xr:uid="{14D7CF8A-0185-4F90-BA0E-19CD395772D3}"/>
    <cellStyle name="SAPBEXundefined 2 3 6 2" xfId="11324" xr:uid="{11C67F11-7419-47AC-87B6-AAC6051DE8D8}"/>
    <cellStyle name="SAPBEXundefined 2 3 6 2 2" xfId="37099" xr:uid="{ED0B8332-B542-4864-B870-1A0E9CE8334C}"/>
    <cellStyle name="SAPBEXundefined 2 3 6 2 3" xfId="46548" xr:uid="{7770F8E6-5330-4AA6-B5D9-98B0528666A2}"/>
    <cellStyle name="SAPBEXundefined 2 3 6 2 4" xfId="46550" xr:uid="{4A218A49-74B9-4CA5-94BC-9F92E39F3FAC}"/>
    <cellStyle name="SAPBEXundefined 2 3 6 2 5" xfId="46551" xr:uid="{B664CD18-8B81-4FAE-BB79-724EA745E797}"/>
    <cellStyle name="SAPBEXundefined 2 3 6 2 6" xfId="46552" xr:uid="{B424463B-33DB-4B7A-AC83-0653335FFC1E}"/>
    <cellStyle name="SAPBEXundefined 2 3 6 2 7" xfId="46553" xr:uid="{E3F6FCC2-9FB7-4494-ABF0-4B2514C55BC3}"/>
    <cellStyle name="SAPBEXundefined 2 3 6 2 8" xfId="46554" xr:uid="{38B281A5-FAEB-4F25-AAC5-8712DDD7C4F0}"/>
    <cellStyle name="SAPBEXundefined 2 3 6 2 9" xfId="46555" xr:uid="{3A572817-DA56-41FD-94A9-A260015639E5}"/>
    <cellStyle name="SAPBEXundefined 2 3 6 3" xfId="11332" xr:uid="{2BD41323-4804-4B6A-9191-3F784E255585}"/>
    <cellStyle name="SAPBEXundefined 2 3 6 4" xfId="9736" xr:uid="{AE5CCD89-A7A0-44E5-A246-D6DA35DEA8D9}"/>
    <cellStyle name="SAPBEXundefined 2 3 6 5" xfId="44686" xr:uid="{CA07683C-D21B-44C6-9732-B5517E6E9CD6}"/>
    <cellStyle name="SAPBEXundefined 2 3 6 6" xfId="44688" xr:uid="{F7B844AF-9ACC-4418-B813-2DE8A8041FAC}"/>
    <cellStyle name="SAPBEXundefined 2 3 6 7" xfId="44690" xr:uid="{D2B2C827-5D9A-47E5-A161-D6FC4E2C1590}"/>
    <cellStyle name="SAPBEXundefined 2 3 6 8" xfId="44692" xr:uid="{36164B4A-2BD1-4305-83E0-E8E6746A2129}"/>
    <cellStyle name="SAPBEXundefined 2 3 6 9" xfId="44694" xr:uid="{DEAF665C-2477-4AFB-9210-A39598B00022}"/>
    <cellStyle name="SAPBEXundefined 2 3 7" xfId="46557" xr:uid="{DD40D7F8-8E08-49DA-8C3A-302D4A62F381}"/>
    <cellStyle name="SAPBEXundefined 2 3 7 2" xfId="45348" xr:uid="{173FE874-120F-4B20-8EC0-CA22CFFF115C}"/>
    <cellStyle name="SAPBEXundefined 2 3 7 3" xfId="45350" xr:uid="{30F06D5D-3C74-4F39-847B-B69EF664D56B}"/>
    <cellStyle name="SAPBEXundefined 2 3 7 4" xfId="45352" xr:uid="{87F42742-222D-44A2-9683-FCEE96D4EB34}"/>
    <cellStyle name="SAPBEXundefined 2 3 7 5" xfId="9341" xr:uid="{6E7C2391-DB00-4C5C-BCA5-5F69AC5F720F}"/>
    <cellStyle name="SAPBEXundefined 2 3 7 6" xfId="9352" xr:uid="{9CAAC3E9-85AA-4D5D-A4BA-CE5959D752E6}"/>
    <cellStyle name="SAPBEXundefined 2 3 7 7" xfId="9363" xr:uid="{7B0881B1-C7CF-4277-BC97-E3A4E5BFBDAB}"/>
    <cellStyle name="SAPBEXundefined 2 3 7 8" xfId="9373" xr:uid="{2C993968-7A0A-46EE-90CA-07CE5BF54C8D}"/>
    <cellStyle name="SAPBEXundefined 2 3 7 9" xfId="9382" xr:uid="{7A92A557-3B35-4FBA-A736-CC2BF881CD51}"/>
    <cellStyle name="SAPBEXundefined 2 3 8" xfId="46558" xr:uid="{17B98335-102D-4587-88E9-C4F45EDA3096}"/>
    <cellStyle name="SAPBEXundefined 2 3 8 2" xfId="6609" xr:uid="{0987013E-314C-43AF-84BA-CCA4432B6314}"/>
    <cellStyle name="SAPBEXundefined 2 3 8 3" xfId="6619" xr:uid="{F56DB260-8E81-44EF-81F7-5438884F441D}"/>
    <cellStyle name="SAPBEXundefined 2 3 8 4" xfId="6771" xr:uid="{2F72260A-B249-4392-950A-853A160B1597}"/>
    <cellStyle name="SAPBEXundefined 2 3 8 5" xfId="6888" xr:uid="{F170339B-3F38-45F3-A6BC-5F810C1300FD}"/>
    <cellStyle name="SAPBEXundefined 2 3 8 6" xfId="6894" xr:uid="{B4D9F9D1-90B5-40B3-81A4-973E8798F860}"/>
    <cellStyle name="SAPBEXundefined 2 3 8 7" xfId="46559" xr:uid="{292F2D29-57A4-4090-91D0-34F630ED8DC9}"/>
    <cellStyle name="SAPBEXundefined 2 3 8 8" xfId="46560" xr:uid="{FB0CA5B0-F75B-4D29-816A-8BD8C63DF76B}"/>
    <cellStyle name="SAPBEXundefined 2 3 8 9" xfId="46561" xr:uid="{2C8E2286-8862-484A-BEF2-1B8626E51AC1}"/>
    <cellStyle name="SAPBEXundefined 2 3 9" xfId="46562" xr:uid="{F7C7A6B5-0070-4D74-BD36-CB363AC064AD}"/>
    <cellStyle name="SAPBEXundefined 2 3 9 2" xfId="45364" xr:uid="{A6C11EB8-3396-49E1-9F47-C8B594165D0E}"/>
    <cellStyle name="SAPBEXundefined 2 3 9 3" xfId="45366" xr:uid="{C229FF21-4AAF-4BAB-8ED1-E7E29451BBBC}"/>
    <cellStyle name="SAPBEXundefined 2 3 9 4" xfId="45368" xr:uid="{E46F74AC-77A6-4F80-8FCF-955A16180780}"/>
    <cellStyle name="SAPBEXundefined 2 3 9 5" xfId="46563" xr:uid="{7EA18063-9510-45DB-9C86-AD36AF8D935D}"/>
    <cellStyle name="SAPBEXundefined 2 3 9 6" xfId="46564" xr:uid="{CC464D11-C4C4-4FFB-B7B4-EC4C833ED4CE}"/>
    <cellStyle name="SAPBEXundefined 2 3 9 7" xfId="46565" xr:uid="{72497571-BFAC-4C2E-8C72-B6A150619FD6}"/>
    <cellStyle name="SAPBEXundefined 2 3 9 8" xfId="46566" xr:uid="{7516DF82-C1A4-4D5B-8BD4-0715E7E65495}"/>
    <cellStyle name="SAPBEXundefined 2 3 9 9" xfId="46567" xr:uid="{45857DDC-8AF7-48D2-B381-9789FE670F5E}"/>
    <cellStyle name="SAPBEXundefined 2 3_New TB 18-19" xfId="45013" xr:uid="{8201993B-DC35-4B25-A758-2072136383FC}"/>
    <cellStyle name="SAPBEXundefined 2 4" xfId="5406" xr:uid="{D17D6F4C-9EFB-425B-933B-4E02F4FF9B8B}"/>
    <cellStyle name="SAPBEXundefined 2 4 10" xfId="7135" xr:uid="{927C0A31-9BA7-45DA-94CA-A1B88F9D6BEB}"/>
    <cellStyle name="SAPBEXundefined 2 4 10 2" xfId="627" xr:uid="{B385A455-E6A3-455B-9598-703BF950053A}"/>
    <cellStyle name="SAPBEXundefined 2 4 10 3" xfId="8528" xr:uid="{28B5059D-DAE0-43D9-A921-44DEF22F111A}"/>
    <cellStyle name="SAPBEXundefined 2 4 10 4" xfId="8536" xr:uid="{B46C85B6-931C-4449-AAB4-CF7B8BD137D6}"/>
    <cellStyle name="SAPBEXundefined 2 4 10 5" xfId="8543" xr:uid="{91A5C82D-E897-4861-AA0F-409908B0695D}"/>
    <cellStyle name="SAPBEXundefined 2 4 10 6" xfId="8549" xr:uid="{7B757AF8-EFC2-47E3-A9A8-0EBA58D6AB65}"/>
    <cellStyle name="SAPBEXundefined 2 4 10 7" xfId="8557" xr:uid="{78042D87-6AA7-42DE-8B8C-6D8F39C33D5D}"/>
    <cellStyle name="SAPBEXundefined 2 4 10 8" xfId="8564" xr:uid="{8A1B5774-96E2-4919-893B-0907B3BD23DC}"/>
    <cellStyle name="SAPBEXundefined 2 4 10 9" xfId="8576" xr:uid="{1BC8CFF1-0C71-47E8-9A72-976A895EFB54}"/>
    <cellStyle name="SAPBEXundefined 2 4 11" xfId="43456" xr:uid="{FD2CFC7D-E557-409D-A9FB-0D38210FCBD6}"/>
    <cellStyle name="SAPBEXundefined 2 4 12" xfId="43460" xr:uid="{7481998D-F118-4618-8FA6-30691962E929}"/>
    <cellStyle name="SAPBEXundefined 2 4 13" xfId="43463" xr:uid="{45869E77-000C-41BC-A838-A4CB91EE17F6}"/>
    <cellStyle name="SAPBEXundefined 2 4 14" xfId="43466" xr:uid="{15FA65EB-0168-48FF-A739-76552F29B14A}"/>
    <cellStyle name="SAPBEXundefined 2 4 15" xfId="43469" xr:uid="{6152E5DB-CB76-406B-89EB-E696F321BCAF}"/>
    <cellStyle name="SAPBEXundefined 2 4 16" xfId="43472" xr:uid="{1A2E80C5-CCDF-4FEA-A1B7-426E50C896AF}"/>
    <cellStyle name="SAPBEXundefined 2 4 17" xfId="19913" xr:uid="{2C99F67D-B624-48C6-9E48-236EBD3ED7C3}"/>
    <cellStyle name="SAPBEXundefined 2 4 18" xfId="45187" xr:uid="{9E4EF156-00FB-4ABD-BC5B-1D9BB26083FA}"/>
    <cellStyle name="SAPBEXundefined 2 4 2" xfId="46568" xr:uid="{5AF04A08-7E0B-43BA-BCA8-16BC797D1646}"/>
    <cellStyle name="SAPBEXundefined 2 4 2 10" xfId="46569" xr:uid="{65552818-DE39-479E-88CF-EA3F1D8BD63B}"/>
    <cellStyle name="SAPBEXundefined 2 4 2 2" xfId="46570" xr:uid="{41FC5F63-28E8-4B90-807B-1C4D04459ED7}"/>
    <cellStyle name="SAPBEXundefined 2 4 2 2 2" xfId="40067" xr:uid="{39AFD4FF-AAB8-48FB-84BF-D3E532B9FBC7}"/>
    <cellStyle name="SAPBEXundefined 2 4 2 2 3" xfId="40069" xr:uid="{20F4B923-0B52-42BE-9DA1-0CF5CCE4D3E5}"/>
    <cellStyle name="SAPBEXundefined 2 4 2 2 4" xfId="40071" xr:uid="{07B9C804-7E77-4ACE-A7A0-F358B72438BC}"/>
    <cellStyle name="SAPBEXundefined 2 4 2 2 5" xfId="8776" xr:uid="{F65FBC5B-9931-4DD1-A37A-D8219ECAB93D}"/>
    <cellStyle name="SAPBEXundefined 2 4 2 2 6" xfId="8778" xr:uid="{FA78853F-62C8-4A11-B963-94574D25C320}"/>
    <cellStyle name="SAPBEXundefined 2 4 2 2 7" xfId="8780" xr:uid="{D190D0FD-3798-430F-A564-151355E64632}"/>
    <cellStyle name="SAPBEXundefined 2 4 2 2 8" xfId="8782" xr:uid="{34094008-72E2-4CFA-A46B-C376E39C73F0}"/>
    <cellStyle name="SAPBEXundefined 2 4 2 2 9" xfId="8784" xr:uid="{73E6F088-E81A-4CFA-9A7E-50B4DC5221AD}"/>
    <cellStyle name="SAPBEXundefined 2 4 2 3" xfId="46571" xr:uid="{8A243C42-6896-4136-8EAA-66EFED2EEA45}"/>
    <cellStyle name="SAPBEXundefined 2 4 2 4" xfId="38779" xr:uid="{33870B8E-1CE8-46AC-BA84-4A6E8BB3572B}"/>
    <cellStyle name="SAPBEXundefined 2 4 2 5" xfId="38784" xr:uid="{3C231AD2-4B28-474D-B033-B3ADE725F3F3}"/>
    <cellStyle name="SAPBEXundefined 2 4 2 6" xfId="38786" xr:uid="{26912456-FEAF-44F4-A8EB-A45F13329423}"/>
    <cellStyle name="SAPBEXundefined 2 4 2 7" xfId="7375" xr:uid="{5D7EB64D-ED00-477C-AD78-D3F650F3EE4D}"/>
    <cellStyle name="SAPBEXundefined 2 4 2 8" xfId="2273" xr:uid="{1250F19C-CAF3-4FCC-9D58-998DB499C17C}"/>
    <cellStyle name="SAPBEXundefined 2 4 2 9" xfId="2283" xr:uid="{569252F9-BB1C-4854-B14C-DE081933C3D5}"/>
    <cellStyle name="SAPBEXundefined 2 4 3" xfId="46572" xr:uid="{B6E9A536-0205-4DD5-8807-770BB7D94308}"/>
    <cellStyle name="SAPBEXundefined 2 4 3 10" xfId="276" xr:uid="{02C024A7-4508-43EE-A342-477D150FB4B0}"/>
    <cellStyle name="SAPBEXundefined 2 4 3 2" xfId="46573" xr:uid="{1866F53E-9B44-4C45-BA06-4A2AB27057F3}"/>
    <cellStyle name="SAPBEXundefined 2 4 3 2 2" xfId="46574" xr:uid="{8A3F8E70-E511-4919-8068-42B9E4AEA1B9}"/>
    <cellStyle name="SAPBEXundefined 2 4 3 2 3" xfId="46575" xr:uid="{5E1A572F-C00C-4BA3-BCCA-19A652177AA6}"/>
    <cellStyle name="SAPBEXundefined 2 4 3 2 4" xfId="46576" xr:uid="{968E0B2D-F436-4044-8025-04D9181C97A5}"/>
    <cellStyle name="SAPBEXundefined 2 4 3 2 5" xfId="46577" xr:uid="{3C994C8E-7871-4AED-87A0-8822A208A9AD}"/>
    <cellStyle name="SAPBEXundefined 2 4 3 2 6" xfId="46578" xr:uid="{BB92F5F3-7F4B-4D37-9249-5949C993412E}"/>
    <cellStyle name="SAPBEXundefined 2 4 3 2 7" xfId="46579" xr:uid="{C6743372-4EFD-42AF-A926-E3CE8A228483}"/>
    <cellStyle name="SAPBEXundefined 2 4 3 2 8" xfId="46580" xr:uid="{A537C199-629F-48A0-88DA-D61B60BB3931}"/>
    <cellStyle name="SAPBEXundefined 2 4 3 2 9" xfId="46581" xr:uid="{A83D264C-6F69-4840-9FED-872E8D525A0A}"/>
    <cellStyle name="SAPBEXundefined 2 4 3 3" xfId="46583" xr:uid="{B9C4442C-39B8-40D7-B638-AB3B9097E54F}"/>
    <cellStyle name="SAPBEXundefined 2 4 3 4" xfId="38790" xr:uid="{7DF28412-C08B-4F6C-88CA-0F787FDB1E37}"/>
    <cellStyle name="SAPBEXundefined 2 4 3 5" xfId="38799" xr:uid="{A8165281-11C9-4DE2-81CE-6F45F162C2A3}"/>
    <cellStyle name="SAPBEXundefined 2 4 3 6" xfId="38801" xr:uid="{DE4078BA-627E-4FB7-AADE-B42CA844F391}"/>
    <cellStyle name="SAPBEXundefined 2 4 3 7" xfId="7383" xr:uid="{09D80666-C594-4149-8284-3DDBAB7945C0}"/>
    <cellStyle name="SAPBEXundefined 2 4 3 8" xfId="5871" xr:uid="{FEF70044-83D0-4119-85F9-C0FD793C4AC0}"/>
    <cellStyle name="SAPBEXundefined 2 4 3 9" xfId="5882" xr:uid="{9D55EC77-BEE8-4F27-B59C-5BA1D2FDE195}"/>
    <cellStyle name="SAPBEXundefined 2 4 4" xfId="46584" xr:uid="{D7DDEAB0-3106-46B1-B7B9-D84C8B6C3824}"/>
    <cellStyle name="SAPBEXundefined 2 4 4 10" xfId="41165" xr:uid="{10C851F2-D67E-444F-9E24-631B3A119BC5}"/>
    <cellStyle name="SAPBEXundefined 2 4 4 2" xfId="3739" xr:uid="{68581FE2-69F0-4D50-AF71-D18E7DFB1BD5}"/>
    <cellStyle name="SAPBEXundefined 2 4 4 2 2" xfId="46585" xr:uid="{7E970C3B-5FEF-4FAC-894F-E5AB183268D5}"/>
    <cellStyle name="SAPBEXundefined 2 4 4 2 3" xfId="46586" xr:uid="{2D251186-C789-4B04-9D8A-3B82FE94EC0B}"/>
    <cellStyle name="SAPBEXundefined 2 4 4 2 4" xfId="46587" xr:uid="{EC2F4186-805C-4206-8A41-BB47E0FC659C}"/>
    <cellStyle name="SAPBEXundefined 2 4 4 2 5" xfId="46588" xr:uid="{82D46341-947D-4AD4-AD7F-96D17085A0A2}"/>
    <cellStyle name="SAPBEXundefined 2 4 4 2 6" xfId="46589" xr:uid="{471F1FA8-252E-4965-AFCB-66355A4AFB2A}"/>
    <cellStyle name="SAPBEXundefined 2 4 4 2 7" xfId="46590" xr:uid="{8F3F14F6-337D-4F56-964E-3C3F43416E08}"/>
    <cellStyle name="SAPBEXundefined 2 4 4 2 8" xfId="46591" xr:uid="{8F3EAA2D-F990-4ECA-B026-86822CA440FF}"/>
    <cellStyle name="SAPBEXundefined 2 4 4 2 9" xfId="46592" xr:uid="{11364F8F-B2CA-47BB-8D97-D0FD1AD3C9DA}"/>
    <cellStyle name="SAPBEXundefined 2 4 4 3" xfId="3748" xr:uid="{CD051BCE-B7AB-4891-8032-DB9A998B84EC}"/>
    <cellStyle name="SAPBEXundefined 2 4 4 4" xfId="3758" xr:uid="{69562D68-3343-43EC-9FF1-CC0409339BF6}"/>
    <cellStyle name="SAPBEXundefined 2 4 4 5" xfId="38808" xr:uid="{8F7EC3E7-2844-493C-862D-EA6AF4CEA1C0}"/>
    <cellStyle name="SAPBEXundefined 2 4 4 6" xfId="38810" xr:uid="{A9CFE6DD-3396-4439-83B2-FD1B8AD8726D}"/>
    <cellStyle name="SAPBEXundefined 2 4 4 7" xfId="38812" xr:uid="{72B0916E-BC08-4839-A32C-2CF26DC584C0}"/>
    <cellStyle name="SAPBEXundefined 2 4 4 8" xfId="38814" xr:uid="{4488363B-090A-4ADC-AFC7-8577E6588678}"/>
    <cellStyle name="SAPBEXundefined 2 4 4 9" xfId="38816" xr:uid="{EED6BE76-8208-420D-9203-F6F1F31AD3A2}"/>
    <cellStyle name="SAPBEXundefined 2 4 5" xfId="46593" xr:uid="{564AAD85-2FF4-4EA3-953F-928070E13C1B}"/>
    <cellStyle name="SAPBEXundefined 2 4 5 10" xfId="13642" xr:uid="{648346EA-D195-4E30-B08B-3046520D0DAA}"/>
    <cellStyle name="SAPBEXundefined 2 4 5 2" xfId="45391" xr:uid="{EFA183D8-A180-4501-BF7C-80948D5E5EC4}"/>
    <cellStyle name="SAPBEXundefined 2 4 5 2 2" xfId="46594" xr:uid="{44DA0ECF-FB81-4AFD-8F4A-0B0D680E5729}"/>
    <cellStyle name="SAPBEXundefined 2 4 5 2 3" xfId="24859" xr:uid="{2F986CED-7B2D-4EAB-A27F-79BD549297D0}"/>
    <cellStyle name="SAPBEXundefined 2 4 5 2 4" xfId="25288" xr:uid="{E3AFA565-4265-40E8-9637-306582DDD199}"/>
    <cellStyle name="SAPBEXundefined 2 4 5 2 5" xfId="19096" xr:uid="{EB834112-E116-43FE-B868-5DBE72188B40}"/>
    <cellStyle name="SAPBEXundefined 2 4 5 2 6" xfId="25309" xr:uid="{B2562339-7B7C-45A3-9630-A85AEE4683B5}"/>
    <cellStyle name="SAPBEXundefined 2 4 5 2 7" xfId="25311" xr:uid="{DF269B85-6B72-4992-B76F-6FCAE3FD2ABF}"/>
    <cellStyle name="SAPBEXundefined 2 4 5 2 8" xfId="25314" xr:uid="{1CB5FFB4-DEC8-48BE-ACEF-EC38AAB1B44A}"/>
    <cellStyle name="SAPBEXundefined 2 4 5 2 9" xfId="25318" xr:uid="{F61A8AD9-79CD-4EB9-83CF-F5CF0601EDDF}"/>
    <cellStyle name="SAPBEXundefined 2 4 5 3" xfId="45393" xr:uid="{9D2D594D-6DC7-4B23-91B7-6FCD82B06D27}"/>
    <cellStyle name="SAPBEXundefined 2 4 5 4" xfId="38824" xr:uid="{FC09FC4F-1C8B-4B23-8CBE-A551DEE1DE2B}"/>
    <cellStyle name="SAPBEXundefined 2 4 5 5" xfId="38830" xr:uid="{EC2B5C72-5C1D-44DA-802E-696C5EF66CE6}"/>
    <cellStyle name="SAPBEXundefined 2 4 5 6" xfId="38833" xr:uid="{8DEB456E-6CCE-41EC-9BCA-DAB3D4B6AA73}"/>
    <cellStyle name="SAPBEXundefined 2 4 5 7" xfId="38836" xr:uid="{135E1EF6-DD03-46C3-AA2C-FF2C3B0EB36F}"/>
    <cellStyle name="SAPBEXundefined 2 4 5 8" xfId="38838" xr:uid="{0A4B0CEF-F6F5-477F-9FA7-D572BDC71949}"/>
    <cellStyle name="SAPBEXundefined 2 4 5 9" xfId="27728" xr:uid="{70CB9E53-4D00-487D-88C7-F5ED223054C7}"/>
    <cellStyle name="SAPBEXundefined 2 4 6" xfId="46595" xr:uid="{AC62BA6C-7224-4AF6-9525-AE5E59C5D798}"/>
    <cellStyle name="SAPBEXundefined 2 4 6 10" xfId="9478" xr:uid="{55CB1F68-87EE-4B92-B115-7C6AB410D943}"/>
    <cellStyle name="SAPBEXundefined 2 4 6 2" xfId="14533" xr:uid="{861CFBC6-4E40-452D-A41E-85BE40FA66A7}"/>
    <cellStyle name="SAPBEXundefined 2 4 6 2 2" xfId="11900" xr:uid="{C63485D9-F0B7-4731-8ACE-EBD5AA0D4449}"/>
    <cellStyle name="SAPBEXundefined 2 4 6 2 3" xfId="11906" xr:uid="{72A72936-051F-42C7-9468-4C4ADC3BCE5D}"/>
    <cellStyle name="SAPBEXundefined 2 4 6 2 4" xfId="11912" xr:uid="{1F38CCEA-F865-4226-8112-AA9590A21BE4}"/>
    <cellStyle name="SAPBEXundefined 2 4 6 2 5" xfId="11920" xr:uid="{48B4465F-AF64-420D-9D04-50CB23C8C995}"/>
    <cellStyle name="SAPBEXundefined 2 4 6 2 6" xfId="11928" xr:uid="{460E2A2A-66F8-4484-83CA-3A306C127590}"/>
    <cellStyle name="SAPBEXundefined 2 4 6 2 7" xfId="10783" xr:uid="{E032EBB6-3D94-43CC-96F1-C610BCC0BB5A}"/>
    <cellStyle name="SAPBEXundefined 2 4 6 2 8" xfId="27911" xr:uid="{6AC80039-0D69-44F5-B87C-6FE644C2EEEA}"/>
    <cellStyle name="SAPBEXundefined 2 4 6 2 9" xfId="27917" xr:uid="{B0E08471-50A1-4AC2-99E3-2BE918C4878F}"/>
    <cellStyle name="SAPBEXundefined 2 4 6 3" xfId="14539" xr:uid="{A8FA680B-7545-4D75-8CA4-F0939F827485}"/>
    <cellStyle name="SAPBEXundefined 2 4 6 4" xfId="19203" xr:uid="{899224FF-D5F5-45F2-847A-3E6964CB7A43}"/>
    <cellStyle name="SAPBEXundefined 2 4 6 5" xfId="19209" xr:uid="{2A806AA6-9F0F-49F1-9A2B-336805199FB0}"/>
    <cellStyle name="SAPBEXundefined 2 4 6 6" xfId="19214" xr:uid="{E4440A5C-0A4B-44A0-94D4-F14B7B7E75D8}"/>
    <cellStyle name="SAPBEXundefined 2 4 6 7" xfId="33446" xr:uid="{DC7F63C5-EE98-4E7A-A649-ED506922A0C1}"/>
    <cellStyle name="SAPBEXundefined 2 4 6 8" xfId="33457" xr:uid="{593CF374-7747-4A87-9EE4-E5C78BBD8C39}"/>
    <cellStyle name="SAPBEXundefined 2 4 6 9" xfId="38841" xr:uid="{08CC4EE6-02F3-43F3-B92D-E9A09FEB54CE}"/>
    <cellStyle name="SAPBEXundefined 2 4 7" xfId="46596" xr:uid="{D2BA0460-1F61-4792-99EA-175A1BFE229E}"/>
    <cellStyle name="SAPBEXundefined 2 4 7 2" xfId="45418" xr:uid="{862F1A0F-FD8E-4DF8-8007-677D334C146A}"/>
    <cellStyle name="SAPBEXundefined 2 4 7 3" xfId="43697" xr:uid="{06E2AB27-F963-4ECB-B6D7-EEA48EEBDB6E}"/>
    <cellStyle name="SAPBEXundefined 2 4 7 4" xfId="38847" xr:uid="{8E3DE69D-C229-4B46-B1EE-342893B26DCF}"/>
    <cellStyle name="SAPBEXundefined 2 4 7 5" xfId="38850" xr:uid="{97D101F2-AFE0-4857-A5F8-898C7FC6585C}"/>
    <cellStyle name="SAPBEXundefined 2 4 7 6" xfId="38853" xr:uid="{3A2660CA-4495-4364-B3D4-B8C8945C2AEF}"/>
    <cellStyle name="SAPBEXundefined 2 4 7 7" xfId="38855" xr:uid="{99A1C17F-9771-45BA-95D0-F4A8A8438526}"/>
    <cellStyle name="SAPBEXundefined 2 4 7 8" xfId="29917" xr:uid="{D22CD257-B625-4E14-B9C6-67ECC4D49B38}"/>
    <cellStyle name="SAPBEXundefined 2 4 7 9" xfId="38857" xr:uid="{2E04667A-FC7A-4279-9B6F-7B2526316036}"/>
    <cellStyle name="SAPBEXundefined 2 4 8" xfId="46597" xr:uid="{99D7B560-A30B-4D47-9B66-83041214CB63}"/>
    <cellStyle name="SAPBEXundefined 2 4 8 2" xfId="45434" xr:uid="{D409CFFF-D57E-4513-AB93-72A54138B701}"/>
    <cellStyle name="SAPBEXundefined 2 4 8 3" xfId="45436" xr:uid="{4814CDA5-F24D-4932-8166-2A89439ED080}"/>
    <cellStyle name="SAPBEXundefined 2 4 8 4" xfId="38862" xr:uid="{E545ED67-F236-4439-83BE-5DF3DF18A981}"/>
    <cellStyle name="SAPBEXundefined 2 4 8 5" xfId="38864" xr:uid="{E80591D4-7FCF-4752-B802-23C40B6AE667}"/>
    <cellStyle name="SAPBEXundefined 2 4 8 6" xfId="38866" xr:uid="{C01409AC-8FC0-4284-B50F-79E3A2132D0D}"/>
    <cellStyle name="SAPBEXundefined 2 4 8 7" xfId="38868" xr:uid="{E42CD3D0-E763-4568-B036-38EC4A5D42E1}"/>
    <cellStyle name="SAPBEXundefined 2 4 8 8" xfId="38870" xr:uid="{AAAB10C3-AB89-4A85-89D0-DE8610309DB0}"/>
    <cellStyle name="SAPBEXundefined 2 4 8 9" xfId="38872" xr:uid="{5002FEA3-0B67-4DE9-9904-8169A212C5BD}"/>
    <cellStyle name="SAPBEXundefined 2 4 9" xfId="46598" xr:uid="{42BFCDC7-6250-4D1C-BFCC-94AA74784EAB}"/>
    <cellStyle name="SAPBEXundefined 2 4 9 2" xfId="45443" xr:uid="{CDB020F4-624A-48CC-8C98-F0990B260670}"/>
    <cellStyle name="SAPBEXundefined 2 4 9 3" xfId="45445" xr:uid="{E179A6E5-D62C-4D2C-B605-F1046F7191A2}"/>
    <cellStyle name="SAPBEXundefined 2 4 9 4" xfId="38877" xr:uid="{6548F7D4-417B-4D5A-8CA0-C83C2102B2C7}"/>
    <cellStyle name="SAPBEXundefined 2 4 9 5" xfId="38879" xr:uid="{244ECE5A-86B5-49F3-92F6-678FC61AF56E}"/>
    <cellStyle name="SAPBEXundefined 2 4 9 6" xfId="38881" xr:uid="{30231F6A-F198-432F-B6D0-6AFAD7863A5A}"/>
    <cellStyle name="SAPBEXundefined 2 4 9 7" xfId="38883" xr:uid="{1966120B-AB2B-48C9-960E-C52F55B3A650}"/>
    <cellStyle name="SAPBEXundefined 2 4 9 8" xfId="38885" xr:uid="{9E44751F-B4CA-4FF9-B5EC-236437515548}"/>
    <cellStyle name="SAPBEXundefined 2 4 9 9" xfId="38887" xr:uid="{3B850B65-BF4B-4ADB-A274-DD4F1A1E09B4}"/>
    <cellStyle name="SAPBEXundefined 2 4_New TB 18-19" xfId="46599" xr:uid="{BFD40BD3-1F41-4BE8-BDEA-618D5893D485}"/>
    <cellStyle name="SAPBEXundefined 2 5" xfId="5408" xr:uid="{E61F62E5-FBF8-4E57-8334-76EF1103286B}"/>
    <cellStyle name="SAPBEXundefined 2 5 10" xfId="46600" xr:uid="{638AEC82-2178-4419-85BC-43333F2AFE96}"/>
    <cellStyle name="SAPBEXundefined 2 5 2" xfId="46601" xr:uid="{EC9CBDF5-90CB-4F2E-B97D-460036415FF1}"/>
    <cellStyle name="SAPBEXundefined 2 5 2 2" xfId="46602" xr:uid="{37050EAA-A460-4F3A-9461-F9E3AE379102}"/>
    <cellStyle name="SAPBEXundefined 2 5 2 3" xfId="46603" xr:uid="{008ACD85-B912-41D0-A7A7-621DEA63467E}"/>
    <cellStyle name="SAPBEXundefined 2 5 2 4" xfId="38907" xr:uid="{8FE4412B-1E3E-4D00-82ED-9391E6BD0389}"/>
    <cellStyle name="SAPBEXundefined 2 5 2 5" xfId="38916" xr:uid="{AB7B82C1-8003-4DF2-9990-5140C45205D9}"/>
    <cellStyle name="SAPBEXundefined 2 5 2 6" xfId="38918" xr:uid="{2AEA3DD4-22AA-4343-9870-FF28B48A8ACA}"/>
    <cellStyle name="SAPBEXundefined 2 5 2 7" xfId="38920" xr:uid="{CCF18CBE-5834-4F8F-92B8-A9F0EBCA7D60}"/>
    <cellStyle name="SAPBEXundefined 2 5 2 8" xfId="38922" xr:uid="{44DB2A27-11D8-4491-ACD9-7F900EB26596}"/>
    <cellStyle name="SAPBEXundefined 2 5 2 9" xfId="38924" xr:uid="{5D276919-3333-485E-B4D7-54C7138935FB}"/>
    <cellStyle name="SAPBEXundefined 2 5 3" xfId="46604" xr:uid="{F7CEDD35-C78E-414F-9A11-F8EF239FBC91}"/>
    <cellStyle name="SAPBEXundefined 2 5 4" xfId="46605" xr:uid="{9E866D38-EC9B-4557-94F2-4B24464867A3}"/>
    <cellStyle name="SAPBEXundefined 2 5 5" xfId="46606" xr:uid="{42FCBBEC-9ED2-4847-A016-45B873FEDA70}"/>
    <cellStyle name="SAPBEXundefined 2 5 6" xfId="46607" xr:uid="{C21C2FD6-329C-4AAF-9F34-0DA86325CCDC}"/>
    <cellStyle name="SAPBEXundefined 2 5 7" xfId="46608" xr:uid="{80E013EF-E08D-4631-AFF1-1E90986B4FC8}"/>
    <cellStyle name="SAPBEXundefined 2 5 8" xfId="46609" xr:uid="{E8B974C1-B8D7-47B0-8D4E-ECE28AFBE60F}"/>
    <cellStyle name="SAPBEXundefined 2 5 9" xfId="46610" xr:uid="{3D7F77E1-E33D-452F-B7F3-C1538AA04876}"/>
    <cellStyle name="SAPBEXundefined 2 6" xfId="9520" xr:uid="{C7F4AC1E-3FD3-41C0-B345-7E8703BEB904}"/>
    <cellStyle name="SAPBEXundefined 2 6 10" xfId="46611" xr:uid="{FB956ADC-2853-43E5-8E26-18E33185BC0A}"/>
    <cellStyle name="SAPBEXundefined 2 6 2" xfId="13231" xr:uid="{B3EFAA5F-26FD-4718-AE87-20FA2E027402}"/>
    <cellStyle name="SAPBEXundefined 2 6 2 2" xfId="46612" xr:uid="{8C942EA9-4031-4D4F-83CC-E2DF2DB6A11A}"/>
    <cellStyle name="SAPBEXundefined 2 6 2 3" xfId="46613" xr:uid="{C0FBD7C6-C35B-4AB0-A763-468C79EC5AE5}"/>
    <cellStyle name="SAPBEXundefined 2 6 2 4" xfId="39022" xr:uid="{8531AA54-392C-4AB3-A4B8-9F7E136F99EF}"/>
    <cellStyle name="SAPBEXundefined 2 6 2 5" xfId="39029" xr:uid="{82A6F4DB-90D4-489A-81BD-2911C3B0E28D}"/>
    <cellStyle name="SAPBEXundefined 2 6 2 6" xfId="39031" xr:uid="{2A6058A5-2A51-4DB5-8F8C-0B84D1C605FA}"/>
    <cellStyle name="SAPBEXundefined 2 6 2 7" xfId="34867" xr:uid="{52677D0E-29B7-48B4-B135-F2A43A004505}"/>
    <cellStyle name="SAPBEXundefined 2 6 2 8" xfId="34870" xr:uid="{427B8BF8-CB09-45F2-A72E-45231151B58D}"/>
    <cellStyle name="SAPBEXundefined 2 6 2 9" xfId="34873" xr:uid="{CF635779-E904-4F93-84A8-89C5778A64F2}"/>
    <cellStyle name="SAPBEXundefined 2 6 3" xfId="13240" xr:uid="{26698C27-B3A7-4E82-8255-E40B38F1B94F}"/>
    <cellStyle name="SAPBEXundefined 2 6 4" xfId="13249" xr:uid="{70C81346-FD54-4CE3-9334-31BC02A8D061}"/>
    <cellStyle name="SAPBEXundefined 2 6 5" xfId="13254" xr:uid="{05730444-0B8D-4305-AAA7-B69DD545DFF8}"/>
    <cellStyle name="SAPBEXundefined 2 6 6" xfId="46614" xr:uid="{CB3E11F8-86C3-45C1-B201-A0273E221B02}"/>
    <cellStyle name="SAPBEXundefined 2 6 7" xfId="11983" xr:uid="{3569E896-9103-4A2C-B360-49FB56E238BB}"/>
    <cellStyle name="SAPBEXundefined 2 6 8" xfId="11985" xr:uid="{309F3DFD-7BA0-4154-ADD9-55AC98DF73DB}"/>
    <cellStyle name="SAPBEXundefined 2 6 9" xfId="8808" xr:uid="{2B2F90AC-D2CE-44D7-A1C2-8DB98ED033B6}"/>
    <cellStyle name="SAPBEXundefined 2 7" xfId="9522" xr:uid="{55535CCA-3391-4DCF-8EF6-899FC91C3EC3}"/>
    <cellStyle name="SAPBEXundefined 2 7 10" xfId="4834" xr:uid="{A9FD1A4C-4E25-4778-BEFE-92059C4A2C82}"/>
    <cellStyle name="SAPBEXundefined 2 7 2" xfId="13310" xr:uid="{31FA7DD6-89BD-412D-BACF-05BD56F86C22}"/>
    <cellStyle name="SAPBEXundefined 2 7 2 2" xfId="46615" xr:uid="{D3C0F9E9-B1E2-4E0C-A4F5-C20E6A87B811}"/>
    <cellStyle name="SAPBEXundefined 2 7 2 3" xfId="31298" xr:uid="{CCEC145E-3D7C-46F6-AEFE-F6B8064EC833}"/>
    <cellStyle name="SAPBEXundefined 2 7 2 4" xfId="25363" xr:uid="{C4E96C91-B4A4-4725-88E9-7191D731A82E}"/>
    <cellStyle name="SAPBEXundefined 2 7 2 5" xfId="25367" xr:uid="{6C891C98-F68A-4314-BAB9-ADA376B7D805}"/>
    <cellStyle name="SAPBEXundefined 2 7 2 6" xfId="25371" xr:uid="{8B68F9B4-5BE5-489C-84FC-E72E8A65A9E2}"/>
    <cellStyle name="SAPBEXundefined 2 7 2 7" xfId="25376" xr:uid="{AB92D89C-0540-4452-B75F-8F7B47407034}"/>
    <cellStyle name="SAPBEXundefined 2 7 2 8" xfId="25383" xr:uid="{FBEC2E4A-FC7C-491C-9629-F160837CD681}"/>
    <cellStyle name="SAPBEXundefined 2 7 2 9" xfId="25389" xr:uid="{08FB395B-5C6F-4524-A656-2EC69746C943}"/>
    <cellStyle name="SAPBEXundefined 2 7 3" xfId="13319" xr:uid="{67B8C519-1953-483A-A3EE-204A7965C035}"/>
    <cellStyle name="SAPBEXundefined 2 7 4" xfId="13334" xr:uid="{0C20ADE5-7838-48B5-BA96-D789C3F7D20B}"/>
    <cellStyle name="SAPBEXundefined 2 7 5" xfId="13341" xr:uid="{563C0F9B-AB82-435C-923C-5864B47AEB15}"/>
    <cellStyle name="SAPBEXundefined 2 7 6" xfId="46616" xr:uid="{6EC8DFA5-DE8D-498D-9A73-17B2B42E74BD}"/>
    <cellStyle name="SAPBEXundefined 2 7 7" xfId="46617" xr:uid="{2BB40DB2-419B-45CF-A843-1FE90160299F}"/>
    <cellStyle name="SAPBEXundefined 2 7 8" xfId="46618" xr:uid="{E28A8655-28EB-484A-81B5-26EECBC13BB3}"/>
    <cellStyle name="SAPBEXundefined 2 7 9" xfId="46619" xr:uid="{14CC31FC-A07B-4D3E-818F-3AF941C7F96E}"/>
    <cellStyle name="SAPBEXundefined 2 8" xfId="9524" xr:uid="{4F31EEA8-77EB-4B86-BC1D-A85B8D9F4F75}"/>
    <cellStyle name="SAPBEXundefined 2 8 10" xfId="44405" xr:uid="{1896D9D7-934B-4EA4-A9CD-BF0ACEC9026A}"/>
    <cellStyle name="SAPBEXundefined 2 8 2" xfId="13386" xr:uid="{B005EECF-51BF-45DD-8925-79D6C05D5769}"/>
    <cellStyle name="SAPBEXundefined 2 8 2 2" xfId="46620" xr:uid="{39AB38FD-316D-45B5-90B8-B0C52F8894F0}"/>
    <cellStyle name="SAPBEXundefined 2 8 2 3" xfId="31486" xr:uid="{16E8BD51-E03E-4836-9D79-8BBE4A92476D}"/>
    <cellStyle name="SAPBEXundefined 2 8 2 4" xfId="39114" xr:uid="{180CD263-CE02-4CCE-B935-2865423024EA}"/>
    <cellStyle name="SAPBEXundefined 2 8 2 5" xfId="39116" xr:uid="{4555881E-3D77-43BC-8042-1E084891848A}"/>
    <cellStyle name="SAPBEXundefined 2 8 2 6" xfId="39118" xr:uid="{DBC27A79-D42C-4864-8832-9D0AEA00D158}"/>
    <cellStyle name="SAPBEXundefined 2 8 2 7" xfId="39120" xr:uid="{57B873FD-3009-4AB2-9E5C-0A2147AEEA8C}"/>
    <cellStyle name="SAPBEXundefined 2 8 2 8" xfId="39122" xr:uid="{88FFA545-5BAE-4B8D-AAAB-D25DB8C1CC02}"/>
    <cellStyle name="SAPBEXundefined 2 8 2 9" xfId="39124" xr:uid="{25AEE1CC-F881-42EF-9763-81A3B11D86F9}"/>
    <cellStyle name="SAPBEXundefined 2 8 3" xfId="13394" xr:uid="{E183F715-3F98-4D04-86CA-E28E4A081AB8}"/>
    <cellStyle name="SAPBEXundefined 2 8 4" xfId="13402" xr:uid="{89F121B1-04CE-4677-B034-62216E9D44CE}"/>
    <cellStyle name="SAPBEXundefined 2 8 5" xfId="13406" xr:uid="{6998160A-B9A0-4B48-9487-4E8B23ED86DA}"/>
    <cellStyle name="SAPBEXundefined 2 8 6" xfId="46621" xr:uid="{8F1454C6-A375-49B3-BCC5-13ECC6A6F93A}"/>
    <cellStyle name="SAPBEXundefined 2 8 7" xfId="46622" xr:uid="{276AB0E3-FE4F-4D3D-A7BC-53F7DD2C969A}"/>
    <cellStyle name="SAPBEXundefined 2 8 8" xfId="46623" xr:uid="{CC6A6495-8A66-47C5-BA54-9FFAA4CBD1D3}"/>
    <cellStyle name="SAPBEXundefined 2 8 9" xfId="46624" xr:uid="{12B3CE74-E83D-4B19-8F71-607B7BB6CF01}"/>
    <cellStyle name="SAPBEXundefined 2 9" xfId="9530" xr:uid="{7256BAD0-1B65-4EFC-94D4-FCB59B91DE34}"/>
    <cellStyle name="SAPBEXundefined 2 9 10" xfId="41891" xr:uid="{D20F1AA0-D02E-41BE-BA18-45B97A51F292}"/>
    <cellStyle name="SAPBEXundefined 2 9 2" xfId="13415" xr:uid="{7FD9C074-B6ED-40B0-98FE-C5F30BC6286D}"/>
    <cellStyle name="SAPBEXundefined 2 9 2 2" xfId="46625" xr:uid="{4ABAFB2A-38B2-4F14-914D-9FB436DFE7E4}"/>
    <cellStyle name="SAPBEXundefined 2 9 2 3" xfId="46626" xr:uid="{7B32CD41-2382-418E-A545-A8BEC128532A}"/>
    <cellStyle name="SAPBEXundefined 2 9 2 4" xfId="39134" xr:uid="{A5A2F79D-3BDB-4092-92B8-7A17913413B7}"/>
    <cellStyle name="SAPBEXundefined 2 9 2 5" xfId="39136" xr:uid="{519C9E43-7806-46DC-8202-0CB3B2B116E8}"/>
    <cellStyle name="SAPBEXundefined 2 9 2 6" xfId="39138" xr:uid="{1913327A-F9F1-43D5-861F-99389E40BCA8}"/>
    <cellStyle name="SAPBEXundefined 2 9 2 7" xfId="39140" xr:uid="{646680F5-C27E-4255-8F1B-538B7D813AFA}"/>
    <cellStyle name="SAPBEXundefined 2 9 2 8" xfId="39142" xr:uid="{E536E5E7-BA62-4872-A17C-141DDF2F2765}"/>
    <cellStyle name="SAPBEXundefined 2 9 2 9" xfId="39144" xr:uid="{CB0467F2-DA17-4978-A072-26533EB66609}"/>
    <cellStyle name="SAPBEXundefined 2 9 3" xfId="13421" xr:uid="{0638955A-3B2D-48CE-8FB5-7AD815EB1F15}"/>
    <cellStyle name="SAPBEXundefined 2 9 4" xfId="13427" xr:uid="{88EDA2BA-90E6-4F54-AAFB-C78B9BAFB6B0}"/>
    <cellStyle name="SAPBEXundefined 2 9 5" xfId="13432" xr:uid="{B1757FDB-70EB-441E-9AF3-2FF9BC46D1B8}"/>
    <cellStyle name="SAPBEXundefined 2 9 6" xfId="46627" xr:uid="{B6295CF0-74C6-48DA-BBD1-3457DEAE0EF8}"/>
    <cellStyle name="SAPBEXundefined 2 9 7" xfId="46628" xr:uid="{F791C6CD-C6D2-457B-BCBC-5ECF6A992154}"/>
    <cellStyle name="SAPBEXundefined 2 9 8" xfId="46629" xr:uid="{7F4B3075-546F-4BF4-93B8-A3FE167F4047}"/>
    <cellStyle name="SAPBEXundefined 2 9 9" xfId="46630" xr:uid="{24C75645-C743-4303-8DC1-BBD0F6BE0EAB}"/>
    <cellStyle name="SAPBEXundefined 2_New TB 18-19" xfId="10784" xr:uid="{E0587CCE-9CE1-474A-82E7-9B0CB46561A3}"/>
    <cellStyle name="SAPBEXundefined 20" xfId="46394" xr:uid="{24FA7F89-1ADC-4FC5-9243-0CCB0E9BD0F4}"/>
    <cellStyle name="SAPBEXundefined 21" xfId="46396" xr:uid="{B449FA05-BE17-45D8-B11E-343963273DAA}"/>
    <cellStyle name="SAPBEXundefined 22" xfId="46398" xr:uid="{D2FB2E0B-61A1-4BFB-8BFB-E2BE847C2750}"/>
    <cellStyle name="SAPBEXundefined 3" xfId="9533" xr:uid="{1FF4E4C4-F1E1-4729-A877-AEAF755B4DE9}"/>
    <cellStyle name="SAPBEXundefined 3 10" xfId="46631" xr:uid="{52EA37CA-CBB0-4BFE-9D7E-93BC48772EC3}"/>
    <cellStyle name="SAPBEXundefined 3 10 2" xfId="16431" xr:uid="{73F0A1A6-14BA-404D-86B2-C5071A549815}"/>
    <cellStyle name="SAPBEXundefined 3 10 3" xfId="16436" xr:uid="{4C4506D9-54B9-4405-B06E-08FE1ACD7B4E}"/>
    <cellStyle name="SAPBEXundefined 3 10 4" xfId="16440" xr:uid="{94E6A4CA-F921-4D1D-8BA6-CBA5DD8C97B2}"/>
    <cellStyle name="SAPBEXundefined 3 10 5" xfId="16444" xr:uid="{8AC41589-4A76-4539-864C-9FF7A99D4A8C}"/>
    <cellStyle name="SAPBEXundefined 3 10 6" xfId="16449" xr:uid="{EBFEC4A1-6A9A-49D5-85F6-C4A9277DF43E}"/>
    <cellStyle name="SAPBEXundefined 3 10 7" xfId="16453" xr:uid="{1DCEEFE0-C6C3-40C3-808C-C295E2005F5D}"/>
    <cellStyle name="SAPBEXundefined 3 10 8" xfId="16457" xr:uid="{0FB8DFB7-AD34-4DC4-B670-771EEA9AF4DC}"/>
    <cellStyle name="SAPBEXundefined 3 10 9" xfId="46632" xr:uid="{0CF38AC9-A0C5-4F0C-8A59-41B9C60C0283}"/>
    <cellStyle name="SAPBEXundefined 3 11" xfId="46633" xr:uid="{12537E68-8D87-4DF5-9E14-B306C1AE0F7A}"/>
    <cellStyle name="SAPBEXundefined 3 11 2" xfId="16465" xr:uid="{C53E04A0-597A-417F-8932-AC884F646E9E}"/>
    <cellStyle name="SAPBEXundefined 3 11 3" xfId="16469" xr:uid="{3FCB2B93-7DF1-45B8-849D-8246F03C1132}"/>
    <cellStyle name="SAPBEXundefined 3 11 4" xfId="16472" xr:uid="{1B5AB198-142A-4786-AA38-FF13E390924E}"/>
    <cellStyle name="SAPBEXundefined 3 11 5" xfId="16475" xr:uid="{1A84AA08-786B-4402-B363-3F60CE5D5555}"/>
    <cellStyle name="SAPBEXundefined 3 11 6" xfId="16478" xr:uid="{6F8EF64C-CB05-42ED-8CCD-EE21258C7ED2}"/>
    <cellStyle name="SAPBEXundefined 3 11 7" xfId="16480" xr:uid="{A7E41AE6-D275-4EB4-B985-21E299910A54}"/>
    <cellStyle name="SAPBEXundefined 3 11 8" xfId="16482" xr:uid="{68B8F380-1015-4F91-ACCC-893CCD2A969C}"/>
    <cellStyle name="SAPBEXundefined 3 11 9" xfId="26809" xr:uid="{0D5127F0-1A8E-4CB0-BB8E-18DD0123FEA7}"/>
    <cellStyle name="SAPBEXundefined 3 12" xfId="46634" xr:uid="{BCB508D0-FB74-44F3-884A-6ED9D22C20C6}"/>
    <cellStyle name="SAPBEXundefined 3 12 2" xfId="46635" xr:uid="{A1CD6B88-C4C9-4407-8A6C-4452D3F29DA9}"/>
    <cellStyle name="SAPBEXundefined 3 12 3" xfId="46636" xr:uid="{37954A80-931F-466A-B27A-9A4225DC2529}"/>
    <cellStyle name="SAPBEXundefined 3 12 4" xfId="46637" xr:uid="{31F4FFBB-DC96-47E1-95DF-969A0A76BAE9}"/>
    <cellStyle name="SAPBEXundefined 3 12 5" xfId="46638" xr:uid="{B4E019B3-2542-441C-93A8-E1DFD9F54814}"/>
    <cellStyle name="SAPBEXundefined 3 12 6" xfId="46639" xr:uid="{782DE1F0-2A26-48F4-9BC9-AA9E138EE60C}"/>
    <cellStyle name="SAPBEXundefined 3 12 7" xfId="46640" xr:uid="{BD184D7E-08C0-4929-B473-9308027A6B22}"/>
    <cellStyle name="SAPBEXundefined 3 12 8" xfId="46641" xr:uid="{A762AFC3-70CE-4C4D-8152-21413BDE5A67}"/>
    <cellStyle name="SAPBEXundefined 3 12 9" xfId="41448" xr:uid="{14CECF0A-7F28-44F8-BB80-F98A692668F3}"/>
    <cellStyle name="SAPBEXundefined 3 13" xfId="46642" xr:uid="{5C300C59-B0DC-4063-81C7-1310CFA31C27}"/>
    <cellStyle name="SAPBEXundefined 3 13 2" xfId="45763" xr:uid="{154847E6-1631-472F-A3CB-9C75158D2EE0}"/>
    <cellStyle name="SAPBEXundefined 3 13 3" xfId="46643" xr:uid="{C8BC17B4-37CB-490E-898E-B2A7CE1CA66A}"/>
    <cellStyle name="SAPBEXundefined 3 13 4" xfId="46644" xr:uid="{2AF4624D-A14B-4A69-A9CD-D02CC2910345}"/>
    <cellStyle name="SAPBEXundefined 3 13 5" xfId="46645" xr:uid="{C13A4F5B-FA04-4FB5-B4B5-4EACCD691BF2}"/>
    <cellStyle name="SAPBEXundefined 3 13 6" xfId="46646" xr:uid="{D0722F23-E46F-4C0D-9BBD-87EB1377CEC0}"/>
    <cellStyle name="SAPBEXundefined 3 13 7" xfId="42071" xr:uid="{9BB42F61-1ED7-4295-B215-0C5BA010F12A}"/>
    <cellStyle name="SAPBEXundefined 3 13 8" xfId="42073" xr:uid="{191B8D6B-E0E2-4E54-93B5-5DAABBDA988A}"/>
    <cellStyle name="SAPBEXundefined 3 13 9" xfId="42075" xr:uid="{7426FA2D-FC62-47D7-999A-46BFA6B950BB}"/>
    <cellStyle name="SAPBEXundefined 3 14" xfId="46647" xr:uid="{0A20EFAF-1EEC-4FDB-9BA4-0264165FAAE3}"/>
    <cellStyle name="SAPBEXundefined 3 15" xfId="46648" xr:uid="{45F1AA5D-B73F-4305-A633-BF9353735D8A}"/>
    <cellStyle name="SAPBEXundefined 3 16" xfId="46650" xr:uid="{ADC1FD07-E8A4-43DE-A4D1-4E09A4C2773C}"/>
    <cellStyle name="SAPBEXundefined 3 17" xfId="46652" xr:uid="{3DA4080C-CB70-4D83-8D7F-ACC165C37CA1}"/>
    <cellStyle name="SAPBEXundefined 3 18" xfId="46653" xr:uid="{A47C0C8B-440F-4C5F-8E5F-E5817F43F108}"/>
    <cellStyle name="SAPBEXundefined 3 19" xfId="16146" xr:uid="{807F576E-D0DF-46E2-90C4-FA30633A34C0}"/>
    <cellStyle name="SAPBEXundefined 3 2" xfId="41280" xr:uid="{BED65BC3-2378-42FA-9713-8C3BF7477FC5}"/>
    <cellStyle name="SAPBEXundefined 3 2 10" xfId="30028" xr:uid="{A10EE838-4FCF-459F-9460-49FD9FFFE5A4}"/>
    <cellStyle name="SAPBEXundefined 3 2 10 2" xfId="46654" xr:uid="{2078CD45-D6C9-4C38-954F-CB577E1661A3}"/>
    <cellStyle name="SAPBEXundefined 3 2 10 3" xfId="46656" xr:uid="{AF50D3B8-A337-4895-B345-BDA01A49F13B}"/>
    <cellStyle name="SAPBEXundefined 3 2 10 4" xfId="46658" xr:uid="{218F3BA1-12FF-4B51-AAF6-9AA99DA008D9}"/>
    <cellStyle name="SAPBEXundefined 3 2 10 5" xfId="46660" xr:uid="{818B4347-5A7F-4424-9D67-4F1B25CB4D27}"/>
    <cellStyle name="SAPBEXundefined 3 2 10 6" xfId="8047" xr:uid="{A1F0BCF2-C8D5-4E4B-9AEE-B94FD2C78E43}"/>
    <cellStyle name="SAPBEXundefined 3 2 10 7" xfId="135" xr:uid="{8A8CC5A5-CC2A-4CC5-8B6A-75363AF24C5F}"/>
    <cellStyle name="SAPBEXundefined 3 2 10 8" xfId="8056" xr:uid="{CEEF5F7F-C9B2-4E32-B924-56FC077A077A}"/>
    <cellStyle name="SAPBEXundefined 3 2 10 9" xfId="8064" xr:uid="{0139217D-0949-4A8D-AE81-C1CD795097C1}"/>
    <cellStyle name="SAPBEXundefined 3 2 11" xfId="30030" xr:uid="{40FB9705-E5CA-4DA5-87A0-F5AB91B3B395}"/>
    <cellStyle name="SAPBEXundefined 3 2 12" xfId="30032" xr:uid="{073693C1-2051-4211-B50E-B628AE1393DF}"/>
    <cellStyle name="SAPBEXundefined 3 2 13" xfId="33187" xr:uid="{AC1D3B31-B0AA-49B0-9196-BBEC024980AE}"/>
    <cellStyle name="SAPBEXundefined 3 2 14" xfId="33189" xr:uid="{7A3DEAA2-F734-43ED-B817-5AFF282EACBC}"/>
    <cellStyle name="SAPBEXundefined 3 2 15" xfId="33191" xr:uid="{AE7BE656-4619-4BF8-B36E-10D540F6C198}"/>
    <cellStyle name="SAPBEXundefined 3 2 16" xfId="33193" xr:uid="{D89862E4-8D4B-4C19-9EB7-580AE2ED170D}"/>
    <cellStyle name="SAPBEXundefined 3 2 17" xfId="33195" xr:uid="{FC5922EA-7F84-4E9A-B3E6-5143597A9C70}"/>
    <cellStyle name="SAPBEXundefined 3 2 18" xfId="33197" xr:uid="{254D14A3-109F-46D8-A7DE-26F19688B90D}"/>
    <cellStyle name="SAPBEXundefined 3 2 2" xfId="43225" xr:uid="{25338899-9825-4B26-BAED-79F38C938B72}"/>
    <cellStyle name="SAPBEXundefined 3 2 2 10" xfId="46662" xr:uid="{158010F2-BB50-4993-BEF0-3A359935CB3D}"/>
    <cellStyle name="SAPBEXundefined 3 2 2 2" xfId="46663" xr:uid="{0AE834A0-4A6E-48DB-872F-DF9E424E827D}"/>
    <cellStyle name="SAPBEXundefined 3 2 2 2 2" xfId="7203" xr:uid="{CD5E32C4-DD5D-4F25-910B-20AA5DCF0FA1}"/>
    <cellStyle name="SAPBEXundefined 3 2 2 2 3" xfId="7206" xr:uid="{2CA5AC98-1752-4567-8E4B-DD4244FA52CD}"/>
    <cellStyle name="SAPBEXundefined 3 2 2 2 4" xfId="7209" xr:uid="{4CA00CD7-F1A4-418F-9A66-8C64CC887E80}"/>
    <cellStyle name="SAPBEXundefined 3 2 2 2 5" xfId="869" xr:uid="{9BB20C0E-F518-4063-A24B-2FC6CC432056}"/>
    <cellStyle name="SAPBEXundefined 3 2 2 2 6" xfId="2644" xr:uid="{431E8A3F-D429-4D80-83F0-248CDC281AEA}"/>
    <cellStyle name="SAPBEXundefined 3 2 2 2 7" xfId="2651" xr:uid="{66945BC2-F278-4219-A4F1-B743978D7CDE}"/>
    <cellStyle name="SAPBEXundefined 3 2 2 2 8" xfId="30607" xr:uid="{E7FAE414-BF4D-4837-A80E-ACF691827987}"/>
    <cellStyle name="SAPBEXundefined 3 2 2 2 9" xfId="30610" xr:uid="{1ADECE86-52EC-4795-BF4E-9F463451CEBB}"/>
    <cellStyle name="SAPBEXundefined 3 2 2 3" xfId="46664" xr:uid="{B1F79D29-DA7A-4B45-BAE6-708A0DFDF33A}"/>
    <cellStyle name="SAPBEXundefined 3 2 2 4" xfId="46665" xr:uid="{EF3B236A-3BB4-403E-8BB4-3823B67CE380}"/>
    <cellStyle name="SAPBEXundefined 3 2 2 5" xfId="46666" xr:uid="{B72AEA3B-260F-4FEC-8B31-20C84792EC3B}"/>
    <cellStyle name="SAPBEXundefined 3 2 2 6" xfId="46667" xr:uid="{F6B91740-5771-4309-B1F7-CB621F32DE08}"/>
    <cellStyle name="SAPBEXundefined 3 2 2 7" xfId="46668" xr:uid="{BA8A71A8-0D75-4F4E-831E-9C5AB55A82FF}"/>
    <cellStyle name="SAPBEXundefined 3 2 2 8" xfId="46669" xr:uid="{2131D4D3-723A-4D6E-955E-46D697F994DF}"/>
    <cellStyle name="SAPBEXundefined 3 2 2 9" xfId="46670" xr:uid="{EE70ECA3-90E6-4B27-9157-B2B846A72BFC}"/>
    <cellStyle name="SAPBEXundefined 3 2 3" xfId="43227" xr:uid="{6F693053-7FC1-4E2E-84DA-876A4CC25766}"/>
    <cellStyle name="SAPBEXundefined 3 2 3 10" xfId="7965" xr:uid="{84AEC3A7-BB43-4D80-84E5-60599C72EA37}"/>
    <cellStyle name="SAPBEXundefined 3 2 3 2" xfId="46671" xr:uid="{739BA60B-4168-41C9-BC2B-9DB6FB22B6D9}"/>
    <cellStyle name="SAPBEXundefined 3 2 3 2 2" xfId="7308" xr:uid="{662C0C0D-96BC-46A3-B440-0ECB44C5D025}"/>
    <cellStyle name="SAPBEXundefined 3 2 3 2 3" xfId="7314" xr:uid="{7A4D9721-F5BB-4EE4-8812-B3E1CCD7CFB8}"/>
    <cellStyle name="SAPBEXundefined 3 2 3 2 4" xfId="7317" xr:uid="{0C68A65A-5533-489C-8B35-D48361753796}"/>
    <cellStyle name="SAPBEXundefined 3 2 3 2 5" xfId="500" xr:uid="{41AA1418-9F05-4FF6-9FAD-2F9A0ACB0563}"/>
    <cellStyle name="SAPBEXundefined 3 2 3 2 6" xfId="2109" xr:uid="{6D55922F-6117-478E-AB65-6CD0916B28D8}"/>
    <cellStyle name="SAPBEXundefined 3 2 3 2 7" xfId="2184" xr:uid="{75B8B609-BB8E-4FC7-85C7-21FEC30A56D7}"/>
    <cellStyle name="SAPBEXundefined 3 2 3 2 8" xfId="30758" xr:uid="{D0090607-C994-4E7E-9291-D250DBFFA00C}"/>
    <cellStyle name="SAPBEXundefined 3 2 3 2 9" xfId="30761" xr:uid="{AA5FA63F-E59C-464E-8E5B-8D72DAF80CF2}"/>
    <cellStyle name="SAPBEXundefined 3 2 3 3" xfId="46672" xr:uid="{07895A2E-108A-46DD-9A90-66BC97D7B4F6}"/>
    <cellStyle name="SAPBEXundefined 3 2 3 4" xfId="46673" xr:uid="{5F0DA4E0-3018-433E-ABFB-4A52039AEECC}"/>
    <cellStyle name="SAPBEXundefined 3 2 3 5" xfId="46674" xr:uid="{05CD0EF1-8102-4032-B6F6-758FBA44296D}"/>
    <cellStyle name="SAPBEXundefined 3 2 3 6" xfId="46675" xr:uid="{23DE0F24-8A1F-4F5E-AD19-EA774C106BA4}"/>
    <cellStyle name="SAPBEXundefined 3 2 3 7" xfId="46676" xr:uid="{D2366660-33EF-4C3E-9326-84A58F3ACB90}"/>
    <cellStyle name="SAPBEXundefined 3 2 3 8" xfId="46677" xr:uid="{D3A4A237-E764-4AB3-8E38-52FE7C43ECA4}"/>
    <cellStyle name="SAPBEXundefined 3 2 3 9" xfId="46678" xr:uid="{9A997547-630F-47CC-89E9-89848F2C6813}"/>
    <cellStyle name="SAPBEXundefined 3 2 4" xfId="43229" xr:uid="{074FF911-7ED4-4069-BED5-C4BDD8F5EE59}"/>
    <cellStyle name="SAPBEXundefined 3 2 4 10" xfId="46679" xr:uid="{FCABFF2B-13EB-4BD5-A0F4-EC47F5B3BE9C}"/>
    <cellStyle name="SAPBEXundefined 3 2 4 2" xfId="45563" xr:uid="{0985B636-AF33-4021-BC1E-FA5F5B20A629}"/>
    <cellStyle name="SAPBEXundefined 3 2 4 2 2" xfId="36694" xr:uid="{244518E8-EB02-4904-889B-675116CC155D}"/>
    <cellStyle name="SAPBEXundefined 3 2 4 2 3" xfId="36696" xr:uid="{C9B0946B-3C92-43C6-914D-F391D98CF0E4}"/>
    <cellStyle name="SAPBEXundefined 3 2 4 2 4" xfId="33791" xr:uid="{FE79B0E5-82FD-4C04-A9CA-1E1194A5BD61}"/>
    <cellStyle name="SAPBEXundefined 3 2 4 2 5" xfId="30851" xr:uid="{85405EDE-71B6-43D8-98BF-F096F4FFE627}"/>
    <cellStyle name="SAPBEXundefined 3 2 4 2 6" xfId="30868" xr:uid="{A95B0D38-3BE7-4D87-B94D-13091AD980AB}"/>
    <cellStyle name="SAPBEXundefined 3 2 4 2 7" xfId="30870" xr:uid="{4D33D9DC-808C-400D-9333-F88BEBA10055}"/>
    <cellStyle name="SAPBEXundefined 3 2 4 2 8" xfId="30872" xr:uid="{8D220C3D-9E0E-4193-9F5D-08F5168FC002}"/>
    <cellStyle name="SAPBEXundefined 3 2 4 2 9" xfId="30874" xr:uid="{6EC8BE8E-2C69-46F5-BDC3-5C673275C98F}"/>
    <cellStyle name="SAPBEXundefined 3 2 4 3" xfId="45565" xr:uid="{BF4C5A0C-3BA5-407E-9F36-BE2B06046F2D}"/>
    <cellStyle name="SAPBEXundefined 3 2 4 4" xfId="45567" xr:uid="{84F5A81F-99B8-4EF6-AF52-1206FB2FD0EE}"/>
    <cellStyle name="SAPBEXundefined 3 2 4 5" xfId="46680" xr:uid="{63CFEA14-739C-400A-A086-F5CA31BD7BD8}"/>
    <cellStyle name="SAPBEXundefined 3 2 4 6" xfId="46681" xr:uid="{98B85427-7FD2-408C-B6B5-956A948510C3}"/>
    <cellStyle name="SAPBEXundefined 3 2 4 7" xfId="5814" xr:uid="{D429D457-9491-4DFE-938D-3EE7FE6ADEB3}"/>
    <cellStyle name="SAPBEXundefined 3 2 4 8" xfId="5816" xr:uid="{CA0382EB-FF64-495E-B7B1-540F99A16912}"/>
    <cellStyle name="SAPBEXundefined 3 2 4 9" xfId="5818" xr:uid="{B6155F3D-BABA-4A77-BCA8-2AD2E0E8F1B9}"/>
    <cellStyle name="SAPBEXundefined 3 2 5" xfId="43231" xr:uid="{3583E7C6-248D-4A49-A2AE-1157D5333C16}"/>
    <cellStyle name="SAPBEXundefined 3 2 5 10" xfId="29661" xr:uid="{E4BA2E1C-DD94-4AAB-A89C-39C84CE01E7B}"/>
    <cellStyle name="SAPBEXundefined 3 2 5 2" xfId="45577" xr:uid="{082DDA9C-8793-42B1-A93F-A1BC25D06D8F}"/>
    <cellStyle name="SAPBEXundefined 3 2 5 2 2" xfId="36710" xr:uid="{4D143900-CF7A-49B7-B5B2-D0935AC7B70A}"/>
    <cellStyle name="SAPBEXundefined 3 2 5 2 3" xfId="36713" xr:uid="{DD66E94B-4DE2-4227-A424-754FE02A84D0}"/>
    <cellStyle name="SAPBEXundefined 3 2 5 2 4" xfId="36716" xr:uid="{B8876B9F-7AC6-4177-A8BC-A97B1BE5A85B}"/>
    <cellStyle name="SAPBEXundefined 3 2 5 2 5" xfId="38441" xr:uid="{09336F1C-AD14-4B9D-9BC1-5B14A8C99DA9}"/>
    <cellStyle name="SAPBEXundefined 3 2 5 2 6" xfId="38443" xr:uid="{FFAECA1E-A3FF-4FC4-841B-D8DC7B69C98F}"/>
    <cellStyle name="SAPBEXundefined 3 2 5 2 7" xfId="46682" xr:uid="{E973816E-1167-4E22-8F56-DB771FF2308A}"/>
    <cellStyle name="SAPBEXundefined 3 2 5 2 8" xfId="46683" xr:uid="{2FC2B5C8-1D9D-42C2-8E70-CAD93BAD6E4F}"/>
    <cellStyle name="SAPBEXundefined 3 2 5 2 9" xfId="46684" xr:uid="{04B7628D-19AA-4E44-AA6D-8E560F4B19D1}"/>
    <cellStyle name="SAPBEXundefined 3 2 5 3" xfId="45579" xr:uid="{062895D4-C645-469A-9360-FF30D0657DE1}"/>
    <cellStyle name="SAPBEXundefined 3 2 5 4" xfId="45581" xr:uid="{5B0F3011-D7FB-45FA-8A92-852F46A955D9}"/>
    <cellStyle name="SAPBEXundefined 3 2 5 5" xfId="46685" xr:uid="{94C24CA8-0C2F-467B-8CCC-05857C040C67}"/>
    <cellStyle name="SAPBEXundefined 3 2 5 6" xfId="46686" xr:uid="{355BB306-AA7D-4994-9FB6-31AECF8F0D06}"/>
    <cellStyle name="SAPBEXundefined 3 2 5 7" xfId="46687" xr:uid="{3972B5EA-278E-4279-AE24-DB2FC3E9B53E}"/>
    <cellStyle name="SAPBEXundefined 3 2 5 8" xfId="46688" xr:uid="{DB55D5D6-E6E2-4FAC-AA04-D16A3D83F13B}"/>
    <cellStyle name="SAPBEXundefined 3 2 5 9" xfId="33605" xr:uid="{78F4464F-9CEE-4667-B8F9-25B7AAEEEA6D}"/>
    <cellStyle name="SAPBEXundefined 3 2 6" xfId="46689" xr:uid="{E1EEED83-6931-4B46-9307-F60F80B5A649}"/>
    <cellStyle name="SAPBEXundefined 3 2 6 10" xfId="46690" xr:uid="{C42D1BE2-470D-4A99-9312-61726EB1B4C3}"/>
    <cellStyle name="SAPBEXundefined 3 2 6 2" xfId="45591" xr:uid="{967F92AF-4265-4D92-A434-C10DEFBC0948}"/>
    <cellStyle name="SAPBEXundefined 3 2 6 2 2" xfId="36726" xr:uid="{FC54EAEA-262F-485A-BDDA-0BCE9A2D2049}"/>
    <cellStyle name="SAPBEXundefined 3 2 6 2 3" xfId="36728" xr:uid="{0B0F32B9-4B6E-4322-B1DC-C294B72A0F59}"/>
    <cellStyle name="SAPBEXundefined 3 2 6 2 4" xfId="36730" xr:uid="{D78F732B-7783-496F-958D-5FCF24D53A55}"/>
    <cellStyle name="SAPBEXundefined 3 2 6 2 5" xfId="46691" xr:uid="{5764EAA7-7340-4C59-B5FD-CD50E70214E0}"/>
    <cellStyle name="SAPBEXundefined 3 2 6 2 6" xfId="46692" xr:uid="{17A25864-4273-41E2-9F87-AC2B83134E5A}"/>
    <cellStyle name="SAPBEXundefined 3 2 6 2 7" xfId="46693" xr:uid="{573D7961-9029-4956-98CB-E9429CB160FF}"/>
    <cellStyle name="SAPBEXundefined 3 2 6 2 8" xfId="46694" xr:uid="{EED084CB-A717-4E73-B56C-B987CCCE39A5}"/>
    <cellStyle name="SAPBEXundefined 3 2 6 2 9" xfId="46695" xr:uid="{C841A5C3-0C79-4319-9CE1-8FE27B06E473}"/>
    <cellStyle name="SAPBEXundefined 3 2 6 3" xfId="45593" xr:uid="{EE43F128-3C8C-4E9F-9575-A57CE8FCF62F}"/>
    <cellStyle name="SAPBEXundefined 3 2 6 4" xfId="44766" xr:uid="{50DC1E8E-4763-4E61-AAE2-F1E8F5F07FC7}"/>
    <cellStyle name="SAPBEXundefined 3 2 6 5" xfId="44768" xr:uid="{FE3E5FDB-96B0-4914-88E4-041D18577C04}"/>
    <cellStyle name="SAPBEXundefined 3 2 6 6" xfId="9253" xr:uid="{2A79650A-5A39-4234-BB75-3AB023986A2B}"/>
    <cellStyle name="SAPBEXundefined 3 2 6 7" xfId="41936" xr:uid="{18B7367E-42EC-48F7-8F5D-C6DA1927075F}"/>
    <cellStyle name="SAPBEXundefined 3 2 6 8" xfId="44770" xr:uid="{CC290E23-9E34-4847-B0A4-CA9F6CA621D1}"/>
    <cellStyle name="SAPBEXundefined 3 2 6 9" xfId="44772" xr:uid="{C803DF4F-25A7-4B67-B429-E2773A125A52}"/>
    <cellStyle name="SAPBEXundefined 3 2 7" xfId="46696" xr:uid="{17367C61-73FE-49C9-8865-2A6AB3F66E34}"/>
    <cellStyle name="SAPBEXundefined 3 2 7 2" xfId="45603" xr:uid="{E92DD48E-4A5C-40FD-8224-F488811433B3}"/>
    <cellStyle name="SAPBEXundefined 3 2 7 3" xfId="45605" xr:uid="{54AEE687-E2DA-48FC-9C69-D135F7824C1B}"/>
    <cellStyle name="SAPBEXundefined 3 2 7 4" xfId="45607" xr:uid="{86694784-9B62-4E11-81FA-6772C1DD297F}"/>
    <cellStyle name="SAPBEXundefined 3 2 7 5" xfId="46697" xr:uid="{225045AA-CE96-4329-8960-798D07237CE1}"/>
    <cellStyle name="SAPBEXundefined 3 2 7 6" xfId="46698" xr:uid="{D9BBC2CC-9832-4CE8-9759-F2FA9DC4F413}"/>
    <cellStyle name="SAPBEXundefined 3 2 7 7" xfId="46699" xr:uid="{3683A454-5F05-478E-91E1-AA662043BA98}"/>
    <cellStyle name="SAPBEXundefined 3 2 7 8" xfId="46700" xr:uid="{368DE06F-B117-4941-8DB2-6906DDA65460}"/>
    <cellStyle name="SAPBEXundefined 3 2 7 9" xfId="46701" xr:uid="{3D7E0F28-BA8E-4DA9-966A-8403524A7590}"/>
    <cellStyle name="SAPBEXundefined 3 2 8" xfId="46702" xr:uid="{9C0D0B98-2B29-44A8-8351-0B5EE26FFA19}"/>
    <cellStyle name="SAPBEXundefined 3 2 8 2" xfId="45612" xr:uid="{A2DA3DC2-01DC-48B8-86A8-98E2616406CA}"/>
    <cellStyle name="SAPBEXundefined 3 2 8 3" xfId="45614" xr:uid="{C6CA41CA-CF41-4B4E-B094-C9C3BC76ECEA}"/>
    <cellStyle name="SAPBEXundefined 3 2 8 4" xfId="45616" xr:uid="{338EB04E-FB17-48F5-8868-5BE50AA2941D}"/>
    <cellStyle name="SAPBEXundefined 3 2 8 5" xfId="46703" xr:uid="{099CF09D-0EBB-4C7F-8637-4A268001FC17}"/>
    <cellStyle name="SAPBEXundefined 3 2 8 6" xfId="46704" xr:uid="{84BFF3A9-EF91-4C06-963A-5B7552CF9793}"/>
    <cellStyle name="SAPBEXundefined 3 2 8 7" xfId="46705" xr:uid="{EAEE7B00-9E69-4936-B81C-75A4C638B80C}"/>
    <cellStyle name="SAPBEXundefined 3 2 8 8" xfId="46706" xr:uid="{B1E865D9-087C-4A8F-869D-8A4D6671857A}"/>
    <cellStyle name="SAPBEXundefined 3 2 8 9" xfId="46707" xr:uid="{CF2BF224-D450-4CC6-8230-148D544709EB}"/>
    <cellStyle name="SAPBEXundefined 3 2 9" xfId="46708" xr:uid="{59F41C98-03D3-4577-A64C-ED893BD4FDD4}"/>
    <cellStyle name="SAPBEXundefined 3 2 9 2" xfId="45621" xr:uid="{6828801A-2A05-4CAA-BA12-A1398D42B98F}"/>
    <cellStyle name="SAPBEXundefined 3 2 9 3" xfId="45623" xr:uid="{3F51B475-5717-4098-B29F-D74680F5BA92}"/>
    <cellStyle name="SAPBEXundefined 3 2 9 4" xfId="45625" xr:uid="{1E4B69BD-BFC4-48F1-9FDD-D02115A30B82}"/>
    <cellStyle name="SAPBEXundefined 3 2 9 5" xfId="46709" xr:uid="{F3614ED9-866C-48E3-BF0A-9789CDB38844}"/>
    <cellStyle name="SAPBEXundefined 3 2 9 6" xfId="46710" xr:uid="{D665D716-B120-4B08-B327-4E3A7C934A3D}"/>
    <cellStyle name="SAPBEXundefined 3 2 9 7" xfId="46711" xr:uid="{7B75D7E9-ECBA-42C3-BEB6-E649649619EA}"/>
    <cellStyle name="SAPBEXundefined 3 2 9 8" xfId="46712" xr:uid="{C796FBC4-E3B0-4687-A704-ED9D2A690ADC}"/>
    <cellStyle name="SAPBEXundefined 3 2 9 9" xfId="46713" xr:uid="{60809664-48DC-42D7-94E7-BA01459381C2}"/>
    <cellStyle name="SAPBEXundefined 3 2_New TB 18-19" xfId="46714" xr:uid="{CB90519C-6D28-451C-AE11-36065D5DDE7B}"/>
    <cellStyle name="SAPBEXundefined 3 20" xfId="46649" xr:uid="{5EFB04FE-D717-4C65-AA53-C9A15DF5BD74}"/>
    <cellStyle name="SAPBEXundefined 3 21" xfId="46651" xr:uid="{2EE855D8-1BE3-4804-9ECA-97765B912428}"/>
    <cellStyle name="SAPBEXundefined 3 3" xfId="46715" xr:uid="{1E8FA2BD-49D5-4D18-A087-634AE289603E}"/>
    <cellStyle name="SAPBEXundefined 3 3 10" xfId="30100" xr:uid="{0A0C14F9-02E5-4797-836E-8D127E767F2F}"/>
    <cellStyle name="SAPBEXundefined 3 3 10 2" xfId="20835" xr:uid="{08DC98A7-557E-4BE4-B8CA-20FA4A364920}"/>
    <cellStyle name="SAPBEXundefined 3 3 10 3" xfId="20838" xr:uid="{4678B3AD-69BF-4F4D-A66D-1DE62200B5DA}"/>
    <cellStyle name="SAPBEXundefined 3 3 10 4" xfId="20841" xr:uid="{4B210201-47F9-45DD-A4C7-F4E61AB39C14}"/>
    <cellStyle name="SAPBEXundefined 3 3 10 5" xfId="20844" xr:uid="{C0015799-C6F8-4CFE-80F8-390C67DECB97}"/>
    <cellStyle name="SAPBEXundefined 3 3 10 6" xfId="20848" xr:uid="{FA4F8DDE-CFBB-4BF2-9AED-1234BE4BA87F}"/>
    <cellStyle name="SAPBEXundefined 3 3 10 7" xfId="46716" xr:uid="{D6B6F69D-691E-4656-B2FB-224E9C28EE18}"/>
    <cellStyle name="SAPBEXundefined 3 3 10 8" xfId="46717" xr:uid="{AE41E3B9-90C8-4139-BAF4-6271987A0235}"/>
    <cellStyle name="SAPBEXundefined 3 3 10 9" xfId="46718" xr:uid="{F6C03BDC-69D9-4B2B-9324-ED9C7E87ED0B}"/>
    <cellStyle name="SAPBEXundefined 3 3 11" xfId="30104" xr:uid="{C868B2F2-8DEC-4DDB-A316-1A1AF46668C4}"/>
    <cellStyle name="SAPBEXundefined 3 3 12" xfId="30106" xr:uid="{34E3DCD2-DBC1-4930-BFEC-B94EFDCCE005}"/>
    <cellStyle name="SAPBEXundefined 3 3 13" xfId="46719" xr:uid="{7F264099-CAD8-4707-B023-A4BC9FC0B034}"/>
    <cellStyle name="SAPBEXundefined 3 3 14" xfId="46720" xr:uid="{9BF54AD5-F3FA-4B2D-95F1-E5AF326F813C}"/>
    <cellStyle name="SAPBEXundefined 3 3 15" xfId="46721" xr:uid="{581D34A7-2279-41B4-9A62-DB69D6C3297A}"/>
    <cellStyle name="SAPBEXundefined 3 3 16" xfId="46722" xr:uid="{A2997B1F-3D6C-4F45-B8CF-61CE8E70B0C9}"/>
    <cellStyle name="SAPBEXundefined 3 3 17" xfId="46723" xr:uid="{5CA005D2-5C52-4832-AA48-E2F54B451CE9}"/>
    <cellStyle name="SAPBEXundefined 3 3 18" xfId="46724" xr:uid="{282E0A10-6F87-4FD0-A414-54FB1D0C0FB9}"/>
    <cellStyle name="SAPBEXundefined 3 3 2" xfId="43238" xr:uid="{D8E58258-0B0E-48EF-B5FB-37B79F685A44}"/>
    <cellStyle name="SAPBEXundefined 3 3 2 10" xfId="25422" xr:uid="{3ABBBA82-BA69-420B-8E6E-FCBEDEFB7903}"/>
    <cellStyle name="SAPBEXundefined 3 3 2 2" xfId="46725" xr:uid="{D8C416C5-DE06-440C-B9A7-F2793F52A603}"/>
    <cellStyle name="SAPBEXundefined 3 3 2 2 2" xfId="46726" xr:uid="{AE50671D-4C4B-4171-A8BD-05CC569C69CD}"/>
    <cellStyle name="SAPBEXundefined 3 3 2 2 3" xfId="46727" xr:uid="{9EFBD3AF-D535-46B7-BF28-FE8F8AD0E40A}"/>
    <cellStyle name="SAPBEXundefined 3 3 2 2 4" xfId="46728" xr:uid="{2F594805-C1BF-46D3-B5F1-43D747849AC3}"/>
    <cellStyle name="SAPBEXundefined 3 3 2 2 5" xfId="46729" xr:uid="{239E8708-5D9E-4E61-B83E-736F6539F772}"/>
    <cellStyle name="SAPBEXundefined 3 3 2 2 6" xfId="46730" xr:uid="{72F9937E-CCC0-4B72-8B95-1C006D70B969}"/>
    <cellStyle name="SAPBEXundefined 3 3 2 2 7" xfId="46731" xr:uid="{C8D10149-92CF-4F7C-B19A-B26EA2277334}"/>
    <cellStyle name="SAPBEXundefined 3 3 2 2 8" xfId="46732" xr:uid="{F4BE13F8-AFFB-4AB6-92F0-0F70835D1CB2}"/>
    <cellStyle name="SAPBEXundefined 3 3 2 2 9" xfId="46733" xr:uid="{56FD2A69-8FF5-43C0-94E4-706AD39B92E7}"/>
    <cellStyle name="SAPBEXundefined 3 3 2 3" xfId="46734" xr:uid="{D44CA706-1088-4DA7-9F89-5EA2AEED8ADB}"/>
    <cellStyle name="SAPBEXundefined 3 3 2 4" xfId="46735" xr:uid="{95107281-D956-412D-A38B-08DDEC5C62F1}"/>
    <cellStyle name="SAPBEXundefined 3 3 2 5" xfId="46736" xr:uid="{327A2BAA-EA10-4F51-80B2-8D9E3D0FF8A0}"/>
    <cellStyle name="SAPBEXundefined 3 3 2 6" xfId="46738" xr:uid="{D7BF0BA0-59D7-4952-9C0C-708E06395149}"/>
    <cellStyle name="SAPBEXundefined 3 3 2 7" xfId="46739" xr:uid="{50495811-1D95-4883-9F26-B7EAC6F7DF56}"/>
    <cellStyle name="SAPBEXundefined 3 3 2 8" xfId="46740" xr:uid="{548F8B56-70A6-493C-ABF3-ABCDAF6C92E5}"/>
    <cellStyle name="SAPBEXundefined 3 3 2 9" xfId="46741" xr:uid="{6B4EDC80-DD79-4EC0-8D8F-82339C5E3F9B}"/>
    <cellStyle name="SAPBEXundefined 3 3 3" xfId="43240" xr:uid="{3F1821A1-9D1E-478F-A76B-B85AD369BC99}"/>
    <cellStyle name="SAPBEXundefined 3 3 3 10" xfId="46556" xr:uid="{4E983CC6-C018-4FD8-9776-7522EC09F472}"/>
    <cellStyle name="SAPBEXundefined 3 3 3 2" xfId="46742" xr:uid="{11118856-10BF-44B2-8BCB-91AD7A31C159}"/>
    <cellStyle name="SAPBEXundefined 3 3 3 2 2" xfId="46743" xr:uid="{13B07C8C-568B-49AA-843B-42B2220E18AE}"/>
    <cellStyle name="SAPBEXundefined 3 3 3 2 3" xfId="46744" xr:uid="{6D83851C-FCAB-462D-9F8B-949ACC524709}"/>
    <cellStyle name="SAPBEXundefined 3 3 3 2 4" xfId="46745" xr:uid="{82F971ED-07D3-4918-AE38-11A07040F98E}"/>
    <cellStyle name="SAPBEXundefined 3 3 3 2 5" xfId="46746" xr:uid="{B6417962-158A-4C1D-A97B-9E450E2F5F2B}"/>
    <cellStyle name="SAPBEXundefined 3 3 3 2 6" xfId="46747" xr:uid="{4A6E30D0-3072-45AC-BBB1-B180727936AA}"/>
    <cellStyle name="SAPBEXundefined 3 3 3 2 7" xfId="46748" xr:uid="{06755B0A-ABFF-4776-A415-9026355DABD8}"/>
    <cellStyle name="SAPBEXundefined 3 3 3 2 8" xfId="7029" xr:uid="{E1036291-104E-4995-A76D-53BF8BA409B2}"/>
    <cellStyle name="SAPBEXundefined 3 3 3 2 9" xfId="7035" xr:uid="{DCAFE219-3699-4D76-9EDC-04E948F65DAD}"/>
    <cellStyle name="SAPBEXundefined 3 3 3 3" xfId="46749" xr:uid="{76A959D9-7CFC-4360-9065-796F719FED92}"/>
    <cellStyle name="SAPBEXundefined 3 3 3 4" xfId="46750" xr:uid="{11242747-547B-40B6-BB78-33B62150F486}"/>
    <cellStyle name="SAPBEXundefined 3 3 3 5" xfId="46751" xr:uid="{810183F4-8C99-4BF1-A114-D6934B76E8D5}"/>
    <cellStyle name="SAPBEXundefined 3 3 3 6" xfId="46752" xr:uid="{8D829B70-D896-4C20-8F66-224FE402B9A4}"/>
    <cellStyle name="SAPBEXundefined 3 3 3 7" xfId="46753" xr:uid="{D4497404-9EE6-4602-BE54-3324ABA2230C}"/>
    <cellStyle name="SAPBEXundefined 3 3 3 8" xfId="46754" xr:uid="{0AF39868-8223-4616-8276-F412BEDD3010}"/>
    <cellStyle name="SAPBEXundefined 3 3 3 9" xfId="46755" xr:uid="{5395E1EE-70E3-4DBB-9163-848763BDE07D}"/>
    <cellStyle name="SAPBEXundefined 3 3 4" xfId="43242" xr:uid="{0ACD62A6-B5E8-40A1-BCF2-D02D8BCD0169}"/>
    <cellStyle name="SAPBEXundefined 3 3 4 10" xfId="24423" xr:uid="{3F1E6D6A-0F5B-46E5-9E9D-433BAE0C8AF9}"/>
    <cellStyle name="SAPBEXundefined 3 3 4 2" xfId="45658" xr:uid="{8A9D70E7-A25A-4E4A-A2D9-E0579C222ED9}"/>
    <cellStyle name="SAPBEXundefined 3 3 4 2 2" xfId="46756" xr:uid="{9F342E2E-82C2-48F4-A54F-082B10F2F37D}"/>
    <cellStyle name="SAPBEXundefined 3 3 4 2 3" xfId="46757" xr:uid="{E982CA54-520B-41BE-820B-4AF95C127B54}"/>
    <cellStyle name="SAPBEXundefined 3 3 4 2 4" xfId="46758" xr:uid="{28A4E0C8-9D6B-4FDB-B93F-BD01C9FF9381}"/>
    <cellStyle name="SAPBEXundefined 3 3 4 2 5" xfId="46759" xr:uid="{DF1E80C5-5CF0-412F-9162-8B105EB7551E}"/>
    <cellStyle name="SAPBEXundefined 3 3 4 2 6" xfId="46760" xr:uid="{B1DC7E1B-D6BE-4A19-A4E9-F3BDE2C4779D}"/>
    <cellStyle name="SAPBEXundefined 3 3 4 2 7" xfId="46761" xr:uid="{8D5288C4-3089-4757-9D90-DD1E4AE02B07}"/>
    <cellStyle name="SAPBEXundefined 3 3 4 2 8" xfId="46762" xr:uid="{D329AA37-6B94-477D-B999-1E9457BC1EEF}"/>
    <cellStyle name="SAPBEXundefined 3 3 4 2 9" xfId="43902" xr:uid="{4D549489-1457-4210-8E6F-C8A615DFCFCA}"/>
    <cellStyle name="SAPBEXundefined 3 3 4 3" xfId="45660" xr:uid="{D37A951D-5764-4959-B763-947C6FF48A3A}"/>
    <cellStyle name="SAPBEXundefined 3 3 4 4" xfId="45662" xr:uid="{7D2CFFF1-ABFC-4EB5-953F-D98F78CCD4CE}"/>
    <cellStyle name="SAPBEXundefined 3 3 4 5" xfId="46763" xr:uid="{A3A33490-6D63-4CD1-B418-58B2C697E782}"/>
    <cellStyle name="SAPBEXundefined 3 3 4 6" xfId="46764" xr:uid="{6947287A-3F64-4F60-8338-BEE7D1B84AA6}"/>
    <cellStyle name="SAPBEXundefined 3 3 4 7" xfId="46765" xr:uid="{B2B32699-8654-40E9-A9F5-8CA48CEADA5E}"/>
    <cellStyle name="SAPBEXundefined 3 3 4 8" xfId="46766" xr:uid="{C2CC94D9-E0AD-4AE4-973C-E28CB37B38DC}"/>
    <cellStyle name="SAPBEXundefined 3 3 4 9" xfId="46767" xr:uid="{E425242A-55E7-466C-8B44-F5F3DB3EBCCB}"/>
    <cellStyle name="SAPBEXundefined 3 3 5" xfId="43244" xr:uid="{9CD93C94-CD8B-41A9-B9F7-D667ADA8C897}"/>
    <cellStyle name="SAPBEXundefined 3 3 5 10" xfId="46768" xr:uid="{4B3955C8-1D74-445F-AE8C-2D5582E3A08E}"/>
    <cellStyle name="SAPBEXundefined 3 3 5 2" xfId="45678" xr:uid="{D7C553A2-1B53-4EB4-ABD7-C1B50267C401}"/>
    <cellStyle name="SAPBEXundefined 3 3 5 2 2" xfId="46769" xr:uid="{1B9457F1-102A-4DC6-A4BF-6D39CC59F467}"/>
    <cellStyle name="SAPBEXundefined 3 3 5 2 3" xfId="46770" xr:uid="{747144F9-3E1E-4922-9AD3-AA0C4C72EF6D}"/>
    <cellStyle name="SAPBEXundefined 3 3 5 2 4" xfId="46771" xr:uid="{89D75FBD-F30C-47CC-B66C-637A508D863A}"/>
    <cellStyle name="SAPBEXundefined 3 3 5 2 5" xfId="46772" xr:uid="{8970D7E1-62C9-4B4C-9FE2-74977DDC2819}"/>
    <cellStyle name="SAPBEXundefined 3 3 5 2 6" xfId="46773" xr:uid="{EA99C2FE-B1EC-475A-B350-2B0B06AEE4B9}"/>
    <cellStyle name="SAPBEXundefined 3 3 5 2 7" xfId="46774" xr:uid="{827406DE-A2E6-4BD1-BAA1-066E5091A6C5}"/>
    <cellStyle name="SAPBEXundefined 3 3 5 2 8" xfId="46775" xr:uid="{74BB11A9-8FBF-4CA5-8E16-45F2185678DA}"/>
    <cellStyle name="SAPBEXundefined 3 3 5 2 9" xfId="44298" xr:uid="{204FB5C0-345F-45EE-8136-0270D24599C8}"/>
    <cellStyle name="SAPBEXundefined 3 3 5 3" xfId="45680" xr:uid="{B4B8422B-6D72-49CE-812B-323379B92F13}"/>
    <cellStyle name="SAPBEXundefined 3 3 5 4" xfId="45682" xr:uid="{280A6420-0ED2-425A-AAF2-55FB6F0834EB}"/>
    <cellStyle name="SAPBEXundefined 3 3 5 5" xfId="46776" xr:uid="{765429CC-ADE3-46B3-826A-03ACBB1FFDD3}"/>
    <cellStyle name="SAPBEXundefined 3 3 5 6" xfId="46777" xr:uid="{5F8A0AE5-01EF-482F-8A22-5BCB9DF1EB88}"/>
    <cellStyle name="SAPBEXundefined 3 3 5 7" xfId="46778" xr:uid="{C3962E3D-E2A8-401E-B31A-E0325D3853A0}"/>
    <cellStyle name="SAPBEXundefined 3 3 5 8" xfId="46779" xr:uid="{D5080028-D951-4B6E-BC6B-8192B264A3BB}"/>
    <cellStyle name="SAPBEXundefined 3 3 5 9" xfId="33620" xr:uid="{DB3DFCAE-A9ED-4D47-A6BA-96193394600B}"/>
    <cellStyle name="SAPBEXundefined 3 3 6" xfId="46780" xr:uid="{1AB4B398-C0E6-4EC3-8FD8-A14D92F9A8A5}"/>
    <cellStyle name="SAPBEXundefined 3 3 6 10" xfId="25452" xr:uid="{ABA41445-5946-41D8-9DD2-41D35A7B87B7}"/>
    <cellStyle name="SAPBEXundefined 3 3 6 2" xfId="45696" xr:uid="{6D77F37A-AB18-474B-9C43-879317A65091}"/>
    <cellStyle name="SAPBEXundefined 3 3 6 2 2" xfId="46781" xr:uid="{04F1374D-2AF5-4134-9AB0-68055BB4676E}"/>
    <cellStyle name="SAPBEXundefined 3 3 6 2 3" xfId="46782" xr:uid="{06BF9272-7113-4959-A263-F11DB0F6229D}"/>
    <cellStyle name="SAPBEXundefined 3 3 6 2 4" xfId="46783" xr:uid="{69ADB8AD-81D3-4C4F-961F-4FA3C371285A}"/>
    <cellStyle name="SAPBEXundefined 3 3 6 2 5" xfId="46784" xr:uid="{E4E8A8E9-9B05-4819-AA3B-90F1457263B2}"/>
    <cellStyle name="SAPBEXundefined 3 3 6 2 6" xfId="46785" xr:uid="{05EBA28C-FF08-4B1B-9E4D-94BF21DF002B}"/>
    <cellStyle name="SAPBEXundefined 3 3 6 2 7" xfId="46786" xr:uid="{39F93E02-59E3-41B8-8627-674A32E7F4E5}"/>
    <cellStyle name="SAPBEXundefined 3 3 6 2 8" xfId="46787" xr:uid="{65296E81-7F10-4C19-AA8B-30F8D3FA5830}"/>
    <cellStyle name="SAPBEXundefined 3 3 6 2 9" xfId="44637" xr:uid="{D623C42D-3DBE-47A2-AF3D-B46F3D32FAB7}"/>
    <cellStyle name="SAPBEXundefined 3 3 6 3" xfId="45698" xr:uid="{C34B776C-CCAF-4B4C-91AF-A7C2CDAE9533}"/>
    <cellStyle name="SAPBEXundefined 3 3 6 4" xfId="44763" xr:uid="{4F9E7E62-89B4-42A3-9598-8E26DA3C32AB}"/>
    <cellStyle name="SAPBEXundefined 3 3 6 5" xfId="44781" xr:uid="{F8EA07C9-BDA3-4B94-9203-963814422330}"/>
    <cellStyle name="SAPBEXundefined 3 3 6 6" xfId="7745" xr:uid="{D8CECCF5-2CC9-4580-98C6-5CF9EEC5B8FE}"/>
    <cellStyle name="SAPBEXundefined 3 3 6 7" xfId="44783" xr:uid="{D6879B2C-C154-4D13-9923-A1F3D585D416}"/>
    <cellStyle name="SAPBEXundefined 3 3 6 8" xfId="44785" xr:uid="{4B293120-1ADA-4D71-AA70-B08510D47D63}"/>
    <cellStyle name="SAPBEXundefined 3 3 6 9" xfId="44787" xr:uid="{9DA147C0-83A8-40CE-80BC-981A785699C3}"/>
    <cellStyle name="SAPBEXundefined 3 3 7" xfId="46788" xr:uid="{36A833C8-01C7-49EF-8F4C-60283638DFA7}"/>
    <cellStyle name="SAPBEXundefined 3 3 7 2" xfId="45713" xr:uid="{A9E9094F-3C28-4E04-A508-83920A948833}"/>
    <cellStyle name="SAPBEXundefined 3 3 7 3" xfId="45715" xr:uid="{94AA00D1-1B5A-4BD4-B1B0-46148D2DB752}"/>
    <cellStyle name="SAPBEXundefined 3 3 7 4" xfId="45717" xr:uid="{103EB136-AA7F-4EBE-8CA4-C6674AAC036F}"/>
    <cellStyle name="SAPBEXundefined 3 3 7 5" xfId="46789" xr:uid="{47B0AA48-888B-43A1-AAEA-322732C54AC4}"/>
    <cellStyle name="SAPBEXundefined 3 3 7 6" xfId="46790" xr:uid="{90887ABC-03A3-497C-AED6-4970CC057276}"/>
    <cellStyle name="SAPBEXundefined 3 3 7 7" xfId="46791" xr:uid="{D1CBA470-9130-4177-9007-E7D4296480AD}"/>
    <cellStyle name="SAPBEXundefined 3 3 7 8" xfId="46792" xr:uid="{268C3E64-8E1E-44C3-8C6E-277CAFECDFB0}"/>
    <cellStyle name="SAPBEXundefined 3 3 7 9" xfId="46793" xr:uid="{07A5D296-9DC4-4504-B0CB-6C573BE57913}"/>
    <cellStyle name="SAPBEXundefined 3 3 8" xfId="46794" xr:uid="{B1F7F5A8-0D32-4B85-83ED-FEB0EA455CA2}"/>
    <cellStyle name="SAPBEXundefined 3 3 8 2" xfId="45730" xr:uid="{213B0911-7133-49A3-A876-8C6C1D9DABFF}"/>
    <cellStyle name="SAPBEXundefined 3 3 8 3" xfId="45732" xr:uid="{85F57362-1063-4E46-B6B6-42981E593A35}"/>
    <cellStyle name="SAPBEXundefined 3 3 8 4" xfId="45734" xr:uid="{E2D31144-3FBB-4FDD-9FC1-E86A2CA1AAB1}"/>
    <cellStyle name="SAPBEXundefined 3 3 8 5" xfId="46795" xr:uid="{F9CA5B76-D6A4-40C0-8684-EBA9ADF4D23E}"/>
    <cellStyle name="SAPBEXundefined 3 3 8 6" xfId="46796" xr:uid="{C712E87F-2B8E-497D-A840-3788721AE82E}"/>
    <cellStyle name="SAPBEXundefined 3 3 8 7" xfId="46797" xr:uid="{5D1E5D6B-C4D0-41CD-88C4-60073FB4E864}"/>
    <cellStyle name="SAPBEXundefined 3 3 8 8" xfId="46798" xr:uid="{44BAC98A-05D8-4F3A-BEC7-22D1BCE0F77F}"/>
    <cellStyle name="SAPBEXundefined 3 3 8 9" xfId="46799" xr:uid="{2F287EAA-E97B-478D-BA13-F12CA544A3CD}"/>
    <cellStyle name="SAPBEXundefined 3 3 9" xfId="46800" xr:uid="{91DDC965-A0FA-401A-9183-0750A4ED9813}"/>
    <cellStyle name="SAPBEXundefined 3 3 9 2" xfId="45738" xr:uid="{05BD3AC5-B093-4084-9A91-8A10BEF74640}"/>
    <cellStyle name="SAPBEXundefined 3 3 9 3" xfId="45740" xr:uid="{87AA2819-DCD7-4E97-9BAE-EE94EEAB3D4F}"/>
    <cellStyle name="SAPBEXundefined 3 3 9 4" xfId="45742" xr:uid="{1B6213A8-CEF8-4340-BCBD-DC09DC24DCEC}"/>
    <cellStyle name="SAPBEXundefined 3 3 9 5" xfId="238" xr:uid="{B487EE1A-FE2A-4292-98D8-0CB18364A85D}"/>
    <cellStyle name="SAPBEXundefined 3 3 9 6" xfId="46801" xr:uid="{F5B73F5B-8687-4002-9322-49F664434C6F}"/>
    <cellStyle name="SAPBEXundefined 3 3 9 7" xfId="46802" xr:uid="{E9A67024-92B0-4112-A400-3090CF6CCCE9}"/>
    <cellStyle name="SAPBEXundefined 3 3 9 8" xfId="46803" xr:uid="{78476BC3-8974-42D2-9808-7A36FFD855B9}"/>
    <cellStyle name="SAPBEXundefined 3 3 9 9" xfId="46804" xr:uid="{E5117765-A725-44BE-B973-6EB63F1FC0D0}"/>
    <cellStyle name="SAPBEXundefined 3 3_New TB 18-19" xfId="21902" xr:uid="{DBF49C33-7587-447F-BA09-AE0267E196DD}"/>
    <cellStyle name="SAPBEXundefined 3 4" xfId="46805" xr:uid="{3AB8867D-AD8A-4A00-83E7-1C9FAD5B5ADF}"/>
    <cellStyle name="SAPBEXundefined 3 4 10" xfId="41450" xr:uid="{F8AB1131-95AC-4C07-94FE-6418AFD7D107}"/>
    <cellStyle name="SAPBEXundefined 3 4 10 2" xfId="35053" xr:uid="{85BD33AA-3E1D-4527-9777-B659242FC38B}"/>
    <cellStyle name="SAPBEXundefined 3 4 10 3" xfId="35055" xr:uid="{131D2B4F-440B-4E02-B248-655C4BFF55E8}"/>
    <cellStyle name="SAPBEXundefined 3 4 10 4" xfId="35057" xr:uid="{633CAF10-5857-48CE-A3FF-B114980BA212}"/>
    <cellStyle name="SAPBEXundefined 3 4 10 5" xfId="35059" xr:uid="{4D9062DE-AC51-4174-ACE0-C6EE371220A9}"/>
    <cellStyle name="SAPBEXundefined 3 4 10 6" xfId="35061" xr:uid="{F2FB4DC7-17E3-4CFC-B4D1-B289DD7CEF02}"/>
    <cellStyle name="SAPBEXundefined 3 4 10 7" xfId="35063" xr:uid="{51A56EBC-36B2-421F-891A-C1641B10F946}"/>
    <cellStyle name="SAPBEXundefined 3 4 10 8" xfId="46806" xr:uid="{CD7ADCF5-E12E-44A7-8BD2-E3F1C66C15EF}"/>
    <cellStyle name="SAPBEXundefined 3 4 10 9" xfId="46807" xr:uid="{CCEB6259-E676-4782-8347-F48B6546B29A}"/>
    <cellStyle name="SAPBEXundefined 3 4 11" xfId="41453" xr:uid="{2884DB5B-2066-4409-A960-AE254D58ECE0}"/>
    <cellStyle name="SAPBEXundefined 3 4 12" xfId="41456" xr:uid="{EF208DF4-4E4D-44EB-B7C8-8541722788C9}"/>
    <cellStyle name="SAPBEXundefined 3 4 13" xfId="45527" xr:uid="{3CC63970-433D-4C3A-A4CB-42D2B7730CD7}"/>
    <cellStyle name="SAPBEXundefined 3 4 14" xfId="45529" xr:uid="{4FC5E06D-2082-49A8-AB2D-67D1F8BBF5D4}"/>
    <cellStyle name="SAPBEXundefined 3 4 15" xfId="45531" xr:uid="{6EA0B950-41AE-46FD-8D0A-81F41892D14C}"/>
    <cellStyle name="SAPBEXundefined 3 4 16" xfId="45533" xr:uid="{72D5F109-B90F-474F-8D00-B9C4880FCA93}"/>
    <cellStyle name="SAPBEXundefined 3 4 17" xfId="45535" xr:uid="{7148797A-B9FD-423D-8F0B-DC8D573BA6A2}"/>
    <cellStyle name="SAPBEXundefined 3 4 18" xfId="45537" xr:uid="{BD2E25B9-E174-4011-BC9D-946F488C8CA6}"/>
    <cellStyle name="SAPBEXundefined 3 4 2" xfId="46808" xr:uid="{6E6E01E6-6DA3-4DFD-A5C3-C2D1468CFD6C}"/>
    <cellStyle name="SAPBEXundefined 3 4 2 10" xfId="46809" xr:uid="{BFE4912C-75E2-478D-B732-2C8BB090EC64}"/>
    <cellStyle name="SAPBEXundefined 3 4 2 2" xfId="46810" xr:uid="{3CEB1AED-D1B9-4756-A584-2784E96DA1F3}"/>
    <cellStyle name="SAPBEXundefined 3 4 2 2 2" xfId="46811" xr:uid="{5A836C06-5FF8-496B-ACB0-44D60107DD8F}"/>
    <cellStyle name="SAPBEXundefined 3 4 2 2 3" xfId="41596" xr:uid="{57850B67-CFDD-4921-80D3-DF5DFBD1D10E}"/>
    <cellStyle name="SAPBEXundefined 3 4 2 2 4" xfId="41598" xr:uid="{90682603-BBC4-4496-894D-4E32344E075F}"/>
    <cellStyle name="SAPBEXundefined 3 4 2 2 5" xfId="41600" xr:uid="{8E94EE3B-C845-40D1-B618-3142446260D4}"/>
    <cellStyle name="SAPBEXundefined 3 4 2 2 6" xfId="41602" xr:uid="{E655B41D-DEDD-4CE8-B131-E04222DACD0F}"/>
    <cellStyle name="SAPBEXundefined 3 4 2 2 7" xfId="46812" xr:uid="{16C03A43-F002-4E00-BC5A-AA1783D5ED47}"/>
    <cellStyle name="SAPBEXundefined 3 4 2 2 8" xfId="46813" xr:uid="{D0805260-4C6A-4ABC-8192-F42066B9C43D}"/>
    <cellStyle name="SAPBEXundefined 3 4 2 2 9" xfId="46814" xr:uid="{88B489BF-8DEF-40D0-A9A1-24095EA32CD7}"/>
    <cellStyle name="SAPBEXundefined 3 4 2 3" xfId="46815" xr:uid="{A5E48444-CF42-4B16-BDB8-183F21BC4D65}"/>
    <cellStyle name="SAPBEXundefined 3 4 2 4" xfId="39198" xr:uid="{8141D787-92BF-4E02-B9CF-BF6B7AA15D30}"/>
    <cellStyle name="SAPBEXundefined 3 4 2 5" xfId="39200" xr:uid="{1FA33B3D-CEFF-4B44-B528-28F83A7C7847}"/>
    <cellStyle name="SAPBEXundefined 3 4 2 6" xfId="39202" xr:uid="{B6F0BDAA-70FC-43B4-A6D7-9C2663BA6753}"/>
    <cellStyle name="SAPBEXundefined 3 4 2 7" xfId="39204" xr:uid="{FB61F717-7D5A-42D1-934B-2498541AFF9C}"/>
    <cellStyle name="SAPBEXundefined 3 4 2 8" xfId="46816" xr:uid="{3AFA52F2-0C75-47E9-AA17-FF4F5D68D34F}"/>
    <cellStyle name="SAPBEXundefined 3 4 2 9" xfId="46817" xr:uid="{D6907D5E-5873-4C80-940A-0F7375F1CA04}"/>
    <cellStyle name="SAPBEXundefined 3 4 3" xfId="46818" xr:uid="{4842433F-1AC2-40CF-95AC-2E79888380BA}"/>
    <cellStyle name="SAPBEXundefined 3 4 3 10" xfId="2402" xr:uid="{95C17348-8D6B-4E96-B5C7-AE5672CC0F47}"/>
    <cellStyle name="SAPBEXundefined 3 4 3 2" xfId="46819" xr:uid="{C0CBC8F4-1BD8-49CD-9033-68FA3C2E0E0B}"/>
    <cellStyle name="SAPBEXundefined 3 4 3 2 2" xfId="43704" xr:uid="{5E612854-52DC-4038-955C-9AEBE702A42F}"/>
    <cellStyle name="SAPBEXundefined 3 4 3 2 3" xfId="41615" xr:uid="{8FA57114-643C-4FEB-B59A-C6A3BD3BD24F}"/>
    <cellStyle name="SAPBEXundefined 3 4 3 2 4" xfId="41618" xr:uid="{6919F264-5B00-4506-8FF5-6865E4FE9BA7}"/>
    <cellStyle name="SAPBEXundefined 3 4 3 2 5" xfId="41621" xr:uid="{6CF7B65C-0C24-4B7F-A284-C4A9120D51B8}"/>
    <cellStyle name="SAPBEXundefined 3 4 3 2 6" xfId="41057" xr:uid="{64187585-10D6-41C0-B3EA-C7837FC584F5}"/>
    <cellStyle name="SAPBEXundefined 3 4 3 2 7" xfId="43706" xr:uid="{38D7D5D3-D610-4774-885D-D7AED77F897F}"/>
    <cellStyle name="SAPBEXundefined 3 4 3 2 8" xfId="43708" xr:uid="{44D6F9BF-AA06-4FD4-B8CC-0F78D11609EC}"/>
    <cellStyle name="SAPBEXundefined 3 4 3 2 9" xfId="46820" xr:uid="{BFE33B46-DE60-424A-93A5-373DAADFA1DD}"/>
    <cellStyle name="SAPBEXundefined 3 4 3 3" xfId="46821" xr:uid="{469E28F7-51C2-4D13-899A-46327BB888E3}"/>
    <cellStyle name="SAPBEXundefined 3 4 3 4" xfId="46822" xr:uid="{4D5EDB13-6C24-4249-9F71-934301C76EED}"/>
    <cellStyle name="SAPBEXundefined 3 4 3 5" xfId="46823" xr:uid="{43A66356-DF88-4E43-B585-F43DB936B590}"/>
    <cellStyle name="SAPBEXundefined 3 4 3 6" xfId="46824" xr:uid="{C0EA1EE4-DD9B-48AC-A30E-15A0B5F6A665}"/>
    <cellStyle name="SAPBEXundefined 3 4 3 7" xfId="46825" xr:uid="{5FE2433A-FD29-4B48-9C2C-0BFE80BF1F44}"/>
    <cellStyle name="SAPBEXundefined 3 4 3 8" xfId="46826" xr:uid="{5CC1683B-251C-4DA8-987B-C0CD589F5CEE}"/>
    <cellStyle name="SAPBEXundefined 3 4 3 9" xfId="46827" xr:uid="{49963777-34B6-49B7-9505-F7EEAA205A4B}"/>
    <cellStyle name="SAPBEXundefined 3 4 4" xfId="46828" xr:uid="{921EA442-EDAC-476B-B8CE-4812E2A4398F}"/>
    <cellStyle name="SAPBEXundefined 3 4 4 10" xfId="46829" xr:uid="{02191333-EAAC-4680-B13E-5E04ED5C0E0C}"/>
    <cellStyle name="SAPBEXundefined 3 4 4 2" xfId="45779" xr:uid="{E72620F8-2AD0-4D2A-9529-3DB8B2C7B6DF}"/>
    <cellStyle name="SAPBEXundefined 3 4 4 2 2" xfId="43774" xr:uid="{605318F6-0138-46FA-8995-051ADAF2BAB2}"/>
    <cellStyle name="SAPBEXundefined 3 4 4 2 3" xfId="43776" xr:uid="{8646E7BB-2B03-4944-A987-03BCA22378B1}"/>
    <cellStyle name="SAPBEXundefined 3 4 4 2 4" xfId="43778" xr:uid="{A4FF2554-CD74-41FD-B1BC-D85F4108A629}"/>
    <cellStyle name="SAPBEXundefined 3 4 4 2 5" xfId="41369" xr:uid="{EDB4C54B-125D-49C9-BB83-D2CB228C332A}"/>
    <cellStyle name="SAPBEXundefined 3 4 4 2 6" xfId="41372" xr:uid="{F72E4CB5-4175-4B30-BF19-C846DC58E434}"/>
    <cellStyle name="SAPBEXundefined 3 4 4 2 7" xfId="41375" xr:uid="{B1CC9A49-7DF0-4D89-8426-D30735859194}"/>
    <cellStyle name="SAPBEXundefined 3 4 4 2 8" xfId="41378" xr:uid="{FA3F1001-5C69-447C-927B-F50AA5F57F61}"/>
    <cellStyle name="SAPBEXundefined 3 4 4 2 9" xfId="46830" xr:uid="{DD0EF05B-6B02-454E-BDBA-2F0406749F58}"/>
    <cellStyle name="SAPBEXundefined 3 4 4 3" xfId="45781" xr:uid="{43032031-4346-47BA-8339-C776D01CC330}"/>
    <cellStyle name="SAPBEXundefined 3 4 4 4" xfId="45783" xr:uid="{CB16DEBC-DA74-4D4E-95E3-1407420859E9}"/>
    <cellStyle name="SAPBEXundefined 3 4 4 5" xfId="46831" xr:uid="{4067400B-684C-4CD4-A352-A8FFD67C50C4}"/>
    <cellStyle name="SAPBEXundefined 3 4 4 6" xfId="46832" xr:uid="{EED98AA1-DD2D-4658-B632-67DE1286B76E}"/>
    <cellStyle name="SAPBEXundefined 3 4 4 7" xfId="46833" xr:uid="{CECA1822-C370-498D-9ACB-7857BAF9CD86}"/>
    <cellStyle name="SAPBEXundefined 3 4 4 8" xfId="46834" xr:uid="{87E0D2C6-EA2E-4D58-A4FF-99B942FD2B7D}"/>
    <cellStyle name="SAPBEXundefined 3 4 4 9" xfId="46835" xr:uid="{84D456DD-CBEC-4A81-8E7C-97160CAF7A02}"/>
    <cellStyle name="SAPBEXundefined 3 4 5" xfId="46836" xr:uid="{8ABDE4B1-10FE-4B58-8ACE-25496621F0BD}"/>
    <cellStyle name="SAPBEXundefined 3 4 5 10" xfId="46837" xr:uid="{A9430BCD-AA4B-41F6-B044-17DECC0882EA}"/>
    <cellStyle name="SAPBEXundefined 3 4 5 2" xfId="45796" xr:uid="{749202B1-E197-48CC-B35A-CCF266ECB8AF}"/>
    <cellStyle name="SAPBEXundefined 3 4 5 2 2" xfId="43820" xr:uid="{880D320C-D444-4242-BF84-D9E8A1A4A91A}"/>
    <cellStyle name="SAPBEXundefined 3 4 5 2 3" xfId="27653" xr:uid="{EEB28F22-21BE-4593-819F-F0DCC0C3AB67}"/>
    <cellStyle name="SAPBEXundefined 3 4 5 2 4" xfId="27656" xr:uid="{BEF0EA53-A514-4391-B618-E4B3E0782BDE}"/>
    <cellStyle name="SAPBEXundefined 3 4 5 2 5" xfId="27659" xr:uid="{D8BA9DCD-3F7F-40DB-A978-EE8E1C006025}"/>
    <cellStyle name="SAPBEXundefined 3 4 5 2 6" xfId="27662" xr:uid="{1E2218CF-4CBA-40FC-8A3C-FCEEC34F212C}"/>
    <cellStyle name="SAPBEXundefined 3 4 5 2 7" xfId="27665" xr:uid="{D4C37F16-6681-4DFB-B72D-AC431FBCA1A6}"/>
    <cellStyle name="SAPBEXundefined 3 4 5 2 8" xfId="37121" xr:uid="{253B0DBD-665B-4629-ADD8-8F90B9E50277}"/>
    <cellStyle name="SAPBEXundefined 3 4 5 2 9" xfId="37123" xr:uid="{CCEE5DDA-62AF-4657-8459-50C2BB3B8F34}"/>
    <cellStyle name="SAPBEXundefined 3 4 5 3" xfId="45798" xr:uid="{9FCF266B-E4C7-4464-ADEB-53722C7FA136}"/>
    <cellStyle name="SAPBEXundefined 3 4 5 4" xfId="45800" xr:uid="{41ECF914-C439-4CB5-9DF4-9D24B001B71B}"/>
    <cellStyle name="SAPBEXundefined 3 4 5 5" xfId="46838" xr:uid="{8354C9F8-77A0-4279-B7B0-14111A72805D}"/>
    <cellStyle name="SAPBEXundefined 3 4 5 6" xfId="46839" xr:uid="{4B521B61-AF28-48A1-9022-58A9529ACA1B}"/>
    <cellStyle name="SAPBEXundefined 3 4 5 7" xfId="46840" xr:uid="{566264D6-3657-4318-98DD-57BC8A84F89C}"/>
    <cellStyle name="SAPBEXundefined 3 4 5 8" xfId="46841" xr:uid="{607FA776-09F3-4B32-A392-F91488C7C1E0}"/>
    <cellStyle name="SAPBEXundefined 3 4 5 9" xfId="28906" xr:uid="{79E470E1-DDBC-4DE3-9EA2-5C9E6F9DA2DF}"/>
    <cellStyle name="SAPBEXundefined 3 4 6" xfId="46842" xr:uid="{62684745-F381-4D00-8D6B-BEA88853E6E4}"/>
    <cellStyle name="SAPBEXundefined 3 4 6 10" xfId="38253" xr:uid="{B39AB37A-0E42-465F-91B3-3D9A2D8429B0}"/>
    <cellStyle name="SAPBEXundefined 3 4 6 2" xfId="45814" xr:uid="{F0C8A014-8F16-4F1E-99D0-D5DE07D849BA}"/>
    <cellStyle name="SAPBEXundefined 3 4 6 2 2" xfId="43828" xr:uid="{5E1BAC16-8614-4E47-94FC-816403823926}"/>
    <cellStyle name="SAPBEXundefined 3 4 6 2 3" xfId="43830" xr:uid="{AD546B70-9A59-458F-8EF8-D85C7D2099F2}"/>
    <cellStyle name="SAPBEXundefined 3 4 6 2 4" xfId="43832" xr:uid="{E1AD4B67-3AC8-4B6E-A6DE-0184AD9A61E1}"/>
    <cellStyle name="SAPBEXundefined 3 4 6 2 5" xfId="41390" xr:uid="{287B078D-555B-4A70-A177-2C4C51ED2E90}"/>
    <cellStyle name="SAPBEXundefined 3 4 6 2 6" xfId="41392" xr:uid="{74F5C03E-95A5-4ABC-BD00-8E06F29DB5DF}"/>
    <cellStyle name="SAPBEXundefined 3 4 6 2 7" xfId="37133" xr:uid="{2B46A7FF-F6CB-44F2-A6C6-984663389425}"/>
    <cellStyle name="SAPBEXundefined 3 4 6 2 8" xfId="37136" xr:uid="{F1673EA3-CCBE-43FE-A880-F57BC4FEC551}"/>
    <cellStyle name="SAPBEXundefined 3 4 6 2 9" xfId="37138" xr:uid="{7474256D-4ED7-443A-86F5-96F058CEF6B8}"/>
    <cellStyle name="SAPBEXundefined 3 4 6 3" xfId="45816" xr:uid="{514AFD3A-7B40-4975-B765-762EB45F7F11}"/>
    <cellStyle name="SAPBEXundefined 3 4 6 4" xfId="19748" xr:uid="{E5B2E066-A2AF-49B1-AC8D-CCF1155E5238}"/>
    <cellStyle name="SAPBEXundefined 3 4 6 5" xfId="46843" xr:uid="{3EE05840-A974-49F7-937C-6D3D648D032E}"/>
    <cellStyle name="SAPBEXundefined 3 4 6 6" xfId="46844" xr:uid="{F8C17982-1211-46F7-9E94-B359937A637A}"/>
    <cellStyle name="SAPBEXundefined 3 4 6 7" xfId="46845" xr:uid="{C6D8A7BB-EF00-4A49-A4A6-EA728B74DF9E}"/>
    <cellStyle name="SAPBEXundefined 3 4 6 8" xfId="46846" xr:uid="{8F781662-3816-4AE9-A442-4A6D2137D4CC}"/>
    <cellStyle name="SAPBEXundefined 3 4 6 9" xfId="46847" xr:uid="{39DA405D-50E7-49E5-BC1B-72C8D6C68977}"/>
    <cellStyle name="SAPBEXundefined 3 4 7" xfId="46848" xr:uid="{025397DB-6268-4BA8-A242-4196F8DF8790}"/>
    <cellStyle name="SAPBEXundefined 3 4 7 2" xfId="45831" xr:uid="{D83958BE-2D9A-47F7-88C6-1F695876AD91}"/>
    <cellStyle name="SAPBEXundefined 3 4 7 3" xfId="45833" xr:uid="{983A9906-9662-4EA8-A7D4-FA3CBF805E22}"/>
    <cellStyle name="SAPBEXundefined 3 4 7 4" xfId="45835" xr:uid="{BB0441AB-A2CC-4ED4-A154-04F1AD225514}"/>
    <cellStyle name="SAPBEXundefined 3 4 7 5" xfId="46849" xr:uid="{A2C4F018-BA9D-4143-B037-EDF6CF48FC2F}"/>
    <cellStyle name="SAPBEXundefined 3 4 7 6" xfId="46850" xr:uid="{D502E1C6-857F-454F-96B2-CE850E704E92}"/>
    <cellStyle name="SAPBEXundefined 3 4 7 7" xfId="46851" xr:uid="{EA263A00-3EDB-421A-B930-E472214DFF8B}"/>
    <cellStyle name="SAPBEXundefined 3 4 7 8" xfId="46852" xr:uid="{AE08E7E4-1679-472B-881F-B91E132359F1}"/>
    <cellStyle name="SAPBEXundefined 3 4 7 9" xfId="46853" xr:uid="{0F3A2E16-2BBE-402F-BCDC-EA916FCB98BB}"/>
    <cellStyle name="SAPBEXundefined 3 4 8" xfId="46854" xr:uid="{554942A9-37AC-43A0-8BB0-D657A25280ED}"/>
    <cellStyle name="SAPBEXundefined 3 4 8 2" xfId="45847" xr:uid="{E3B9E003-9472-4165-B9DE-9A0F4C74D9CC}"/>
    <cellStyle name="SAPBEXundefined 3 4 8 3" xfId="45849" xr:uid="{84244E69-8892-411B-97B6-92BB7D226982}"/>
    <cellStyle name="SAPBEXundefined 3 4 8 4" xfId="45851" xr:uid="{48D3B75B-47BE-435F-8CCA-D4E1D77AA285}"/>
    <cellStyle name="SAPBEXundefined 3 4 8 5" xfId="46855" xr:uid="{25AECD3C-1B4A-404E-90D6-D27FDC4402FD}"/>
    <cellStyle name="SAPBEXundefined 3 4 8 6" xfId="46856" xr:uid="{167C88BD-655C-41BA-A603-B79ECE8A96F9}"/>
    <cellStyle name="SAPBEXundefined 3 4 8 7" xfId="46857" xr:uid="{2211245C-1D29-4227-ABD3-9FC7D0837BB0}"/>
    <cellStyle name="SAPBEXundefined 3 4 8 8" xfId="46858" xr:uid="{36FA19B5-E394-4998-8321-6389FEEDA202}"/>
    <cellStyle name="SAPBEXundefined 3 4 8 9" xfId="46859" xr:uid="{6E368A5E-A684-4401-BF41-63031B400C46}"/>
    <cellStyle name="SAPBEXundefined 3 4 9" xfId="46860" xr:uid="{D0DCE79D-5EF5-459A-87F7-242497CD8434}"/>
    <cellStyle name="SAPBEXundefined 3 4 9 2" xfId="45856" xr:uid="{8DE7F104-7763-41E2-A1D0-B8CF2B71A351}"/>
    <cellStyle name="SAPBEXundefined 3 4 9 3" xfId="45858" xr:uid="{9D4132ED-C765-4617-B6A8-A5ACE489DAEB}"/>
    <cellStyle name="SAPBEXundefined 3 4 9 4" xfId="45860" xr:uid="{C5BBCD1E-B230-40F4-A3E7-450C87229A38}"/>
    <cellStyle name="SAPBEXundefined 3 4 9 5" xfId="46861" xr:uid="{3CC17277-5EF5-4392-91BB-953101C4C02B}"/>
    <cellStyle name="SAPBEXundefined 3 4 9 6" xfId="46862" xr:uid="{1CA9CA28-7450-483A-957C-F6F1D31274F2}"/>
    <cellStyle name="SAPBEXundefined 3 4 9 7" xfId="46863" xr:uid="{DA776B1B-DAC7-4D2F-9669-CC2F08FC96F1}"/>
    <cellStyle name="SAPBEXundefined 3 4 9 8" xfId="46864" xr:uid="{62A220C9-8F43-4BC7-8B3F-F7350FCB3657}"/>
    <cellStyle name="SAPBEXundefined 3 4 9 9" xfId="46865" xr:uid="{8B0200C4-0533-4BCE-939B-830D1C05DCC2}"/>
    <cellStyle name="SAPBEXundefined 3 4_New TB 18-19" xfId="46866" xr:uid="{CE780FBF-F892-4B4E-AE51-3497C922E54F}"/>
    <cellStyle name="SAPBEXundefined 3 5" xfId="46867" xr:uid="{3B4A25A3-F53F-4D16-B476-A9E15F9E6602}"/>
    <cellStyle name="SAPBEXundefined 3 5 10" xfId="25862" xr:uid="{FF0537E2-D293-4B34-A937-8AF30AF5AE53}"/>
    <cellStyle name="SAPBEXundefined 3 5 2" xfId="46868" xr:uid="{A745BC18-814B-4AE0-9001-8655FF39A510}"/>
    <cellStyle name="SAPBEXundefined 3 5 2 2" xfId="46869" xr:uid="{67BF45CD-4B8C-4C92-A266-A4BD8C4FB9B8}"/>
    <cellStyle name="SAPBEXundefined 3 5 2 3" xfId="46870" xr:uid="{C66B4A9A-3E08-4FAC-9796-9F8C442565D2}"/>
    <cellStyle name="SAPBEXundefined 3 5 2 4" xfId="39217" xr:uid="{6DE0524E-5802-4162-8D51-6BBE6873B585}"/>
    <cellStyle name="SAPBEXundefined 3 5 2 5" xfId="39219" xr:uid="{1D659934-8695-412A-9A8E-542E23223F80}"/>
    <cellStyle name="SAPBEXundefined 3 5 2 6" xfId="39221" xr:uid="{F6C23CF0-44A3-41E0-A86C-8C49D3AD1678}"/>
    <cellStyle name="SAPBEXundefined 3 5 2 7" xfId="39223" xr:uid="{1E70B012-A417-4E2F-A7FB-53FD9FBE6CF0}"/>
    <cellStyle name="SAPBEXundefined 3 5 2 8" xfId="46871" xr:uid="{4B158288-95B2-4FD7-B3EE-A150D09C601F}"/>
    <cellStyle name="SAPBEXundefined 3 5 2 9" xfId="46872" xr:uid="{837E1D17-81ED-4649-A589-B70A766F6098}"/>
    <cellStyle name="SAPBEXundefined 3 5 3" xfId="46873" xr:uid="{0B28A488-C6CE-4EA5-8ADD-131C4171D480}"/>
    <cellStyle name="SAPBEXundefined 3 5 4" xfId="46874" xr:uid="{9E819490-5715-4A92-8E16-AA31FD7AFBA2}"/>
    <cellStyle name="SAPBEXundefined 3 5 5" xfId="34176" xr:uid="{75355C6B-7E35-4F3B-B29E-0A5F5B85CB1B}"/>
    <cellStyle name="SAPBEXundefined 3 5 6" xfId="34185" xr:uid="{359565AA-CD99-420A-83E2-E9A00C20B457}"/>
    <cellStyle name="SAPBEXundefined 3 5 7" xfId="31071" xr:uid="{C9B7794E-9F35-4B5E-B047-1EF521300BA3}"/>
    <cellStyle name="SAPBEXundefined 3 5 8" xfId="31074" xr:uid="{0018D0F6-1C0A-417A-AF2D-0090B5D0F00E}"/>
    <cellStyle name="SAPBEXundefined 3 5 9" xfId="31077" xr:uid="{B1F49743-E200-4A41-8264-7EDDE9902B71}"/>
    <cellStyle name="SAPBEXundefined 3 6" xfId="46875" xr:uid="{47FBEBD7-4C31-4628-8987-D88985A63B6A}"/>
    <cellStyle name="SAPBEXundefined 3 6 10" xfId="46876" xr:uid="{862F314A-7CAA-4B31-B1FD-1488063622B8}"/>
    <cellStyle name="SAPBEXundefined 3 6 2" xfId="46877" xr:uid="{3E4A0135-01FF-47C0-9D41-C807F9B2DA4F}"/>
    <cellStyle name="SAPBEXundefined 3 6 2 2" xfId="46878" xr:uid="{616AC891-5581-4783-8B3B-088F3DED5CE3}"/>
    <cellStyle name="SAPBEXundefined 3 6 2 3" xfId="46879" xr:uid="{05A82A07-4432-4AAA-A521-83B3E1C185AF}"/>
    <cellStyle name="SAPBEXundefined 3 6 2 4" xfId="39238" xr:uid="{9AC178A5-79B4-4D52-8D17-3203B4CBD783}"/>
    <cellStyle name="SAPBEXundefined 3 6 2 5" xfId="39240" xr:uid="{BB87525F-A0E8-4E0B-BC3D-9A629816FCC4}"/>
    <cellStyle name="SAPBEXundefined 3 6 2 6" xfId="39242" xr:uid="{1E127E24-E5B9-4546-A84E-CCFB24C4E070}"/>
    <cellStyle name="SAPBEXundefined 3 6 2 7" xfId="35044" xr:uid="{921D3A77-D205-4780-B014-2317B4A30435}"/>
    <cellStyle name="SAPBEXundefined 3 6 2 8" xfId="35046" xr:uid="{EAB76E1A-7DF3-458B-B37C-5FA954702CFF}"/>
    <cellStyle name="SAPBEXundefined 3 6 2 9" xfId="29006" xr:uid="{49A96D5E-98CA-45D1-B8A8-F891DF77C99E}"/>
    <cellStyle name="SAPBEXundefined 3 6 3" xfId="46880" xr:uid="{C3C9C7D4-5268-412F-BE0A-184374880382}"/>
    <cellStyle name="SAPBEXundefined 3 6 4" xfId="46881" xr:uid="{0F4C95C9-64F6-4DCB-939F-287F068489B9}"/>
    <cellStyle name="SAPBEXundefined 3 6 5" xfId="33996" xr:uid="{6008CF42-D46B-4481-AE4E-9013888CB285}"/>
    <cellStyle name="SAPBEXundefined 3 6 6" xfId="33999" xr:uid="{9B3262CC-52F0-465C-AE0D-24AB0D909059}"/>
    <cellStyle name="SAPBEXundefined 3 6 7" xfId="34273" xr:uid="{722C384B-5834-4DF1-AC61-1E80D7A60B63}"/>
    <cellStyle name="SAPBEXundefined 3 6 8" xfId="34281" xr:uid="{34E7A95F-6084-4F3F-BE64-1ECF94C68E23}"/>
    <cellStyle name="SAPBEXundefined 3 6 9" xfId="34292" xr:uid="{4B4EF9BD-F172-4FF2-AEBB-A732C961F92F}"/>
    <cellStyle name="SAPBEXundefined 3 7" xfId="46882" xr:uid="{BDEF7145-79A1-4D30-A558-E0A0531D2596}"/>
    <cellStyle name="SAPBEXundefined 3 7 10" xfId="30176" xr:uid="{F67A6D00-A0E4-4B55-B08C-F9D86072BA62}"/>
    <cellStyle name="SAPBEXundefined 3 7 2" xfId="46883" xr:uid="{57AD5431-6749-4AE0-BFAE-95458AEA1450}"/>
    <cellStyle name="SAPBEXundefined 3 7 2 2" xfId="46884" xr:uid="{ACB4BDDF-4E31-4973-9186-26ED7EB2609C}"/>
    <cellStyle name="SAPBEXundefined 3 7 2 3" xfId="46885" xr:uid="{8B0D14F9-7FD6-4810-A1BC-4375A68667A7}"/>
    <cellStyle name="SAPBEXundefined 3 7 2 4" xfId="39255" xr:uid="{A542A6F0-EBB9-4C8F-A5DD-1C274049C3D7}"/>
    <cellStyle name="SAPBEXundefined 3 7 2 5" xfId="39257" xr:uid="{4C470211-E2AF-45FC-8099-C5A8ACFBBF82}"/>
    <cellStyle name="SAPBEXundefined 3 7 2 6" xfId="39259" xr:uid="{ABC1041C-6ACE-4C93-B8BD-041E3A2B162A}"/>
    <cellStyle name="SAPBEXundefined 3 7 2 7" xfId="27990" xr:uid="{6D80C0F8-C49E-4C25-A43F-F11E261F348D}"/>
    <cellStyle name="SAPBEXundefined 3 7 2 8" xfId="27995" xr:uid="{6F3B0863-FBDB-4B92-85D8-15053EDCB7B7}"/>
    <cellStyle name="SAPBEXundefined 3 7 2 9" xfId="29083" xr:uid="{5E2A2CB8-8E32-4C27-976D-CB72CA9C8A91}"/>
    <cellStyle name="SAPBEXundefined 3 7 3" xfId="46886" xr:uid="{260F9077-E0EC-492A-9EF3-EDC5477B2922}"/>
    <cellStyle name="SAPBEXundefined 3 7 4" xfId="46887" xr:uid="{7B31130A-1F25-48B2-B716-63B766FEAB41}"/>
    <cellStyle name="SAPBEXundefined 3 7 5" xfId="9780" xr:uid="{B309B095-ABE7-429A-8402-4A097616449F}"/>
    <cellStyle name="SAPBEXundefined 3 7 6" xfId="9851" xr:uid="{9C807A73-368B-46A3-A07B-05C1825DD347}"/>
    <cellStyle name="SAPBEXundefined 3 7 7" xfId="9854" xr:uid="{6F581F52-A7AB-4F52-8A99-B1B24B9640FF}"/>
    <cellStyle name="SAPBEXundefined 3 7 8" xfId="3354" xr:uid="{4243667C-1B5C-4A6B-AE29-B7206BD1953D}"/>
    <cellStyle name="SAPBEXundefined 3 7 9" xfId="2878" xr:uid="{BF537D06-2C1F-4668-B977-90F000068FCE}"/>
    <cellStyle name="SAPBEXundefined 3 8" xfId="46888" xr:uid="{B206D348-67DB-41AD-9538-640C72AFBCA4}"/>
    <cellStyle name="SAPBEXundefined 3 8 10" xfId="30231" xr:uid="{956164F3-FA61-41D7-8FD2-444CA1D1518B}"/>
    <cellStyle name="SAPBEXundefined 3 8 2" xfId="46889" xr:uid="{E1AFF6B1-6C9A-4141-9070-A610CC1BEE7D}"/>
    <cellStyle name="SAPBEXundefined 3 8 2 2" xfId="46890" xr:uid="{641DBAC2-1583-4C0D-8959-C63BF00C018C}"/>
    <cellStyle name="SAPBEXundefined 3 8 2 3" xfId="46891" xr:uid="{66E35701-8ED2-4C67-9E8B-6E66C17E7D21}"/>
    <cellStyle name="SAPBEXundefined 3 8 2 4" xfId="39266" xr:uid="{C829BA60-B579-43A1-B9F9-A115C066D644}"/>
    <cellStyle name="SAPBEXundefined 3 8 2 5" xfId="39268" xr:uid="{4D213E33-BF1C-464D-A980-FCC54D6523F5}"/>
    <cellStyle name="SAPBEXundefined 3 8 2 6" xfId="39270" xr:uid="{C876863A-8CED-4702-A2EA-E30B77EBD20A}"/>
    <cellStyle name="SAPBEXundefined 3 8 2 7" xfId="39272" xr:uid="{3AF40CFA-F928-4D18-8C74-443662D56850}"/>
    <cellStyle name="SAPBEXundefined 3 8 2 8" xfId="46892" xr:uid="{D4169C62-B6B9-4A17-93A7-A9AF23F749A6}"/>
    <cellStyle name="SAPBEXundefined 3 8 2 9" xfId="46893" xr:uid="{69F82F92-890D-421A-ACFA-1357E39EEAEE}"/>
    <cellStyle name="SAPBEXundefined 3 8 3" xfId="46894" xr:uid="{FB5CE063-B149-4A71-9D1C-9FD9C2F48A5B}"/>
    <cellStyle name="SAPBEXundefined 3 8 4" xfId="46895" xr:uid="{80A23B8E-2D4F-4E96-9EB7-DA1E1EBEE734}"/>
    <cellStyle name="SAPBEXundefined 3 8 5" xfId="34317" xr:uid="{ED69B863-2261-4EB6-A6A4-1C67EDC46DE4}"/>
    <cellStyle name="SAPBEXundefined 3 8 6" xfId="34321" xr:uid="{9551BA8D-AFDD-4549-8755-B16F16C5943B}"/>
    <cellStyle name="SAPBEXundefined 3 8 7" xfId="34323" xr:uid="{8A3CAE0B-57FD-4A10-AB8D-E34059D83518}"/>
    <cellStyle name="SAPBEXundefined 3 8 8" xfId="32787" xr:uid="{96A01472-C415-485F-BA9B-418C5234C803}"/>
    <cellStyle name="SAPBEXundefined 3 8 9" xfId="32790" xr:uid="{72464D1D-BF22-4DFB-BD49-AB903E13DBC9}"/>
    <cellStyle name="SAPBEXundefined 3 9" xfId="46896" xr:uid="{736ED782-765F-4E26-97CD-968169825743}"/>
    <cellStyle name="SAPBEXundefined 3 9 10" xfId="41461" xr:uid="{3967D2CC-9146-43C9-9C17-52F5B813A286}"/>
    <cellStyle name="SAPBEXundefined 3 9 2" xfId="46897" xr:uid="{486D94F4-EBD3-4CF9-8C17-A569074005A4}"/>
    <cellStyle name="SAPBEXundefined 3 9 2 2" xfId="46898" xr:uid="{B2D63D5B-5972-4B4C-A485-FDC46203FDA3}"/>
    <cellStyle name="SAPBEXundefined 3 9 2 3" xfId="36566" xr:uid="{14415918-5D33-43E5-936A-B90667188DE6}"/>
    <cellStyle name="SAPBEXundefined 3 9 2 4" xfId="46899" xr:uid="{BD7C840D-2236-4E79-AA7C-6B2BCCFEB2F1}"/>
    <cellStyle name="SAPBEXundefined 3 9 2 5" xfId="46900" xr:uid="{41C02B79-3DFB-4488-824B-69D7FAD9CC95}"/>
    <cellStyle name="SAPBEXundefined 3 9 2 6" xfId="46901" xr:uid="{B60C6998-9C49-49D7-A624-F015620A8B76}"/>
    <cellStyle name="SAPBEXundefined 3 9 2 7" xfId="46902" xr:uid="{D7FE7ED6-77A6-4AF1-89CA-7AE589329CBD}"/>
    <cellStyle name="SAPBEXundefined 3 9 2 8" xfId="46903" xr:uid="{D6C2D1BA-FBE0-4F6B-8FE1-E51335DE5123}"/>
    <cellStyle name="SAPBEXundefined 3 9 2 9" xfId="46904" xr:uid="{89F495AF-6AEB-4B39-8084-8706178EF786}"/>
    <cellStyle name="SAPBEXundefined 3 9 3" xfId="46905" xr:uid="{6553E729-0E73-4D4D-A20F-ADDFF7DE8B6C}"/>
    <cellStyle name="SAPBEXundefined 3 9 4" xfId="46906" xr:uid="{49F5036C-8B5C-4E37-B7C1-AFC8D347A75E}"/>
    <cellStyle name="SAPBEXundefined 3 9 5" xfId="34326" xr:uid="{638CCFB3-313A-4FEE-A991-23F010ADF843}"/>
    <cellStyle name="SAPBEXundefined 3 9 6" xfId="34329" xr:uid="{FFD92F79-298A-4BB6-8255-A848C92AB7BD}"/>
    <cellStyle name="SAPBEXundefined 3 9 7" xfId="34331" xr:uid="{18586FD5-1E87-4A7D-B8F0-D47887097F58}"/>
    <cellStyle name="SAPBEXundefined 3 9 8" xfId="34333" xr:uid="{722A9A0D-29BC-4D21-B681-EE6450E9D114}"/>
    <cellStyle name="SAPBEXundefined 3 9 9" xfId="34335" xr:uid="{0E08786C-9F5F-4142-B88F-C144FE276BF5}"/>
    <cellStyle name="SAPBEXundefined 3_New TB 18-19" xfId="28098" xr:uid="{17D6FD5B-81CD-4703-AE36-5718590C1168}"/>
    <cellStyle name="SAPBEXundefined 4" xfId="9536" xr:uid="{FE97478F-DE32-4C13-A6E3-AADB43C3E46E}"/>
    <cellStyle name="SAPBEXundefined 4 10" xfId="46907" xr:uid="{509AE523-EC01-4BD1-94A5-C151C7DB1058}"/>
    <cellStyle name="SAPBEXundefined 4 10 2" xfId="23552" xr:uid="{53B518D2-C025-4406-9618-A7DD2992DF7A}"/>
    <cellStyle name="SAPBEXundefined 4 10 3" xfId="23558" xr:uid="{D2237F9C-3956-442F-ABCA-537FD554C4E3}"/>
    <cellStyle name="SAPBEXundefined 4 10 4" xfId="23564" xr:uid="{B5BDC0DB-4F1C-4308-8F94-C63746338E5F}"/>
    <cellStyle name="SAPBEXundefined 4 10 5" xfId="23570" xr:uid="{CC726576-4D35-475B-9A0C-649D3266DEF0}"/>
    <cellStyle name="SAPBEXundefined 4 11" xfId="46908" xr:uid="{CBC44DB9-9DB3-466F-873A-01BEA42DF672}"/>
    <cellStyle name="SAPBEXundefined 4 12" xfId="46909" xr:uid="{AF8662FD-C620-4CF4-ADBF-AA6A5BAAEE5F}"/>
    <cellStyle name="SAPBEXundefined 4 13" xfId="46910" xr:uid="{D3AA9115-1A4C-498E-AD4D-524C8CBFF93A}"/>
    <cellStyle name="SAPBEXundefined 4 14" xfId="46911" xr:uid="{79CBA147-8863-42CB-B096-81893C0E7027}"/>
    <cellStyle name="SAPBEXundefined 4 15" xfId="46912" xr:uid="{F8B047A9-E217-43F0-95A6-54B74A48B868}"/>
    <cellStyle name="SAPBEXundefined 4 16" xfId="16282" xr:uid="{5938696E-1C33-4E91-940F-8B20A5E7C583}"/>
    <cellStyle name="SAPBEXundefined 4 17" xfId="16286" xr:uid="{338123F3-373B-436E-8E86-6E1BDE57B291}"/>
    <cellStyle name="SAPBEXundefined 4 18" xfId="16290" xr:uid="{FDE0CB4A-EC6C-4B4C-BA8F-E4F68198882E}"/>
    <cellStyle name="SAPBEXundefined 4 2" xfId="41291" xr:uid="{03838A93-7ACF-4786-AF48-013C9C48EDD3}"/>
    <cellStyle name="SAPBEXundefined 4 2 10" xfId="46913" xr:uid="{25980B00-41EF-459B-9DFB-4A04BB15AE4F}"/>
    <cellStyle name="SAPBEXundefined 4 2 2" xfId="46914" xr:uid="{3CF7A1CC-8585-49D4-8EE5-C3829EDB6F95}"/>
    <cellStyle name="SAPBEXundefined 4 2 2 2" xfId="46915" xr:uid="{B45E699D-8A0B-4D97-84B4-438D5578B1C9}"/>
    <cellStyle name="SAPBEXundefined 4 2 2 3" xfId="27240" xr:uid="{0A800C34-D5A6-48E1-A213-E689EECC30FE}"/>
    <cellStyle name="SAPBEXundefined 4 2 2 4" xfId="27242" xr:uid="{6A531D0F-635C-4514-BADF-EE928E7A3B52}"/>
    <cellStyle name="SAPBEXundefined 4 2 2 5" xfId="27244" xr:uid="{74EEB678-92BA-4DC3-9B05-0E4220E48F7D}"/>
    <cellStyle name="SAPBEXundefined 4 2 3" xfId="46916" xr:uid="{97BFC9B3-8233-4F75-B61C-FA4428DE9374}"/>
    <cellStyle name="SAPBEXundefined 4 2 4" xfId="46917" xr:uid="{34BDB905-C2F8-42A9-8512-35451724D011}"/>
    <cellStyle name="SAPBEXundefined 4 2 5" xfId="46918" xr:uid="{ADFDAEE2-B39B-4662-A6D8-1990F6BE8754}"/>
    <cellStyle name="SAPBEXundefined 4 2 6" xfId="46919" xr:uid="{20E738C1-E570-4C27-8D1F-D68D57511709}"/>
    <cellStyle name="SAPBEXundefined 4 2 7" xfId="46920" xr:uid="{C9337183-CC73-4F43-A96A-D47AE6453815}"/>
    <cellStyle name="SAPBEXundefined 4 2 8" xfId="46921" xr:uid="{B93DDAB8-4E27-42F5-A016-F977848D2012}"/>
    <cellStyle name="SAPBEXundefined 4 2 9" xfId="46922" xr:uid="{F9E2979C-D839-4586-BE01-93A310732A21}"/>
    <cellStyle name="SAPBEXundefined 4 3" xfId="46923" xr:uid="{A0E4F09C-372B-4ABF-9D62-7337779A3A7A}"/>
    <cellStyle name="SAPBEXundefined 4 3 10" xfId="46924" xr:uid="{DE54B0A3-94DE-4A45-BFBC-ED6AF8B91148}"/>
    <cellStyle name="SAPBEXundefined 4 3 2" xfId="46925" xr:uid="{25B6494C-4D97-4108-A385-43DB7A74C000}"/>
    <cellStyle name="SAPBEXundefined 4 3 2 2" xfId="46926" xr:uid="{83F1BF7F-70E0-4C18-8929-CAC80A7927EB}"/>
    <cellStyle name="SAPBEXundefined 4 3 2 3" xfId="1203" xr:uid="{E103562D-E22F-4F32-AA33-8BC0DDE8C4E5}"/>
    <cellStyle name="SAPBEXundefined 4 3 2 4" xfId="4908" xr:uid="{C3982334-4309-420E-B30F-7072970BE40F}"/>
    <cellStyle name="SAPBEXundefined 4 3 2 5" xfId="4937" xr:uid="{98FD2C8E-46CE-4C26-B924-ACAE1F686FE5}"/>
    <cellStyle name="SAPBEXundefined 4 3 3" xfId="46927" xr:uid="{ED66B5D0-145C-4735-B4FD-C303CA70BFAB}"/>
    <cellStyle name="SAPBEXundefined 4 3 4" xfId="46928" xr:uid="{0A142818-9952-48F1-BFEA-DB128CC449E1}"/>
    <cellStyle name="SAPBEXundefined 4 3 5" xfId="46929" xr:uid="{4F03456E-C3FD-4B5C-8B6D-EAF696DD74D9}"/>
    <cellStyle name="SAPBEXundefined 4 3 6" xfId="46930" xr:uid="{9BBE6455-6312-4861-9691-C64874E9E463}"/>
    <cellStyle name="SAPBEXundefined 4 3 7" xfId="46931" xr:uid="{615F5E96-47B2-4737-9C02-D512B56DC1CF}"/>
    <cellStyle name="SAPBEXundefined 4 3 8" xfId="46932" xr:uid="{C071B68E-5511-4633-BEDA-4D9A3E7F5D1C}"/>
    <cellStyle name="SAPBEXundefined 4 3 9" xfId="46933" xr:uid="{4E699DAC-9978-4E05-B5CF-CDB92897D681}"/>
    <cellStyle name="SAPBEXundefined 4 4" xfId="46934" xr:uid="{8B90EEF1-6A22-4C35-B6EF-A8F56BF84D30}"/>
    <cellStyle name="SAPBEXundefined 4 4 10" xfId="46935" xr:uid="{D4BA1FAA-37B8-4EF8-812B-A4CF3FB03DAA}"/>
    <cellStyle name="SAPBEXundefined 4 4 2" xfId="46936" xr:uid="{1483CC82-2AF2-47C1-A11F-5C7E86FD5C15}"/>
    <cellStyle name="SAPBEXundefined 4 4 2 2" xfId="46937" xr:uid="{B79CDCC9-E2B2-4476-8751-6B561B778F8D}"/>
    <cellStyle name="SAPBEXundefined 4 4 2 3" xfId="5209" xr:uid="{FCB4E366-9E62-4F74-A2F7-814F42D0B1FA}"/>
    <cellStyle name="SAPBEXundefined 4 4 2 4" xfId="5217" xr:uid="{F7B9443B-84FB-4AC6-9C0E-A6FE2EC2A76C}"/>
    <cellStyle name="SAPBEXundefined 4 4 2 5" xfId="5225" xr:uid="{5BF98C70-01C0-4E17-AF65-217F75145174}"/>
    <cellStyle name="SAPBEXundefined 4 4 3" xfId="5266" xr:uid="{5C842EE7-FD43-42BC-B1F8-BBCE27FD8E92}"/>
    <cellStyle name="SAPBEXundefined 4 4 4" xfId="5339" xr:uid="{B2455FE7-233C-483B-8C36-EA94F4EE0BCD}"/>
    <cellStyle name="SAPBEXundefined 4 4 5" xfId="34023" xr:uid="{53351A47-9F7F-4825-878F-69B8CA492AB0}"/>
    <cellStyle name="SAPBEXundefined 4 4 6" xfId="34025" xr:uid="{2694B117-ED0D-4BD1-B611-E30275FE40E5}"/>
    <cellStyle name="SAPBEXundefined 4 4 7" xfId="46938" xr:uid="{693036D1-5955-4E63-86BE-4A4137EE9ECC}"/>
    <cellStyle name="SAPBEXundefined 4 4 8" xfId="46939" xr:uid="{635F8706-3FE9-498E-8456-3435E67A215D}"/>
    <cellStyle name="SAPBEXundefined 4 4 9" xfId="46940" xr:uid="{5F1FCA6B-8CD4-4863-AD8B-43317A76D1DF}"/>
    <cellStyle name="SAPBEXundefined 4 5" xfId="46941" xr:uid="{816EB09E-0666-4B44-B8BD-8F76C239745C}"/>
    <cellStyle name="SAPBEXundefined 4 5 10" xfId="46942" xr:uid="{D5F16E5F-6FE7-414E-8C69-4DDB61D09C1A}"/>
    <cellStyle name="SAPBEXundefined 4 5 2" xfId="46944" xr:uid="{1485D414-56CF-41BD-9ECB-587AFCF79E73}"/>
    <cellStyle name="SAPBEXundefined 4 5 2 2" xfId="35776" xr:uid="{063225D1-3F2F-4B49-A4B2-FC448D3964D2}"/>
    <cellStyle name="SAPBEXundefined 4 5 2 3" xfId="4169" xr:uid="{4EEB01C3-0BFE-4493-8F35-7AF744567F4B}"/>
    <cellStyle name="SAPBEXundefined 4 5 2 4" xfId="2849" xr:uid="{737008BD-2BAF-43BF-AAA1-4F9E15666704}"/>
    <cellStyle name="SAPBEXundefined 4 5 2 5" xfId="4184" xr:uid="{30F531D9-0179-494A-9FC3-E76AE2481EB3}"/>
    <cellStyle name="SAPBEXundefined 4 5 3" xfId="46945" xr:uid="{F980DBC5-5696-4265-8A26-F4F6240BACB3}"/>
    <cellStyle name="SAPBEXundefined 4 5 4" xfId="46946" xr:uid="{2B8922D0-EA1C-4C62-BC81-8308DA8F1FED}"/>
    <cellStyle name="SAPBEXundefined 4 5 5" xfId="34398" xr:uid="{703950A0-76E3-4CA3-BC4C-B00942000815}"/>
    <cellStyle name="SAPBEXundefined 4 5 6" xfId="34408" xr:uid="{15916283-36C2-40C0-ADE4-3FA5C69F1107}"/>
    <cellStyle name="SAPBEXundefined 4 5 7" xfId="31094" xr:uid="{C4BA42EA-F69B-4773-AC52-3B23A4C0DB49}"/>
    <cellStyle name="SAPBEXundefined 4 5 8" xfId="31097" xr:uid="{052D8548-70E6-4888-8576-44861C58F0DD}"/>
    <cellStyle name="SAPBEXundefined 4 5 9" xfId="31100" xr:uid="{88C51168-9827-48E9-9A99-6746D6F41FE5}"/>
    <cellStyle name="SAPBEXundefined 4 6" xfId="46947" xr:uid="{16925973-3FCE-4011-AE9A-364D05B079D9}"/>
    <cellStyle name="SAPBEXundefined 4 6 10" xfId="24822" xr:uid="{A4D762B8-F8CA-4AC2-85C3-90949784EEC8}"/>
    <cellStyle name="SAPBEXundefined 4 6 2" xfId="46948" xr:uid="{64B11D99-ED9D-47F7-84A6-7AE8184E1C9E}"/>
    <cellStyle name="SAPBEXundefined 4 6 2 2" xfId="46949" xr:uid="{47326DE0-1CC7-4A88-BF0D-F3F0F86B5620}"/>
    <cellStyle name="SAPBEXundefined 4 6 2 3" xfId="2053" xr:uid="{5B5B08A7-35F4-4196-81BE-CE1175D3F26C}"/>
    <cellStyle name="SAPBEXundefined 4 6 2 4" xfId="2077" xr:uid="{D45AA3A5-FE09-485E-93E7-6CEACBAB1AB0}"/>
    <cellStyle name="SAPBEXundefined 4 6 2 5" xfId="4268" xr:uid="{ED52376D-337D-417D-92C4-6C8FA4D78986}"/>
    <cellStyle name="SAPBEXundefined 4 6 3" xfId="46950" xr:uid="{E93F86DA-4965-401F-BBE1-87A682B90DC4}"/>
    <cellStyle name="SAPBEXundefined 4 6 4" xfId="46951" xr:uid="{46623FDD-8587-41E7-8CAF-0F60EB391722}"/>
    <cellStyle name="SAPBEXundefined 4 6 5" xfId="34480" xr:uid="{5B2A7007-3CD7-47AA-BE67-D7ECDB18AFAC}"/>
    <cellStyle name="SAPBEXundefined 4 6 6" xfId="34484" xr:uid="{19848867-0188-4FA9-B077-78323C75229C}"/>
    <cellStyle name="SAPBEXundefined 4 6 7" xfId="34490" xr:uid="{2145F2E2-2823-44B1-BC89-EC01EB16DD5D}"/>
    <cellStyle name="SAPBEXundefined 4 6 8" xfId="34497" xr:uid="{A875B325-8ED5-4AFD-A8BB-DE941B5C8532}"/>
    <cellStyle name="SAPBEXundefined 4 6 9" xfId="34504" xr:uid="{DA4D511B-DB7F-42B8-B250-DA312EEAB02B}"/>
    <cellStyle name="SAPBEXundefined 4 7" xfId="46952" xr:uid="{2F05973B-75F2-4DA0-9E43-32B5B61FD9AD}"/>
    <cellStyle name="SAPBEXundefined 4 7 2" xfId="46953" xr:uid="{087CCBB4-AF5E-42A5-8142-775FEDF6B5C6}"/>
    <cellStyle name="SAPBEXundefined 4 7 3" xfId="46954" xr:uid="{5618F9AF-EE0C-40A1-8605-A7DDA871ED9B}"/>
    <cellStyle name="SAPBEXundefined 4 7 4" xfId="46955" xr:uid="{7061D2A7-C380-4B26-A81B-98AC4725744F}"/>
    <cellStyle name="SAPBEXundefined 4 7 5" xfId="34511" xr:uid="{A3814BC3-840E-44DD-A845-8012D3F30A2B}"/>
    <cellStyle name="SAPBEXundefined 4 8" xfId="101" xr:uid="{CA59EE78-BDF5-41ED-B096-1DBA448066C6}"/>
    <cellStyle name="SAPBEXundefined 4 8 2" xfId="46956" xr:uid="{88F497A6-3E0E-4679-827A-256E8FCAC613}"/>
    <cellStyle name="SAPBEXundefined 4 8 3" xfId="46957" xr:uid="{9A303581-E799-4E72-BC5F-FC1C96728105}"/>
    <cellStyle name="SAPBEXundefined 4 8 4" xfId="46958" xr:uid="{D4DBC504-8BEB-49B9-AF49-AA4CFBB10728}"/>
    <cellStyle name="SAPBEXundefined 4 8 5" xfId="26618" xr:uid="{67923DB5-7DEC-403C-B211-16FFDE8E6D80}"/>
    <cellStyle name="SAPBEXundefined 4 9" xfId="46959" xr:uid="{3BA4F00F-B086-4BD3-AA81-C74BB5756945}"/>
    <cellStyle name="SAPBEXundefined 4 9 2" xfId="46960" xr:uid="{F2C798B3-FAE0-422F-95DF-CE17580FDE13}"/>
    <cellStyle name="SAPBEXundefined 4 9 3" xfId="46961" xr:uid="{83D9B359-E355-47C6-A045-7AC91ED65860}"/>
    <cellStyle name="SAPBEXundefined 4 9 4" xfId="46962" xr:uid="{D8641977-3B74-4887-9443-17AD3CA5D980}"/>
    <cellStyle name="SAPBEXundefined 4 9 5" xfId="34527" xr:uid="{16AAE94E-8548-483D-881F-CAAB4347402A}"/>
    <cellStyle name="SAPBEXundefined 4_New TB 18-19" xfId="46963" xr:uid="{C8337907-9586-4777-B1C0-85FC9B48BD0E}"/>
    <cellStyle name="SAPBEXundefined 5" xfId="46964" xr:uid="{10C49B4C-1DFA-4F4E-81AB-8EB396E6C048}"/>
    <cellStyle name="SAPBEXundefined 5 10" xfId="40056" xr:uid="{9C88C8AA-428C-4C33-88C8-5DD225F5276B}"/>
    <cellStyle name="SAPBEXundefined 5 10 2" xfId="46965" xr:uid="{D8D32041-8F84-4C3C-8163-361B9118605D}"/>
    <cellStyle name="SAPBEXundefined 5 10 3" xfId="46966" xr:uid="{2A1CF54F-57A1-4D42-AB16-3BEE5DDF51B9}"/>
    <cellStyle name="SAPBEXundefined 5 10 4" xfId="46967" xr:uid="{B67F7190-73A9-44C0-919D-2F185002328D}"/>
    <cellStyle name="SAPBEXundefined 5 10 5" xfId="46968" xr:uid="{990A6A20-9EE3-42C4-999B-F1C16FAC4C4E}"/>
    <cellStyle name="SAPBEXundefined 5 11" xfId="40058" xr:uid="{516D33EF-BEDF-4AA8-B684-D729E9629B79}"/>
    <cellStyle name="SAPBEXundefined 5 12" xfId="40060" xr:uid="{80923EEF-CD42-4D34-81FC-D59280B6C6FC}"/>
    <cellStyle name="SAPBEXundefined 5 13" xfId="40062" xr:uid="{E843732B-8C74-43FF-B41B-BACFFE55E4C8}"/>
    <cellStyle name="SAPBEXundefined 5 14" xfId="46969" xr:uid="{A179D657-69CA-4335-87BB-1C415076F57A}"/>
    <cellStyle name="SAPBEXundefined 5 15" xfId="46970" xr:uid="{987250CB-C473-4C8F-9C6D-F17975A5EFA2}"/>
    <cellStyle name="SAPBEXundefined 5 16" xfId="2276" xr:uid="{4EF85533-E8E7-467E-B6B9-F7B7F9B9FB43}"/>
    <cellStyle name="SAPBEXundefined 5 17" xfId="2286" xr:uid="{8CECC761-F53A-457C-87F4-67A1ECAA1095}"/>
    <cellStyle name="SAPBEXundefined 5 18" xfId="358" xr:uid="{ACA9738F-83E1-4886-8DFF-722E257CD566}"/>
    <cellStyle name="SAPBEXundefined 5 2" xfId="46971" xr:uid="{A0B9B19D-FBD2-46BC-895E-B8A62E3486AD}"/>
    <cellStyle name="SAPBEXundefined 5 2 10" xfId="46042" xr:uid="{C81E9A88-4E74-4CB1-8B56-9B1202D29BB5}"/>
    <cellStyle name="SAPBEXundefined 5 2 2" xfId="46972" xr:uid="{00A18286-20E6-4E26-9A6C-076C088D0A85}"/>
    <cellStyle name="SAPBEXundefined 5 2 2 2" xfId="46973" xr:uid="{77F135DA-E44B-4883-929A-2155DABB205A}"/>
    <cellStyle name="SAPBEXundefined 5 2 2 3" xfId="46974" xr:uid="{2EBD0524-FD95-4DD5-BC2D-FA421A66E7DA}"/>
    <cellStyle name="SAPBEXundefined 5 2 2 4" xfId="46975" xr:uid="{4468BEB4-7A5A-4838-9573-43D3DCD5363D}"/>
    <cellStyle name="SAPBEXundefined 5 2 2 5" xfId="46976" xr:uid="{31C5F16D-A1F2-461C-AC50-91D045F57E6F}"/>
    <cellStyle name="SAPBEXundefined 5 2 3" xfId="46977" xr:uid="{347BD238-644C-4136-AE07-EC3133D29F01}"/>
    <cellStyle name="SAPBEXundefined 5 2 4" xfId="46978" xr:uid="{30DD9376-62AA-4655-BFF0-A1B432CF6E98}"/>
    <cellStyle name="SAPBEXundefined 5 2 5" xfId="28311" xr:uid="{E62B3652-824C-478E-AC06-7C8D3540480A}"/>
    <cellStyle name="SAPBEXundefined 5 2 6" xfId="46979" xr:uid="{20E499D7-C478-40C0-848B-A9C186EE0C47}"/>
    <cellStyle name="SAPBEXundefined 5 2 7" xfId="46980" xr:uid="{0714A6BD-6D28-4C07-B6D5-320BD3BA91FA}"/>
    <cellStyle name="SAPBEXundefined 5 2 8" xfId="46981" xr:uid="{1072E299-85AB-4A5D-81EB-1980A620C0D8}"/>
    <cellStyle name="SAPBEXundefined 5 2 9" xfId="46982" xr:uid="{22E26680-0387-4B2D-A50D-B68A9E7DC16D}"/>
    <cellStyle name="SAPBEXundefined 5 3" xfId="46983" xr:uid="{8E61A095-A060-43C0-8D2A-6F901B867A99}"/>
    <cellStyle name="SAPBEXundefined 5 3 10" xfId="6475" xr:uid="{BD97696B-039D-456C-A1C6-F25A81F97D57}"/>
    <cellStyle name="SAPBEXundefined 5 3 2" xfId="24976" xr:uid="{98481CDF-B28C-49AD-AAEE-08800779F1AE}"/>
    <cellStyle name="SAPBEXundefined 5 3 2 2" xfId="46984" xr:uid="{FD02E889-03CE-476F-87DC-C0A5F7A01B1B}"/>
    <cellStyle name="SAPBEXundefined 5 3 2 3" xfId="46985" xr:uid="{90C50A4A-AFB9-4EBA-B2C3-E1BFD9926CE4}"/>
    <cellStyle name="SAPBEXundefined 5 3 2 4" xfId="46986" xr:uid="{B64B364E-ECE6-42C0-AD6C-78588657B30B}"/>
    <cellStyle name="SAPBEXundefined 5 3 2 5" xfId="46987" xr:uid="{EB3EE6B5-BF3B-4E1C-9238-47BAB34793ED}"/>
    <cellStyle name="SAPBEXundefined 5 3 3" xfId="24981" xr:uid="{F64D1C78-E0F8-4398-9186-E3274CDBAF31}"/>
    <cellStyle name="SAPBEXundefined 5 3 4" xfId="46988" xr:uid="{DDB6AC7B-143B-4F80-ABA6-B5B4186F66B9}"/>
    <cellStyle name="SAPBEXundefined 5 3 5" xfId="46989" xr:uid="{D889AFE0-08E7-433B-9773-286376BC85EA}"/>
    <cellStyle name="SAPBEXundefined 5 3 6" xfId="16154" xr:uid="{940FF737-B523-4275-8A06-AC88F9E320C1}"/>
    <cellStyle name="SAPBEXundefined 5 3 7" xfId="16160" xr:uid="{5E5E5FEC-7C2C-4921-8AE8-E63D5EF2C42C}"/>
    <cellStyle name="SAPBEXundefined 5 3 8" xfId="16166" xr:uid="{8EDF9D72-3888-4409-96EE-466CB70E986E}"/>
    <cellStyle name="SAPBEXundefined 5 3 9" xfId="16170" xr:uid="{DD395D57-EC46-4C5F-9589-85DE575EB4F9}"/>
    <cellStyle name="SAPBEXundefined 5 4" xfId="46990" xr:uid="{A04AA200-F8A3-4808-A4CE-0E945ADA9D77}"/>
    <cellStyle name="SAPBEXundefined 5 4 10" xfId="46991" xr:uid="{960C3F8F-3D52-4DC6-867C-4D7524F1BCF2}"/>
    <cellStyle name="SAPBEXundefined 5 4 2" xfId="46992" xr:uid="{1A0271AC-C293-475D-91C1-ACE5EBF0EDA1}"/>
    <cellStyle name="SAPBEXundefined 5 4 2 2" xfId="46993" xr:uid="{4FAF2422-F36D-4460-B86D-B557415479F9}"/>
    <cellStyle name="SAPBEXundefined 5 4 2 3" xfId="46994" xr:uid="{2BC29753-88FA-4554-91EC-ACF31E8B17FF}"/>
    <cellStyle name="SAPBEXundefined 5 4 2 4" xfId="46995" xr:uid="{5FF709B8-47D3-4816-885E-A2EED8D192E3}"/>
    <cellStyle name="SAPBEXundefined 5 4 2 5" xfId="37492" xr:uid="{7EAE7613-6A09-4578-9A3C-78D40341A1A2}"/>
    <cellStyle name="SAPBEXundefined 5 4 3" xfId="1033" xr:uid="{B7B836AB-0B20-4D81-912C-451E36BA4E20}"/>
    <cellStyle name="SAPBEXundefined 5 4 4" xfId="1046" xr:uid="{ED3F6C1A-6A7E-451F-A404-74D5DA5A9849}"/>
    <cellStyle name="SAPBEXundefined 5 4 5" xfId="30098" xr:uid="{1791F852-E749-45E8-873D-EE437D7E99C1}"/>
    <cellStyle name="SAPBEXundefined 5 4 6" xfId="30102" xr:uid="{7A8BE226-85AD-42EE-8C6B-5A677CC657E3}"/>
    <cellStyle name="SAPBEXundefined 5 4 7" xfId="46996" xr:uid="{D1A5D645-3FB0-413A-A124-D06C39381D88}"/>
    <cellStyle name="SAPBEXundefined 5 4 8" xfId="46997" xr:uid="{83D4831C-99F9-43DC-BCF8-D475D213C323}"/>
    <cellStyle name="SAPBEXundefined 5 4 9" xfId="46998" xr:uid="{D364B3FF-2446-4B1E-99E7-6D920571C794}"/>
    <cellStyle name="SAPBEXundefined 5 5" xfId="46999" xr:uid="{B397C608-7C90-4174-9969-7FC90A06C932}"/>
    <cellStyle name="SAPBEXundefined 5 5 10" xfId="12317" xr:uid="{EADF0753-8482-4220-985A-577DA3896A31}"/>
    <cellStyle name="SAPBEXundefined 5 5 2" xfId="47000" xr:uid="{0A914054-C729-4B42-9E53-86C63A10CA2B}"/>
    <cellStyle name="SAPBEXundefined 5 5 2 2" xfId="40417" xr:uid="{4F9A5752-BC9E-47D1-91A2-327127E6F043}"/>
    <cellStyle name="SAPBEXundefined 5 5 2 3" xfId="40419" xr:uid="{9253B425-A5F9-4AF7-AE02-45BA5BC9CA0A}"/>
    <cellStyle name="SAPBEXundefined 5 5 2 4" xfId="40421" xr:uid="{BC4F10AC-C4D5-4EC3-A505-E29FD17A6041}"/>
    <cellStyle name="SAPBEXundefined 5 5 2 5" xfId="37564" xr:uid="{B1740D27-7A9B-4628-BCB7-6AC91F3C4CA9}"/>
    <cellStyle name="SAPBEXundefined 5 5 3" xfId="47001" xr:uid="{63138F02-1400-4FF2-817B-5B6B00467032}"/>
    <cellStyle name="SAPBEXundefined 5 5 4" xfId="2089" xr:uid="{08DEF6BD-2708-4E98-BADE-CAC3C91B333F}"/>
    <cellStyle name="SAPBEXundefined 5 5 5" xfId="34606" xr:uid="{E76A85B4-2E23-4E3D-9C6F-32C07DAF8290}"/>
    <cellStyle name="SAPBEXundefined 5 5 6" xfId="34612" xr:uid="{A6DBD24C-9073-411F-8E86-761BACF03824}"/>
    <cellStyle name="SAPBEXundefined 5 5 7" xfId="31112" xr:uid="{7A749BC5-DB9B-4FFF-9ECB-98DD1EEC5786}"/>
    <cellStyle name="SAPBEXundefined 5 5 8" xfId="31115" xr:uid="{E094AED7-650F-4064-9B5A-6ECF1D9349EE}"/>
    <cellStyle name="SAPBEXundefined 5 5 9" xfId="31119" xr:uid="{D578E647-4923-4F71-B2E0-44536888AB3C}"/>
    <cellStyle name="SAPBEXundefined 5 6" xfId="19806" xr:uid="{4550124B-9D55-44E9-8478-76D39FA1629E}"/>
    <cellStyle name="SAPBEXundefined 5 6 10" xfId="47002" xr:uid="{F721DE91-03CE-403B-868D-2F38761DDDA7}"/>
    <cellStyle name="SAPBEXundefined 5 6 2" xfId="47003" xr:uid="{290D6F41-C122-4366-B255-E054766326DF}"/>
    <cellStyle name="SAPBEXundefined 5 6 2 2" xfId="40515" xr:uid="{963FC5ED-86FF-46D5-AADA-0ADB410B1DC4}"/>
    <cellStyle name="SAPBEXundefined 5 6 2 3" xfId="40517" xr:uid="{FE34AD55-105A-400C-9A43-0D85F3DEBDA4}"/>
    <cellStyle name="SAPBEXundefined 5 6 2 4" xfId="40519" xr:uid="{E6D5B7BE-4ED2-4001-858B-6A734B09ADED}"/>
    <cellStyle name="SAPBEXundefined 5 6 2 5" xfId="34574" xr:uid="{0C6E8BDF-CFA5-4238-9C1C-1CD8C6A82ADF}"/>
    <cellStyle name="SAPBEXundefined 5 6 3" xfId="47004" xr:uid="{23605E7B-9E32-4586-9886-EF1275998DBA}"/>
    <cellStyle name="SAPBEXundefined 5 6 4" xfId="47005" xr:uid="{E9AF4199-6A5A-479F-AFEA-81B38CAB9A39}"/>
    <cellStyle name="SAPBEXundefined 5 6 5" xfId="34674" xr:uid="{86C467CD-4ACC-4704-96C1-7B46D64EB6EC}"/>
    <cellStyle name="SAPBEXundefined 5 6 6" xfId="34679" xr:uid="{F081C6D2-E511-40F6-BFF5-F2522FD8E293}"/>
    <cellStyle name="SAPBEXundefined 5 6 7" xfId="34692" xr:uid="{481564F0-20D8-42B9-A603-1A1DECFC3741}"/>
    <cellStyle name="SAPBEXundefined 5 6 8" xfId="34708" xr:uid="{08561250-68A6-4545-A799-62B4E5C5C69F}"/>
    <cellStyle name="SAPBEXundefined 5 6 9" xfId="34717" xr:uid="{1E8C2FB9-494A-4AAE-82C9-A14EE2DF6D82}"/>
    <cellStyle name="SAPBEXundefined 5 7" xfId="19809" xr:uid="{D0FBBF72-01D6-4081-80BB-D80E4A06A162}"/>
    <cellStyle name="SAPBEXundefined 5 7 2" xfId="47006" xr:uid="{4551A9DD-A968-427B-A715-80A5F7C5EDDB}"/>
    <cellStyle name="SAPBEXundefined 5 7 3" xfId="47007" xr:uid="{4606FAE0-B391-4818-A6B1-9F1B5BE72F74}"/>
    <cellStyle name="SAPBEXundefined 5 7 4" xfId="47008" xr:uid="{C9C6A4CC-49C1-4C90-82CB-ACD8D50CC532}"/>
    <cellStyle name="SAPBEXundefined 5 7 5" xfId="34756" xr:uid="{566D0B36-5353-4C64-87E7-5F8FEA152508}"/>
    <cellStyle name="SAPBEXundefined 5 8" xfId="19812" xr:uid="{20D9C489-2D59-4995-AF57-3A9B0EC449DD}"/>
    <cellStyle name="SAPBEXundefined 5 8 2" xfId="47009" xr:uid="{96F64D5A-606D-453F-9400-D907C14B313C}"/>
    <cellStyle name="SAPBEXundefined 5 8 3" xfId="47010" xr:uid="{6B04B265-7B48-4B19-B408-70267B169C1C}"/>
    <cellStyle name="SAPBEXundefined 5 8 4" xfId="47011" xr:uid="{0D43EAA9-B1A8-40FB-9A2E-25684EB87340}"/>
    <cellStyle name="SAPBEXundefined 5 8 5" xfId="26811" xr:uid="{C688384F-8390-492D-943B-C22FF5EC83CB}"/>
    <cellStyle name="SAPBEXundefined 5 9" xfId="19815" xr:uid="{79DC4FA3-BA8D-47DC-A9E7-CCB69A4FBCC4}"/>
    <cellStyle name="SAPBEXundefined 5 9 2" xfId="47012" xr:uid="{CC5BC278-4E2F-4EEB-A067-3561B38E5ED9}"/>
    <cellStyle name="SAPBEXundefined 5 9 3" xfId="47013" xr:uid="{19F545B0-C87B-4667-A759-8BEF22A5C81E}"/>
    <cellStyle name="SAPBEXundefined 5 9 4" xfId="47014" xr:uid="{62D90A72-9DE9-4FCC-BB36-71EC8D22D612}"/>
    <cellStyle name="SAPBEXundefined 5 9 5" xfId="34775" xr:uid="{2104D4B1-49F2-4E70-A869-F084C7C44401}"/>
    <cellStyle name="SAPBEXundefined 5_New TB 18-19" xfId="14343" xr:uid="{FC9FD8A1-06DE-4567-B99E-914FD8F99ACA}"/>
    <cellStyle name="SAPBEXundefined 6" xfId="39442" xr:uid="{51DC4D12-8D60-4AB0-9530-8F9167BCBBDF}"/>
    <cellStyle name="SAPBEXundefined 6 10" xfId="47015" xr:uid="{F0564B58-10D9-46EE-9E08-08BD062964B5}"/>
    <cellStyle name="SAPBEXundefined 6 2" xfId="47016" xr:uid="{46E2CA1A-1C27-4AA6-A50D-2539CED65F4D}"/>
    <cellStyle name="SAPBEXundefined 6 2 2" xfId="349" xr:uid="{0CA2AE97-E404-4FC4-978B-649A307E675E}"/>
    <cellStyle name="SAPBEXundefined 6 2 3" xfId="398" xr:uid="{4433F5C8-4FCC-46E7-940D-67545EE66D3B}"/>
    <cellStyle name="SAPBEXundefined 6 2 4" xfId="224" xr:uid="{CC216852-17D8-40A2-9871-D5D6138EACE8}"/>
    <cellStyle name="SAPBEXundefined 6 2 5" xfId="113" xr:uid="{676F5840-74B6-4C12-A314-E5F34CD57B51}"/>
    <cellStyle name="SAPBEXundefined 6 3" xfId="47017" xr:uid="{3DFE6DD1-003A-4788-9272-14CD63DD6540}"/>
    <cellStyle name="SAPBEXundefined 6 4" xfId="38325" xr:uid="{BE6290EE-98B5-4EE6-9BFA-4B415F635D29}"/>
    <cellStyle name="SAPBEXundefined 6 5" xfId="36518" xr:uid="{0F02AF2A-6903-43E0-BBA4-85A546BB46CE}"/>
    <cellStyle name="SAPBEXundefined 6 6" xfId="19827" xr:uid="{2DAE05C8-3950-4A86-8A6C-C0FEEB110A81}"/>
    <cellStyle name="SAPBEXundefined 6 7" xfId="19832" xr:uid="{2073F2C5-DC56-4F09-8820-AE5CB1B351BB}"/>
    <cellStyle name="SAPBEXundefined 6 8" xfId="19837" xr:uid="{2EFEB7FE-5436-4BC4-A034-8EABDC3E54CE}"/>
    <cellStyle name="SAPBEXundefined 6 9" xfId="15074" xr:uid="{FECBC87E-F34F-409F-A0D5-B47827EDEF7E}"/>
    <cellStyle name="SAPBEXundefined 7" xfId="39444" xr:uid="{9DE68CB4-E11A-457E-A24C-222C88092C3A}"/>
    <cellStyle name="SAPBEXundefined 7 10" xfId="47018" xr:uid="{3CA23002-C636-4633-96A1-AD7AF35BAD03}"/>
    <cellStyle name="SAPBEXundefined 7 2" xfId="42408" xr:uid="{58144782-EF60-4359-98F9-3282488DE6F9}"/>
    <cellStyle name="SAPBEXundefined 7 2 2" xfId="47019" xr:uid="{A179B54B-815E-471E-8D95-825C9E12E1B2}"/>
    <cellStyle name="SAPBEXundefined 7 2 3" xfId="47020" xr:uid="{19F51131-6051-4B8D-BA68-020E0102605F}"/>
    <cellStyle name="SAPBEXundefined 7 2 4" xfId="47021" xr:uid="{BD93BE52-CD8C-4B78-938F-18F859A7CD63}"/>
    <cellStyle name="SAPBEXundefined 7 2 5" xfId="47022" xr:uid="{FE52275A-CC60-4869-9C4B-DCFF585D6684}"/>
    <cellStyle name="SAPBEXundefined 7 3" xfId="1694" xr:uid="{DD460E36-114A-4661-B335-70F9CD6A5F7F}"/>
    <cellStyle name="SAPBEXundefined 7 4" xfId="42410" xr:uid="{1FCFE04F-FB73-4F21-840C-78E8FCFE8DE0}"/>
    <cellStyle name="SAPBEXundefined 7 5" xfId="47023" xr:uid="{D20C58A8-F049-4FA5-9662-20D768D6E6D1}"/>
    <cellStyle name="SAPBEXundefined 7 6" xfId="19863" xr:uid="{2F5ED614-B1ED-42C5-A956-2D2BCD9F53E4}"/>
    <cellStyle name="SAPBEXundefined 7 7" xfId="19866" xr:uid="{76FF3BAD-7F79-4C6E-8B83-FA4C5D3591E4}"/>
    <cellStyle name="SAPBEXundefined 7 8" xfId="19869" xr:uid="{A3083FA1-8785-41DC-98DB-AB6A82A9A7AC}"/>
    <cellStyle name="SAPBEXundefined 7 9" xfId="17182" xr:uid="{21CD1A4A-1F7A-4D5E-B34F-8C472FA49F33}"/>
    <cellStyle name="SAPBEXundefined 8" xfId="994" xr:uid="{D466E68D-FB09-4A0C-8B22-950B1E4BB975}"/>
    <cellStyle name="SAPBEXundefined 8 10" xfId="47024" xr:uid="{D0F42BA3-26A8-4E81-BB7F-009053DE5775}"/>
    <cellStyle name="SAPBEXundefined 8 2" xfId="34659" xr:uid="{1E270A71-69B7-4AAE-933F-44AA2202F447}"/>
    <cellStyle name="SAPBEXundefined 8 2 2" xfId="44240" xr:uid="{109443E3-2CC4-4CD0-B304-B6D3E18A2356}"/>
    <cellStyle name="SAPBEXundefined 8 2 3" xfId="44248" xr:uid="{4C91EFE9-9483-4CA0-9CD8-ABEBC120F43A}"/>
    <cellStyle name="SAPBEXundefined 8 2 4" xfId="44250" xr:uid="{97F9574E-69F0-4360-A276-E29D9738C343}"/>
    <cellStyle name="SAPBEXundefined 8 2 5" xfId="44252" xr:uid="{E9400C06-9FCF-4345-8F67-ED464E95AFD0}"/>
    <cellStyle name="SAPBEXundefined 8 3" xfId="34662" xr:uid="{28C73266-9176-48BE-91D0-BCE9B8EF6C9C}"/>
    <cellStyle name="SAPBEXundefined 8 4" xfId="34664" xr:uid="{4270F6BE-EBD9-427B-B781-4456E4241F16}"/>
    <cellStyle name="SAPBEXundefined 8 5" xfId="47025" xr:uid="{B01652BA-BDC1-4BC8-9EE5-9E8F771BBBC4}"/>
    <cellStyle name="SAPBEXundefined 8 6" xfId="19875" xr:uid="{B3FDB24C-69B3-44BB-82D0-0C9754DEA335}"/>
    <cellStyle name="SAPBEXundefined 8 7" xfId="19878" xr:uid="{71426BBA-9FB4-4E87-9C3D-26D4501D7E66}"/>
    <cellStyle name="SAPBEXundefined 8 8" xfId="19881" xr:uid="{8F2B4E42-64E1-475A-98B2-670DEB46F82B}"/>
    <cellStyle name="SAPBEXundefined 8 9" xfId="19884" xr:uid="{76E7720C-0833-4C56-BEE5-288F9D4AC0C9}"/>
    <cellStyle name="SAPBEXundefined 9" xfId="187" xr:uid="{5D90CCAA-88F2-45A9-8D50-F9C40DC8FAE7}"/>
    <cellStyle name="SAPBEXundefined 9 10" xfId="47026" xr:uid="{7DA93979-7BF9-4BC0-B5A3-E6F5C0FA5875}"/>
    <cellStyle name="SAPBEXundefined 9 2" xfId="44567" xr:uid="{FE9EBA7D-9DD4-43D8-BC93-1F99AACBB61D}"/>
    <cellStyle name="SAPBEXundefined 9 2 2" xfId="44569" xr:uid="{FA6A62A3-8563-48CE-A063-E81B91915140}"/>
    <cellStyle name="SAPBEXundefined 9 2 3" xfId="44573" xr:uid="{44841AE0-2934-4B56-BCDB-B2C2300EC33B}"/>
    <cellStyle name="SAPBEXundefined 9 2 4" xfId="44575" xr:uid="{D288A7D6-B96E-426F-A389-E9FAD8B60A50}"/>
    <cellStyle name="SAPBEXundefined 9 2 5" xfId="44577" xr:uid="{A9148A90-65FB-4E05-9538-8592E529B321}"/>
    <cellStyle name="SAPBEXundefined 9 3" xfId="47027" xr:uid="{013BD483-22CE-42DC-BB6F-3F3B60C09964}"/>
    <cellStyle name="SAPBEXundefined 9 4" xfId="47028" xr:uid="{75562AF0-BE1E-4677-8CB1-65C20BA4C53D}"/>
    <cellStyle name="SAPBEXundefined 9 5" xfId="47029" xr:uid="{471E5597-53EF-47EA-88E1-CC31ED3EC4CB}"/>
    <cellStyle name="SAPBEXundefined 9 6" xfId="525" xr:uid="{1F091BAD-0348-47D3-AAA8-08A267B512D9}"/>
    <cellStyle name="SAPBEXundefined 9 7" xfId="7684" xr:uid="{D3064AF5-EB9E-40F5-B0A6-CB9491F8B524}"/>
    <cellStyle name="SAPBEXundefined 9 8" xfId="7700" xr:uid="{BD37AB27-E58B-4DAF-A137-75E09234CD03}"/>
    <cellStyle name="SAPBEXundefined 9 9" xfId="3255" xr:uid="{2A3CB330-24B5-4554-A942-68ED68D078E0}"/>
    <cellStyle name="SAPBEXundefined_New TB 18-19" xfId="47030" xr:uid="{B88A9DD7-576C-4BFB-B1C8-C3D8A881BD19}"/>
    <cellStyle name="SDEntry" xfId="21310" xr:uid="{C1CF4950-E3A3-4962-8598-8663ECCAF147}"/>
    <cellStyle name="SDHeader" xfId="16644" xr:uid="{164C91CB-BEA2-472E-937B-E82FF82C5A1A}"/>
    <cellStyle name="SECategory" xfId="47031" xr:uid="{5F92B0BC-AEFE-483A-8A00-B43EB543A63D}"/>
    <cellStyle name="SEEntry" xfId="47032" xr:uid="{736B6C52-B78A-4EE7-A5D1-6E75C94B6639}"/>
    <cellStyle name="SEFormula" xfId="40733" xr:uid="{CFAC5A90-9997-44E2-B9E4-B98091E993AE}"/>
    <cellStyle name="SEHeader" xfId="13506" xr:uid="{635BB3D8-D42A-45B6-B749-C50F19941E29}"/>
    <cellStyle name="SELocked" xfId="47033" xr:uid="{603F7FBC-F4DB-4AE0-BBC8-F211608BD5D2}"/>
    <cellStyle name="SEPEntry" xfId="40363" xr:uid="{83B89746-6E98-4671-B398-0942330C4E21}"/>
    <cellStyle name="SPEntry" xfId="47034" xr:uid="{DF3DE90C-ABF3-475A-883B-81C6408D3AE3}"/>
    <cellStyle name="SPFormula" xfId="32764" xr:uid="{684AAE24-E964-4552-8EE4-9AEACA349074}"/>
    <cellStyle name="SPHeader" xfId="22886" xr:uid="{251A76BB-8232-4849-B707-26B55CC03407}"/>
    <cellStyle name="SPLocked" xfId="31440" xr:uid="{CA4F8041-DC29-497D-B183-6E880A21BC25}"/>
    <cellStyle name="SRHeader" xfId="23935" xr:uid="{3AC51E19-D539-480F-9136-F8D418CF6A3B}"/>
    <cellStyle name="Standard_Balance Sheet" xfId="24032" xr:uid="{31332272-6785-4340-82CF-83ABCAB0731F}"/>
    <cellStyle name="Style 1" xfId="4357" xr:uid="{2D52E3B9-F6A4-420C-806B-8827628CDF7C}"/>
    <cellStyle name="subhead" xfId="47035" xr:uid="{0CC1A468-3C07-4355-A636-B1C7AAAFD02C}"/>
    <cellStyle name="Subtotal" xfId="47037" xr:uid="{FE4E6FF5-8E64-47F8-AD88-07752985BE06}"/>
    <cellStyle name="Text Indent A" xfId="13311" xr:uid="{C538192D-8BEB-4772-A0B2-FA1BFA8BC93B}"/>
    <cellStyle name="Text Indent B" xfId="13320" xr:uid="{376E703B-F726-4D9F-8803-96D8A67959B4}"/>
    <cellStyle name="Text Indent C" xfId="13335" xr:uid="{66AC2C45-5BB9-4F37-87F2-98D98396F5CB}"/>
    <cellStyle name="þ_x001d_ð¤_x000c_¯þ_x0014__x000d_¨þU_x0001_À_x0004_ _x0015__x000f__x0001__x0001_" xfId="47038" xr:uid="{02313AD4-3141-4EC8-94E1-8CB747483313}"/>
    <cellStyle name="þ_x001d_ðK_x000c_Fý_x001b__x000d_9ýU_x0001_Ð_x0008_¦)_x0007__x0001__x0001_" xfId="47039" xr:uid="{EF2C1AB0-864F-4488-A02B-D787DC09DD48}"/>
    <cellStyle name="Title 2" xfId="408" xr:uid="{EB347A99-B9D4-4C48-B743-6C1CDF3DAD62}"/>
    <cellStyle name="Total 2" xfId="45753" xr:uid="{73F1D61D-1775-4F22-9D52-F7A8ACCFBC7E}"/>
    <cellStyle name="Total 2 10" xfId="34973" xr:uid="{316DE496-00DF-4173-976F-BE4E1CD51F08}"/>
    <cellStyle name="Total 2 10 2" xfId="47040" xr:uid="{1761B4C7-7D57-4019-BF7F-3B4CDB3FD447}"/>
    <cellStyle name="Total 2 10 3" xfId="1358" xr:uid="{AD46E0E4-52AB-4BE7-890F-3FA9C517C8FB}"/>
    <cellStyle name="Total 2 10 4" xfId="5025" xr:uid="{92EAFD67-1B20-40A1-AE6A-850E295B7392}"/>
    <cellStyle name="Total 2 10 5" xfId="5047" xr:uid="{B994C04F-DCB6-4011-8584-85CEE2235A0E}"/>
    <cellStyle name="Total 2 11" xfId="34975" xr:uid="{7683507E-9FDB-4526-AFC5-7B2198B2BAD4}"/>
    <cellStyle name="Total 2 11 2" xfId="47041" xr:uid="{463D5CD9-AFC7-439B-A9A1-1DB2CB3A2405}"/>
    <cellStyle name="Total 2 11 3" xfId="1686" xr:uid="{936F6735-0B2F-4587-BC64-8DF159FBD295}"/>
    <cellStyle name="Total 2 11 4" xfId="5083" xr:uid="{E4B765E1-A561-45C3-9FFB-F8F6B2F3B6F2}"/>
    <cellStyle name="Total 2 11 5" xfId="5105" xr:uid="{144F5650-4F19-4E2E-91B9-C6B167033CE1}"/>
    <cellStyle name="Total 2 12" xfId="47042" xr:uid="{3A9B277C-AE6D-4E28-AD83-5999EADCF24D}"/>
    <cellStyle name="Total 2 12 2" xfId="33781" xr:uid="{6F8A879B-E453-4550-8F20-88AA5484395E}"/>
    <cellStyle name="Total 2 12 3" xfId="5708" xr:uid="{64D39D0E-32E1-4221-9F9C-69A3EF145EC4}"/>
    <cellStyle name="Total 2 12 4" xfId="5724" xr:uid="{B04F2099-DADE-4482-9A8E-E22252D1F05A}"/>
    <cellStyle name="Total 2 12 5" xfId="5740" xr:uid="{C8AF0D31-C010-4A44-AB85-06790606D39F}"/>
    <cellStyle name="Total 2 13" xfId="47043" xr:uid="{FECA7439-16B7-4C88-BA78-A599E9805698}"/>
    <cellStyle name="Total 2 14" xfId="47044" xr:uid="{B82975D4-FFB0-4499-BC43-6BD4E368A848}"/>
    <cellStyle name="Total 2 15" xfId="47045" xr:uid="{5475A918-5EEB-49A6-A6C0-621F70FD2EC4}"/>
    <cellStyle name="Total 2 16" xfId="47047" xr:uid="{9E4FC756-7C6D-4943-9755-5FC4DFF66ED0}"/>
    <cellStyle name="Total 2 17" xfId="47048" xr:uid="{ECA9F2CA-1B0B-41FE-868A-B043FF586D5E}"/>
    <cellStyle name="Total 2 18" xfId="44556" xr:uid="{8C512544-4A34-42CD-8DD6-C81967283451}"/>
    <cellStyle name="Total 2 19" xfId="44558" xr:uid="{4F46744F-D1A0-491E-977F-8876ECD603C6}"/>
    <cellStyle name="Total 2 2" xfId="2879" xr:uid="{DF3F23DC-1166-4275-A9AC-2771C7C1A997}"/>
    <cellStyle name="Total 2 2 10" xfId="47049" xr:uid="{9D36BAC6-5276-42BA-8161-251F2B5E4B33}"/>
    <cellStyle name="Total 2 2 10 2" xfId="13969" xr:uid="{39E5A555-6D5D-4550-A5F3-09D08FB72192}"/>
    <cellStyle name="Total 2 2 10 3" xfId="13981" xr:uid="{5A190767-41E8-49A4-A60D-9971D7478F6C}"/>
    <cellStyle name="Total 2 2 10 4" xfId="13992" xr:uid="{A251E5EE-96EB-472F-AC9C-5FB874806E7C}"/>
    <cellStyle name="Total 2 2 10 5" xfId="14003" xr:uid="{2BA0FC36-4284-410A-AD8C-9333AD6CA11E}"/>
    <cellStyle name="Total 2 2 11" xfId="7731" xr:uid="{3E723806-52A4-49A1-BF8D-0A0758D56AAF}"/>
    <cellStyle name="Total 2 2 12" xfId="7748" xr:uid="{07BA3D96-3F03-4F7A-AB3F-48E3502BC868}"/>
    <cellStyle name="Total 2 2 13" xfId="7753" xr:uid="{FDF4F44D-E75D-4C42-882F-FBBFDFB42C40}"/>
    <cellStyle name="Total 2 2 14" xfId="7758" xr:uid="{83FC95F8-BE0A-4764-BF75-2FC5783F9637}"/>
    <cellStyle name="Total 2 2 15" xfId="7765" xr:uid="{F0ABE853-8964-4CFD-95ED-C14B66CC16EC}"/>
    <cellStyle name="Total 2 2 16" xfId="7944" xr:uid="{8046AA1E-8D36-4831-8879-62CBAAD17997}"/>
    <cellStyle name="Total 2 2 17" xfId="7951" xr:uid="{498A84B3-D05A-40AD-9FC3-927C31853215}"/>
    <cellStyle name="Total 2 2 18" xfId="7957" xr:uid="{14DFCD92-2C44-4EA0-BA42-D9FD7B9BA68D}"/>
    <cellStyle name="Total 2 2 2" xfId="25997" xr:uid="{22917A3A-DDD7-4224-B1A7-60C7FC05DB0B}"/>
    <cellStyle name="Total 2 2 2 10" xfId="5444" xr:uid="{95366FEE-1845-4035-9002-5E5B4563D01D}"/>
    <cellStyle name="Total 2 2 2 2" xfId="44183" xr:uid="{190C94E3-AF07-43D8-B530-6EECF545C230}"/>
    <cellStyle name="Total 2 2 2 2 2" xfId="47050" xr:uid="{8184E403-387D-4A39-AFD2-B755CCD0008B}"/>
    <cellStyle name="Total 2 2 2 2 3" xfId="47051" xr:uid="{BB569761-F121-4C80-9C98-11B726A289EA}"/>
    <cellStyle name="Total 2 2 2 2 4" xfId="47052" xr:uid="{6866C227-982A-48B3-A169-779149B02EA9}"/>
    <cellStyle name="Total 2 2 2 2 5" xfId="47053" xr:uid="{0653C849-44AB-422D-A6B0-0BAC5968FEC6}"/>
    <cellStyle name="Total 2 2 2 3" xfId="47054" xr:uid="{67A4BD38-ECB3-4BBF-B010-33D9537707E1}"/>
    <cellStyle name="Total 2 2 2 4" xfId="47055" xr:uid="{1E0B382D-FE96-4CEA-8D96-14322437174C}"/>
    <cellStyle name="Total 2 2 2 5" xfId="47056" xr:uid="{8008508D-75BD-416C-9DF0-487CDD773AD2}"/>
    <cellStyle name="Total 2 2 2 6" xfId="47057" xr:uid="{2413CAF3-1DAE-41A0-8B4B-BE682560ADE0}"/>
    <cellStyle name="Total 2 2 2 7" xfId="7783" xr:uid="{6C859A7C-47EE-4EB6-8D7E-8662146CAF3F}"/>
    <cellStyle name="Total 2 2 2 8" xfId="7787" xr:uid="{6380751A-5205-4132-849B-98B64AAB762B}"/>
    <cellStyle name="Total 2 2 2 9" xfId="7791" xr:uid="{8DE334D5-0C34-4672-9EFD-93B553895997}"/>
    <cellStyle name="Total 2 2 3" xfId="47058" xr:uid="{DB6DC808-9812-41EE-9254-F2918E829C6C}"/>
    <cellStyle name="Total 2 2 3 10" xfId="36104" xr:uid="{CA212BCA-AD84-46F8-8155-9FE312115116}"/>
    <cellStyle name="Total 2 2 3 2" xfId="44202" xr:uid="{1F233CE5-5359-490C-BD2B-087ECFC104B4}"/>
    <cellStyle name="Total 2 2 3 2 2" xfId="47059" xr:uid="{67F1F8CB-DA68-419E-8043-770291B2FA48}"/>
    <cellStyle name="Total 2 2 3 2 3" xfId="47060" xr:uid="{5C28AF8B-80F6-4D83-A756-0B4F60F588C7}"/>
    <cellStyle name="Total 2 2 3 2 4" xfId="47061" xr:uid="{2C6D0F3F-E122-4BAF-94F7-CD2F746C734C}"/>
    <cellStyle name="Total 2 2 3 2 5" xfId="47062" xr:uid="{88FCA74D-4CAD-47BB-9762-65521EDC8704}"/>
    <cellStyle name="Total 2 2 3 3" xfId="47063" xr:uid="{A5F8B8A8-757F-4E2D-BEAD-D51DD7C89480}"/>
    <cellStyle name="Total 2 2 3 4" xfId="47064" xr:uid="{91A9A13A-F177-4897-8BA8-4EABAF58574E}"/>
    <cellStyle name="Total 2 2 3 5" xfId="47065" xr:uid="{AC9034FF-F642-4786-8EFE-76E50F14BE54}"/>
    <cellStyle name="Total 2 2 3 6" xfId="47066" xr:uid="{1E131576-F583-4CE3-AC13-B32A769CAB0A}"/>
    <cellStyle name="Total 2 2 3 7" xfId="7811" xr:uid="{ABA4FA0C-325B-4EE8-8BEB-020B8F3E7080}"/>
    <cellStyle name="Total 2 2 3 8" xfId="7815" xr:uid="{24B59DC8-8703-40B2-AEFA-6B67F2F373D6}"/>
    <cellStyle name="Total 2 2 3 9" xfId="7819" xr:uid="{ABD0F36C-FA40-44F2-B784-354AAA4188EA}"/>
    <cellStyle name="Total 2 2 4" xfId="47067" xr:uid="{7AE6C295-A280-48E1-8966-BDB3E5FA4989}"/>
    <cellStyle name="Total 2 2 4 10" xfId="36127" xr:uid="{922179DD-1977-420F-A4DF-220D1AF06D5E}"/>
    <cellStyle name="Total 2 2 4 2" xfId="44221" xr:uid="{385F23D0-0A47-4E57-8F22-F45DF9F58687}"/>
    <cellStyle name="Total 2 2 4 2 2" xfId="47068" xr:uid="{4E058DA3-893E-4E22-A3CE-CD6AD3C72555}"/>
    <cellStyle name="Total 2 2 4 2 3" xfId="47069" xr:uid="{921FF11C-82F2-4090-9D49-98A319F1F114}"/>
    <cellStyle name="Total 2 2 4 2 4" xfId="47070" xr:uid="{E4D902E4-26DE-4BFE-90EC-337A18837773}"/>
    <cellStyle name="Total 2 2 4 2 5" xfId="47071" xr:uid="{BD07B732-5AD1-44B8-94C5-8A7A28115EFC}"/>
    <cellStyle name="Total 2 2 4 3" xfId="47072" xr:uid="{C62CA386-7D04-4FBB-BBB4-97560ED80835}"/>
    <cellStyle name="Total 2 2 4 4" xfId="47073" xr:uid="{6AAA899B-8902-47FD-AA7E-29380FE18196}"/>
    <cellStyle name="Total 2 2 4 5" xfId="47074" xr:uid="{BCEB7A64-C0E3-40F7-8FDD-4B8186DB976A}"/>
    <cellStyle name="Total 2 2 4 6" xfId="47075" xr:uid="{E6A969E0-CF00-42FE-A849-A7F2D593E443}"/>
    <cellStyle name="Total 2 2 4 7" xfId="7842" xr:uid="{C8244816-CD77-410C-8E5A-55FCB3CC4886}"/>
    <cellStyle name="Total 2 2 4 8" xfId="7846" xr:uid="{84B0AB61-BAD1-4AA6-BAEF-F582F4C29341}"/>
    <cellStyle name="Total 2 2 4 9" xfId="7850" xr:uid="{C601DA48-2991-428E-BFA8-4C7E5EE01B2C}"/>
    <cellStyle name="Total 2 2 5" xfId="47076" xr:uid="{E9126F5E-E24F-4553-9598-2F7E7E74BD03}"/>
    <cellStyle name="Total 2 2 5 10" xfId="6836" xr:uid="{162B81FB-61F2-4C93-9729-902A8CDF6375}"/>
    <cellStyle name="Total 2 2 5 2" xfId="44238" xr:uid="{20C1B348-C31D-47D6-B1F6-BC55C43AF220}"/>
    <cellStyle name="Total 2 2 5 2 2" xfId="47077" xr:uid="{00E253ED-9C5D-48CE-9CD9-62EBC91DD940}"/>
    <cellStyle name="Total 2 2 5 2 3" xfId="47078" xr:uid="{DB90A38C-101F-4688-8359-276476C69011}"/>
    <cellStyle name="Total 2 2 5 2 4" xfId="47079" xr:uid="{BA08A343-5E35-4DC9-8E93-069EEAAC5862}"/>
    <cellStyle name="Total 2 2 5 2 5" xfId="47080" xr:uid="{FE9EF7BC-56D2-4210-A2FA-683BF4F89772}"/>
    <cellStyle name="Total 2 2 5 3" xfId="47081" xr:uid="{624A2358-000A-43E2-8790-0BF67A743798}"/>
    <cellStyle name="Total 2 2 5 4" xfId="47082" xr:uid="{66E29DD8-8C98-4B66-9D7B-1FB95107A1B4}"/>
    <cellStyle name="Total 2 2 5 5" xfId="47083" xr:uid="{6BEDD25A-C59A-46B9-9286-C32413704E51}"/>
    <cellStyle name="Total 2 2 5 6" xfId="47084" xr:uid="{2435FC80-83CE-40A5-A78A-FC7D2D50D74E}"/>
    <cellStyle name="Total 2 2 5 7" xfId="7873" xr:uid="{2F92AC9B-6656-4C45-9A88-37E047205751}"/>
    <cellStyle name="Total 2 2 5 8" xfId="7878" xr:uid="{201C90AB-4542-45B1-88A4-B5AC4996E94E}"/>
    <cellStyle name="Total 2 2 5 9" xfId="7883" xr:uid="{C85215D6-2F33-45F3-AAC4-5C211D5E5AB8}"/>
    <cellStyle name="Total 2 2 6" xfId="47085" xr:uid="{A54AC320-42B0-4934-867C-2821FDE33DD0}"/>
    <cellStyle name="Total 2 2 6 10" xfId="39777" xr:uid="{5373C70A-0669-41C3-8666-011AD0396A21}"/>
    <cellStyle name="Total 2 2 6 2" xfId="44257" xr:uid="{AB112E3C-CE78-402A-85FA-3A410005EE37}"/>
    <cellStyle name="Total 2 2 6 2 2" xfId="47086" xr:uid="{3DBE08EA-B117-4FC6-8233-58CD5DF34DDE}"/>
    <cellStyle name="Total 2 2 6 2 3" xfId="47087" xr:uid="{66FBD6A4-0AB0-4E49-8F00-3772868360D2}"/>
    <cellStyle name="Total 2 2 6 2 4" xfId="47088" xr:uid="{9B1573FA-4FBC-4A12-B3BB-78FEB3CBE93E}"/>
    <cellStyle name="Total 2 2 6 2 5" xfId="47089" xr:uid="{94F7A350-7E64-443B-8CE3-B0066DEBABE2}"/>
    <cellStyle name="Total 2 2 6 3" xfId="47090" xr:uid="{950D046D-A8EF-494E-BFFE-CC0F65475342}"/>
    <cellStyle name="Total 2 2 6 4" xfId="47091" xr:uid="{B6726F83-A9B7-46CA-AC4E-0F97324159DB}"/>
    <cellStyle name="Total 2 2 6 5" xfId="47092" xr:uid="{DA8095D2-0B4A-4EF6-8767-3B1861C47DF2}"/>
    <cellStyle name="Total 2 2 6 6" xfId="47093" xr:uid="{AE6B9940-6D30-4805-B0F2-FC96F80D06B9}"/>
    <cellStyle name="Total 2 2 6 7" xfId="2060" xr:uid="{51EE7C96-EA2B-49B7-B87D-84ACDD953A4F}"/>
    <cellStyle name="Total 2 2 6 8" xfId="2543" xr:uid="{ABEA5D43-0391-4655-83A4-7B9367380977}"/>
    <cellStyle name="Total 2 2 6 9" xfId="2565" xr:uid="{FF7CF6C3-8149-4B62-821B-B93382D08C50}"/>
    <cellStyle name="Total 2 2 7" xfId="47094" xr:uid="{D9748361-ED9E-4BC4-891E-898B81C2EB14}"/>
    <cellStyle name="Total 2 2 7 2" xfId="47095" xr:uid="{4F7D98A6-440B-45C8-B61D-68258414E70D}"/>
    <cellStyle name="Total 2 2 7 3" xfId="47096" xr:uid="{35D6631D-8AE2-4AA7-8782-E97A046A1EF2}"/>
    <cellStyle name="Total 2 2 7 4" xfId="47097" xr:uid="{6A992383-694F-45F4-8441-694AACD07BB6}"/>
    <cellStyle name="Total 2 2 7 5" xfId="47036" xr:uid="{A1865B0A-553A-47A1-BC44-2EE1C6C207CA}"/>
    <cellStyle name="Total 2 2 8" xfId="47098" xr:uid="{54068439-87B6-4045-B610-2183CA0FE22F}"/>
    <cellStyle name="Total 2 2 8 2" xfId="47099" xr:uid="{B5057BA2-E1F6-4758-95DB-B16800593D15}"/>
    <cellStyle name="Total 2 2 8 3" xfId="47100" xr:uid="{9FC4927A-DC03-4022-9993-BA290BB5D6A1}"/>
    <cellStyle name="Total 2 2 8 4" xfId="47101" xr:uid="{901861FE-F82B-4E4F-9F72-976088DF4A6D}"/>
    <cellStyle name="Total 2 2 8 5" xfId="47102" xr:uid="{AF85FF65-2896-49BF-90DD-76B66045C30F}"/>
    <cellStyle name="Total 2 2 9" xfId="47103" xr:uid="{AC533C9E-5092-4865-9A9B-EFE44DDFEFB0}"/>
    <cellStyle name="Total 2 2 9 2" xfId="47104" xr:uid="{7F439A37-E86B-47F4-88BF-4331E2D9B5D4}"/>
    <cellStyle name="Total 2 2 9 3" xfId="47105" xr:uid="{5704B4ED-DA75-4D8C-949C-92722A3E4815}"/>
    <cellStyle name="Total 2 2 9 4" xfId="47106" xr:uid="{7E19C025-3619-46FB-A8F3-F46D6728BB41}"/>
    <cellStyle name="Total 2 2 9 5" xfId="47107" xr:uid="{27ACB9BC-F933-4CBA-81F1-CB4AA2AC7F5A}"/>
    <cellStyle name="Total 2 2_New TB 18-19" xfId="15012" xr:uid="{33D53874-170D-4162-8CDA-8B6F81335BDF}"/>
    <cellStyle name="Total 2 20" xfId="47046" xr:uid="{50122FB8-2484-46BC-BB88-38092F80F2A8}"/>
    <cellStyle name="Total 2 3" xfId="2892" xr:uid="{46C16C90-6452-4A73-B80D-2630C61A271B}"/>
    <cellStyle name="Total 2 3 10" xfId="43568" xr:uid="{13BE3ABB-2CBA-4C43-81DA-ACE82120DE02}"/>
    <cellStyle name="Total 2 3 10 2" xfId="32776" xr:uid="{7F366C8C-1C76-4E1C-88EB-E0232E2FAA88}"/>
    <cellStyle name="Total 2 3 10 3" xfId="32778" xr:uid="{710E086E-0EE3-4791-94DF-6D8E72B17EB6}"/>
    <cellStyle name="Total 2 3 10 4" xfId="32780" xr:uid="{5BF5F50A-2D34-4DB3-9A9C-B2B71CCF5E26}"/>
    <cellStyle name="Total 2 3 10 5" xfId="32782" xr:uid="{EC9CA4AB-1B37-4075-AFC0-EEDBFF8175C9}"/>
    <cellStyle name="Total 2 3 11" xfId="1516" xr:uid="{2E584838-3CB5-4F5F-B62A-CBFE2EB69531}"/>
    <cellStyle name="Total 2 3 12" xfId="654" xr:uid="{994C6805-E4F3-4449-B100-5317169420BA}"/>
    <cellStyle name="Total 2 3 13" xfId="1533" xr:uid="{BE6440EC-BFB5-4B29-8C16-A19BFC473707}"/>
    <cellStyle name="Total 2 3 14" xfId="1546" xr:uid="{BC5FDBB4-D3EE-45B4-B938-3637324A5AD6}"/>
    <cellStyle name="Total 2 3 15" xfId="92" xr:uid="{7A949CB9-099E-49A6-B734-29397E94160D}"/>
    <cellStyle name="Total 2 3 16" xfId="43306" xr:uid="{1983B21F-EF9A-439E-8C2D-0A93666FFE66}"/>
    <cellStyle name="Total 2 3 17" xfId="43308" xr:uid="{283793A9-087E-4B58-A7D5-215E92BC33F4}"/>
    <cellStyle name="Total 2 3 18" xfId="43310" xr:uid="{8FCAB999-EB60-48D4-A833-D07BFA952D83}"/>
    <cellStyle name="Total 2 3 2" xfId="44416" xr:uid="{31793318-B4CF-45A4-84E8-F1A9067A472E}"/>
    <cellStyle name="Total 2 3 2 10" xfId="501" xr:uid="{4F8BBFBA-41CB-4CCD-ADCA-92E26F32988A}"/>
    <cellStyle name="Total 2 3 2 2" xfId="39010" xr:uid="{6D15B973-6C5A-480A-83B4-82152D616BD0}"/>
    <cellStyle name="Total 2 3 2 2 2" xfId="13975" xr:uid="{EA2D0BE0-5C12-4342-ADD5-8549176F301B}"/>
    <cellStyle name="Total 2 3 2 2 3" xfId="13986" xr:uid="{294EC1E2-F2A3-41BA-98C8-1782A66D94D7}"/>
    <cellStyle name="Total 2 3 2 2 4" xfId="13997" xr:uid="{ADBAFBDD-FF02-4E95-B750-62329FF7C308}"/>
    <cellStyle name="Total 2 3 2 2 5" xfId="14008" xr:uid="{9E8BDE27-506E-452A-A0FF-80A2494D47B7}"/>
    <cellStyle name="Total 2 3 2 3" xfId="39012" xr:uid="{D077C6A8-BD0B-4DB2-9E85-1430EECEE5EC}"/>
    <cellStyle name="Total 2 3 2 4" xfId="39014" xr:uid="{BC7F2C5C-6C46-4A7B-A2A8-4855A3133095}"/>
    <cellStyle name="Total 2 3 2 5" xfId="39016" xr:uid="{EF1A5569-619F-4A47-BAC1-1F9ACB6665D8}"/>
    <cellStyle name="Total 2 3 2 6" xfId="39018" xr:uid="{DDA6412D-5AFF-4805-AFA4-7FF0253E33D3}"/>
    <cellStyle name="Total 2 3 2 7" xfId="7771" xr:uid="{C5FC1CCF-F968-4A01-9036-80147E22E3D1}"/>
    <cellStyle name="Total 2 3 2 8" xfId="7948" xr:uid="{EB2018D0-D9C2-434C-9328-1B880E557D64}"/>
    <cellStyle name="Total 2 3 2 9" xfId="7955" xr:uid="{9D95A3A4-4244-4057-B5D9-2D4C62464CE4}"/>
    <cellStyle name="Total 2 3 3" xfId="47108" xr:uid="{AE944E44-5FB4-4AD2-A829-5C8C981DEC8D}"/>
    <cellStyle name="Total 2 3 3 10" xfId="36258" xr:uid="{3E2A7035-94E7-4A8C-9D48-DB41F28EEEB6}"/>
    <cellStyle name="Total 2 3 3 2" xfId="44539" xr:uid="{32578A08-0B8A-4EDE-AE1A-58C95E4D1DAC}"/>
    <cellStyle name="Total 2 3 3 2 2" xfId="11847" xr:uid="{B79D00BE-00D4-4D2B-AF2C-8CB9832A625C}"/>
    <cellStyle name="Total 2 3 3 2 3" xfId="4965" xr:uid="{B2851716-47D6-4926-BEA2-9308FCC3022D}"/>
    <cellStyle name="Total 2 3 3 2 4" xfId="601" xr:uid="{69BE61D9-7275-4ABB-926E-142AC1711696}"/>
    <cellStyle name="Total 2 3 3 2 5" xfId="4977" xr:uid="{8F60C915-1249-4035-BF3A-EAE07CF0BE9C}"/>
    <cellStyle name="Total 2 3 3 3" xfId="47109" xr:uid="{E6045FEA-6662-4262-A4D5-CFED1FBBE846}"/>
    <cellStyle name="Total 2 3 3 4" xfId="47110" xr:uid="{B6745727-2DA7-480A-AD2D-F1F983FD0B9B}"/>
    <cellStyle name="Total 2 3 3 5" xfId="47111" xr:uid="{3042C3F4-2899-4688-8A2B-10916C6962D3}"/>
    <cellStyle name="Total 2 3 3 6" xfId="47112" xr:uid="{9D71561B-C8CC-442C-B044-0EF81C0E0D08}"/>
    <cellStyle name="Total 2 3 3 7" xfId="7980" xr:uid="{2848871C-E0DA-4986-A466-17222CBA684C}"/>
    <cellStyle name="Total 2 3 3 8" xfId="815" xr:uid="{F1F39970-B6DF-4254-AFB0-EFB173798798}"/>
    <cellStyle name="Total 2 3 3 9" xfId="792" xr:uid="{336145EC-D56B-4204-8505-3F545CFBAD3A}"/>
    <cellStyle name="Total 2 3 4" xfId="47113" xr:uid="{EDAFC3C0-E771-48C1-8F97-93E5E49D8156}"/>
    <cellStyle name="Total 2 3 4 10" xfId="22772" xr:uid="{3E410CB2-D92F-4536-9BFB-C59646F7BA26}"/>
    <cellStyle name="Total 2 3 4 2" xfId="44552" xr:uid="{B5341E6D-5725-46F5-A220-5DB8C81CEF48}"/>
    <cellStyle name="Total 2 3 4 2 2" xfId="16468" xr:uid="{1682AD0A-F50F-43C6-B561-5699EC29514E}"/>
    <cellStyle name="Total 2 3 4 2 3" xfId="16471" xr:uid="{3C3044E6-0CF4-4005-A6F4-F90057B04CEC}"/>
    <cellStyle name="Total 2 3 4 2 4" xfId="16474" xr:uid="{4397B050-28BD-4AD5-A65C-7422DB6C0D98}"/>
    <cellStyle name="Total 2 3 4 2 5" xfId="16477" xr:uid="{80E9F4AE-C625-4D9F-9BD7-22D75E30EB61}"/>
    <cellStyle name="Total 2 3 4 3" xfId="47114" xr:uid="{BCE3AE63-BC36-44F3-B809-91941074EAE5}"/>
    <cellStyle name="Total 2 3 4 4" xfId="47115" xr:uid="{39EB8168-0FB0-4C1D-B71C-231F64C9789D}"/>
    <cellStyle name="Total 2 3 4 5" xfId="47116" xr:uid="{5A7178A6-D43B-4BAB-A2CD-0FF6BDD16E7E}"/>
    <cellStyle name="Total 2 3 4 6" xfId="47117" xr:uid="{CE162975-F0D9-4F94-AEA5-5433D6E721AE}"/>
    <cellStyle name="Total 2 3 4 7" xfId="8016" xr:uid="{D90BF8D4-187E-413B-8D4E-CFADFD13AB91}"/>
    <cellStyle name="Total 2 3 4 8" xfId="2480" xr:uid="{EE0FE090-DBFC-46CC-A96D-E0CCBF5B7794}"/>
    <cellStyle name="Total 2 3 4 9" xfId="2943" xr:uid="{906DAD6B-BEE5-4391-8B23-0454033C00B5}"/>
    <cellStyle name="Total 2 3 5" xfId="47118" xr:uid="{13ECA3EB-1C33-44D7-836A-43B4B78A20DD}"/>
    <cellStyle name="Total 2 3 5 10" xfId="26614" xr:uid="{5E3F0127-B196-4F12-83D7-038B95AD4CA9}"/>
    <cellStyle name="Total 2 3 5 2" xfId="44565" xr:uid="{F32F3583-AB8E-47B0-A7FE-7B715893BC25}"/>
    <cellStyle name="Total 2 3 5 2 2" xfId="47119" xr:uid="{5A21E2D4-6442-40A9-A62C-A4874632D062}"/>
    <cellStyle name="Total 2 3 5 2 3" xfId="47120" xr:uid="{8515C2F4-801C-4264-9AB7-0E6D519B462C}"/>
    <cellStyle name="Total 2 3 5 2 4" xfId="47121" xr:uid="{F0255E1A-6C68-426B-82EB-23E09DF30224}"/>
    <cellStyle name="Total 2 3 5 2 5" xfId="47122" xr:uid="{027A82D8-F417-47F6-8049-74B86ACA71BF}"/>
    <cellStyle name="Total 2 3 5 3" xfId="46655" xr:uid="{DE98DCA7-50BA-413E-8550-CB6F1D90C256}"/>
    <cellStyle name="Total 2 3 5 4" xfId="46657" xr:uid="{5522A08A-F1C1-4CF7-A5BD-D26F47796076}"/>
    <cellStyle name="Total 2 3 5 5" xfId="46659" xr:uid="{8DCC174D-CD84-49B2-BA2B-0F9A4EBCD2B1}"/>
    <cellStyle name="Total 2 3 5 6" xfId="46661" xr:uid="{2FC69548-011F-457B-A7C4-D97917DAA140}"/>
    <cellStyle name="Total 2 3 5 7" xfId="8046" xr:uid="{D6F67E1E-88ED-499E-8F0C-2C485424684D}"/>
    <cellStyle name="Total 2 3 5 8" xfId="134" xr:uid="{E13BB65B-3CEC-452B-9FB0-96CA492B0777}"/>
    <cellStyle name="Total 2 3 5 9" xfId="8055" xr:uid="{FFA222DA-CB2B-4021-8F81-A0309F73D6A5}"/>
    <cellStyle name="Total 2 3 6" xfId="47123" xr:uid="{2708C41E-9421-4450-B64C-F1483A2F0769}"/>
    <cellStyle name="Total 2 3 6 10" xfId="42610" xr:uid="{48AEA68B-FF6F-4FFB-8764-2FFE67D421B6}"/>
    <cellStyle name="Total 2 3 6 2" xfId="44582" xr:uid="{4C355777-1DBF-4ACD-A6CF-864E39A078C8}"/>
    <cellStyle name="Total 2 3 6 2 2" xfId="47124" xr:uid="{8C89C5AB-DA98-4F49-A7EE-8449509641D8}"/>
    <cellStyle name="Total 2 3 6 2 3" xfId="29919" xr:uid="{FEC196CE-9517-4404-B88E-476C7CBDD6E0}"/>
    <cellStyle name="Total 2 3 6 2 4" xfId="47125" xr:uid="{79CE6513-83A6-4826-BDE1-61BA0B557489}"/>
    <cellStyle name="Total 2 3 6 2 5" xfId="47126" xr:uid="{56CEE6B9-BE77-463D-B593-CC8757471DD3}"/>
    <cellStyle name="Total 2 3 6 3" xfId="47127" xr:uid="{B29D5430-785F-4D1D-8213-07AD53CDC186}"/>
    <cellStyle name="Total 2 3 6 4" xfId="47128" xr:uid="{1F4151B7-E70B-410E-896B-D697D872FD74}"/>
    <cellStyle name="Total 2 3 6 5" xfId="47129" xr:uid="{C93605C6-FBD7-4B60-B147-698BF6086FA2}"/>
    <cellStyle name="Total 2 3 6 6" xfId="47130" xr:uid="{7A3737A1-26EB-4063-B2C4-472E912E943D}"/>
    <cellStyle name="Total 2 3 6 7" xfId="8092" xr:uid="{427A2E39-5226-4B94-B6C8-EE2FCA079F1F}"/>
    <cellStyle name="Total 2 3 6 8" xfId="8102" xr:uid="{E74AD2F9-35D3-4B8C-B0CF-B12EE459BCA2}"/>
    <cellStyle name="Total 2 3 6 9" xfId="8112" xr:uid="{E9045E10-8F30-45CB-8088-275C10E1C79D}"/>
    <cellStyle name="Total 2 3 7" xfId="47131" xr:uid="{FB364D5D-04AF-4332-90F8-79568BAD092F}"/>
    <cellStyle name="Total 2 3 7 2" xfId="47132" xr:uid="{4FDFA7C9-79C2-4C3B-94A2-B6368C3423B0}"/>
    <cellStyle name="Total 2 3 7 3" xfId="47133" xr:uid="{97408C2A-D79C-4208-9BA7-F48B8AB7FFEC}"/>
    <cellStyle name="Total 2 3 7 4" xfId="47134" xr:uid="{CB104F83-539E-443B-8D33-B436DBAA78B4}"/>
    <cellStyle name="Total 2 3 7 5" xfId="47135" xr:uid="{05DEFE71-1528-4764-B8A1-8285E3200DD2}"/>
    <cellStyle name="Total 2 3 8" xfId="47136" xr:uid="{EC7E253B-FD69-4A0D-9A21-10F4FE3DA90E}"/>
    <cellStyle name="Total 2 3 8 2" xfId="43082" xr:uid="{79C339FD-73F9-49A6-8D11-83D5C15E834F}"/>
    <cellStyle name="Total 2 3 8 3" xfId="43084" xr:uid="{5AA951EC-F771-42F9-8048-D4B4E89E22B7}"/>
    <cellStyle name="Total 2 3 8 4" xfId="47137" xr:uid="{CCB0458B-FD17-4ACE-A956-5DA75FBCEF99}"/>
    <cellStyle name="Total 2 3 8 5" xfId="47138" xr:uid="{A993E471-3D1A-495A-B90D-4C6B03854736}"/>
    <cellStyle name="Total 2 3 9" xfId="47139" xr:uid="{B294F921-A332-4869-A76F-6BF4C278990B}"/>
    <cellStyle name="Total 2 3 9 2" xfId="43095" xr:uid="{EAB8A07A-6ADA-4C45-97F0-6D9A39E46BA7}"/>
    <cellStyle name="Total 2 3 9 3" xfId="43097" xr:uid="{8FCC7FC0-5969-460C-8285-C54817B82E6A}"/>
    <cellStyle name="Total 2 3 9 4" xfId="47140" xr:uid="{8E09A5C6-DE0D-4819-98F4-C4550F62F761}"/>
    <cellStyle name="Total 2 3 9 5" xfId="47141" xr:uid="{9AA19177-E55C-4986-B6D9-A7758D67E69C}"/>
    <cellStyle name="Total 2 3_New TB 18-19" xfId="920" xr:uid="{68E2C7D6-FC4E-42F6-826A-9686BC565660}"/>
    <cellStyle name="Total 2 4" xfId="2906" xr:uid="{5E2BEC66-E108-49E5-9A1E-993F64644AA7}"/>
    <cellStyle name="Total 2 4 10" xfId="7712" xr:uid="{FF9B0B65-25C9-48CD-A1D4-25534EC30513}"/>
    <cellStyle name="Total 2 4 2" xfId="47142" xr:uid="{EC65F345-746D-450F-800B-912E1883C71A}"/>
    <cellStyle name="Total 2 4 2 2" xfId="44918" xr:uid="{345BD48C-4AC3-49D1-AF8F-7535F319C194}"/>
    <cellStyle name="Total 2 4 2 3" xfId="47143" xr:uid="{1BA5611C-DEBE-4BC2-9FCC-C777DAB27839}"/>
    <cellStyle name="Total 2 4 2 4" xfId="46504" xr:uid="{9E4C42F8-C669-4420-87C8-32C1BBA17CE3}"/>
    <cellStyle name="Total 2 4 2 5" xfId="46506" xr:uid="{0DE42C81-1D99-4D8A-B153-22D17221D705}"/>
    <cellStyle name="Total 2 4 3" xfId="47144" xr:uid="{EB8382D5-26E8-415F-AC98-1C7350BD01C1}"/>
    <cellStyle name="Total 2 4 4" xfId="47145" xr:uid="{81A9ED60-269A-4BB1-80D6-4CE8CB6E9A0C}"/>
    <cellStyle name="Total 2 4 5" xfId="47146" xr:uid="{F53A1531-4A05-4844-9FE9-787932DB0AF6}"/>
    <cellStyle name="Total 2 4 6" xfId="47147" xr:uid="{EF086D47-4ED8-4B5A-A9AA-3DD92448B076}"/>
    <cellStyle name="Total 2 4 7" xfId="47148" xr:uid="{061C9989-1ACB-4843-9468-7E88545DAA7A}"/>
    <cellStyle name="Total 2 4 8" xfId="47149" xr:uid="{0BEB9C6C-CB34-44CC-86BB-87DAB886322E}"/>
    <cellStyle name="Total 2 4 9" xfId="47150" xr:uid="{786A9FF6-4E56-4E2D-9A3B-857FF8A7FFF7}"/>
    <cellStyle name="Total 2 5" xfId="3361" xr:uid="{9D32A26C-45C6-487C-B795-E07FEFFDBC91}"/>
    <cellStyle name="Total 2 5 10" xfId="47151" xr:uid="{0240C43F-3756-4822-9359-E17177316C8C}"/>
    <cellStyle name="Total 2 5 2" xfId="47152" xr:uid="{C8A4264C-6BA3-4DF5-ABB1-431E54CDA5FB}"/>
    <cellStyle name="Total 2 5 2 2" xfId="45015" xr:uid="{E176FD51-BCA5-434A-8846-4BFA7F8A936B}"/>
    <cellStyle name="Total 2 5 2 3" xfId="47153" xr:uid="{8D3FE5C1-52A9-4408-A3D7-E757AAE379D4}"/>
    <cellStyle name="Total 2 5 2 4" xfId="46513" xr:uid="{DC05BC18-FED4-4AF2-A0FA-B92AE9C59B2D}"/>
    <cellStyle name="Total 2 5 2 5" xfId="46515" xr:uid="{5E277334-EF26-4EF8-9F4C-6DC8D820F263}"/>
    <cellStyle name="Total 2 5 3" xfId="47154" xr:uid="{CD839906-6954-468F-8281-DE38C1D24F75}"/>
    <cellStyle name="Total 2 5 4" xfId="47155" xr:uid="{E2E563AD-AB9B-44CD-88B5-1DCAD2C2C1FB}"/>
    <cellStyle name="Total 2 5 5" xfId="47156" xr:uid="{FA46D067-C583-422B-9AF6-1154107DCE06}"/>
    <cellStyle name="Total 2 5 6" xfId="47157" xr:uid="{02F802C5-5B74-46E1-BC53-4F0DEEA9AEB1}"/>
    <cellStyle name="Total 2 5 7" xfId="47158" xr:uid="{8C831BDE-C26C-4224-BC75-C7B8E4A55237}"/>
    <cellStyle name="Total 2 5 8" xfId="47159" xr:uid="{29302F47-20D6-4CA6-BF4B-D602B13EED9B}"/>
    <cellStyle name="Total 2 5 9" xfId="47160" xr:uid="{C419AEC2-B502-4023-BC45-FCC1EDFCF407}"/>
    <cellStyle name="Total 2 6" xfId="47161" xr:uid="{21F61004-34F7-4009-86A7-F7D5DE6DB0F5}"/>
    <cellStyle name="Total 2 6 10" xfId="46582" xr:uid="{649A5616-2C88-4273-9DA5-A203FBD98672}"/>
    <cellStyle name="Total 2 6 2" xfId="29286" xr:uid="{90598B3E-C8E6-40A1-B300-F79578B25FF1}"/>
    <cellStyle name="Total 2 6 2 2" xfId="35782" xr:uid="{8B0BA30A-9B36-46B6-AB36-03D1F4CDAED4}"/>
    <cellStyle name="Total 2 6 2 3" xfId="35784" xr:uid="{E9EB0139-0FB7-4BD1-B1F0-17E83FFF1810}"/>
    <cellStyle name="Total 2 6 2 4" xfId="35787" xr:uid="{40BD30A7-40AB-41F8-B74B-31DF6CA14ADF}"/>
    <cellStyle name="Total 2 6 2 5" xfId="35790" xr:uid="{3394BBDE-896E-451A-AB8D-9EAAE00A9F59}"/>
    <cellStyle name="Total 2 6 3" xfId="47162" xr:uid="{4669D413-18A8-4E12-BB5B-489D3EA2B7CC}"/>
    <cellStyle name="Total 2 6 4" xfId="47163" xr:uid="{89E89B2C-365E-493E-AB9C-D7EE234B81E3}"/>
    <cellStyle name="Total 2 6 5" xfId="47164" xr:uid="{F134A09C-D90A-4AF8-BC09-5958033F5430}"/>
    <cellStyle name="Total 2 6 6" xfId="47165" xr:uid="{59C1C51C-A230-4B63-B0C0-F3B906532752}"/>
    <cellStyle name="Total 2 6 7" xfId="47166" xr:uid="{2861C40A-BEB5-458C-B69E-8CCEB23FB1F7}"/>
    <cellStyle name="Total 2 6 8" xfId="47167" xr:uid="{D4E0903A-FB12-45CC-8AB6-58F86316F604}"/>
    <cellStyle name="Total 2 6 9" xfId="47168" xr:uid="{DBE5BD78-60A3-44B6-80B2-2E28963D43DF}"/>
    <cellStyle name="Total 2 7" xfId="47169" xr:uid="{E801F8F5-FE80-4BCC-A2EE-8DE4FD4F653C}"/>
    <cellStyle name="Total 2 7 10" xfId="47170" xr:uid="{5AEEEFE3-6D8E-404D-BD2A-B94F32798BFE}"/>
    <cellStyle name="Total 2 7 2" xfId="47171" xr:uid="{A56B5426-C4C4-42F5-B7B5-0D684A502985}"/>
    <cellStyle name="Total 2 7 2 2" xfId="47172" xr:uid="{5491BFEB-A536-42F1-B03B-2C4DC3C64743}"/>
    <cellStyle name="Total 2 7 2 3" xfId="47173" xr:uid="{7A69F0C5-7A36-4385-AD5F-49289C98594C}"/>
    <cellStyle name="Total 2 7 2 4" xfId="46534" xr:uid="{6FD89A64-2E81-4FD2-BBD6-4B0D3E101F8B}"/>
    <cellStyle name="Total 2 7 2 5" xfId="46536" xr:uid="{328D3B1B-1225-4E49-95A5-5AEFC7CB6CC9}"/>
    <cellStyle name="Total 2 7 3" xfId="47174" xr:uid="{FF9AB514-6230-4115-B981-5617BA310BDF}"/>
    <cellStyle name="Total 2 7 4" xfId="47175" xr:uid="{EFBDCEC6-0AB5-4FBC-8D61-14493A01FDCC}"/>
    <cellStyle name="Total 2 7 5" xfId="47176" xr:uid="{98A050BF-B511-4648-B22B-0140FA031514}"/>
    <cellStyle name="Total 2 7 6" xfId="47177" xr:uid="{F1FDFE2D-097A-4B07-AE83-F97D627F72C3}"/>
    <cellStyle name="Total 2 7 7" xfId="47178" xr:uid="{329001B0-EBDF-43C5-8895-4FC617B05D5B}"/>
    <cellStyle name="Total 2 7 8" xfId="47179" xr:uid="{D9F6C23C-E597-4975-9223-1B89A8B2313F}"/>
    <cellStyle name="Total 2 7 9" xfId="47180" xr:uid="{8786EC72-FD69-4898-8811-5A2AAA80E184}"/>
    <cellStyle name="Total 2 8" xfId="43341" xr:uid="{1E534642-9C59-474E-A8CA-25BA0E6B6DEE}"/>
    <cellStyle name="Total 2 8 10" xfId="47181" xr:uid="{FB7D90E5-418A-4A02-B74E-DD62D1B40695}"/>
    <cellStyle name="Total 2 8 2" xfId="47182" xr:uid="{6710EAE7-80CA-4FBF-A075-A218D6C6D153}"/>
    <cellStyle name="Total 2 8 2 2" xfId="47183" xr:uid="{CFD3277B-915D-4BAB-99C9-57F326E37403}"/>
    <cellStyle name="Total 2 8 2 3" xfId="47184" xr:uid="{CD98359E-18E3-4048-8A47-0C6C6C0C82F8}"/>
    <cellStyle name="Total 2 8 2 4" xfId="37100" xr:uid="{978BD99C-7490-4A61-B3F0-32081684B236}"/>
    <cellStyle name="Total 2 8 2 5" xfId="46549" xr:uid="{BE4C2E89-5DEC-4991-94CB-864758AD190F}"/>
    <cellStyle name="Total 2 8 3" xfId="47185" xr:uid="{9DB959BD-572B-4853-83A6-10332586C0E4}"/>
    <cellStyle name="Total 2 8 4" xfId="47186" xr:uid="{E57E53C1-05DB-4A95-99D1-6ED3DC98F14B}"/>
    <cellStyle name="Total 2 8 5" xfId="47187" xr:uid="{BFA2186C-02C9-41C6-AB41-959D40637E6A}"/>
    <cellStyle name="Total 2 8 6" xfId="47188" xr:uid="{A4A5941B-E25A-4D93-AC30-84922BF249A5}"/>
    <cellStyle name="Total 2 8 7" xfId="47189" xr:uid="{2736DD1F-1D02-4B3D-97E8-69327751DA06}"/>
    <cellStyle name="Total 2 8 8" xfId="47190" xr:uid="{E51F25FE-1F1C-46B3-B304-E8C5E41AB486}"/>
    <cellStyle name="Total 2 8 9" xfId="47191" xr:uid="{3C8F79BB-CC86-4267-9DF9-E5A4D9E91AE2}"/>
    <cellStyle name="Total 2 9" xfId="43343" xr:uid="{A492D4B6-8C97-4CF8-8A8A-55A147AFF678}"/>
    <cellStyle name="Total 2 9 2" xfId="47192" xr:uid="{55C07BF2-49BF-4A5B-9065-1F25FEBBEB77}"/>
    <cellStyle name="Total 2 9 3" xfId="47193" xr:uid="{78E454E3-50B2-41BB-A57C-A832536DE1C0}"/>
    <cellStyle name="Total 2 9 4" xfId="44828" xr:uid="{2311A5C4-0E3A-46DB-8B7A-C7E4C9129DF6}"/>
    <cellStyle name="Total 2 9 5" xfId="47194" xr:uid="{05C6CFC3-4662-41AD-994D-55BB99BB10A8}"/>
    <cellStyle name="Total 2_New TB 18-19" xfId="30294" xr:uid="{37B22365-99B4-444A-A0D1-EE48346FD7B5}"/>
    <cellStyle name="Virgulă_Buget 2006 draft 4.1 modificat 27 Noiembrie,concil Cami. xls" xfId="47195" xr:uid="{28537128-79F9-48A1-806C-DC7E64C823AC}"/>
    <cellStyle name="Vírgula_Global P&amp;L" xfId="47196" xr:uid="{B2794D93-369C-45AB-B6C5-BDB32D9623C5}"/>
    <cellStyle name="Virgulă_MIS format 2006" xfId="22615" xr:uid="{E1AA722B-59DE-4F34-925B-FB1694EF2F84}"/>
    <cellStyle name="VN new romanNormal" xfId="47197" xr:uid="{E034DDEC-9ACD-4FD5-93E0-9397613CE4F5}"/>
    <cellStyle name="VN time new roman" xfId="7649" xr:uid="{0E1BB6D4-B1F2-4ED4-873F-F2753B55B1ED}"/>
    <cellStyle name="vnbo" xfId="47198" xr:uid="{D3DAAAF8-518C-4CC3-AF9B-3118A403EB1F}"/>
    <cellStyle name="vnbo 10" xfId="47199" xr:uid="{BD6AA6A7-F909-4EE9-9DC2-E4BA8C1788EF}"/>
    <cellStyle name="vnbo 10 2" xfId="47200" xr:uid="{8A2C2002-2FD9-4AB4-B9B3-7DF8B496DE26}"/>
    <cellStyle name="vnbo 10 3" xfId="47201" xr:uid="{349AD9D1-347B-481D-A036-5A79C4B71974}"/>
    <cellStyle name="vnbo 10 4" xfId="47202" xr:uid="{34063BB4-1D98-458C-AA42-98D41059217C}"/>
    <cellStyle name="vnbo 10 5" xfId="37410" xr:uid="{2FDD2B24-1DC8-461E-A64D-EA9744D5C7FE}"/>
    <cellStyle name="vnbo 10 6" xfId="37412" xr:uid="{95CDF788-9EE0-4BF6-B0BE-0F2F336E52C9}"/>
    <cellStyle name="vnbo 11" xfId="32152" xr:uid="{664E8484-1770-43BF-8A6C-5156D151515B}"/>
    <cellStyle name="vnbo 11 2" xfId="47203" xr:uid="{5E4062C3-9662-4054-803C-475CA75C1556}"/>
    <cellStyle name="vnbo 11 3" xfId="47204" xr:uid="{BC1682C6-32D5-45DC-8F0B-8E211361A4D8}"/>
    <cellStyle name="vnbo 11 4" xfId="47205" xr:uid="{EFBE5BC1-D741-4B00-99BA-934E574819A7}"/>
    <cellStyle name="vnbo 11 5" xfId="47206" xr:uid="{7E24854B-2988-4ACC-9CDB-835158173A76}"/>
    <cellStyle name="vnbo 11 6" xfId="47207" xr:uid="{033A79E9-62BB-4C1C-9737-4CF18F3263FB}"/>
    <cellStyle name="vnbo 11 7" xfId="47208" xr:uid="{7EABA320-47D2-4D77-B50B-3CD79643EEAE}"/>
    <cellStyle name="vnbo 11 8" xfId="47209" xr:uid="{DF5D7BDA-5F22-4EF4-86A1-D9CC3F0976BC}"/>
    <cellStyle name="vnbo 11 9" xfId="47210" xr:uid="{B37FAE02-CBC7-4C44-8FD9-5F0945F97116}"/>
    <cellStyle name="vnbo 12" xfId="32154" xr:uid="{E682114A-AF21-4689-8B92-B9D881F4E0D8}"/>
    <cellStyle name="vnbo 13" xfId="32156" xr:uid="{B7B4289B-8155-4AEE-A3AF-031BA46A616B}"/>
    <cellStyle name="vnbo 14" xfId="32158" xr:uid="{BD30334A-CB17-49AE-8AE0-A5E9E102D3B7}"/>
    <cellStyle name="vnbo 15" xfId="47211" xr:uid="{2ED6C225-2BB7-4D22-A033-4EA4CE4AE1A4}"/>
    <cellStyle name="vnbo 16" xfId="47212" xr:uid="{68042D06-07C9-41E3-A24D-A08123AF49A0}"/>
    <cellStyle name="vnbo 17" xfId="47213" xr:uid="{0F45DF66-FBC9-468A-BD61-C2180669D027}"/>
    <cellStyle name="vnbo 18" xfId="47214" xr:uid="{247B0F70-796B-438E-981A-7F1B9A7EECFA}"/>
    <cellStyle name="vnbo 19" xfId="19421" xr:uid="{B94FFA8A-6F04-4432-8BF7-183649604D75}"/>
    <cellStyle name="vnbo 2" xfId="47215" xr:uid="{C9B42D74-B8DE-469D-AB0D-F9EBD403BDB2}"/>
    <cellStyle name="vnbo 2 10" xfId="47216" xr:uid="{B1DB409B-90EF-451D-8010-6C2E48F9F186}"/>
    <cellStyle name="vnbo 2 10 2" xfId="47217" xr:uid="{1603B18A-36A0-4462-8AD0-6790CA166F0B}"/>
    <cellStyle name="vnbo 2 10 3" xfId="31960" xr:uid="{84985659-D58F-4752-BF20-B45065FE7B4D}"/>
    <cellStyle name="vnbo 2 10 4" xfId="31962" xr:uid="{A3053560-4643-4845-9C6E-5C75461D55BF}"/>
    <cellStyle name="vnbo 2 10 5" xfId="16030" xr:uid="{D984687F-648F-49D8-B074-84D23DE24C80}"/>
    <cellStyle name="vnbo 2 10 6" xfId="16034" xr:uid="{1A7C9B0B-7668-4B48-99FF-C63E326F7444}"/>
    <cellStyle name="vnbo 2 10 7" xfId="16039" xr:uid="{1AFE6D68-298B-460E-B561-36E0B1D4EF5D}"/>
    <cellStyle name="vnbo 2 10 8" xfId="16043" xr:uid="{D7FD00E0-465F-4A0C-90F0-32044BB7E9EE}"/>
    <cellStyle name="vnbo 2 10 9" xfId="16047" xr:uid="{C1D3454E-212F-447C-87BB-516B97EF7F07}"/>
    <cellStyle name="vnbo 2 11" xfId="47218" xr:uid="{AD1ED4CE-E6AC-40D6-9DD7-ECCBBD6D0488}"/>
    <cellStyle name="vnbo 2 12" xfId="47219" xr:uid="{30B96774-5026-4366-AA24-60F65459E4D4}"/>
    <cellStyle name="vnbo 2 13" xfId="18601" xr:uid="{62994DB4-257A-4704-A064-A242ADBA74FC}"/>
    <cellStyle name="vnbo 2 14" xfId="18606" xr:uid="{269B7157-8E29-4B1B-9235-549DA351D91F}"/>
    <cellStyle name="vnbo 2 15" xfId="18611" xr:uid="{F7B9C99D-CD02-4807-B0C8-C81FCBF6D5B8}"/>
    <cellStyle name="vnbo 2 16" xfId="18617" xr:uid="{7345AC41-854F-4975-A866-984E2AF1E0F5}"/>
    <cellStyle name="vnbo 2 17" xfId="18624" xr:uid="{5433A9A5-C6D3-4E03-8ABF-AFBC30F38FE3}"/>
    <cellStyle name="vnbo 2 18" xfId="18629" xr:uid="{1CC0317E-50C4-409E-853F-3A7FD9D0AE0F}"/>
    <cellStyle name="vnbo 2 2" xfId="25265" xr:uid="{39DE51B0-BD05-4C97-861A-044A4CB0CC03}"/>
    <cellStyle name="vnbo 2 2 2" xfId="46943" xr:uid="{CF7EE0D9-DD62-4AEF-88C3-4463D1E1804F}"/>
    <cellStyle name="vnbo 2 2 3" xfId="47220" xr:uid="{D9B0B784-03BC-4C60-AC4D-7CAC4DB7815F}"/>
    <cellStyle name="vnbo 2 2 4" xfId="47221" xr:uid="{62594DCE-E710-4D59-B164-2BBD6A7041BD}"/>
    <cellStyle name="vnbo 2 2 5" xfId="47222" xr:uid="{563E3EC1-B059-4C33-A4A6-383E8E785E99}"/>
    <cellStyle name="vnbo 2 2 6" xfId="47223" xr:uid="{9973D255-3C99-42FA-AEBF-688124B47A29}"/>
    <cellStyle name="vnbo 2 2 7" xfId="47224" xr:uid="{CDFD9EA2-2E20-4C42-85F4-DFD144CB47DF}"/>
    <cellStyle name="vnbo 2 2 8" xfId="47225" xr:uid="{A04A53C5-7BD8-46C5-BA58-89660581D9BC}"/>
    <cellStyle name="vnbo 2 2 9" xfId="40378" xr:uid="{55EEECEF-765B-4CED-8984-286E47760955}"/>
    <cellStyle name="vnbo 2 3" xfId="25268" xr:uid="{151C85FA-1B0E-4CB9-B9F2-4FD67DAE367A}"/>
    <cellStyle name="vnbo 2 3 2" xfId="3605" xr:uid="{C0E5FDC1-491D-448D-BB78-A80C81EC2D1E}"/>
    <cellStyle name="vnbo 2 3 3" xfId="3619" xr:uid="{2CC300CA-3BF5-48BD-9B15-B8159A821DF3}"/>
    <cellStyle name="vnbo 2 3 4" xfId="47226" xr:uid="{EBBC07A2-6952-4E1D-8297-88ED18AAFA1D}"/>
    <cellStyle name="vnbo 2 3 5" xfId="47227" xr:uid="{27F6B5B6-8DCD-434E-A755-046F5F318C9A}"/>
    <cellStyle name="vnbo 2 3 6" xfId="47228" xr:uid="{8E74D67C-E941-4F44-A810-7E4B854DF146}"/>
    <cellStyle name="vnbo 2 3 7" xfId="47229" xr:uid="{F06FD3A7-7110-4E60-A326-D11A49BC04C6}"/>
    <cellStyle name="vnbo 2 3 8" xfId="47230" xr:uid="{319E52B2-3999-4E38-8D62-190D681778FA}"/>
    <cellStyle name="vnbo 2 3 9" xfId="47231" xr:uid="{3BC7D952-DD00-4092-BAEC-55585A65DC89}"/>
    <cellStyle name="vnbo 2 4" xfId="25271" xr:uid="{97E7ECDB-5932-431E-8A0F-DD61B9C09F14}"/>
    <cellStyle name="vnbo 2 4 2" xfId="3107" xr:uid="{7A11098C-7ACE-4BD9-933A-450C4A0F234F}"/>
    <cellStyle name="vnbo 2 4 3" xfId="3134" xr:uid="{8E969A42-4F48-494D-8812-8538B582CE49}"/>
    <cellStyle name="vnbo 2 4 4" xfId="47232" xr:uid="{CA3AA819-1FAC-4A43-94C8-39DE9E55B92F}"/>
    <cellStyle name="vnbo 2 4 5" xfId="47233" xr:uid="{2EECDEB0-C0C3-4063-BE28-67AAA638F519}"/>
    <cellStyle name="vnbo 2 4 6" xfId="47234" xr:uid="{5A388341-50B9-4B14-96B2-9335E46D4E5A}"/>
    <cellStyle name="vnbo 2 4 7" xfId="47235" xr:uid="{EAB25491-E8AE-4928-B3D3-654E6724A1E7}"/>
    <cellStyle name="vnbo 2 4 8" xfId="47236" xr:uid="{C2E4F2C2-1A3C-4923-9AFE-4CD7A4E60FEF}"/>
    <cellStyle name="vnbo 2 4 9" xfId="47237" xr:uid="{C8718BF1-3149-41A2-8FFB-648566004E48}"/>
    <cellStyle name="vnbo 2 5" xfId="25274" xr:uid="{3B93D6CC-82E3-4E4F-9B55-39E1D1BFA9A4}"/>
    <cellStyle name="vnbo 2 5 2" xfId="3728" xr:uid="{7D4476FD-09F4-44D6-B92B-C59BCDDC71B2}"/>
    <cellStyle name="vnbo 2 5 3" xfId="3731" xr:uid="{2E70EAE8-CABA-4E0B-BB61-E7186A588AC5}"/>
    <cellStyle name="vnbo 2 5 4" xfId="47238" xr:uid="{9DCEAAD9-6821-4BF7-9CFC-B4E519028DDA}"/>
    <cellStyle name="vnbo 2 5 5" xfId="47239" xr:uid="{34390591-6899-4EFB-822F-916C48E01295}"/>
    <cellStyle name="vnbo 2 5 6" xfId="47240" xr:uid="{1ECFBE15-55E9-40A1-8B9B-2E9B89424DD9}"/>
    <cellStyle name="vnbo 2 5 7" xfId="47241" xr:uid="{CED8C2F1-ECC0-4A5F-BA7C-FD53C92B4833}"/>
    <cellStyle name="vnbo 2 5 8" xfId="47242" xr:uid="{21119C7A-5E69-4B45-995E-06168A3C9966}"/>
    <cellStyle name="vnbo 2 5 9" xfId="47243" xr:uid="{1BF92BBC-5BA2-426C-9170-CD7AA6A378D9}"/>
    <cellStyle name="vnbo 2 6" xfId="47244" xr:uid="{C6A3FB3A-FC7C-4C4A-B0BB-58D59817FD6A}"/>
    <cellStyle name="vnbo 2 6 2" xfId="24816" xr:uid="{1DB93409-4DDF-444C-B574-B62716CC79D3}"/>
    <cellStyle name="vnbo 2 6 3" xfId="24818" xr:uid="{2DFFFF4E-B004-49D4-9797-059EB84CD69D}"/>
    <cellStyle name="vnbo 2 6 4" xfId="47245" xr:uid="{172CEA66-32FC-4ECC-98C4-607F159605DA}"/>
    <cellStyle name="vnbo 2 6 5" xfId="47246" xr:uid="{27773222-6563-41A6-B922-2BDF2E8FBC02}"/>
    <cellStyle name="vnbo 2 6 6" xfId="47247" xr:uid="{7FEAAC34-F411-499D-B785-E7E5091C56DA}"/>
    <cellStyle name="vnbo 2 6 7" xfId="47248" xr:uid="{0E6EEE2E-A930-45FF-98D4-090014AAB243}"/>
    <cellStyle name="vnbo 2 6 8" xfId="47249" xr:uid="{EEB5483E-C887-4C86-B209-C09BCCDD87AE}"/>
    <cellStyle name="vnbo 2 6 9" xfId="47250" xr:uid="{D949780F-35DD-407C-BCD9-651964CF662C}"/>
    <cellStyle name="vnbo 2 7" xfId="47251" xr:uid="{B1F4A3FB-4DAD-4F77-B225-ECADDB7A1982}"/>
    <cellStyle name="vnbo 2 7 2" xfId="24821" xr:uid="{8DC8059E-5566-40A0-ACBA-46590C0D9D7A}"/>
    <cellStyle name="vnbo 2 7 3" xfId="24824" xr:uid="{A831EFF9-5CD5-4361-B1C2-0CD26453C76C}"/>
    <cellStyle name="vnbo 2 7 4" xfId="47252" xr:uid="{116105A3-A0DC-4FDB-A63A-B8DBCB6280E8}"/>
    <cellStyle name="vnbo 2 7 5" xfId="47253" xr:uid="{AEEA456A-A094-40D4-9787-850A2E4A91F1}"/>
    <cellStyle name="vnbo 2 7 6" xfId="47254" xr:uid="{B9793134-F227-4492-93B3-79DAC68A0C84}"/>
    <cellStyle name="vnbo 2 7 7" xfId="18953" xr:uid="{4BCF7772-73C6-4698-833B-FFA9EF628FF6}"/>
    <cellStyle name="vnbo 2 7 8" xfId="18956" xr:uid="{8B499E91-8B4D-42D5-98FF-1A86F32AA17D}"/>
    <cellStyle name="vnbo 2 7 9" xfId="18959" xr:uid="{5DAE2525-E6F9-48B1-8921-C1655903A29C}"/>
    <cellStyle name="vnbo 2 8" xfId="47255" xr:uid="{06FC10CF-1FD1-4E70-B999-3A878BDF4532}"/>
    <cellStyle name="vnbo 2 8 2" xfId="40886" xr:uid="{724F273E-7ADE-4893-B557-C1D4E01E1FEF}"/>
    <cellStyle name="vnbo 2 8 3" xfId="40888" xr:uid="{912E0809-5443-4398-B2E0-F53626A70790}"/>
    <cellStyle name="vnbo 2 8 4" xfId="40890" xr:uid="{D1FD472B-1C21-44A2-B3E2-9244712E686B}"/>
    <cellStyle name="vnbo 2 8 5" xfId="40892" xr:uid="{B2FEA3AB-6433-4337-85A9-93320D8D8920}"/>
    <cellStyle name="vnbo 2 8 6" xfId="40894" xr:uid="{E958369E-7FC3-44E4-80A9-DDB1DBC510C2}"/>
    <cellStyle name="vnbo 2 9" xfId="47256" xr:uid="{DCCBA3CA-4306-4BF7-A9C9-650943437D8E}"/>
    <cellStyle name="vnbo 2 9 2" xfId="47257" xr:uid="{F82CFD65-B3D7-4BD3-B408-8C9F4BB0AF7F}"/>
    <cellStyle name="vnbo 2 9 3" xfId="47258" xr:uid="{21403701-D62D-44B2-B926-3B791F982C87}"/>
    <cellStyle name="vnbo 2 9 4" xfId="47259" xr:uid="{D58134EA-D07D-4960-A51B-A3D996EBD79C}"/>
    <cellStyle name="vnbo 2 9 5" xfId="47260" xr:uid="{30434197-FF5D-4A32-8CA6-A41A884AA012}"/>
    <cellStyle name="vnbo 2 9 6" xfId="47261" xr:uid="{81A3B940-F64A-47A1-AE76-105C3DD6F2B3}"/>
    <cellStyle name="vnbo 2_New TB 18-19" xfId="47262" xr:uid="{560686D3-6362-4EB1-90A2-180F61DE1A21}"/>
    <cellStyle name="vnbo 3" xfId="47263" xr:uid="{486B570A-61AD-40C8-BBBE-8C50D84791A0}"/>
    <cellStyle name="vnbo 3 2" xfId="25880" xr:uid="{378FBD04-0838-46F6-A3CA-D5A4405D9AD2}"/>
    <cellStyle name="vnbo 3 3" xfId="25882" xr:uid="{8B16FF7C-5359-47A6-9935-D6C186BA8929}"/>
    <cellStyle name="vnbo 3 4" xfId="25884" xr:uid="{8E7C1A75-D772-41AC-A437-3F338574DC6B}"/>
    <cellStyle name="vnbo 3 5" xfId="25886" xr:uid="{55D85299-BF90-4302-ACD3-0B8EEB2BD4C9}"/>
    <cellStyle name="vnbo 3 6" xfId="47264" xr:uid="{5C7B1587-1B98-40C9-A872-2A15BB4B13D6}"/>
    <cellStyle name="vnbo 3 7" xfId="47265" xr:uid="{7AB9EA72-D0CD-46E7-B53E-4C49E850A772}"/>
    <cellStyle name="vnbo 3 8" xfId="47266" xr:uid="{2D1C0489-CE0E-4641-8BAE-201260A073AB}"/>
    <cellStyle name="vnbo 3 9" xfId="47267" xr:uid="{51A23FBD-4367-47C1-BCB9-673142137C40}"/>
    <cellStyle name="vnbo 4" xfId="47268" xr:uid="{42FAC30F-3A65-4CDA-923A-FB20F83EA182}"/>
    <cellStyle name="vnbo 4 2" xfId="23178" xr:uid="{F7523429-932A-4C3B-872D-F90AF1B9E726}"/>
    <cellStyle name="vnbo 4 3" xfId="47269" xr:uid="{123172FC-623E-4F12-AFAC-98A77D33B87F}"/>
    <cellStyle name="vnbo 4 4" xfId="47270" xr:uid="{08E2EFD0-C0F6-4586-B3A6-5B614FF1B793}"/>
    <cellStyle name="vnbo 4 5" xfId="47271" xr:uid="{067E9E2E-141E-467E-8B1D-6C8A09966218}"/>
    <cellStyle name="vnbo 4 6" xfId="47272" xr:uid="{051ED042-27CB-4840-A288-AD53159D93C9}"/>
    <cellStyle name="vnbo 4 7" xfId="47273" xr:uid="{EAB32510-5716-4BB1-899C-DEF30067BDC1}"/>
    <cellStyle name="vnbo 4 8" xfId="47274" xr:uid="{766C4C68-6B1A-4CF9-8DCF-07B6BB944A5E}"/>
    <cellStyle name="vnbo 4 9" xfId="47275" xr:uid="{023E51ED-6ADD-48B7-A1A3-D98EFDC93B6F}"/>
    <cellStyle name="vnbo 5" xfId="47276" xr:uid="{CB73052F-CB1B-4AC9-9CC9-1FEA345D1C3C}"/>
    <cellStyle name="vnbo 5 2" xfId="47277" xr:uid="{3BE5EE20-EA06-4A77-BC0C-288C894F9BAA}"/>
    <cellStyle name="vnbo 5 3" xfId="47278" xr:uid="{4B04361A-AE02-430B-B5C9-F0E5D93AF33E}"/>
    <cellStyle name="vnbo 5 4" xfId="47279" xr:uid="{CFA6159D-D5FE-4983-A6A2-67FC5315DBCA}"/>
    <cellStyle name="vnbo 5 5" xfId="47280" xr:uid="{E2A47E11-3082-4070-86D5-4E648C61B91C}"/>
    <cellStyle name="vnbo 5 6" xfId="47281" xr:uid="{6F4ABF10-F88C-491F-947B-58F4E7B6BE1E}"/>
    <cellStyle name="vnbo 5 7" xfId="47282" xr:uid="{1390456A-B6DB-45D0-A24E-9E18BE42BC2D}"/>
    <cellStyle name="vnbo 5 8" xfId="47283" xr:uid="{2B5F03C3-BBB5-416A-AC2A-7B04430FB8D5}"/>
    <cellStyle name="vnbo 5 9" xfId="47284" xr:uid="{0B3C24DA-2406-4601-B1C4-315A3369324F}"/>
    <cellStyle name="vnbo 6" xfId="47285" xr:uid="{B1F34A16-8597-4F26-8681-F0ABA26276F5}"/>
    <cellStyle name="vnbo 6 2" xfId="47286" xr:uid="{ADD2DDBC-0284-47EC-AD19-5E80EC08A031}"/>
    <cellStyle name="vnbo 6 3" xfId="47287" xr:uid="{3907387C-EF86-4144-A0A1-C17C52DB3318}"/>
    <cellStyle name="vnbo 6 4" xfId="47288" xr:uid="{47CC833B-E76A-4634-997E-04B6F516FAC3}"/>
    <cellStyle name="vnbo 6 5" xfId="47289" xr:uid="{289352C0-B4F9-4718-B112-E0C6434DF335}"/>
    <cellStyle name="vnbo 6 6" xfId="47290" xr:uid="{37C1AEC1-7C19-4D5D-AD6C-D13253F7AED7}"/>
    <cellStyle name="vnbo 6 7" xfId="47291" xr:uid="{4C759AFB-9831-43A2-9486-F381D6E52D9E}"/>
    <cellStyle name="vnbo 6 8" xfId="47292" xr:uid="{412DA428-219C-49A0-B763-521C988F2AED}"/>
    <cellStyle name="vnbo 6 9" xfId="47293" xr:uid="{C9CD9275-FA80-434A-91CB-CA18D8DC66E5}"/>
    <cellStyle name="vnbo 7" xfId="47294" xr:uid="{0F9CA11B-96E1-44EF-A3A8-6FB0189162B6}"/>
    <cellStyle name="vnbo 7 2" xfId="36898" xr:uid="{9E30E6DF-500C-4BE1-9555-9E6AB43ABB9B}"/>
    <cellStyle name="vnbo 7 3" xfId="36900" xr:uid="{BA1FBD04-B343-4394-83CD-D49065D5F1DC}"/>
    <cellStyle name="vnbo 7 4" xfId="36902" xr:uid="{1631CF24-8346-4CBD-8A61-240FBF6EFFA5}"/>
    <cellStyle name="vnbo 7 5" xfId="36904" xr:uid="{29DDE8B8-1C73-4619-A7B6-14705DEBF061}"/>
    <cellStyle name="vnbo 7 6" xfId="36906" xr:uid="{A48EA563-DF6F-45ED-89AC-0AFE89EC2F4D}"/>
    <cellStyle name="vnbo 7 7" xfId="47295" xr:uid="{8863060F-5C03-48E1-8BC5-2DDEBFF8BFA0}"/>
    <cellStyle name="vnbo 7 8" xfId="47296" xr:uid="{F684E177-83A9-4D15-97CA-0DE8E04DD15D}"/>
    <cellStyle name="vnbo 7 9" xfId="47297" xr:uid="{A6703F5C-1B89-4C2C-BA6C-ACE622632971}"/>
    <cellStyle name="vnbo 8" xfId="47298" xr:uid="{9D0CF222-C709-4464-AA5F-3EC9FC0F21C1}"/>
    <cellStyle name="vnbo 8 2" xfId="47299" xr:uid="{DA797AF5-3A07-47A0-8C2D-32EB680D91B7}"/>
    <cellStyle name="vnbo 8 3" xfId="47300" xr:uid="{27E86286-D1E7-414F-AAC2-3CD3A033D93B}"/>
    <cellStyle name="vnbo 8 4" xfId="47301" xr:uid="{4C9D18D3-6A08-4612-8AF3-430F2ABF79E9}"/>
    <cellStyle name="vnbo 8 5" xfId="47302" xr:uid="{79250EB1-67C7-4838-8528-70DCC82599E0}"/>
    <cellStyle name="vnbo 8 6" xfId="47303" xr:uid="{27DA7259-32BB-45D5-891A-00C202FCA62A}"/>
    <cellStyle name="vnbo 8 7" xfId="47304" xr:uid="{1F3F2B2E-D02A-47D3-B0F9-AABE5BFB7D0A}"/>
    <cellStyle name="vnbo 8 8" xfId="47305" xr:uid="{1EF76746-3F75-4F61-9DE2-D52E83C2F881}"/>
    <cellStyle name="vnbo 8 9" xfId="47306" xr:uid="{9B30EF60-EDF5-4093-A461-174A23A0F7AD}"/>
    <cellStyle name="vnbo 9" xfId="47307" xr:uid="{A8FF14F0-1015-4B63-9BD5-F9910F63E6AB}"/>
    <cellStyle name="vnbo 9 2" xfId="24832" xr:uid="{CB956298-411B-4822-8183-3417E147B118}"/>
    <cellStyle name="vnbo 9 3" xfId="24834" xr:uid="{4A0E5A97-369C-4EDB-8EAD-1040E38A4F3B}"/>
    <cellStyle name="vnbo 9 4" xfId="24836" xr:uid="{2B490B97-8F3F-48D5-A817-6E9D9EDBCA22}"/>
    <cellStyle name="vnbo 9 5" xfId="24838" xr:uid="{4D1DC124-E996-4B4D-8EAC-93EA84C31362}"/>
    <cellStyle name="vnbo 9 6" xfId="24840" xr:uid="{2B79908B-AAC2-42FB-8D8F-7582093BCCE7}"/>
    <cellStyle name="vnbo_New TB 18-19" xfId="30568" xr:uid="{6B4C5E79-AB13-4488-84B1-859297D25966}"/>
    <cellStyle name="vnhead1" xfId="9081" xr:uid="{E3523486-C355-4735-8D77-46672FE32ED0}"/>
    <cellStyle name="vnhead1 10" xfId="9403" xr:uid="{3BDCBD93-9629-40C2-A4C9-D966E656F01E}"/>
    <cellStyle name="vnhead1 10 2" xfId="47308" xr:uid="{D5913E3D-3B27-4E46-AC03-302121DC98D9}"/>
    <cellStyle name="vnhead1 10 3" xfId="47309" xr:uid="{8AFA8B42-F56C-41E7-A3CD-A05FEA44FEF4}"/>
    <cellStyle name="vnhead1 10 4" xfId="47310" xr:uid="{91D3F314-DFB2-4003-B5A5-1CA9FD61D27B}"/>
    <cellStyle name="vnhead1 10 5" xfId="47311" xr:uid="{0762DFB5-42A0-4EBD-AB6F-D3886C8E5FAA}"/>
    <cellStyle name="vnhead1 10 6" xfId="15706" xr:uid="{D9E3E5E7-DC1E-405A-B581-8F52AF12FDFB}"/>
    <cellStyle name="vnhead1 11" xfId="9412" xr:uid="{C7C77244-81DC-4B1F-A529-9EB0A4D8E7C9}"/>
    <cellStyle name="vnhead1 12" xfId="14872" xr:uid="{2D3DBEE1-5F7E-4EB8-A9BF-2589131A17DA}"/>
    <cellStyle name="vnhead1 13" xfId="14874" xr:uid="{C74E2A3C-5AB7-40C7-B6F4-1D1D61523288}"/>
    <cellStyle name="vnhead1 14" xfId="5247" xr:uid="{CD097C78-DB41-4D77-9106-02786E404039}"/>
    <cellStyle name="vnhead1 15" xfId="6326" xr:uid="{587D8E98-5C2D-4EE7-8D52-C7E55391C3FE}"/>
    <cellStyle name="vnhead1 16" xfId="6336" xr:uid="{93C02759-3F07-481E-A28F-688E28290667}"/>
    <cellStyle name="vnhead1 17" xfId="6348" xr:uid="{D3AE19CF-D941-44C1-A308-D6BFD2A1B328}"/>
    <cellStyle name="vnhead1 18" xfId="6358" xr:uid="{E3E2E068-0B1E-48D2-A6B3-8ABAF3FF7477}"/>
    <cellStyle name="vnhead1 2" xfId="8516" xr:uid="{867E324D-BF59-4CA8-BDC9-856E9292BE43}"/>
    <cellStyle name="vnhead1 2 2" xfId="47312" xr:uid="{AC5C1756-B6CB-41D8-B399-2855C4FC554B}"/>
    <cellStyle name="vnhead1 2 3" xfId="47313" xr:uid="{51ED4577-E097-412B-A01D-40E6BE8A1C42}"/>
    <cellStyle name="vnhead1 2 4" xfId="47314" xr:uid="{F5924A70-0BA7-433E-BD6E-D914E12D5F5A}"/>
    <cellStyle name="vnhead1 2 5" xfId="47315" xr:uid="{8643BBB5-FF27-4E27-821C-E600174DFC01}"/>
    <cellStyle name="vnhead1 2 6" xfId="47316" xr:uid="{F6D5D647-B8D9-4D4C-8149-655E93B78BF9}"/>
    <cellStyle name="vnhead1 3" xfId="47317" xr:uid="{F86D60D9-E986-43D3-BC2B-E7C464DFB107}"/>
    <cellStyle name="vnhead1 3 2" xfId="15929" xr:uid="{F2A41D4F-BBE4-41E9-B5A6-20F91D3A17C3}"/>
    <cellStyle name="vnhead1 3 3" xfId="13692" xr:uid="{89D8AD02-F1BC-43C0-8AD2-FD6C72CEF38B}"/>
    <cellStyle name="vnhead1 3 4" xfId="1097" xr:uid="{FD1E936E-F341-4226-A57F-C3853A665C19}"/>
    <cellStyle name="vnhead1 3 5" xfId="13698" xr:uid="{B2877EC1-B3E4-49F7-AD64-0146F061E22F}"/>
    <cellStyle name="vnhead1 3 6" xfId="13704" xr:uid="{B50CAA02-DD85-4E1C-A243-30CA1241D08C}"/>
    <cellStyle name="vnhead1 4" xfId="47318" xr:uid="{F76A5C24-20F3-48F2-9ED1-4A34F6E30146}"/>
    <cellStyle name="vnhead1 4 2" xfId="8768" xr:uid="{41A7BB42-D48F-4EE1-A68D-A19C7E539B55}"/>
    <cellStyle name="vnhead1 4 3" xfId="12976" xr:uid="{0B6C6803-6FDB-49FF-9031-FC1C2BF5FDD4}"/>
    <cellStyle name="vnhead1 4 4" xfId="12985" xr:uid="{4960A4CD-AF6D-43E5-BA3D-0358F9BD60FE}"/>
    <cellStyle name="vnhead1 4 5" xfId="12988" xr:uid="{B38674C4-431A-4121-A748-488FAF6FD42B}"/>
    <cellStyle name="vnhead1 4 6" xfId="12996" xr:uid="{AA4110D6-06EB-4FB2-A548-9BE9BD3EFBB3}"/>
    <cellStyle name="vnhead1 5" xfId="47319" xr:uid="{C06E076A-0DB4-4BAA-8606-BC6526F34F55}"/>
    <cellStyle name="vnhead1 5 2" xfId="15940" xr:uid="{26B45FA4-0EDB-4FAD-9155-D3B538901634}"/>
    <cellStyle name="vnhead1 5 3" xfId="13038" xr:uid="{4BA288D8-B555-476E-BFBE-8C1A2F5FE760}"/>
    <cellStyle name="vnhead1 5 4" xfId="13047" xr:uid="{2394AB29-A3FF-4675-91C1-97827E5C3CD1}"/>
    <cellStyle name="vnhead1 5 5" xfId="13049" xr:uid="{B7F54B34-0D2C-437D-B738-DC4C18FEAB5B}"/>
    <cellStyle name="vnhead1 5 6" xfId="13059" xr:uid="{A5116AB4-7107-4A6B-9756-20CA1FD3AEFE}"/>
    <cellStyle name="vnhead1 6" xfId="47320" xr:uid="{F71DEDC0-6A9C-4ED6-8308-B9E94CC25650}"/>
    <cellStyle name="vnhead1 6 2" xfId="15948" xr:uid="{79D94D11-8014-4DEF-8DE1-D6ECEA3EB3B9}"/>
    <cellStyle name="vnhead1 6 3" xfId="13102" xr:uid="{40E63277-5FF1-4D8A-AA61-40D7D77911E6}"/>
    <cellStyle name="vnhead1 6 4" xfId="13110" xr:uid="{08EEDCE4-65B8-4DA0-8AFF-CAA5B1B37064}"/>
    <cellStyle name="vnhead1 6 5" xfId="13112" xr:uid="{7284CF47-0080-4B7D-B14B-17A8F6736CD0}"/>
    <cellStyle name="vnhead1 6 6" xfId="13119" xr:uid="{3065FA75-B15C-4F64-B9DD-370832D1AC32}"/>
    <cellStyle name="vnhead1 7" xfId="47321" xr:uid="{42BD8049-89B2-4E41-BCAE-334CF2CDEDA2}"/>
    <cellStyle name="vnhead1 7 2" xfId="12120" xr:uid="{75AA5005-AB85-455F-855C-F1EE10EA3744}"/>
    <cellStyle name="vnhead1 7 3" xfId="12126" xr:uid="{9E0D693A-0D63-45E4-A611-7A78E729BC4F}"/>
    <cellStyle name="vnhead1 7 4" xfId="12132" xr:uid="{E882902D-2B20-400F-BE26-504FF031478A}"/>
    <cellStyle name="vnhead1 7 5" xfId="13150" xr:uid="{7203E0E7-B2B3-4071-883B-4ACC156F1E92}"/>
    <cellStyle name="vnhead1 7 6" xfId="13154" xr:uid="{87C70A04-A3D4-465A-990E-69C1875BA29F}"/>
    <cellStyle name="vnhead1 8" xfId="45095" xr:uid="{4CBBDE8D-25D5-4453-98E3-87DAF10ED979}"/>
    <cellStyle name="vnhead1 8 2" xfId="47322" xr:uid="{4C825E0D-18E3-47DA-8AC8-6C0D810C9484}"/>
    <cellStyle name="vnhead1 8 3" xfId="47323" xr:uid="{30FEF421-18A4-41CE-89F1-1FCAE7565EF3}"/>
    <cellStyle name="vnhead1 8 4" xfId="47324" xr:uid="{48A431E8-D6D5-4C3D-9492-50783B841DC6}"/>
    <cellStyle name="vnhead1 8 5" xfId="47325" xr:uid="{56929D27-4927-4D52-8110-60D12980E990}"/>
    <cellStyle name="vnhead1 8 6" xfId="47326" xr:uid="{FCB07BDB-B3AA-4892-AD7C-6438885EF513}"/>
    <cellStyle name="vnhead1 9" xfId="45097" xr:uid="{4CF38F59-229B-4F6F-A7A9-89CA78A32E35}"/>
    <cellStyle name="vnhead1 9 2" xfId="47327" xr:uid="{A19623C8-314E-4428-8497-6D1A059A53B8}"/>
    <cellStyle name="vnhead1 9 3" xfId="47328" xr:uid="{1C9E0722-43D1-4FDA-AF58-FC7DEC7530FD}"/>
    <cellStyle name="vnhead1 9 4" xfId="47329" xr:uid="{55D1AE5A-E148-4583-AC21-0649272D8BAD}"/>
    <cellStyle name="vnhead1 9 5" xfId="47330" xr:uid="{6980D1FF-D036-4D70-8F6D-20FE5A0BF85F}"/>
    <cellStyle name="vnhead1 9 6" xfId="47331" xr:uid="{EAD7D41B-CF19-4D92-BEBA-DE8A3ABCE653}"/>
    <cellStyle name="vnhead1_New TB 18-19" xfId="47332" xr:uid="{5EEB26A4-195F-4F15-88BB-FF26A472AC06}"/>
    <cellStyle name="vnhead2" xfId="11698" xr:uid="{E7F9410A-7291-42A8-B1CD-DEA33AF7E43F}"/>
    <cellStyle name="vnhead2 10" xfId="47333" xr:uid="{9207D492-DE40-4F08-9219-AED8B616F2E2}"/>
    <cellStyle name="vnhead2 10 2" xfId="47334" xr:uid="{DB78DD37-1BDC-4409-A1E1-4220FC344C35}"/>
    <cellStyle name="vnhead2 10 3" xfId="47335" xr:uid="{F5BF458D-1270-4748-8BE6-E37BF81D8A21}"/>
    <cellStyle name="vnhead2 10 4" xfId="47336" xr:uid="{3CF8880F-32FE-4515-8D7F-7480F0DEF1AF}"/>
    <cellStyle name="vnhead2 10 5" xfId="47337" xr:uid="{1ED984A6-8BE4-48A6-912E-B9D84EA40145}"/>
    <cellStyle name="vnhead2 10 6" xfId="47338" xr:uid="{434217C0-0D41-458B-BA51-024B98BF0708}"/>
    <cellStyle name="vnhead2 11" xfId="47339" xr:uid="{76C8F563-CBED-4E27-B8E3-0804850EA937}"/>
    <cellStyle name="vnhead2 11 2" xfId="47340" xr:uid="{8EC9086A-C698-4631-B9F6-1AD081BB6B4E}"/>
    <cellStyle name="vnhead2 11 3" xfId="47341" xr:uid="{63D89B99-D06A-43F1-B0C0-ABFD2114FA09}"/>
    <cellStyle name="vnhead2 11 4" xfId="47342" xr:uid="{E57F9DF5-AA51-4FFC-8A51-6AB9BDCEA180}"/>
    <cellStyle name="vnhead2 11 5" xfId="47343" xr:uid="{90D13DA5-C833-46C3-829D-015E5A17FB79}"/>
    <cellStyle name="vnhead2 11 6" xfId="47344" xr:uid="{A7DD3609-316A-48E8-BF24-AB459D0F3E8F}"/>
    <cellStyle name="vnhead2 11 7" xfId="47345" xr:uid="{CB837D53-0C6A-4A51-8437-C12BAF221FE2}"/>
    <cellStyle name="vnhead2 11 8" xfId="47346" xr:uid="{96394809-A8E0-4956-A04F-B1FCFEFF77E9}"/>
    <cellStyle name="vnhead2 11 9" xfId="37043" xr:uid="{9D9B7351-6C60-4E80-A957-35083110138B}"/>
    <cellStyle name="vnhead2 12" xfId="47347" xr:uid="{56BB9879-126E-4A02-9402-637971BCE86F}"/>
    <cellStyle name="vnhead2 13" xfId="47348" xr:uid="{72464ED8-D4B2-4D7E-B9C0-CD4A46A2071B}"/>
    <cellStyle name="vnhead2 14" xfId="17167" xr:uid="{8CBD8E48-FF39-497F-9B2B-83EF3D4BBE0C}"/>
    <cellStyle name="vnhead2 15" xfId="17170" xr:uid="{E4CA8755-6551-4298-A329-279E06F7D9E9}"/>
    <cellStyle name="vnhead2 16" xfId="17173" xr:uid="{1DFCF3C3-EF5C-4749-B3BD-19A0776973C5}"/>
    <cellStyle name="vnhead2 17" xfId="17177" xr:uid="{68773478-2A9F-434F-BAD4-B3C952AA7721}"/>
    <cellStyle name="vnhead2 18" xfId="14311" xr:uid="{AD77B17D-8868-453C-B747-C64B6C901241}"/>
    <cellStyle name="vnhead2 19" xfId="47349" xr:uid="{1A62BEE4-877C-46D7-A942-8DFB892EBA65}"/>
    <cellStyle name="vnhead2 2" xfId="8578" xr:uid="{94BCA14F-7DA5-423F-896C-269BC990FAC1}"/>
    <cellStyle name="vnhead2 2 10" xfId="47350" xr:uid="{8D94A33F-8CFB-4B3A-AD97-0964AB796874}"/>
    <cellStyle name="vnhead2 2 10 2" xfId="26831" xr:uid="{1821AAF2-CC66-4BF2-8D04-92FC8CA6BA6A}"/>
    <cellStyle name="vnhead2 2 10 3" xfId="26849" xr:uid="{DDC328C5-EEC3-443D-9D40-E69F435B555F}"/>
    <cellStyle name="vnhead2 2 10 4" xfId="26862" xr:uid="{25293ABF-D2CA-48BC-8B93-0DCB54749604}"/>
    <cellStyle name="vnhead2 2 10 5" xfId="26873" xr:uid="{64B50365-BF86-472D-BDD6-1877E6D44CCE}"/>
    <cellStyle name="vnhead2 2 10 6" xfId="26884" xr:uid="{72401EFD-AD04-4930-BF94-5390161360EF}"/>
    <cellStyle name="vnhead2 2 10 7" xfId="26888" xr:uid="{5E256859-1EAE-4187-A676-2B7865E0D936}"/>
    <cellStyle name="vnhead2 2 10 8" xfId="26892" xr:uid="{9CC53483-EAF6-40D9-897A-9F825324C0CB}"/>
    <cellStyle name="vnhead2 2 10 9" xfId="45785" xr:uid="{AB9D7AB2-C5AF-4851-80E8-5E6FE65EACA5}"/>
    <cellStyle name="vnhead2 2 11" xfId="47351" xr:uid="{81A3F625-A592-4385-8DC5-ADA50A46B9A0}"/>
    <cellStyle name="vnhead2 2 12" xfId="43045" xr:uid="{AB05989C-6D61-4667-8B85-405C6064C55D}"/>
    <cellStyle name="vnhead2 2 13" xfId="43047" xr:uid="{5805258A-7A11-4E42-9760-710A1BDDAA66}"/>
    <cellStyle name="vnhead2 2 14" xfId="43049" xr:uid="{DE03364C-7821-4199-97FC-85D0C4BF4D4C}"/>
    <cellStyle name="vnhead2 2 15" xfId="43051" xr:uid="{09312B3B-9AC5-4270-B42D-4E6EA2A72AB5}"/>
    <cellStyle name="vnhead2 2 16" xfId="47352" xr:uid="{0155E1CE-8ECE-4818-8DCB-BD40CADD2703}"/>
    <cellStyle name="vnhead2 2 17" xfId="47353" xr:uid="{8A78D41A-1779-4D89-9326-BE35481E5FFD}"/>
    <cellStyle name="vnhead2 2 18" xfId="47354" xr:uid="{5F9231CE-67B4-470A-8413-B74E5D3E0514}"/>
    <cellStyle name="vnhead2 2 2" xfId="47355" xr:uid="{FAD4D5AC-0595-44E1-A2D0-B245291659F0}"/>
    <cellStyle name="vnhead2 2 2 2" xfId="47356" xr:uid="{E10AFD19-A178-4705-A472-6E093D2F54E4}"/>
    <cellStyle name="vnhead2 2 2 3" xfId="47357" xr:uid="{300A0F6F-46F1-4794-8DD7-A58FE109C612}"/>
    <cellStyle name="vnhead2 2 2 4" xfId="47358" xr:uid="{5A495F5B-1B38-4019-8103-99FED5593D63}"/>
    <cellStyle name="vnhead2 2 2 5" xfId="11780" xr:uid="{BF0D24A3-37B2-4E02-8E35-8C2018EBC91B}"/>
    <cellStyle name="vnhead2 2 2 6" xfId="11800" xr:uid="{E2B9A791-0328-419F-A5C4-4BED935BC2C8}"/>
    <cellStyle name="vnhead2 2 2 7" xfId="4780" xr:uid="{2ABE3144-CAB2-46C7-A5AB-9091EC0BC527}"/>
    <cellStyle name="vnhead2 2 2 8" xfId="1187" xr:uid="{87B91CC1-35BA-4655-AAA4-12646FDCB603}"/>
    <cellStyle name="vnhead2 2 2 9" xfId="4797" xr:uid="{76B580C9-2F25-43E8-A116-32318232AB60}"/>
    <cellStyle name="vnhead2 2 3" xfId="47359" xr:uid="{D7E97D25-579A-4026-9E6F-D79F97943230}"/>
    <cellStyle name="vnhead2 2 3 2" xfId="47360" xr:uid="{8898A408-3B0A-4335-872F-8AF348D06043}"/>
    <cellStyle name="vnhead2 2 3 3" xfId="47361" xr:uid="{C9015E5F-8C9F-49E5-90BA-94CB5215EA85}"/>
    <cellStyle name="vnhead2 2 3 4" xfId="47362" xr:uid="{C47EBF63-AE7A-4E40-B9D1-F4F0434FC50E}"/>
    <cellStyle name="vnhead2 2 3 5" xfId="11819" xr:uid="{6CCB0D21-E156-4356-83DE-DB4CD433F35F}"/>
    <cellStyle name="vnhead2 2 3 6" xfId="11829" xr:uid="{69624B89-F616-46ED-B4A4-B70B5B2B4772}"/>
    <cellStyle name="vnhead2 2 3 7" xfId="4889" xr:uid="{B67FD43E-15F8-4FFC-BAE5-56AB2F80128F}"/>
    <cellStyle name="vnhead2 2 3 8" xfId="1205" xr:uid="{6508FBC2-1787-4F60-8D6C-B9FBD6F1BFED}"/>
    <cellStyle name="vnhead2 2 3 9" xfId="4896" xr:uid="{B8212060-E28D-4D48-98C2-5C6294C3646F}"/>
    <cellStyle name="vnhead2 2 4" xfId="47363" xr:uid="{4F67EEAA-D079-4A21-9F36-5F839E4BE44B}"/>
    <cellStyle name="vnhead2 2 4 2" xfId="47364" xr:uid="{B88BD5C4-4B01-4901-8A34-4BC959F2E9B3}"/>
    <cellStyle name="vnhead2 2 4 3" xfId="47365" xr:uid="{F3357E46-17DF-4185-8746-7A851A67AA44}"/>
    <cellStyle name="vnhead2 2 4 4" xfId="47366" xr:uid="{EE627A9E-8FA2-4BE7-8EDD-29250DC96F34}"/>
    <cellStyle name="vnhead2 2 4 5" xfId="11844" xr:uid="{2D1A8DD0-E500-4144-8B34-A1FF71B13C76}"/>
    <cellStyle name="vnhead2 2 4 6" xfId="11851" xr:uid="{E5F3F814-3945-4DFD-9ED8-42BBC7DBF935}"/>
    <cellStyle name="vnhead2 2 4 7" xfId="4960" xr:uid="{BE823706-6EF9-43E2-AB19-8759162422C6}"/>
    <cellStyle name="vnhead2 2 4 8" xfId="606" xr:uid="{B1D387F7-C4C8-4A7C-A855-BF6A2F0A2A98}"/>
    <cellStyle name="vnhead2 2 4 9" xfId="4970" xr:uid="{1A797FE9-D0C0-468E-876C-35D545A84124}"/>
    <cellStyle name="vnhead2 2 5" xfId="47367" xr:uid="{AAA074CE-EA48-4E2D-A148-95FC03360BEC}"/>
    <cellStyle name="vnhead2 2 5 2" xfId="47368" xr:uid="{1D362F02-3170-4F62-8F93-BF9A3DC08CEA}"/>
    <cellStyle name="vnhead2 2 5 3" xfId="47369" xr:uid="{E5DA0BB3-F2A5-410F-8B73-B623DBEBF56F}"/>
    <cellStyle name="vnhead2 2 5 4" xfId="47370" xr:uid="{DB0EBA44-BB8C-4002-A275-2777CCB86AC2}"/>
    <cellStyle name="vnhead2 2 5 5" xfId="11861" xr:uid="{AC021E12-D436-425B-8F0E-75CF6704B61F}"/>
    <cellStyle name="vnhead2 2 5 6" xfId="11865" xr:uid="{07C21792-4FFE-4AC9-BAD3-2F873D4EF122}"/>
    <cellStyle name="vnhead2 2 5 7" xfId="1586" xr:uid="{9CF4A52F-EAF1-4FC8-B8BF-ABFA95C5DA7F}"/>
    <cellStyle name="vnhead2 2 5 8" xfId="1224" xr:uid="{198110D8-0C8E-49CA-B168-53A48F0758EB}"/>
    <cellStyle name="vnhead2 2 5 9" xfId="1608" xr:uid="{58491013-3D0D-4F79-A77F-A3E28B49FF8B}"/>
    <cellStyle name="vnhead2 2 6" xfId="47371" xr:uid="{8D37751D-7A01-4ED9-8E44-DD67DF18B81F}"/>
    <cellStyle name="vnhead2 2 6 2" xfId="47372" xr:uid="{880B36F3-93FA-477C-BADE-95A9BE0EA2D5}"/>
    <cellStyle name="vnhead2 2 6 3" xfId="47373" xr:uid="{793ADBBE-3746-4FCB-9C86-59741CBAFC83}"/>
    <cellStyle name="vnhead2 2 6 4" xfId="47374" xr:uid="{1A072FC8-96FD-4181-9471-643E8B9FCF61}"/>
    <cellStyle name="vnhead2 2 6 5" xfId="8313" xr:uid="{CC742AA0-6D10-4805-92B2-F2CE30DE22E6}"/>
    <cellStyle name="vnhead2 2 6 6" xfId="8317" xr:uid="{2556FA0C-6946-4FCF-AD28-2D855CE56BD3}"/>
    <cellStyle name="vnhead2 2 6 7" xfId="5483" xr:uid="{5F2890E1-A77A-4D5C-9459-578F2DC7A34E}"/>
    <cellStyle name="vnhead2 2 6 8" xfId="35556" xr:uid="{C39CF37F-3126-4A02-9AFE-07E3E59A9AC5}"/>
    <cellStyle name="vnhead2 2 6 9" xfId="35558" xr:uid="{F30A75BD-1891-40DD-97BC-20E4A5590BC0}"/>
    <cellStyle name="vnhead2 2 7" xfId="47375" xr:uid="{316ED118-67FA-42A4-981E-FD89804DD833}"/>
    <cellStyle name="vnhead2 2 7 2" xfId="31475" xr:uid="{50ACD24F-4417-4EC8-9004-F8F7DB3258E7}"/>
    <cellStyle name="vnhead2 2 7 3" xfId="31335" xr:uid="{27D05BE9-A764-4E4A-B72E-08EEC7B9A4E7}"/>
    <cellStyle name="vnhead2 2 7 4" xfId="31339" xr:uid="{B8BC479E-C2EC-48CD-B2B5-BE4078789B39}"/>
    <cellStyle name="vnhead2 2 7 5" xfId="31343" xr:uid="{72D825B8-6BC5-47E2-839C-D33C8D820EDC}"/>
    <cellStyle name="vnhead2 2 7 6" xfId="31347" xr:uid="{328E7979-FAD8-48AC-9FAB-2CE187B4DA86}"/>
    <cellStyle name="vnhead2 2 7 7" xfId="35561" xr:uid="{9297FE13-2AD9-4D51-A851-A7BCF587FA13}"/>
    <cellStyle name="vnhead2 2 7 8" xfId="35564" xr:uid="{A093EBCC-C74C-4D19-8328-4016EE391988}"/>
    <cellStyle name="vnhead2 2 7 9" xfId="35567" xr:uid="{FD89F5D1-D3C0-4248-A57E-39C4DCC610A1}"/>
    <cellStyle name="vnhead2 2 8" xfId="47376" xr:uid="{70DC8CBA-E614-46CD-9B56-B721ED8BFD94}"/>
    <cellStyle name="vnhead2 2 8 2" xfId="47377" xr:uid="{FE698837-1238-4D5C-BA6C-61083D1D2F41}"/>
    <cellStyle name="vnhead2 2 8 3" xfId="47378" xr:uid="{886D3AD9-5337-49E6-83B8-698638EAE5FF}"/>
    <cellStyle name="vnhead2 2 8 4" xfId="47379" xr:uid="{FF222721-2F00-4C6E-931F-E58F44D7201E}"/>
    <cellStyle name="vnhead2 2 8 5" xfId="35571" xr:uid="{B21CB2C1-1F89-40F3-9D39-85B97380A6D2}"/>
    <cellStyle name="vnhead2 2 8 6" xfId="35573" xr:uid="{C3E2F78E-DD53-419F-A38F-6EFE267F8060}"/>
    <cellStyle name="vnhead2 2 9" xfId="27281" xr:uid="{B46E4D03-B22B-4F9D-A379-24C4844F9B34}"/>
    <cellStyle name="vnhead2 2 9 2" xfId="47380" xr:uid="{6A9E311D-1035-47E8-9687-1050CA7672BB}"/>
    <cellStyle name="vnhead2 2 9 3" xfId="47381" xr:uid="{EBD66035-8D74-48F1-8BBB-AE96C3A8C97B}"/>
    <cellStyle name="vnhead2 2 9 4" xfId="47382" xr:uid="{2565A53F-5990-4679-972F-84449F9DDEE5}"/>
    <cellStyle name="vnhead2 2 9 5" xfId="47383" xr:uid="{337EEFFA-77E6-40E7-99CB-576614236CCA}"/>
    <cellStyle name="vnhead2 2 9 6" xfId="47384" xr:uid="{D22FEF92-574B-42D0-A3DE-D00C8966F7A7}"/>
    <cellStyle name="vnhead2 2_New TB 18-19" xfId="41589" xr:uid="{41651C7E-DC73-45DA-85EA-4A24DD948E37}"/>
    <cellStyle name="vnhead2 3" xfId="47385" xr:uid="{1498730B-6392-4C39-B0AA-CD8BE38C86FA}"/>
    <cellStyle name="vnhead2 3 2" xfId="16086" xr:uid="{8392C9D2-6590-423B-BFDD-EB1F72D86641}"/>
    <cellStyle name="vnhead2 3 3" xfId="13729" xr:uid="{476B4A7B-E326-4586-9645-0F7353E8E6B4}"/>
    <cellStyle name="vnhead2 3 4" xfId="13734" xr:uid="{E7808026-97A2-4066-B107-04E2B4A7A005}"/>
    <cellStyle name="vnhead2 3 5" xfId="13740" xr:uid="{3813BE69-89BC-4E09-9C0E-FB250DCC4F35}"/>
    <cellStyle name="vnhead2 3 6" xfId="13746" xr:uid="{31B567E7-0EFC-40FB-A71F-D0EBAA00BE27}"/>
    <cellStyle name="vnhead2 3 7" xfId="13752" xr:uid="{4C5572BE-A103-445E-8FCE-3AD7F8F8D77F}"/>
    <cellStyle name="vnhead2 3 8" xfId="13758" xr:uid="{05AC80E1-54DD-4E8C-BDF9-922CBEF91383}"/>
    <cellStyle name="vnhead2 3 9" xfId="13764" xr:uid="{82B82CBE-BA45-4C00-8A6F-BC6B53CB56E1}"/>
    <cellStyle name="vnhead2 4" xfId="42762" xr:uid="{F6E7509C-B591-4943-803B-D93867C59FC3}"/>
    <cellStyle name="vnhead2 4 2" xfId="16093" xr:uid="{B1FB4081-4054-4C76-B412-9326B5AE3CC3}"/>
    <cellStyle name="vnhead2 4 3" xfId="13198" xr:uid="{03EC4650-7B6B-4D79-9894-FB4871C05613}"/>
    <cellStyle name="vnhead2 4 4" xfId="287" xr:uid="{07D2F11E-950D-4DC1-8B58-21B691B155E8}"/>
    <cellStyle name="vnhead2 4 5" xfId="13207" xr:uid="{8EE1530F-536F-49C6-9082-40883C2E260D}"/>
    <cellStyle name="vnhead2 4 6" xfId="13216" xr:uid="{2CAB2912-28F1-4259-8988-771D513A999C}"/>
    <cellStyle name="vnhead2 4 7" xfId="13225" xr:uid="{A0C29F03-61FE-4612-A638-C03BFBD71A33}"/>
    <cellStyle name="vnhead2 4 8" xfId="13235" xr:uid="{C1F39B7B-B91B-4587-B0A5-4F773E10A941}"/>
    <cellStyle name="vnhead2 4 9" xfId="13244" xr:uid="{2BA83E86-8370-41D9-818F-3CC41E4CD6F0}"/>
    <cellStyle name="vnhead2 5" xfId="42764" xr:uid="{05DA45AF-7797-415E-A088-577D4E01C976}"/>
    <cellStyle name="vnhead2 5 2" xfId="16104" xr:uid="{96C990F8-A582-41FF-9C95-74B1F926153E}"/>
    <cellStyle name="vnhead2 5 3" xfId="13260" xr:uid="{3F8B7EDB-56A0-4702-A51A-A2560F9257F9}"/>
    <cellStyle name="vnhead2 5 4" xfId="13271" xr:uid="{806FE3F0-CE49-44BE-A555-1A4DE9EBFA18}"/>
    <cellStyle name="vnhead2 5 5" xfId="13282" xr:uid="{D25FD549-AA19-4F0F-BACE-3728924C15A5}"/>
    <cellStyle name="vnhead2 5 6" xfId="13292" xr:uid="{85E99121-4284-47A2-BC14-3C494D6BCB89}"/>
    <cellStyle name="vnhead2 5 7" xfId="13302" xr:uid="{22EAD90E-3C67-47DB-B103-2CBAC982EEE3}"/>
    <cellStyle name="vnhead2 5 8" xfId="13316" xr:uid="{D80B299E-A158-4A59-810F-D5547EF6694B}"/>
    <cellStyle name="vnhead2 5 9" xfId="13329" xr:uid="{CC5F4EE5-6595-4BB4-A577-3D03A86F283A}"/>
    <cellStyle name="vnhead2 6" xfId="42766" xr:uid="{BFD58271-79C2-47F3-9B46-BCA1D0A9ACBA}"/>
    <cellStyle name="vnhead2 6 2" xfId="16114" xr:uid="{406828D8-8631-4952-B1C6-06727B43FB99}"/>
    <cellStyle name="vnhead2 6 3" xfId="13346" xr:uid="{CD6EACD6-05F5-4E56-B03D-2B9F5C79E323}"/>
    <cellStyle name="vnhead2 6 4" xfId="13355" xr:uid="{F8364086-6A36-4203-8843-598E84813DCA}"/>
    <cellStyle name="vnhead2 6 5" xfId="13364" xr:uid="{11866C65-84A6-4CC6-9661-EB5457D8E040}"/>
    <cellStyle name="vnhead2 6 6" xfId="13372" xr:uid="{61C471FB-54D4-4061-A233-7CAC7C0C002B}"/>
    <cellStyle name="vnhead2 6 7" xfId="13380" xr:uid="{FCB6C5DA-E043-4666-AD63-962144A27496}"/>
    <cellStyle name="vnhead2 6 8" xfId="13389" xr:uid="{2B312AD2-3CF0-41E1-96E7-8D835E4DED2F}"/>
    <cellStyle name="vnhead2 6 9" xfId="13397" xr:uid="{FDF238D3-9E3F-4237-8C5B-BE79BE6DAE52}"/>
    <cellStyle name="vnhead2 7" xfId="42768" xr:uid="{3B832082-03F4-4221-B8DA-8207EDF8728E}"/>
    <cellStyle name="vnhead2 7 2" xfId="6278" xr:uid="{5FF8C3C4-052F-4098-9C6B-0D0230E8B6A8}"/>
    <cellStyle name="vnhead2 7 3" xfId="1408" xr:uid="{F6645519-B68C-44A5-9E2D-BFFBFD2DA449}"/>
    <cellStyle name="vnhead2 7 4" xfId="1725" xr:uid="{6E16CBA0-2BC3-4F02-A239-7BA09D613A8D}"/>
    <cellStyle name="vnhead2 7 5" xfId="1749" xr:uid="{4F86B750-5BE2-47FA-AA60-BAA008089187}"/>
    <cellStyle name="vnhead2 7 6" xfId="1775" xr:uid="{444E4F9A-6F92-46BD-ABDA-4FCF0282701E}"/>
    <cellStyle name="vnhead2 7 7" xfId="13412" xr:uid="{E8080086-ADD1-45B3-AA7D-369EC502171C}"/>
    <cellStyle name="vnhead2 7 8" xfId="13419" xr:uid="{CD88AC0C-A778-413E-9E6E-67E520EE7699}"/>
    <cellStyle name="vnhead2 7 9" xfId="13425" xr:uid="{52EC0B15-E7BF-4593-B0EF-242C84F27009}"/>
    <cellStyle name="vnhead2 8" xfId="45102" xr:uid="{D13A87F0-31D3-4C94-8A42-DA48861002DA}"/>
    <cellStyle name="vnhead2 8 2" xfId="47386" xr:uid="{B4F09190-E6BF-4761-A36C-2F01B135DA88}"/>
    <cellStyle name="vnhead2 8 3" xfId="47387" xr:uid="{2CF88D8D-A62C-45CE-96A8-895E1A441480}"/>
    <cellStyle name="vnhead2 8 4" xfId="47388" xr:uid="{147F9725-6CC7-46A8-B7B3-58EF9CBA31B4}"/>
    <cellStyle name="vnhead2 8 5" xfId="47389" xr:uid="{8C1EA29E-FE8B-4408-BA22-BBD5F4AA9DB6}"/>
    <cellStyle name="vnhead2 8 6" xfId="47390" xr:uid="{B97EFA3C-BF95-4E26-B9F6-BF4AC9B37989}"/>
    <cellStyle name="vnhead2 8 7" xfId="47391" xr:uid="{0455003B-9F8E-4EEF-B879-BABAD8E1A6B9}"/>
    <cellStyle name="vnhead2 8 8" xfId="47392" xr:uid="{24D32353-013B-4D3F-8BD5-88B74A5F916F}"/>
    <cellStyle name="vnhead2 8 9" xfId="47393" xr:uid="{CE0F4169-D2EB-449C-96FD-C309CA43300A}"/>
    <cellStyle name="vnhead2 9" xfId="45104" xr:uid="{069AFAAE-53D7-4E11-80EE-D95FF6763E6F}"/>
    <cellStyle name="vnhead2 9 2" xfId="47394" xr:uid="{971EA4DA-5B37-4242-9CC2-AB0B678231CF}"/>
    <cellStyle name="vnhead2 9 3" xfId="41676" xr:uid="{B3250FDB-7AB3-4E2B-A932-116273506EFA}"/>
    <cellStyle name="vnhead2 9 4" xfId="41678" xr:uid="{8BD72491-F16E-4CE6-96BD-5F0E10F6FD39}"/>
    <cellStyle name="vnhead2 9 5" xfId="41680" xr:uid="{C4646B09-B6F6-4510-944A-A5ABD48D1A66}"/>
    <cellStyle name="vnhead2 9 6" xfId="41682" xr:uid="{6ABBC8A5-3E17-4B50-9C23-D5745CFF9E4A}"/>
    <cellStyle name="vnhead2_New TB 18-19" xfId="14348" xr:uid="{8FCD6AC7-C6B7-4AAC-B425-D9F3865F44AE}"/>
    <cellStyle name="vnhead3" xfId="47395" xr:uid="{CDFD2360-9BDC-4CB0-A5E7-1B3AE4F59AE5}"/>
    <cellStyle name="vnhead3 10" xfId="47396" xr:uid="{408455A9-BC1D-46B7-BD22-173C70EB01FB}"/>
    <cellStyle name="vnhead3 10 2" xfId="47397" xr:uid="{4608174C-F45F-4846-BA49-E714C374BE4C}"/>
    <cellStyle name="vnhead3 10 3" xfId="47398" xr:uid="{D0155CBE-365F-4F88-B915-E4BC9668B86B}"/>
    <cellStyle name="vnhead3 10 4" xfId="47399" xr:uid="{14E77E96-72B1-4000-AD5B-91F867AE51B8}"/>
    <cellStyle name="vnhead3 10 5" xfId="30134" xr:uid="{F4781245-743F-4079-AFC3-D8B9E02B6E13}"/>
    <cellStyle name="vnhead3 10 6" xfId="47400" xr:uid="{EB7E4E7E-EA93-40DB-ABC7-B5BAB0D1CCE3}"/>
    <cellStyle name="vnhead3 11" xfId="47401" xr:uid="{1F40957F-CD63-47B3-9C47-4F7F52714B0E}"/>
    <cellStyle name="vnhead3 11 2" xfId="30576" xr:uid="{C87E78AD-4FA6-4408-AFA2-F13031E634C0}"/>
    <cellStyle name="vnhead3 11 3" xfId="30578" xr:uid="{85DA0FDF-3AD6-4BB3-ADA7-6A78410EE672}"/>
    <cellStyle name="vnhead3 11 4" xfId="29070" xr:uid="{5B216496-4F7D-4611-90C4-72D369B917A1}"/>
    <cellStyle name="vnhead3 11 5" xfId="47402" xr:uid="{F2B97E41-A22F-45EF-B078-DA74DD911093}"/>
    <cellStyle name="vnhead3 11 6" xfId="47403" xr:uid="{FAD80FE3-069A-4248-B696-F8CAEB8C2A9D}"/>
    <cellStyle name="vnhead3 11 7" xfId="47404" xr:uid="{D261C480-087E-4EE2-85FB-BEA478B06C69}"/>
    <cellStyle name="vnhead3 11 8" xfId="47405" xr:uid="{FF8A1C47-5D6E-45C5-9BC9-DEFE66333E88}"/>
    <cellStyle name="vnhead3 11 9" xfId="47406" xr:uid="{7FBD4B29-878E-44C9-B111-C8DDBF685E6D}"/>
    <cellStyle name="vnhead3 12" xfId="47407" xr:uid="{C3F63F5D-0BD1-4C75-B7EC-C92C060759A8}"/>
    <cellStyle name="vnhead3 13" xfId="47408" xr:uid="{3CAEED4A-8625-4081-9AE8-D72D49D55101}"/>
    <cellStyle name="vnhead3 14" xfId="47409" xr:uid="{B549933A-1DE1-450A-A8AE-16AB7D5377C7}"/>
    <cellStyle name="vnhead3 15" xfId="47410" xr:uid="{0AEF8FFC-64AC-4588-ABD6-D7D70A81382E}"/>
    <cellStyle name="vnhead3 16" xfId="47411" xr:uid="{7D5465F8-A104-4167-BFA2-4A0797DF7B69}"/>
    <cellStyle name="vnhead3 17" xfId="47412" xr:uid="{3156F5A8-0E8A-471E-B4C2-DF1D8F3CD0BE}"/>
    <cellStyle name="vnhead3 18" xfId="47413" xr:uid="{B3003358-96E3-46ED-B31B-2F25936FFDF5}"/>
    <cellStyle name="vnhead3 19" xfId="47414" xr:uid="{E59CEDCE-C896-4AEE-8768-A75E6312A0EE}"/>
    <cellStyle name="vnhead3 2" xfId="3003" xr:uid="{B9090C38-1F8E-4AC7-9B55-9B7EA1238A90}"/>
    <cellStyle name="vnhead3 2 10" xfId="47415" xr:uid="{613279C8-05EE-451A-8152-27F49312D490}"/>
    <cellStyle name="vnhead3 2 10 2" xfId="47416" xr:uid="{B541E06F-B66E-4DA1-B7F8-220733D56602}"/>
    <cellStyle name="vnhead3 2 10 3" xfId="47417" xr:uid="{712CA691-DE17-4DA0-8FC5-BA4770430402}"/>
    <cellStyle name="vnhead3 2 10 4" xfId="47418" xr:uid="{DCD920C0-1A0E-4FAE-BFCE-2F695C4E79C9}"/>
    <cellStyle name="vnhead3 2 10 5" xfId="47419" xr:uid="{286EEFEA-A9E9-4867-BA37-75836B92F302}"/>
    <cellStyle name="vnhead3 2 10 6" xfId="47420" xr:uid="{2721486F-D0F7-4D3F-A058-67727DA3EFC6}"/>
    <cellStyle name="vnhead3 2 10 7" xfId="47421" xr:uid="{385B69BD-EBDF-4AD2-87ED-6143CC27A552}"/>
    <cellStyle name="vnhead3 2 10 8" xfId="47422" xr:uid="{81301030-7F20-4E6C-810C-08706C4331D2}"/>
    <cellStyle name="vnhead3 2 10 9" xfId="47423" xr:uid="{0DCDFF2E-E0D5-4AB6-9A18-6FC21EECCE98}"/>
    <cellStyle name="vnhead3 2 11" xfId="47424" xr:uid="{151A8CB0-21DA-4609-925B-6BE5747850A5}"/>
    <cellStyle name="vnhead3 2 12" xfId="47425" xr:uid="{0A2DF2CB-A873-4EB9-A610-C8D72E2283D4}"/>
    <cellStyle name="vnhead3 2 13" xfId="47426" xr:uid="{5117B52B-C367-427F-A2DE-D7BA29187549}"/>
    <cellStyle name="vnhead3 2 14" xfId="47427" xr:uid="{7601905F-9F57-4C28-8CCB-CA0BDA81359B}"/>
    <cellStyle name="vnhead3 2 15" xfId="47428" xr:uid="{08CEBB7D-50F1-493E-A16E-5BC614B05057}"/>
    <cellStyle name="vnhead3 2 16" xfId="8953" xr:uid="{1C3E9D4D-C61B-4539-BD70-5FE5D2E2EC03}"/>
    <cellStyle name="vnhead3 2 17" xfId="8960" xr:uid="{720D50C0-CCBA-47ED-B47C-2F7008B7D32B}"/>
    <cellStyle name="vnhead3 2 18" xfId="8969" xr:uid="{2E323691-4419-4203-8BF7-9BE6DE86ED30}"/>
    <cellStyle name="vnhead3 2 2" xfId="47429" xr:uid="{641CC023-ADEA-4D68-9C2B-8CBDB37923AD}"/>
    <cellStyle name="vnhead3 2 2 2" xfId="47430" xr:uid="{F4119626-0444-41EB-9D63-E3FDFC564836}"/>
    <cellStyle name="vnhead3 2 2 3" xfId="47431" xr:uid="{0F9EF68B-7AF3-41A3-90E5-8C461970F257}"/>
    <cellStyle name="vnhead3 2 2 4" xfId="47432" xr:uid="{0471B25A-0310-42E7-BEF6-E7F3A645D12E}"/>
    <cellStyle name="vnhead3 2 2 5" xfId="22732" xr:uid="{53FAC0A2-61F0-490B-AE11-11740591E79D}"/>
    <cellStyle name="vnhead3 2 2 6" xfId="21124" xr:uid="{7C8514AD-5ED1-4E00-B489-4E6D1B0C8147}"/>
    <cellStyle name="vnhead3 2 2 7" xfId="21129" xr:uid="{812092C8-C86E-4DC9-A60C-55CC72DD1E5D}"/>
    <cellStyle name="vnhead3 2 2 8" xfId="21134" xr:uid="{EB1D6FCF-3111-4EAF-BA0A-F60604B2961C}"/>
    <cellStyle name="vnhead3 2 2 9" xfId="21138" xr:uid="{78D53EC1-D407-444A-B468-F969C6B3C0BD}"/>
    <cellStyle name="vnhead3 2 3" xfId="47433" xr:uid="{B5C6FEBF-18CD-473C-A943-8E719B67ED1D}"/>
    <cellStyle name="vnhead3 2 3 2" xfId="296" xr:uid="{C90CD248-71DA-4B2D-9CB2-E6F36831459A}"/>
    <cellStyle name="vnhead3 2 3 3" xfId="32" xr:uid="{130BD763-229C-4468-BE3C-CC31916EDA89}"/>
    <cellStyle name="vnhead3 2 3 4" xfId="2996" xr:uid="{0CD7D4CA-80C0-48FC-B125-32CF3B7D6E1E}"/>
    <cellStyle name="vnhead3 2 3 5" xfId="3013" xr:uid="{C6E6DA3C-7297-460F-98BD-820A957D9721}"/>
    <cellStyle name="vnhead3 2 3 6" xfId="3049" xr:uid="{BDD37B84-8D9B-4416-8DFB-6FE7AA26CC1E}"/>
    <cellStyle name="vnhead3 2 3 7" xfId="17519" xr:uid="{371E3972-C89E-4503-AC8F-DDCE601C2E20}"/>
    <cellStyle name="vnhead3 2 3 8" xfId="17530" xr:uid="{442FDBFC-7E08-44A3-9313-450F67CE7B96}"/>
    <cellStyle name="vnhead3 2 3 9" xfId="17542" xr:uid="{59405183-EE5A-489A-9F6C-F149FFA84FF3}"/>
    <cellStyle name="vnhead3 2 4" xfId="47434" xr:uid="{468D097D-0CF0-4A0E-80FE-BC8B9BBC9694}"/>
    <cellStyle name="vnhead3 2 4 2" xfId="2114" xr:uid="{A5DD7DE7-596C-4C48-96CA-6F3A34ECE929}"/>
    <cellStyle name="vnhead3 2 4 3" xfId="2192" xr:uid="{6A224F34-F533-4792-9756-14F1785F8913}"/>
    <cellStyle name="vnhead3 2 4 4" xfId="2202" xr:uid="{9F747E65-519A-4627-BEBF-E1DC8AC673E7}"/>
    <cellStyle name="vnhead3 2 4 5" xfId="2212" xr:uid="{65D4AE47-0FC6-47E2-81C8-B57BF464E227}"/>
    <cellStyle name="vnhead3 2 4 6" xfId="2226" xr:uid="{E27EB740-5A04-48F8-B37E-01A296115678}"/>
    <cellStyle name="vnhead3 2 4 7" xfId="23917" xr:uid="{9BA02B8E-72AC-4970-9095-EA0EFC4E2B71}"/>
    <cellStyle name="vnhead3 2 4 8" xfId="23966" xr:uid="{C7C3B10E-6830-4383-8614-28C7342879C8}"/>
    <cellStyle name="vnhead3 2 4 9" xfId="24001" xr:uid="{2B3E0B3D-98AF-41AA-B761-71934DB9CF0B}"/>
    <cellStyle name="vnhead3 2 5" xfId="47435" xr:uid="{505C16A1-6BF0-413B-A23F-1AD5C85506C6}"/>
    <cellStyle name="vnhead3 2 5 2" xfId="3159" xr:uid="{5F368026-A4F7-46FA-84C1-B7193794DCB4}"/>
    <cellStyle name="vnhead3 2 5 3" xfId="3162" xr:uid="{7E78B7A7-937E-4676-88F2-BB0F3739D90B}"/>
    <cellStyle name="vnhead3 2 5 4" xfId="3169" xr:uid="{C3FF66A1-9FA4-4D7A-B75C-774E4D4F608C}"/>
    <cellStyle name="vnhead3 2 5 5" xfId="3175" xr:uid="{B6128EA9-4780-45DF-AC66-EA152EA1A1CC}"/>
    <cellStyle name="vnhead3 2 5 6" xfId="3192" xr:uid="{B9AFC134-6BC2-473C-A7EF-9AFFCABC61BB}"/>
    <cellStyle name="vnhead3 2 5 7" xfId="47436" xr:uid="{477F84E7-F2EC-4084-8663-D3146AC940D6}"/>
    <cellStyle name="vnhead3 2 5 8" xfId="47437" xr:uid="{B6950419-9243-4191-A8C7-D760CD11C39B}"/>
    <cellStyle name="vnhead3 2 5 9" xfId="47438" xr:uid="{2EB5E900-1535-43B0-AB33-4D1D735E946D}"/>
    <cellStyle name="vnhead3 2 6" xfId="47439" xr:uid="{0EC8FA32-35B9-49FF-AF6F-C13C5A6AF244}"/>
    <cellStyle name="vnhead3 2 6 2" xfId="1720" xr:uid="{2765925D-6044-454D-A8D3-73E4F6365083}"/>
    <cellStyle name="vnhead3 2 6 3" xfId="1742" xr:uid="{B703E5F7-49BA-4EEC-9235-CB7F5C62E28F}"/>
    <cellStyle name="vnhead3 2 6 4" xfId="1756" xr:uid="{F52737D8-AD75-4C16-BA72-4539AE0BD6A3}"/>
    <cellStyle name="vnhead3 2 6 5" xfId="1785" xr:uid="{3BD418E0-60E6-4EB5-9323-328C5F809AA4}"/>
    <cellStyle name="vnhead3 2 6 6" xfId="2022" xr:uid="{51F0487F-97BB-4F8F-9B16-B2EE9853B3F6}"/>
    <cellStyle name="vnhead3 2 6 7" xfId="47440" xr:uid="{2A37C383-FCF3-4AA5-993F-598A9831F9FE}"/>
    <cellStyle name="vnhead3 2 6 8" xfId="47441" xr:uid="{A00F748A-1947-4ED4-ABF8-E530A65DE5A8}"/>
    <cellStyle name="vnhead3 2 6 9" xfId="47442" xr:uid="{9EF34E5C-E7B0-445F-90FD-6DACA430569D}"/>
    <cellStyle name="vnhead3 2 7" xfId="47443" xr:uid="{AA26D7C6-3E91-47F7-83CD-CDC0777790C0}"/>
    <cellStyle name="vnhead3 2 7 2" xfId="2127" xr:uid="{8B58B9BF-1255-4871-86D0-702F7DAB68E0}"/>
    <cellStyle name="vnhead3 2 7 3" xfId="2133" xr:uid="{5DBDCFD2-B507-498F-82AB-E8A60A724221}"/>
    <cellStyle name="vnhead3 2 7 4" xfId="2139" xr:uid="{8BD28722-A184-40D2-9906-6A7274B14B95}"/>
    <cellStyle name="vnhead3 2 7 5" xfId="2148" xr:uid="{9DC69DD7-C103-4917-ACEB-1DF48F97AAAD}"/>
    <cellStyle name="vnhead3 2 7 6" xfId="2159" xr:uid="{3FB5554B-141B-45BE-829E-0EBC3EFC1227}"/>
    <cellStyle name="vnhead3 2 7 7" xfId="47444" xr:uid="{91A1BA38-E289-4ACB-B122-CD166FEA2432}"/>
    <cellStyle name="vnhead3 2 7 8" xfId="47445" xr:uid="{6279B0CB-344A-4AC7-8D86-475DDB602DB2}"/>
    <cellStyle name="vnhead3 2 7 9" xfId="47446" xr:uid="{07D73E46-B973-4E0D-B6D3-F7B227AC3B92}"/>
    <cellStyle name="vnhead3 2 8" xfId="47447" xr:uid="{7A9F7F6F-77A3-47AF-AD41-F16ED17B25E4}"/>
    <cellStyle name="vnhead3 2 8 2" xfId="886" xr:uid="{F562D8EA-1F74-4701-8F2D-5D221ABE128B}"/>
    <cellStyle name="vnhead3 2 8 3" xfId="3320" xr:uid="{37D91117-25E0-4D23-AA4A-1908A423F9F6}"/>
    <cellStyle name="vnhead3 2 8 4" xfId="3323" xr:uid="{3E198A81-E38F-43F7-94B2-961D54FAD198}"/>
    <cellStyle name="vnhead3 2 8 5" xfId="3326" xr:uid="{4178E0E2-54FB-4A37-BE54-369E263C21D1}"/>
    <cellStyle name="vnhead3 2 8 6" xfId="3328" xr:uid="{8B3E6ACC-AB5B-425B-9DCA-D5F8AC213577}"/>
    <cellStyle name="vnhead3 2 9" xfId="47448" xr:uid="{E215A81E-F077-4690-AFC1-5967FBBC04FF}"/>
    <cellStyle name="vnhead3 2 9 2" xfId="2902" xr:uid="{CA053B20-76EA-417D-91E3-04920289D034}"/>
    <cellStyle name="vnhead3 2 9 3" xfId="3357" xr:uid="{BFEF7053-C7A9-420D-B8C5-391ACE6DAF09}"/>
    <cellStyle name="vnhead3 2 9 4" xfId="3364" xr:uid="{E40F5882-3876-4A83-BEB2-624CE16CE096}"/>
    <cellStyle name="vnhead3 2 9 5" xfId="3369" xr:uid="{09FE938B-DE55-41FD-B482-68D0350A4851}"/>
    <cellStyle name="vnhead3 2 9 6" xfId="3373" xr:uid="{C3561AC3-A817-4E05-A460-FE3D34C94186}"/>
    <cellStyle name="vnhead3 2_New TB 18-19" xfId="47449" xr:uid="{85E29B00-A750-4616-B516-62986073E61F}"/>
    <cellStyle name="vnhead3 3" xfId="47450" xr:uid="{F6430365-26E8-432E-85E6-E2B7517E0CD8}"/>
    <cellStyle name="vnhead3 3 2" xfId="47451" xr:uid="{DE136E93-01E1-4028-86B8-78B2C9DF99A7}"/>
    <cellStyle name="vnhead3 3 3" xfId="13779" xr:uid="{9A451A48-3F48-4457-93E2-23B5E88201F6}"/>
    <cellStyle name="vnhead3 3 4" xfId="13784" xr:uid="{079E7238-C07D-440D-978B-F6668691AECB}"/>
    <cellStyle name="vnhead3 3 5" xfId="13790" xr:uid="{F848227C-334F-4198-8DE8-5BF797C926A4}"/>
    <cellStyle name="vnhead3 3 6" xfId="13796" xr:uid="{A76C8BCB-511A-457B-AF65-66BFF31BB9F0}"/>
    <cellStyle name="vnhead3 3 7" xfId="13802" xr:uid="{7E873A10-1D83-4D2B-96BE-106145D0607A}"/>
    <cellStyle name="vnhead3 3 8" xfId="10007" xr:uid="{0F052572-9869-40F8-93C2-C0750F223E1C}"/>
    <cellStyle name="vnhead3 3 9" xfId="13807" xr:uid="{ADAC7AAC-B3B7-4F16-AD33-8B94FD662F8B}"/>
    <cellStyle name="vnhead3 4" xfId="47452" xr:uid="{40048DFF-BA04-40DE-A635-D1001F4FA5D4}"/>
    <cellStyle name="vnhead3 4 2" xfId="47453" xr:uid="{B4962EB7-1E7A-4FDE-9CB3-CAC135B2F103}"/>
    <cellStyle name="vnhead3 4 3" xfId="13814" xr:uid="{9317B022-75F3-493B-B505-893D68F6D287}"/>
    <cellStyle name="vnhead3 4 4" xfId="13824" xr:uid="{309F3DA9-DAA7-4537-9890-8307381F703A}"/>
    <cellStyle name="vnhead3 4 5" xfId="13836" xr:uid="{35EB002F-5285-44A0-A00C-937148DDBA48}"/>
    <cellStyle name="vnhead3 4 6" xfId="13849" xr:uid="{18FF3E10-5B06-49B1-BACE-26603AD16F46}"/>
    <cellStyle name="vnhead3 4 7" xfId="13862" xr:uid="{E65F095D-5788-4456-9446-A2A8D5C8798E}"/>
    <cellStyle name="vnhead3 4 8" xfId="13875" xr:uid="{1E4D07A3-9E46-4F61-BE7B-E9E70EAF9824}"/>
    <cellStyle name="vnhead3 4 9" xfId="13882" xr:uid="{67F9E0A7-2A8B-43B3-AFEA-6FA34CB322EB}"/>
    <cellStyle name="vnhead3 5" xfId="47454" xr:uid="{76998153-CC59-4F4D-915B-C918B8018D9F}"/>
    <cellStyle name="vnhead3 5 2" xfId="47455" xr:uid="{BC89FA01-C827-4AB9-B758-51C191D43FDC}"/>
    <cellStyle name="vnhead3 5 3" xfId="13891" xr:uid="{BB629A57-65F7-40E0-BD2A-96B8A1737E1F}"/>
    <cellStyle name="vnhead3 5 4" xfId="13902" xr:uid="{CA81A132-D114-40A2-9570-BAC933E842BF}"/>
    <cellStyle name="vnhead3 5 5" xfId="13914" xr:uid="{B79B2B95-BFE2-48E8-85DD-87D18731C430}"/>
    <cellStyle name="vnhead3 5 6" xfId="13926" xr:uid="{7A22AB22-D5AC-4983-A4AB-11B5D18BA3B9}"/>
    <cellStyle name="vnhead3 5 7" xfId="13936" xr:uid="{C9ABD180-E5B3-407A-9391-77202E8E957F}"/>
    <cellStyle name="vnhead3 5 8" xfId="13948" xr:uid="{9C5E3ADB-867F-4CB8-9DFB-171F513775D5}"/>
    <cellStyle name="vnhead3 5 9" xfId="13956" xr:uid="{C0179C5D-657A-4D3E-819C-92BF4DDE6C0D}"/>
    <cellStyle name="vnhead3 6" xfId="47456" xr:uid="{A1C240CF-C301-4375-809C-E29F377A7C4F}"/>
    <cellStyle name="vnhead3 6 2" xfId="47457" xr:uid="{31787452-B272-418A-9DD5-049BD0FCA07E}"/>
    <cellStyle name="vnhead3 6 3" xfId="13961" xr:uid="{473220E7-DE4E-4AA5-8D4E-370FD3F0718A}"/>
    <cellStyle name="vnhead3 6 4" xfId="13971" xr:uid="{F0406466-6D8B-4AF8-AC4B-FABBA9A2B4F0}"/>
    <cellStyle name="vnhead3 6 5" xfId="13983" xr:uid="{530ED79C-C343-4934-B8AB-7D289F3AB745}"/>
    <cellStyle name="vnhead3 6 6" xfId="13994" xr:uid="{B7E7995E-D305-48A0-8239-9C16C498E36C}"/>
    <cellStyle name="vnhead3 6 7" xfId="14005" xr:uid="{E1D5D153-7FCF-4C5A-BC8C-E4117FDD91FE}"/>
    <cellStyle name="vnhead3 6 8" xfId="14016" xr:uid="{912BEE8E-9DE5-4627-ACEA-591F79D50891}"/>
    <cellStyle name="vnhead3 6 9" xfId="14021" xr:uid="{A0F8932D-262A-4BCD-B7A1-513BF3936619}"/>
    <cellStyle name="vnhead3 7" xfId="47458" xr:uid="{FFDFEB55-470E-424C-8596-0BAB7DE46054}"/>
    <cellStyle name="vnhead3 7 2" xfId="47459" xr:uid="{63584F63-1C13-4655-B67D-11ECCDA3E694}"/>
    <cellStyle name="vnhead3 7 3" xfId="14029" xr:uid="{A820AB0C-4DF4-4513-BC46-361AAD0E9868}"/>
    <cellStyle name="vnhead3 7 4" xfId="14033" xr:uid="{482B5F73-9991-4923-ADF8-1B8DF7EDC20C}"/>
    <cellStyle name="vnhead3 7 5" xfId="14039" xr:uid="{0E467EE5-C95A-400B-BA07-DFF02A21A323}"/>
    <cellStyle name="vnhead3 7 6" xfId="14044" xr:uid="{A3BF1FAA-C4D8-437D-B1D9-ED357D948689}"/>
    <cellStyle name="vnhead3 7 7" xfId="14050" xr:uid="{BDF629BC-20FD-4290-9B7E-D96A7B8E0811}"/>
    <cellStyle name="vnhead3 7 8" xfId="14053" xr:uid="{4135425D-00E6-4C84-969D-8302A42EEBC9}"/>
    <cellStyle name="vnhead3 7 9" xfId="14056" xr:uid="{48939C72-2783-4279-8BB4-ECF0254045B6}"/>
    <cellStyle name="vnhead3 8" xfId="45109" xr:uid="{311CC234-AA5A-4CB0-8BE1-87C0F34DCD94}"/>
    <cellStyle name="vnhead3 8 2" xfId="47460" xr:uid="{5220FE03-7596-4047-909E-17AAA4DF70B7}"/>
    <cellStyle name="vnhead3 8 3" xfId="47461" xr:uid="{B4D3ECD5-96D7-45E0-9688-8D6F14E7F6C7}"/>
    <cellStyle name="vnhead3 8 4" xfId="47462" xr:uid="{ECFB5192-6F30-480F-BB90-B9FF38F35F26}"/>
    <cellStyle name="vnhead3 8 5" xfId="47463" xr:uid="{1BF5D8EB-FE6F-4378-B6C3-65CDA9B01796}"/>
    <cellStyle name="vnhead3 8 6" xfId="47464" xr:uid="{91665DC0-6F5A-405B-8EF1-16DA2CD02D8B}"/>
    <cellStyle name="vnhead3 8 7" xfId="47465" xr:uid="{DD2C607E-98FA-41A2-9EDB-244B6316265D}"/>
    <cellStyle name="vnhead3 8 8" xfId="47466" xr:uid="{40E24180-25D8-4885-8DE8-B7D94377BD3B}"/>
    <cellStyle name="vnhead3 8 9" xfId="47467" xr:uid="{7CD94A83-B8F6-4720-B92E-57DBF893E69B}"/>
    <cellStyle name="vnhead3 9" xfId="45111" xr:uid="{30BDFA0A-201A-476E-93CA-BB9A3FF78650}"/>
    <cellStyle name="vnhead3 9 2" xfId="47468" xr:uid="{9575FFF1-0E31-4190-977A-BDC6AFAC06A4}"/>
    <cellStyle name="vnhead3 9 3" xfId="41687" xr:uid="{60089BAC-AA85-41E0-B5E7-64E7049952AA}"/>
    <cellStyle name="vnhead3 9 4" xfId="41689" xr:uid="{EF9B02E4-B682-4E25-9CB0-BE3658F310A7}"/>
    <cellStyle name="vnhead3 9 5" xfId="41691" xr:uid="{32FD3E48-F4B5-4128-8716-25D31874413C}"/>
    <cellStyle name="vnhead3 9 6" xfId="34247" xr:uid="{B153201A-F397-4663-9B3A-605F73032650}"/>
    <cellStyle name="vnhead3_New TB 18-19" xfId="47469" xr:uid="{C9FA5DD6-AFB2-4E53-9A68-DDC73DE468DC}"/>
    <cellStyle name="vnhead4" xfId="23744" xr:uid="{C253CB5D-DFF4-44BC-B261-6D266AE0243C}"/>
    <cellStyle name="vntxt1" xfId="47470" xr:uid="{1B0E3009-AA01-46F6-94D8-7B1B28FF9FB7}"/>
    <cellStyle name="vntxt2" xfId="47471" xr:uid="{EA6A84BA-0BB3-4CBF-A5D2-5D2981CD551A}"/>
    <cellStyle name="Warning Text 2" xfId="27467" xr:uid="{9177DE9E-F698-4AD8-8EB7-839CB8B21E73}"/>
    <cellStyle name="xuan" xfId="47472" xr:uid="{2A5E33E5-15F4-4666-8772-E91DCA88FFF6}"/>
    <cellStyle name="Обычный_05-11-04" xfId="26733" xr:uid="{8FBFCB2C-08E3-4143-BE4D-ADD3C4B73E4B}"/>
    <cellStyle name="Финансовый_01-03" xfId="47473" xr:uid="{0B074478-CE56-4854-9342-1E0C471B2977}"/>
    <cellStyle name=" [0.00]_ Att. 1- Cover" xfId="47474" xr:uid="{5E1A08AF-E56D-4015-93EC-5DD41E633535}"/>
    <cellStyle name="_ Att. 1- Cover" xfId="8888" xr:uid="{98170776-08D5-425E-A8BA-3A534E0D97D9}"/>
    <cellStyle name="?_ Att. 1- Cover" xfId="11986" xr:uid="{C0F8D381-A006-424A-9DD2-E72489FB4192}"/>
    <cellStyle name="똿뗦먛귟 [0.00]_PRODUCT DETAIL Q1" xfId="20283" xr:uid="{4C6E0018-A12D-4364-ACCF-FCEBD09455DB}"/>
    <cellStyle name="똿뗦먛귟_PRODUCT DETAIL Q1" xfId="24392" xr:uid="{D574D395-6D68-4EB5-A196-84FAB59F9C0C}"/>
    <cellStyle name="믅됞 [0.00]_PRODUCT DETAIL Q1" xfId="47475" xr:uid="{9C80C723-4840-465B-88A0-FAD40310D2A3}"/>
    <cellStyle name="믅됞_PRODUCT DETAIL Q1" xfId="3999" xr:uid="{0B36BC27-AED0-4AEE-BC87-21047ECB78F5}"/>
    <cellStyle name="백분율_95" xfId="27071" xr:uid="{554A1268-7F03-45BA-9928-B62A4EE2FB47}"/>
    <cellStyle name="뷭?_BOOKSHIP" xfId="46737" xr:uid="{B0DE54F4-2740-4C7D-8C92-34B3F8C928EC}"/>
    <cellStyle name="콤마 [ - 유형1" xfId="47476" xr:uid="{C0213C98-83EC-4192-90A0-5F366517C362}"/>
    <cellStyle name="콤마 [ - 유형2" xfId="37290" xr:uid="{D16BA27C-39F7-466B-A928-A4633E95D0FE}"/>
    <cellStyle name="콤마 [ - 유형3" xfId="37292" xr:uid="{3B761968-B818-4183-B685-43A8CA1466DD}"/>
    <cellStyle name="콤마 [ - 유형4" xfId="37294" xr:uid="{E2571370-3688-4A85-8779-C95AEC78E9F5}"/>
    <cellStyle name="콤마 [ - 유형5" xfId="37296" xr:uid="{3D0E13BF-D882-492D-8BAA-DEFC2B5FB592}"/>
    <cellStyle name="콤마 [ - 유형6" xfId="37298" xr:uid="{CD0CE2D3-5761-4DD8-9331-627717CB865F}"/>
    <cellStyle name="콤마 [ - 유형7" xfId="37300" xr:uid="{F941C70B-F6B3-466B-8887-B62852EBB0F0}"/>
    <cellStyle name="콤마 [ - 유형8" xfId="37302" xr:uid="{EBE2BE4A-0B3A-4956-AC2C-20D830FAFA0D}"/>
    <cellStyle name="콤마 [0]_0004 MECH COST  " xfId="28700" xr:uid="{905A15D4-FAFB-4BFA-8EE3-6D4F521555DC}"/>
    <cellStyle name="콤마_0004 MECH COST  " xfId="47477" xr:uid="{E78FA79A-72F6-4262-9351-2A85FB237986}"/>
    <cellStyle name="통화 [0]_1202" xfId="47478" xr:uid="{B9425ABC-1AD7-4614-BF33-1941704A3B09}"/>
    <cellStyle name="통화_1202" xfId="27298" xr:uid="{23B54537-EB0C-4A27-967F-BA9B94F97905}"/>
    <cellStyle name="표준_(정보부문)월별인원계획" xfId="23324" xr:uid="{F4556317-E0B6-4E08-A5A8-74F872F9CF0B}"/>
    <cellStyle name="一般_00Q3902REV.1" xfId="43156" xr:uid="{8974D6A7-4891-404F-9F28-09BE2223C21B}"/>
    <cellStyle name="千位分隔[0]_classfy" xfId="47479" xr:uid="{F7D4319C-AB33-4FFD-A61D-54DF790EAA0D}"/>
    <cellStyle name="千位分隔_Book2" xfId="6474" xr:uid="{F4CD1396-5BE3-49A9-8377-F751561AA474}"/>
    <cellStyle name="千分位[0]_00Q3902REV.1" xfId="37070" xr:uid="{10A33A71-9F55-469E-AC73-EC0CD0DEA222}"/>
    <cellStyle name="千分位_00Q3902REV.1" xfId="14914" xr:uid="{9FBEA719-B861-407E-8166-5F4BEC4A5888}"/>
    <cellStyle name="常规_2005-04" xfId="26021" xr:uid="{9B51914B-917E-469C-8F69-6ACB518BE97E}"/>
    <cellStyle name="桁区切り_工費" xfId="1703" xr:uid="{44F1D52D-ADFD-4DC2-A5FC-2B91D241A53E}"/>
    <cellStyle name="標準_工費" xfId="24013" xr:uid="{96FDE2DF-2C12-4A65-AE39-6D8B2C9035CD}"/>
    <cellStyle name="百分比_Lowexpiry0308" xfId="47480" xr:uid="{922972E9-A312-4271-BD39-02B0ABD4DB56}"/>
    <cellStyle name="貨幣 [0]_00Q3902REV.1" xfId="40875" xr:uid="{DAEB9376-3C60-4877-866E-D2FB83E874D2}"/>
    <cellStyle name="貨幣[0]_BRE" xfId="47481" xr:uid="{BFF0EAF0-2065-4153-9969-40963DD987FA}"/>
    <cellStyle name="貨幣_00Q3902REV.1" xfId="47482" xr:uid="{2033EE40-FCE3-4889-A9D5-DF1161C73637}"/>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26C3E-3728-4B13-9315-45C5023851BF}">
  <dimension ref="B6:J9"/>
  <sheetViews>
    <sheetView view="pageBreakPreview" workbookViewId="0">
      <selection activeCell="F11" sqref="F11"/>
    </sheetView>
  </sheetViews>
  <sheetFormatPr defaultColWidth="8.88671875" defaultRowHeight="15.6"/>
  <cols>
    <col min="1" max="16384" width="8.88671875" style="350"/>
  </cols>
  <sheetData>
    <row r="6" spans="2:10" ht="125.25" customHeight="1">
      <c r="B6" s="582" t="s">
        <v>1851</v>
      </c>
      <c r="C6" s="583"/>
      <c r="D6" s="583"/>
      <c r="E6" s="583"/>
      <c r="F6" s="583"/>
      <c r="G6" s="583"/>
      <c r="H6" s="583"/>
      <c r="I6" s="583"/>
      <c r="J6" s="584"/>
    </row>
    <row r="9" spans="2:10" ht="21">
      <c r="E9" s="351" t="s">
        <v>1398</v>
      </c>
    </row>
  </sheetData>
  <mergeCells count="1">
    <mergeCell ref="B6:J6"/>
  </mergeCells>
  <printOptions horizontalCentered="1"/>
  <pageMargins left="0.78740157480314965" right="0.78740157480314965" top="0.78740157480314965" bottom="0.78740157480314965" header="0" footer="0"/>
  <pageSetup paperSize="9" scale="7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CCBCD-6D29-4E43-A87A-7A9BF5D5C5EF}">
  <dimension ref="A1:J33"/>
  <sheetViews>
    <sheetView view="pageBreakPreview" topLeftCell="A22" workbookViewId="0">
      <selection activeCell="D27" sqref="D27"/>
    </sheetView>
  </sheetViews>
  <sheetFormatPr defaultColWidth="9.109375" defaultRowHeight="15.6"/>
  <cols>
    <col min="1" max="1" width="5.6640625" style="357" customWidth="1"/>
    <col min="2" max="2" width="33.44140625" style="357" customWidth="1"/>
    <col min="3" max="8" width="15.33203125" style="357" customWidth="1"/>
    <col min="9" max="9" width="9.109375" style="357"/>
    <col min="10" max="10" width="9.33203125" style="357" bestFit="1" customWidth="1"/>
    <col min="11" max="16384" width="9.109375" style="357"/>
  </cols>
  <sheetData>
    <row r="1" spans="1:10" ht="18">
      <c r="A1" s="652" t="s">
        <v>69</v>
      </c>
      <c r="B1" s="653"/>
      <c r="C1" s="653"/>
      <c r="D1" s="653"/>
      <c r="E1" s="653"/>
      <c r="F1" s="653"/>
      <c r="G1" s="653"/>
      <c r="H1" s="654"/>
    </row>
    <row r="2" spans="1:10">
      <c r="A2" s="655" t="s">
        <v>223</v>
      </c>
      <c r="B2" s="541"/>
      <c r="C2" s="356"/>
      <c r="D2" s="356"/>
      <c r="E2" s="356"/>
      <c r="F2" s="356"/>
      <c r="G2" s="356"/>
      <c r="H2" s="603" t="s">
        <v>224</v>
      </c>
    </row>
    <row r="3" spans="1:10">
      <c r="A3" s="656" t="s">
        <v>225</v>
      </c>
      <c r="B3" s="488"/>
      <c r="C3" s="488"/>
      <c r="D3" s="488"/>
      <c r="E3" s="488"/>
      <c r="F3" s="488"/>
      <c r="G3" s="555"/>
      <c r="H3" s="657" t="s">
        <v>207</v>
      </c>
    </row>
    <row r="4" spans="1:10">
      <c r="A4" s="276"/>
      <c r="B4" s="170" t="s">
        <v>5</v>
      </c>
      <c r="C4" s="170" t="s">
        <v>1445</v>
      </c>
      <c r="D4" s="170"/>
      <c r="E4" s="126" t="s">
        <v>1446</v>
      </c>
      <c r="F4" s="126"/>
      <c r="G4" s="170" t="s">
        <v>1828</v>
      </c>
      <c r="H4" s="170"/>
    </row>
    <row r="5" spans="1:10" ht="31.2">
      <c r="A5" s="276"/>
      <c r="B5" s="170"/>
      <c r="C5" s="87" t="s">
        <v>140</v>
      </c>
      <c r="D5" s="86" t="s">
        <v>15</v>
      </c>
      <c r="E5" s="87" t="s">
        <v>140</v>
      </c>
      <c r="F5" s="106" t="s">
        <v>1588</v>
      </c>
      <c r="G5" s="87" t="s">
        <v>140</v>
      </c>
      <c r="H5" s="87" t="s">
        <v>60</v>
      </c>
    </row>
    <row r="6" spans="1:10">
      <c r="A6" s="182" t="s">
        <v>76</v>
      </c>
      <c r="B6" s="292" t="s">
        <v>201</v>
      </c>
      <c r="C6" s="86"/>
      <c r="D6" s="86"/>
      <c r="E6" s="86"/>
      <c r="F6" s="86"/>
      <c r="G6" s="86"/>
      <c r="H6" s="86"/>
    </row>
    <row r="7" spans="1:10" ht="31.2">
      <c r="A7" s="119">
        <v>1</v>
      </c>
      <c r="B7" s="261" t="s">
        <v>202</v>
      </c>
      <c r="C7" s="39">
        <v>554.87343935743559</v>
      </c>
      <c r="D7" s="39">
        <v>557.30769999999995</v>
      </c>
      <c r="E7" s="39">
        <v>530.20658963807966</v>
      </c>
      <c r="F7" s="38">
        <v>530.20658963807966</v>
      </c>
      <c r="G7" s="39">
        <v>1821.42</v>
      </c>
      <c r="H7" s="38">
        <v>844.01722274604606</v>
      </c>
      <c r="J7" s="562"/>
    </row>
    <row r="8" spans="1:10" ht="31.2">
      <c r="A8" s="119">
        <v>2</v>
      </c>
      <c r="B8" s="261" t="s">
        <v>203</v>
      </c>
      <c r="C8" s="39">
        <v>651.37316794133744</v>
      </c>
      <c r="D8" s="39">
        <v>654.23069999999996</v>
      </c>
      <c r="E8" s="39">
        <v>622.41643131426747</v>
      </c>
      <c r="F8" s="38">
        <v>622.41643131426747</v>
      </c>
      <c r="G8" s="39">
        <v>0</v>
      </c>
      <c r="H8" s="38">
        <v>990.80282670188012</v>
      </c>
    </row>
    <row r="9" spans="1:10">
      <c r="A9" s="119">
        <v>3</v>
      </c>
      <c r="B9" s="261" t="s">
        <v>1456</v>
      </c>
      <c r="C9" s="37"/>
      <c r="D9" s="38"/>
      <c r="E9" s="38"/>
      <c r="F9" s="38"/>
      <c r="G9" s="38"/>
      <c r="H9" s="38"/>
    </row>
    <row r="10" spans="1:10">
      <c r="A10" s="119"/>
      <c r="B10" s="314" t="s">
        <v>226</v>
      </c>
      <c r="C10" s="41">
        <f>SUM(C7:C9)</f>
        <v>1206.2466072987731</v>
      </c>
      <c r="D10" s="41">
        <f>SUM(D7:D9)</f>
        <v>1211.5383999999999</v>
      </c>
      <c r="E10" s="41">
        <f>SUM(E7:E9)</f>
        <v>1152.6230209523471</v>
      </c>
      <c r="F10" s="41">
        <f>SUM(F7:F9)</f>
        <v>1152.6230209523471</v>
      </c>
      <c r="G10" s="41">
        <f>SUM(G7:G9)</f>
        <v>1821.42</v>
      </c>
      <c r="H10" s="41">
        <f>SUM(H7:H9)</f>
        <v>1834.8200494479261</v>
      </c>
    </row>
    <row r="11" spans="1:10" ht="46.8">
      <c r="A11" s="182" t="s">
        <v>84</v>
      </c>
      <c r="B11" s="292" t="s">
        <v>209</v>
      </c>
      <c r="C11" s="41"/>
      <c r="D11" s="41"/>
      <c r="E11" s="41"/>
      <c r="F11" s="41"/>
      <c r="G11" s="41"/>
      <c r="H11" s="41"/>
    </row>
    <row r="12" spans="1:10">
      <c r="A12" s="94">
        <v>1</v>
      </c>
      <c r="B12" s="269" t="s">
        <v>79</v>
      </c>
      <c r="C12" s="38">
        <v>25.113392701226758</v>
      </c>
      <c r="D12" s="38">
        <v>19.8216</v>
      </c>
      <c r="E12" s="37">
        <v>23.996979047652758</v>
      </c>
      <c r="F12" s="37">
        <v>23.996979047652758</v>
      </c>
      <c r="G12" s="37"/>
      <c r="H12" s="37">
        <f ca="1">'F1'!I44-H10</f>
        <v>22.772993042670123</v>
      </c>
    </row>
    <row r="13" spans="1:10">
      <c r="A13" s="31"/>
      <c r="B13" s="314" t="s">
        <v>226</v>
      </c>
      <c r="C13" s="41">
        <f t="shared" ref="C13:H13" si="0">C12</f>
        <v>25.113392701226758</v>
      </c>
      <c r="D13" s="41">
        <f t="shared" si="0"/>
        <v>19.8216</v>
      </c>
      <c r="E13" s="41">
        <f t="shared" si="0"/>
        <v>23.996979047652758</v>
      </c>
      <c r="F13" s="41">
        <f t="shared" si="0"/>
        <v>23.996979047652758</v>
      </c>
      <c r="G13" s="41">
        <f>G12</f>
        <v>0</v>
      </c>
      <c r="H13" s="41">
        <f t="shared" ca="1" si="0"/>
        <v>22.772993042670123</v>
      </c>
    </row>
    <row r="14" spans="1:10">
      <c r="A14" s="314"/>
      <c r="B14" s="314" t="s">
        <v>227</v>
      </c>
      <c r="C14" s="41">
        <f>C10+C13</f>
        <v>1231.3599999999999</v>
      </c>
      <c r="D14" s="41">
        <f>D10+D13</f>
        <v>1231.3599999999999</v>
      </c>
      <c r="E14" s="41">
        <f>E10+E13</f>
        <v>1176.6199999999999</v>
      </c>
      <c r="F14" s="41">
        <f>F10+F13</f>
        <v>1176.6199999999999</v>
      </c>
      <c r="G14" s="41">
        <f>G10+G13</f>
        <v>1821.42</v>
      </c>
      <c r="H14" s="41">
        <f ca="1">H10+H13</f>
        <v>1857.5930424905962</v>
      </c>
    </row>
    <row r="15" spans="1:10">
      <c r="A15" s="658"/>
      <c r="B15" s="563"/>
      <c r="C15" s="516"/>
      <c r="D15" s="516"/>
      <c r="E15" s="516"/>
      <c r="F15" s="516"/>
      <c r="G15" s="516"/>
      <c r="H15" s="659"/>
    </row>
    <row r="16" spans="1:10">
      <c r="A16" s="314" t="s">
        <v>228</v>
      </c>
      <c r="B16" s="668"/>
      <c r="C16" s="668"/>
      <c r="D16" s="446"/>
      <c r="E16" s="446"/>
      <c r="F16" s="446"/>
      <c r="G16" s="446"/>
      <c r="H16" s="660"/>
    </row>
    <row r="17" spans="1:8" ht="31.2" customHeight="1">
      <c r="A17" s="267" t="s">
        <v>6</v>
      </c>
      <c r="B17" s="246" t="s">
        <v>5</v>
      </c>
      <c r="C17" s="170" t="s">
        <v>1828</v>
      </c>
      <c r="D17" s="425"/>
      <c r="E17" s="425"/>
      <c r="H17" s="661"/>
    </row>
    <row r="18" spans="1:8">
      <c r="A18" s="267"/>
      <c r="B18" s="246"/>
      <c r="C18" s="170"/>
      <c r="D18" s="361"/>
      <c r="E18" s="361"/>
      <c r="H18" s="661"/>
    </row>
    <row r="19" spans="1:8">
      <c r="A19" s="182" t="s">
        <v>76</v>
      </c>
      <c r="B19" s="292" t="s">
        <v>201</v>
      </c>
      <c r="C19" s="235"/>
      <c r="D19" s="446"/>
      <c r="H19" s="661"/>
    </row>
    <row r="20" spans="1:8" ht="31.2">
      <c r="A20" s="119">
        <v>1</v>
      </c>
      <c r="B20" s="261" t="s">
        <v>202</v>
      </c>
      <c r="C20" s="40">
        <f ca="1">'F1'!I48*('F3'!J31/'F3'!J35)</f>
        <v>823.48428818140678</v>
      </c>
      <c r="D20" s="446"/>
      <c r="H20" s="661"/>
    </row>
    <row r="21" spans="1:8" ht="31.2">
      <c r="A21" s="119">
        <v>2</v>
      </c>
      <c r="B21" s="261" t="s">
        <v>203</v>
      </c>
      <c r="C21" s="40">
        <f ca="1">'F1'!I48*('F3'!J32/'F3'!J35)</f>
        <v>966.69894699556448</v>
      </c>
      <c r="D21" s="446"/>
      <c r="H21" s="661"/>
    </row>
    <row r="22" spans="1:8">
      <c r="A22" s="119"/>
      <c r="B22" s="314" t="s">
        <v>226</v>
      </c>
      <c r="C22" s="164">
        <f ca="1">C20+C21</f>
        <v>1790.1832351769713</v>
      </c>
      <c r="D22" s="446"/>
      <c r="F22" s="403"/>
      <c r="G22" s="403"/>
      <c r="H22" s="661"/>
    </row>
    <row r="23" spans="1:8" ht="46.8">
      <c r="A23" s="182" t="s">
        <v>84</v>
      </c>
      <c r="B23" s="292" t="s">
        <v>209</v>
      </c>
      <c r="C23" s="37"/>
      <c r="D23" s="446"/>
      <c r="H23" s="661"/>
    </row>
    <row r="24" spans="1:8">
      <c r="A24" s="119">
        <v>1</v>
      </c>
      <c r="B24" s="261" t="s">
        <v>79</v>
      </c>
      <c r="C24" s="40">
        <f ca="1">'F1'!I48*('F3'!J34/'F3'!J35)</f>
        <v>22.218980205746199</v>
      </c>
      <c r="D24" s="446"/>
      <c r="F24" s="403"/>
      <c r="G24" s="403"/>
      <c r="H24" s="661"/>
    </row>
    <row r="25" spans="1:8">
      <c r="A25" s="232"/>
      <c r="B25" s="314" t="s">
        <v>226</v>
      </c>
      <c r="C25" s="164">
        <f ca="1">C24</f>
        <v>22.218980205746199</v>
      </c>
      <c r="D25" s="446"/>
      <c r="H25" s="661"/>
    </row>
    <row r="26" spans="1:8">
      <c r="A26" s="314"/>
      <c r="B26" s="314" t="s">
        <v>227</v>
      </c>
      <c r="C26" s="164">
        <f ca="1">C22+C25</f>
        <v>1812.4022153827175</v>
      </c>
      <c r="D26" s="446"/>
      <c r="H26" s="661"/>
    </row>
    <row r="27" spans="1:8">
      <c r="A27" s="314" t="s">
        <v>229</v>
      </c>
      <c r="B27" s="314" t="s">
        <v>230</v>
      </c>
      <c r="C27" s="164"/>
      <c r="D27" s="446"/>
      <c r="H27" s="661"/>
    </row>
    <row r="28" spans="1:8">
      <c r="A28" s="314"/>
      <c r="B28" s="314" t="s">
        <v>231</v>
      </c>
      <c r="C28" s="164"/>
      <c r="D28" s="446"/>
      <c r="H28" s="661"/>
    </row>
    <row r="29" spans="1:8" ht="46.8">
      <c r="A29" s="94"/>
      <c r="B29" s="181" t="s">
        <v>1457</v>
      </c>
      <c r="C29" s="164">
        <f ca="1">'F1'!I48/('F3'!J35*8760)*10^7</f>
        <v>253.64132654961409</v>
      </c>
      <c r="F29" s="564"/>
      <c r="G29" s="564"/>
      <c r="H29" s="661"/>
    </row>
    <row r="30" spans="1:8">
      <c r="A30" s="241"/>
      <c r="H30" s="661"/>
    </row>
    <row r="31" spans="1:8">
      <c r="A31" s="241"/>
      <c r="H31" s="661"/>
    </row>
    <row r="32" spans="1:8">
      <c r="A32" s="241"/>
      <c r="H32" s="661"/>
    </row>
    <row r="33" spans="1:8">
      <c r="A33" s="195"/>
      <c r="B33" s="186"/>
      <c r="C33" s="186"/>
      <c r="D33" s="186"/>
      <c r="E33" s="186"/>
      <c r="F33" s="190"/>
      <c r="G33" s="190" t="s">
        <v>105</v>
      </c>
      <c r="H33" s="662"/>
    </row>
  </sheetData>
  <mergeCells count="11">
    <mergeCell ref="A17:A18"/>
    <mergeCell ref="B17:B18"/>
    <mergeCell ref="A1:H1"/>
    <mergeCell ref="A2:B2"/>
    <mergeCell ref="A3:F3"/>
    <mergeCell ref="A4:A5"/>
    <mergeCell ref="B4:B5"/>
    <mergeCell ref="C4:D4"/>
    <mergeCell ref="E4:F4"/>
    <mergeCell ref="G4:H4"/>
    <mergeCell ref="C17:C18"/>
  </mergeCells>
  <printOptions horizontalCentered="1"/>
  <pageMargins left="0.78740157480314965" right="0.78740157480314965" top="0.78740157480314965" bottom="0.78740157480314965" header="0" footer="0"/>
  <pageSetup paperSize="9" scale="75" orientation="landscape" r:id="rId1"/>
  <rowBreaks count="1" manualBreakCount="1">
    <brk id="15"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A4B05-A1FA-4D6F-A562-6502E61C9187}">
  <dimension ref="A1:K624"/>
  <sheetViews>
    <sheetView view="pageBreakPreview" topLeftCell="A607" workbookViewId="0">
      <selection activeCell="D27" sqref="D27"/>
    </sheetView>
  </sheetViews>
  <sheetFormatPr defaultColWidth="9.109375" defaultRowHeight="15.6"/>
  <cols>
    <col min="1" max="1" width="6.33203125" style="366" bestFit="1" customWidth="1"/>
    <col min="2" max="2" width="48.6640625" style="380" customWidth="1"/>
    <col min="3" max="3" width="15.44140625" style="366" customWidth="1"/>
    <col min="4" max="4" width="14.44140625" style="350" bestFit="1" customWidth="1"/>
    <col min="5" max="5" width="17.33203125" style="350" customWidth="1"/>
    <col min="6" max="6" width="12.88671875" style="350" bestFit="1" customWidth="1"/>
    <col min="7" max="7" width="19.88671875" style="350" bestFit="1" customWidth="1"/>
    <col min="8" max="8" width="12.33203125" style="350" bestFit="1" customWidth="1"/>
    <col min="9" max="9" width="19.88671875" style="350" bestFit="1" customWidth="1"/>
    <col min="10" max="10" width="17.33203125" style="350" customWidth="1"/>
    <col min="11" max="11" width="16.44140625" style="350" customWidth="1"/>
    <col min="12" max="16384" width="9.109375" style="350"/>
  </cols>
  <sheetData>
    <row r="1" spans="1:10" ht="18">
      <c r="A1" s="559" t="s">
        <v>69</v>
      </c>
      <c r="B1" s="559"/>
      <c r="C1" s="559"/>
      <c r="D1" s="559"/>
      <c r="E1" s="559"/>
      <c r="F1" s="378"/>
      <c r="G1" s="378"/>
      <c r="H1" s="378"/>
      <c r="J1" s="378"/>
    </row>
    <row r="2" spans="1:10">
      <c r="A2" s="370" t="s">
        <v>232</v>
      </c>
      <c r="B2" s="370"/>
      <c r="C2" s="370"/>
      <c r="D2" s="370"/>
      <c r="E2" s="370"/>
      <c r="F2" s="370"/>
      <c r="G2" s="370"/>
      <c r="H2" s="379"/>
      <c r="I2" s="378"/>
      <c r="J2" s="378"/>
    </row>
    <row r="3" spans="1:10">
      <c r="A3" s="370" t="s">
        <v>233</v>
      </c>
      <c r="B3" s="370"/>
      <c r="C3" s="370"/>
      <c r="D3" s="370"/>
      <c r="E3" s="370"/>
      <c r="F3" s="370"/>
      <c r="G3" s="370"/>
      <c r="H3" s="379"/>
      <c r="I3" s="378"/>
      <c r="J3" s="378"/>
    </row>
    <row r="4" spans="1:10" s="366" customFormat="1" ht="31.2">
      <c r="A4" s="109" t="s">
        <v>234</v>
      </c>
      <c r="B4" s="106" t="s">
        <v>1458</v>
      </c>
      <c r="C4" s="106" t="s">
        <v>235</v>
      </c>
      <c r="D4" s="106" t="s">
        <v>236</v>
      </c>
      <c r="E4" s="106" t="s">
        <v>237</v>
      </c>
      <c r="F4" s="106" t="s">
        <v>238</v>
      </c>
      <c r="G4" s="106" t="s">
        <v>239</v>
      </c>
      <c r="H4" s="375"/>
      <c r="I4" s="367"/>
      <c r="J4" s="367"/>
    </row>
    <row r="5" spans="1:10">
      <c r="A5" s="119">
        <v>1</v>
      </c>
      <c r="B5" s="124" t="s">
        <v>1852</v>
      </c>
      <c r="C5" s="99" t="s">
        <v>241</v>
      </c>
      <c r="D5" s="99" t="s">
        <v>1616</v>
      </c>
      <c r="E5" s="99">
        <v>2</v>
      </c>
      <c r="F5" s="99" t="s">
        <v>1853</v>
      </c>
      <c r="G5" s="74">
        <v>1.67</v>
      </c>
      <c r="H5" s="367"/>
      <c r="I5" s="367"/>
      <c r="J5" s="378"/>
    </row>
    <row r="6" spans="1:10">
      <c r="A6" s="119">
        <f>A5+1</f>
        <v>2</v>
      </c>
      <c r="B6" s="124" t="s">
        <v>1854</v>
      </c>
      <c r="C6" s="99" t="s">
        <v>241</v>
      </c>
      <c r="D6" s="99" t="s">
        <v>1616</v>
      </c>
      <c r="E6" s="99">
        <v>2</v>
      </c>
      <c r="F6" s="99" t="s">
        <v>1853</v>
      </c>
      <c r="G6" s="74">
        <v>1.67</v>
      </c>
      <c r="H6" s="367"/>
      <c r="I6" s="367"/>
      <c r="J6" s="378"/>
    </row>
    <row r="7" spans="1:10">
      <c r="A7" s="119">
        <f t="shared" ref="A7:A70" si="0">A6+1</f>
        <v>3</v>
      </c>
      <c r="B7" s="124" t="s">
        <v>1855</v>
      </c>
      <c r="C7" s="99" t="s">
        <v>241</v>
      </c>
      <c r="D7" s="99" t="s">
        <v>1616</v>
      </c>
      <c r="E7" s="99">
        <v>2</v>
      </c>
      <c r="F7" s="99" t="s">
        <v>1853</v>
      </c>
      <c r="G7" s="74">
        <v>1.67</v>
      </c>
      <c r="H7" s="367"/>
      <c r="I7" s="367"/>
      <c r="J7" s="378"/>
    </row>
    <row r="8" spans="1:10">
      <c r="A8" s="119">
        <f t="shared" si="0"/>
        <v>4</v>
      </c>
      <c r="B8" s="124" t="s">
        <v>1856</v>
      </c>
      <c r="C8" s="99" t="s">
        <v>241</v>
      </c>
      <c r="D8" s="99" t="s">
        <v>1616</v>
      </c>
      <c r="E8" s="99">
        <v>1</v>
      </c>
      <c r="F8" s="99" t="s">
        <v>1853</v>
      </c>
      <c r="G8" s="74">
        <v>1.67</v>
      </c>
      <c r="H8" s="367"/>
      <c r="I8" s="367"/>
      <c r="J8" s="378"/>
    </row>
    <row r="9" spans="1:10">
      <c r="A9" s="119">
        <f t="shared" si="0"/>
        <v>5</v>
      </c>
      <c r="B9" s="124" t="s">
        <v>1857</v>
      </c>
      <c r="C9" s="99" t="s">
        <v>241</v>
      </c>
      <c r="D9" s="99" t="s">
        <v>1616</v>
      </c>
      <c r="E9" s="99">
        <v>1</v>
      </c>
      <c r="F9" s="99" t="s">
        <v>1853</v>
      </c>
      <c r="G9" s="74">
        <v>0.45</v>
      </c>
      <c r="H9" s="367"/>
      <c r="I9" s="367"/>
      <c r="J9" s="378"/>
    </row>
    <row r="10" spans="1:10">
      <c r="A10" s="119">
        <f t="shared" si="0"/>
        <v>6</v>
      </c>
      <c r="B10" s="124" t="s">
        <v>1858</v>
      </c>
      <c r="C10" s="99" t="s">
        <v>241</v>
      </c>
      <c r="D10" s="99" t="s">
        <v>1616</v>
      </c>
      <c r="E10" s="99">
        <v>1</v>
      </c>
      <c r="F10" s="99" t="s">
        <v>1853</v>
      </c>
      <c r="G10" s="74">
        <v>0.45</v>
      </c>
      <c r="H10" s="367"/>
      <c r="I10" s="367"/>
      <c r="J10" s="378"/>
    </row>
    <row r="11" spans="1:10" s="366" customFormat="1">
      <c r="A11" s="119">
        <f t="shared" si="0"/>
        <v>7</v>
      </c>
      <c r="B11" s="124" t="s">
        <v>1859</v>
      </c>
      <c r="C11" s="99" t="s">
        <v>241</v>
      </c>
      <c r="D11" s="99" t="s">
        <v>1616</v>
      </c>
      <c r="E11" s="99">
        <v>2</v>
      </c>
      <c r="F11" s="99" t="s">
        <v>1853</v>
      </c>
      <c r="G11" s="74">
        <v>0.3</v>
      </c>
      <c r="H11" s="367"/>
      <c r="I11" s="367"/>
      <c r="J11" s="367"/>
    </row>
    <row r="12" spans="1:10">
      <c r="A12" s="119">
        <f t="shared" si="0"/>
        <v>8</v>
      </c>
      <c r="B12" s="124" t="s">
        <v>1860</v>
      </c>
      <c r="C12" s="99" t="s">
        <v>241</v>
      </c>
      <c r="D12" s="99" t="s">
        <v>1616</v>
      </c>
      <c r="E12" s="99">
        <v>1</v>
      </c>
      <c r="F12" s="99" t="s">
        <v>1853</v>
      </c>
      <c r="G12" s="74">
        <v>30</v>
      </c>
      <c r="H12" s="367"/>
      <c r="I12" s="367"/>
      <c r="J12" s="378"/>
    </row>
    <row r="13" spans="1:10">
      <c r="A13" s="119">
        <f t="shared" si="0"/>
        <v>9</v>
      </c>
      <c r="B13" s="124" t="s">
        <v>1861</v>
      </c>
      <c r="C13" s="99" t="s">
        <v>241</v>
      </c>
      <c r="D13" s="99" t="s">
        <v>1616</v>
      </c>
      <c r="E13" s="99">
        <v>1</v>
      </c>
      <c r="F13" s="99" t="s">
        <v>1853</v>
      </c>
      <c r="G13" s="74">
        <v>30</v>
      </c>
      <c r="H13" s="367"/>
      <c r="I13" s="367"/>
      <c r="J13" s="378"/>
    </row>
    <row r="14" spans="1:10">
      <c r="A14" s="119">
        <f t="shared" si="0"/>
        <v>10</v>
      </c>
      <c r="B14" s="124" t="s">
        <v>1862</v>
      </c>
      <c r="C14" s="99" t="s">
        <v>241</v>
      </c>
      <c r="D14" s="99" t="s">
        <v>1616</v>
      </c>
      <c r="E14" s="99">
        <v>1</v>
      </c>
      <c r="F14" s="99" t="s">
        <v>1853</v>
      </c>
      <c r="G14" s="74">
        <v>60</v>
      </c>
      <c r="H14" s="367"/>
      <c r="I14" s="367"/>
      <c r="J14" s="378"/>
    </row>
    <row r="15" spans="1:10">
      <c r="A15" s="119">
        <f t="shared" si="0"/>
        <v>11</v>
      </c>
      <c r="B15" s="124" t="s">
        <v>1863</v>
      </c>
      <c r="C15" s="99" t="s">
        <v>241</v>
      </c>
      <c r="D15" s="99" t="s">
        <v>1616</v>
      </c>
      <c r="E15" s="99">
        <v>1</v>
      </c>
      <c r="F15" s="99" t="s">
        <v>1853</v>
      </c>
      <c r="G15" s="74">
        <v>4.75</v>
      </c>
      <c r="H15" s="367"/>
      <c r="I15" s="367"/>
      <c r="J15" s="378"/>
    </row>
    <row r="16" spans="1:10">
      <c r="A16" s="119">
        <f t="shared" si="0"/>
        <v>12</v>
      </c>
      <c r="B16" s="124" t="s">
        <v>1864</v>
      </c>
      <c r="C16" s="99" t="s">
        <v>241</v>
      </c>
      <c r="D16" s="99" t="s">
        <v>1616</v>
      </c>
      <c r="E16" s="99">
        <v>1</v>
      </c>
      <c r="F16" s="99" t="s">
        <v>1853</v>
      </c>
      <c r="G16" s="74">
        <v>4.2</v>
      </c>
      <c r="H16" s="367"/>
      <c r="I16" s="367"/>
      <c r="J16" s="378"/>
    </row>
    <row r="17" spans="1:10">
      <c r="A17" s="119">
        <f t="shared" si="0"/>
        <v>13</v>
      </c>
      <c r="B17" s="124" t="s">
        <v>1865</v>
      </c>
      <c r="C17" s="99" t="s">
        <v>241</v>
      </c>
      <c r="D17" s="99" t="s">
        <v>1616</v>
      </c>
      <c r="E17" s="99">
        <v>1</v>
      </c>
      <c r="F17" s="99" t="s">
        <v>1853</v>
      </c>
      <c r="G17" s="74">
        <v>17</v>
      </c>
      <c r="H17" s="367"/>
      <c r="I17" s="367"/>
      <c r="J17" s="378"/>
    </row>
    <row r="18" spans="1:10">
      <c r="A18" s="119">
        <f t="shared" si="0"/>
        <v>14</v>
      </c>
      <c r="B18" s="124" t="s">
        <v>1866</v>
      </c>
      <c r="C18" s="99" t="s">
        <v>241</v>
      </c>
      <c r="D18" s="99" t="s">
        <v>1616</v>
      </c>
      <c r="E18" s="99">
        <v>1</v>
      </c>
      <c r="F18" s="99" t="s">
        <v>1853</v>
      </c>
      <c r="G18" s="74">
        <v>17</v>
      </c>
      <c r="H18" s="367"/>
      <c r="I18" s="367"/>
      <c r="J18" s="378"/>
    </row>
    <row r="19" spans="1:10">
      <c r="A19" s="119">
        <f t="shared" si="0"/>
        <v>15</v>
      </c>
      <c r="B19" s="124" t="s">
        <v>1867</v>
      </c>
      <c r="C19" s="99" t="s">
        <v>241</v>
      </c>
      <c r="D19" s="99" t="s">
        <v>1616</v>
      </c>
      <c r="E19" s="99">
        <v>1</v>
      </c>
      <c r="F19" s="99" t="s">
        <v>1853</v>
      </c>
      <c r="G19" s="74"/>
      <c r="H19" s="367"/>
      <c r="I19" s="367"/>
      <c r="J19" s="378"/>
    </row>
    <row r="20" spans="1:10">
      <c r="A20" s="119">
        <f t="shared" si="0"/>
        <v>16</v>
      </c>
      <c r="B20" s="124" t="s">
        <v>1868</v>
      </c>
      <c r="C20" s="99" t="s">
        <v>241</v>
      </c>
      <c r="D20" s="99" t="s">
        <v>1616</v>
      </c>
      <c r="E20" s="99">
        <v>1</v>
      </c>
      <c r="F20" s="99" t="s">
        <v>1853</v>
      </c>
      <c r="G20" s="74">
        <v>31</v>
      </c>
      <c r="H20" s="367"/>
      <c r="I20" s="367"/>
      <c r="J20" s="378"/>
    </row>
    <row r="21" spans="1:10">
      <c r="A21" s="119">
        <f t="shared" si="0"/>
        <v>17</v>
      </c>
      <c r="B21" s="124" t="s">
        <v>1869</v>
      </c>
      <c r="C21" s="99" t="s">
        <v>241</v>
      </c>
      <c r="D21" s="99" t="s">
        <v>1616</v>
      </c>
      <c r="E21" s="99">
        <v>1</v>
      </c>
      <c r="F21" s="99" t="s">
        <v>1853</v>
      </c>
      <c r="G21" s="74"/>
      <c r="H21" s="367"/>
      <c r="I21" s="367"/>
      <c r="J21" s="378"/>
    </row>
    <row r="22" spans="1:10">
      <c r="A22" s="119">
        <f t="shared" si="0"/>
        <v>18</v>
      </c>
      <c r="B22" s="124" t="s">
        <v>1870</v>
      </c>
      <c r="C22" s="99" t="s">
        <v>241</v>
      </c>
      <c r="D22" s="99" t="s">
        <v>1616</v>
      </c>
      <c r="E22" s="99">
        <v>1</v>
      </c>
      <c r="F22" s="99" t="s">
        <v>1853</v>
      </c>
      <c r="G22" s="74">
        <v>31</v>
      </c>
      <c r="H22" s="367"/>
      <c r="I22" s="367"/>
      <c r="J22" s="378"/>
    </row>
    <row r="23" spans="1:10">
      <c r="A23" s="119">
        <f t="shared" si="0"/>
        <v>19</v>
      </c>
      <c r="B23" s="124" t="s">
        <v>1871</v>
      </c>
      <c r="C23" s="99" t="s">
        <v>241</v>
      </c>
      <c r="D23" s="99" t="s">
        <v>1616</v>
      </c>
      <c r="E23" s="99">
        <v>1</v>
      </c>
      <c r="F23" s="99" t="s">
        <v>1853</v>
      </c>
      <c r="G23" s="74">
        <v>75.48</v>
      </c>
      <c r="H23" s="367"/>
      <c r="I23" s="367"/>
      <c r="J23" s="378"/>
    </row>
    <row r="24" spans="1:10">
      <c r="A24" s="119">
        <f t="shared" si="0"/>
        <v>20</v>
      </c>
      <c r="B24" s="124" t="s">
        <v>1872</v>
      </c>
      <c r="C24" s="99" t="s">
        <v>241</v>
      </c>
      <c r="D24" s="99" t="s">
        <v>1616</v>
      </c>
      <c r="E24" s="99">
        <v>1</v>
      </c>
      <c r="F24" s="99" t="s">
        <v>1853</v>
      </c>
      <c r="G24" s="74">
        <v>75.48</v>
      </c>
      <c r="H24" s="367"/>
      <c r="I24" s="367"/>
      <c r="J24" s="378"/>
    </row>
    <row r="25" spans="1:10">
      <c r="A25" s="119">
        <f t="shared" si="0"/>
        <v>21</v>
      </c>
      <c r="B25" s="124" t="s">
        <v>1873</v>
      </c>
      <c r="C25" s="99" t="s">
        <v>241</v>
      </c>
      <c r="D25" s="99" t="s">
        <v>1616</v>
      </c>
      <c r="E25" s="99">
        <v>1</v>
      </c>
      <c r="F25" s="99" t="s">
        <v>1853</v>
      </c>
      <c r="G25" s="74">
        <v>81.95</v>
      </c>
      <c r="H25" s="367"/>
      <c r="I25" s="367"/>
      <c r="J25" s="378"/>
    </row>
    <row r="26" spans="1:10">
      <c r="A26" s="119">
        <f t="shared" si="0"/>
        <v>22</v>
      </c>
      <c r="B26" s="124" t="s">
        <v>1874</v>
      </c>
      <c r="C26" s="99" t="s">
        <v>241</v>
      </c>
      <c r="D26" s="99" t="s">
        <v>1616</v>
      </c>
      <c r="E26" s="99">
        <v>1</v>
      </c>
      <c r="F26" s="99" t="s">
        <v>1853</v>
      </c>
      <c r="G26" s="74">
        <v>81.95</v>
      </c>
      <c r="H26" s="367"/>
      <c r="I26" s="367"/>
      <c r="J26" s="378"/>
    </row>
    <row r="27" spans="1:10">
      <c r="A27" s="119">
        <f t="shared" si="0"/>
        <v>23</v>
      </c>
      <c r="B27" s="111" t="s">
        <v>1875</v>
      </c>
      <c r="C27" s="99" t="s">
        <v>241</v>
      </c>
      <c r="D27" s="99" t="s">
        <v>1616</v>
      </c>
      <c r="E27" s="99">
        <v>1</v>
      </c>
      <c r="F27" s="99" t="s">
        <v>1853</v>
      </c>
      <c r="G27" s="74">
        <v>29</v>
      </c>
      <c r="H27" s="367"/>
      <c r="I27" s="367"/>
      <c r="J27" s="378"/>
    </row>
    <row r="28" spans="1:10">
      <c r="A28" s="119">
        <f t="shared" si="0"/>
        <v>24</v>
      </c>
      <c r="B28" s="111" t="s">
        <v>1876</v>
      </c>
      <c r="C28" s="99" t="s">
        <v>241</v>
      </c>
      <c r="D28" s="99" t="s">
        <v>1616</v>
      </c>
      <c r="E28" s="99">
        <v>1</v>
      </c>
      <c r="F28" s="99" t="s">
        <v>1853</v>
      </c>
      <c r="G28" s="74">
        <v>41.6</v>
      </c>
      <c r="H28" s="367"/>
      <c r="I28" s="367"/>
      <c r="J28" s="378"/>
    </row>
    <row r="29" spans="1:10">
      <c r="A29" s="119">
        <f t="shared" si="0"/>
        <v>25</v>
      </c>
      <c r="B29" s="111" t="s">
        <v>1877</v>
      </c>
      <c r="C29" s="99" t="s">
        <v>241</v>
      </c>
      <c r="D29" s="99" t="s">
        <v>1616</v>
      </c>
      <c r="E29" s="99">
        <v>1</v>
      </c>
      <c r="F29" s="99" t="s">
        <v>1853</v>
      </c>
      <c r="G29" s="74">
        <v>41.6</v>
      </c>
      <c r="H29" s="367"/>
      <c r="I29" s="367"/>
      <c r="J29" s="378"/>
    </row>
    <row r="30" spans="1:10">
      <c r="A30" s="119">
        <f t="shared" si="0"/>
        <v>26</v>
      </c>
      <c r="B30" s="111" t="s">
        <v>1878</v>
      </c>
      <c r="C30" s="99" t="s">
        <v>241</v>
      </c>
      <c r="D30" s="99" t="s">
        <v>1616</v>
      </c>
      <c r="E30" s="99">
        <v>1</v>
      </c>
      <c r="F30" s="99" t="s">
        <v>1853</v>
      </c>
      <c r="G30" s="74">
        <v>47</v>
      </c>
      <c r="H30" s="367"/>
      <c r="I30" s="367"/>
      <c r="J30" s="378"/>
    </row>
    <row r="31" spans="1:10">
      <c r="A31" s="119">
        <f t="shared" si="0"/>
        <v>27</v>
      </c>
      <c r="B31" s="111" t="s">
        <v>1879</v>
      </c>
      <c r="C31" s="99" t="s">
        <v>241</v>
      </c>
      <c r="D31" s="99" t="s">
        <v>1616</v>
      </c>
      <c r="E31" s="99">
        <v>1</v>
      </c>
      <c r="F31" s="99" t="s">
        <v>1853</v>
      </c>
      <c r="G31" s="74">
        <v>47</v>
      </c>
      <c r="H31" s="367"/>
      <c r="I31" s="367"/>
      <c r="J31" s="378"/>
    </row>
    <row r="32" spans="1:10">
      <c r="A32" s="119">
        <f t="shared" si="0"/>
        <v>28</v>
      </c>
      <c r="B32" s="124" t="s">
        <v>1880</v>
      </c>
      <c r="C32" s="99" t="s">
        <v>241</v>
      </c>
      <c r="D32" s="99" t="s">
        <v>1616</v>
      </c>
      <c r="E32" s="99">
        <v>1</v>
      </c>
      <c r="F32" s="99" t="s">
        <v>1853</v>
      </c>
      <c r="G32" s="74">
        <v>52</v>
      </c>
      <c r="H32" s="367"/>
      <c r="I32" s="367"/>
      <c r="J32" s="378"/>
    </row>
    <row r="33" spans="1:10">
      <c r="A33" s="119">
        <f t="shared" si="0"/>
        <v>29</v>
      </c>
      <c r="B33" s="124" t="s">
        <v>1881</v>
      </c>
      <c r="C33" s="99" t="s">
        <v>241</v>
      </c>
      <c r="D33" s="99" t="s">
        <v>1616</v>
      </c>
      <c r="E33" s="99">
        <v>1</v>
      </c>
      <c r="F33" s="99" t="s">
        <v>1853</v>
      </c>
      <c r="G33" s="74">
        <v>52</v>
      </c>
      <c r="H33" s="367"/>
      <c r="I33" s="367"/>
      <c r="J33" s="378"/>
    </row>
    <row r="34" spans="1:10">
      <c r="A34" s="119">
        <f t="shared" si="0"/>
        <v>30</v>
      </c>
      <c r="B34" s="124" t="s">
        <v>1882</v>
      </c>
      <c r="C34" s="99" t="s">
        <v>241</v>
      </c>
      <c r="D34" s="99" t="s">
        <v>1616</v>
      </c>
      <c r="E34" s="99">
        <v>1</v>
      </c>
      <c r="F34" s="99" t="s">
        <v>1853</v>
      </c>
      <c r="G34" s="74">
        <v>100.09</v>
      </c>
      <c r="H34" s="367"/>
      <c r="I34" s="367"/>
      <c r="J34" s="378"/>
    </row>
    <row r="35" spans="1:10">
      <c r="A35" s="119">
        <f t="shared" si="0"/>
        <v>31</v>
      </c>
      <c r="B35" s="124" t="s">
        <v>1883</v>
      </c>
      <c r="C35" s="99" t="s">
        <v>241</v>
      </c>
      <c r="D35" s="99" t="s">
        <v>1616</v>
      </c>
      <c r="E35" s="99">
        <v>1</v>
      </c>
      <c r="F35" s="99" t="s">
        <v>1853</v>
      </c>
      <c r="G35" s="74">
        <v>100.09</v>
      </c>
      <c r="H35" s="367"/>
      <c r="I35" s="367"/>
      <c r="J35" s="378"/>
    </row>
    <row r="36" spans="1:10">
      <c r="A36" s="119">
        <f t="shared" si="0"/>
        <v>32</v>
      </c>
      <c r="B36" s="124" t="s">
        <v>1884</v>
      </c>
      <c r="C36" s="99" t="s">
        <v>241</v>
      </c>
      <c r="D36" s="99" t="s">
        <v>1616</v>
      </c>
      <c r="E36" s="99">
        <v>1</v>
      </c>
      <c r="F36" s="99" t="s">
        <v>1853</v>
      </c>
      <c r="G36" s="74">
        <v>102</v>
      </c>
      <c r="H36" s="367"/>
      <c r="I36" s="367"/>
      <c r="J36" s="378"/>
    </row>
    <row r="37" spans="1:10">
      <c r="A37" s="119">
        <f t="shared" si="0"/>
        <v>33</v>
      </c>
      <c r="B37" s="124" t="s">
        <v>1885</v>
      </c>
      <c r="C37" s="99" t="s">
        <v>241</v>
      </c>
      <c r="D37" s="99" t="s">
        <v>1616</v>
      </c>
      <c r="E37" s="99">
        <v>1</v>
      </c>
      <c r="F37" s="99" t="s">
        <v>1853</v>
      </c>
      <c r="G37" s="74">
        <v>102</v>
      </c>
      <c r="H37" s="367"/>
      <c r="I37" s="367"/>
      <c r="J37" s="378"/>
    </row>
    <row r="38" spans="1:10">
      <c r="A38" s="119">
        <f t="shared" si="0"/>
        <v>34</v>
      </c>
      <c r="B38" s="124" t="s">
        <v>1886</v>
      </c>
      <c r="C38" s="99" t="s">
        <v>241</v>
      </c>
      <c r="D38" s="99" t="s">
        <v>1616</v>
      </c>
      <c r="E38" s="99">
        <v>1</v>
      </c>
      <c r="F38" s="99" t="s">
        <v>1853</v>
      </c>
      <c r="G38" s="74">
        <v>98</v>
      </c>
      <c r="H38" s="367"/>
      <c r="I38" s="367"/>
      <c r="J38" s="378"/>
    </row>
    <row r="39" spans="1:10">
      <c r="A39" s="119">
        <f t="shared" si="0"/>
        <v>35</v>
      </c>
      <c r="B39" s="124" t="s">
        <v>1887</v>
      </c>
      <c r="C39" s="99" t="s">
        <v>241</v>
      </c>
      <c r="D39" s="99" t="s">
        <v>1616</v>
      </c>
      <c r="E39" s="99">
        <v>1</v>
      </c>
      <c r="F39" s="99" t="s">
        <v>1853</v>
      </c>
      <c r="G39" s="74">
        <v>98</v>
      </c>
      <c r="H39" s="367"/>
      <c r="I39" s="367"/>
      <c r="J39" s="378"/>
    </row>
    <row r="40" spans="1:10">
      <c r="A40" s="119">
        <f t="shared" si="0"/>
        <v>36</v>
      </c>
      <c r="B40" s="124" t="s">
        <v>1888</v>
      </c>
      <c r="C40" s="99" t="s">
        <v>241</v>
      </c>
      <c r="D40" s="99" t="s">
        <v>1616</v>
      </c>
      <c r="E40" s="99">
        <v>1</v>
      </c>
      <c r="F40" s="99" t="s">
        <v>1853</v>
      </c>
      <c r="G40" s="74">
        <v>4.26</v>
      </c>
      <c r="H40" s="367"/>
      <c r="I40" s="367"/>
      <c r="J40" s="378"/>
    </row>
    <row r="41" spans="1:10">
      <c r="A41" s="119">
        <f t="shared" si="0"/>
        <v>37</v>
      </c>
      <c r="B41" s="124" t="s">
        <v>1889</v>
      </c>
      <c r="C41" s="99" t="s">
        <v>241</v>
      </c>
      <c r="D41" s="99" t="s">
        <v>1616</v>
      </c>
      <c r="E41" s="99">
        <v>1</v>
      </c>
      <c r="F41" s="99" t="s">
        <v>1853</v>
      </c>
      <c r="G41" s="74">
        <v>4.26</v>
      </c>
      <c r="H41" s="367"/>
      <c r="I41" s="367"/>
      <c r="J41" s="378"/>
    </row>
    <row r="42" spans="1:10">
      <c r="A42" s="119">
        <f t="shared" si="0"/>
        <v>38</v>
      </c>
      <c r="B42" s="124" t="s">
        <v>1890</v>
      </c>
      <c r="C42" s="99" t="s">
        <v>241</v>
      </c>
      <c r="D42" s="99" t="s">
        <v>1616</v>
      </c>
      <c r="E42" s="99">
        <v>1</v>
      </c>
      <c r="F42" s="99" t="s">
        <v>1853</v>
      </c>
      <c r="G42" s="74">
        <v>4.5</v>
      </c>
      <c r="H42" s="367"/>
      <c r="I42" s="367"/>
      <c r="J42" s="378"/>
    </row>
    <row r="43" spans="1:10">
      <c r="A43" s="119">
        <f t="shared" si="0"/>
        <v>39</v>
      </c>
      <c r="B43" s="124" t="s">
        <v>1891</v>
      </c>
      <c r="C43" s="99" t="s">
        <v>241</v>
      </c>
      <c r="D43" s="99" t="s">
        <v>1616</v>
      </c>
      <c r="E43" s="99">
        <v>1</v>
      </c>
      <c r="F43" s="99" t="s">
        <v>1853</v>
      </c>
      <c r="G43" s="74">
        <v>4.5</v>
      </c>
      <c r="H43" s="367"/>
      <c r="I43" s="367"/>
      <c r="J43" s="378"/>
    </row>
    <row r="44" spans="1:10">
      <c r="A44" s="119">
        <f t="shared" si="0"/>
        <v>40</v>
      </c>
      <c r="B44" s="124" t="s">
        <v>1892</v>
      </c>
      <c r="C44" s="99" t="s">
        <v>241</v>
      </c>
      <c r="D44" s="99" t="s">
        <v>1616</v>
      </c>
      <c r="E44" s="99">
        <v>1</v>
      </c>
      <c r="F44" s="99" t="s">
        <v>1853</v>
      </c>
      <c r="G44" s="74">
        <v>109</v>
      </c>
      <c r="H44" s="367"/>
      <c r="I44" s="367"/>
      <c r="J44" s="378"/>
    </row>
    <row r="45" spans="1:10">
      <c r="A45" s="119">
        <f t="shared" si="0"/>
        <v>41</v>
      </c>
      <c r="B45" s="124" t="s">
        <v>1893</v>
      </c>
      <c r="C45" s="99" t="s">
        <v>241</v>
      </c>
      <c r="D45" s="99" t="s">
        <v>1616</v>
      </c>
      <c r="E45" s="99">
        <v>1</v>
      </c>
      <c r="F45" s="99" t="s">
        <v>1853</v>
      </c>
      <c r="G45" s="74">
        <v>109</v>
      </c>
      <c r="H45" s="367"/>
      <c r="I45" s="367"/>
      <c r="J45" s="378"/>
    </row>
    <row r="46" spans="1:10">
      <c r="A46" s="119">
        <f t="shared" si="0"/>
        <v>42</v>
      </c>
      <c r="B46" s="124" t="s">
        <v>1894</v>
      </c>
      <c r="C46" s="99" t="s">
        <v>241</v>
      </c>
      <c r="D46" s="99" t="s">
        <v>1616</v>
      </c>
      <c r="E46" s="99">
        <v>1</v>
      </c>
      <c r="F46" s="99" t="s">
        <v>1853</v>
      </c>
      <c r="G46" s="74">
        <v>2.93</v>
      </c>
      <c r="H46" s="367"/>
      <c r="I46" s="367"/>
      <c r="J46" s="378"/>
    </row>
    <row r="47" spans="1:10">
      <c r="A47" s="119">
        <f t="shared" si="0"/>
        <v>43</v>
      </c>
      <c r="B47" s="124" t="s">
        <v>1895</v>
      </c>
      <c r="C47" s="99" t="s">
        <v>241</v>
      </c>
      <c r="D47" s="99" t="s">
        <v>1616</v>
      </c>
      <c r="E47" s="99">
        <v>1</v>
      </c>
      <c r="F47" s="99" t="s">
        <v>1853</v>
      </c>
      <c r="G47" s="74">
        <v>2.93</v>
      </c>
      <c r="H47" s="367"/>
      <c r="I47" s="367"/>
      <c r="J47" s="378"/>
    </row>
    <row r="48" spans="1:10">
      <c r="A48" s="119">
        <f t="shared" si="0"/>
        <v>44</v>
      </c>
      <c r="B48" s="124" t="s">
        <v>1896</v>
      </c>
      <c r="C48" s="99" t="s">
        <v>241</v>
      </c>
      <c r="D48" s="99" t="s">
        <v>1616</v>
      </c>
      <c r="E48" s="99">
        <v>1</v>
      </c>
      <c r="F48" s="99" t="s">
        <v>1853</v>
      </c>
      <c r="G48" s="74">
        <v>89</v>
      </c>
      <c r="H48" s="367"/>
      <c r="I48" s="367"/>
      <c r="J48" s="378"/>
    </row>
    <row r="49" spans="1:10">
      <c r="A49" s="119">
        <f t="shared" si="0"/>
        <v>45</v>
      </c>
      <c r="B49" s="124" t="s">
        <v>1897</v>
      </c>
      <c r="C49" s="99" t="s">
        <v>241</v>
      </c>
      <c r="D49" s="99" t="s">
        <v>1616</v>
      </c>
      <c r="E49" s="99">
        <v>1</v>
      </c>
      <c r="F49" s="99" t="s">
        <v>1853</v>
      </c>
      <c r="G49" s="74">
        <v>89</v>
      </c>
      <c r="H49" s="367"/>
      <c r="I49" s="367"/>
    </row>
    <row r="50" spans="1:10" ht="31.2">
      <c r="A50" s="119">
        <f t="shared" si="0"/>
        <v>46</v>
      </c>
      <c r="B50" s="124" t="s">
        <v>1898</v>
      </c>
      <c r="C50" s="99" t="s">
        <v>241</v>
      </c>
      <c r="D50" s="99" t="s">
        <v>1616</v>
      </c>
      <c r="E50" s="99">
        <v>1</v>
      </c>
      <c r="F50" s="99" t="s">
        <v>1853</v>
      </c>
      <c r="G50" s="74">
        <v>48</v>
      </c>
      <c r="H50" s="367"/>
      <c r="I50" s="367"/>
    </row>
    <row r="51" spans="1:10">
      <c r="A51" s="119">
        <f t="shared" si="0"/>
        <v>47</v>
      </c>
      <c r="B51" s="124" t="s">
        <v>1899</v>
      </c>
      <c r="C51" s="99" t="s">
        <v>241</v>
      </c>
      <c r="D51" s="99" t="s">
        <v>1616</v>
      </c>
      <c r="E51" s="99">
        <v>2</v>
      </c>
      <c r="F51" s="99" t="s">
        <v>1853</v>
      </c>
      <c r="G51" s="74">
        <v>73</v>
      </c>
      <c r="H51" s="367"/>
      <c r="I51" s="367"/>
    </row>
    <row r="52" spans="1:10">
      <c r="A52" s="119">
        <f t="shared" si="0"/>
        <v>48</v>
      </c>
      <c r="B52" s="124" t="s">
        <v>1900</v>
      </c>
      <c r="C52" s="99" t="s">
        <v>241</v>
      </c>
      <c r="D52" s="99" t="s">
        <v>1616</v>
      </c>
      <c r="E52" s="99">
        <v>1</v>
      </c>
      <c r="F52" s="99" t="s">
        <v>1853</v>
      </c>
      <c r="G52" s="74">
        <v>101.35</v>
      </c>
      <c r="H52" s="367"/>
      <c r="I52" s="367"/>
    </row>
    <row r="53" spans="1:10">
      <c r="A53" s="119">
        <f t="shared" si="0"/>
        <v>49</v>
      </c>
      <c r="B53" s="124" t="s">
        <v>1901</v>
      </c>
      <c r="C53" s="99" t="s">
        <v>241</v>
      </c>
      <c r="D53" s="99" t="s">
        <v>1616</v>
      </c>
      <c r="E53" s="99">
        <v>1</v>
      </c>
      <c r="F53" s="99" t="s">
        <v>1853</v>
      </c>
      <c r="G53" s="74">
        <v>101.35</v>
      </c>
      <c r="H53" s="367"/>
      <c r="I53" s="367"/>
    </row>
    <row r="54" spans="1:10">
      <c r="A54" s="119">
        <f t="shared" si="0"/>
        <v>50</v>
      </c>
      <c r="B54" s="124" t="s">
        <v>1902</v>
      </c>
      <c r="C54" s="99" t="s">
        <v>241</v>
      </c>
      <c r="D54" s="99" t="s">
        <v>1616</v>
      </c>
      <c r="E54" s="99">
        <v>1</v>
      </c>
      <c r="F54" s="99" t="s">
        <v>1853</v>
      </c>
      <c r="G54" s="74">
        <v>37.799999999999997</v>
      </c>
      <c r="H54" s="367"/>
      <c r="I54" s="367"/>
    </row>
    <row r="55" spans="1:10">
      <c r="A55" s="119">
        <f t="shared" si="0"/>
        <v>51</v>
      </c>
      <c r="B55" s="124" t="s">
        <v>1903</v>
      </c>
      <c r="C55" s="99" t="s">
        <v>241</v>
      </c>
      <c r="D55" s="99" t="s">
        <v>1616</v>
      </c>
      <c r="E55" s="99">
        <v>1</v>
      </c>
      <c r="F55" s="99" t="s">
        <v>1853</v>
      </c>
      <c r="G55" s="74">
        <v>37.799999999999997</v>
      </c>
      <c r="H55" s="367"/>
      <c r="I55" s="367"/>
      <c r="J55" s="378"/>
    </row>
    <row r="56" spans="1:10" ht="31.2">
      <c r="A56" s="119">
        <f t="shared" si="0"/>
        <v>52</v>
      </c>
      <c r="B56" s="124" t="s">
        <v>1904</v>
      </c>
      <c r="C56" s="99" t="s">
        <v>241</v>
      </c>
      <c r="D56" s="99" t="s">
        <v>1616</v>
      </c>
      <c r="E56" s="99">
        <v>1</v>
      </c>
      <c r="F56" s="99" t="s">
        <v>1853</v>
      </c>
      <c r="G56" s="74">
        <v>85</v>
      </c>
      <c r="H56" s="367"/>
      <c r="I56" s="367"/>
      <c r="J56" s="378"/>
    </row>
    <row r="57" spans="1:10" ht="31.2">
      <c r="A57" s="119">
        <f t="shared" si="0"/>
        <v>53</v>
      </c>
      <c r="B57" s="124" t="s">
        <v>1905</v>
      </c>
      <c r="C57" s="99" t="s">
        <v>241</v>
      </c>
      <c r="D57" s="99" t="s">
        <v>1616</v>
      </c>
      <c r="E57" s="99">
        <v>1</v>
      </c>
      <c r="F57" s="99" t="s">
        <v>1853</v>
      </c>
      <c r="G57" s="74">
        <v>85</v>
      </c>
      <c r="H57" s="367"/>
      <c r="I57" s="367"/>
      <c r="J57" s="378"/>
    </row>
    <row r="58" spans="1:10">
      <c r="A58" s="119">
        <f t="shared" si="0"/>
        <v>54</v>
      </c>
      <c r="B58" s="145" t="s">
        <v>1906</v>
      </c>
      <c r="C58" s="99" t="s">
        <v>241</v>
      </c>
      <c r="D58" s="99" t="s">
        <v>1616</v>
      </c>
      <c r="E58" s="99">
        <v>1</v>
      </c>
      <c r="F58" s="99" t="s">
        <v>1853</v>
      </c>
      <c r="G58" s="74">
        <v>15</v>
      </c>
      <c r="H58" s="367"/>
      <c r="I58" s="367"/>
      <c r="J58" s="378"/>
    </row>
    <row r="59" spans="1:10">
      <c r="A59" s="119">
        <f t="shared" si="0"/>
        <v>55</v>
      </c>
      <c r="B59" s="145" t="s">
        <v>1907</v>
      </c>
      <c r="C59" s="99" t="s">
        <v>241</v>
      </c>
      <c r="D59" s="99" t="s">
        <v>1616</v>
      </c>
      <c r="E59" s="99">
        <v>1</v>
      </c>
      <c r="F59" s="99" t="s">
        <v>1853</v>
      </c>
      <c r="G59" s="74">
        <v>15</v>
      </c>
      <c r="H59" s="367"/>
      <c r="I59" s="367"/>
      <c r="J59" s="378"/>
    </row>
    <row r="60" spans="1:10">
      <c r="A60" s="119">
        <f t="shared" si="0"/>
        <v>56</v>
      </c>
      <c r="B60" s="124" t="s">
        <v>1908</v>
      </c>
      <c r="C60" s="99" t="s">
        <v>241</v>
      </c>
      <c r="D60" s="99" t="s">
        <v>1616</v>
      </c>
      <c r="E60" s="99">
        <v>1</v>
      </c>
      <c r="F60" s="99" t="s">
        <v>1853</v>
      </c>
      <c r="G60" s="74">
        <v>108</v>
      </c>
      <c r="H60" s="367"/>
      <c r="I60" s="367"/>
      <c r="J60" s="378"/>
    </row>
    <row r="61" spans="1:10">
      <c r="A61" s="119">
        <f t="shared" si="0"/>
        <v>57</v>
      </c>
      <c r="B61" s="124" t="s">
        <v>1909</v>
      </c>
      <c r="C61" s="99" t="s">
        <v>241</v>
      </c>
      <c r="D61" s="99" t="s">
        <v>1616</v>
      </c>
      <c r="E61" s="99">
        <v>1</v>
      </c>
      <c r="F61" s="99" t="s">
        <v>1853</v>
      </c>
      <c r="G61" s="74">
        <v>108</v>
      </c>
      <c r="H61" s="367"/>
      <c r="I61" s="367"/>
      <c r="J61" s="378"/>
    </row>
    <row r="62" spans="1:10" ht="31.2">
      <c r="A62" s="119">
        <f t="shared" si="0"/>
        <v>58</v>
      </c>
      <c r="B62" s="124" t="s">
        <v>1910</v>
      </c>
      <c r="C62" s="99" t="s">
        <v>241</v>
      </c>
      <c r="D62" s="99" t="s">
        <v>1616</v>
      </c>
      <c r="E62" s="99">
        <v>1</v>
      </c>
      <c r="F62" s="99" t="s">
        <v>1853</v>
      </c>
      <c r="G62" s="37">
        <v>55</v>
      </c>
      <c r="H62" s="367"/>
      <c r="I62" s="367"/>
      <c r="J62" s="378"/>
    </row>
    <row r="63" spans="1:10" ht="31.2">
      <c r="A63" s="119">
        <f t="shared" si="0"/>
        <v>59</v>
      </c>
      <c r="B63" s="124" t="s">
        <v>1911</v>
      </c>
      <c r="C63" s="99" t="s">
        <v>241</v>
      </c>
      <c r="D63" s="99" t="s">
        <v>1616</v>
      </c>
      <c r="E63" s="99">
        <v>1</v>
      </c>
      <c r="F63" s="99" t="s">
        <v>1853</v>
      </c>
      <c r="G63" s="37">
        <v>55</v>
      </c>
      <c r="H63" s="367"/>
      <c r="I63" s="367"/>
      <c r="J63" s="378"/>
    </row>
    <row r="64" spans="1:10">
      <c r="A64" s="119">
        <f t="shared" si="0"/>
        <v>60</v>
      </c>
      <c r="B64" s="111" t="s">
        <v>1617</v>
      </c>
      <c r="C64" s="99" t="s">
        <v>241</v>
      </c>
      <c r="D64" s="99" t="s">
        <v>1616</v>
      </c>
      <c r="E64" s="99">
        <v>1</v>
      </c>
      <c r="F64" s="99" t="s">
        <v>1853</v>
      </c>
      <c r="G64" s="74">
        <v>146</v>
      </c>
      <c r="H64" s="367"/>
      <c r="I64" s="367"/>
      <c r="J64" s="378"/>
    </row>
    <row r="65" spans="1:10">
      <c r="A65" s="119">
        <f t="shared" si="0"/>
        <v>61</v>
      </c>
      <c r="B65" s="111" t="s">
        <v>1618</v>
      </c>
      <c r="C65" s="99" t="s">
        <v>241</v>
      </c>
      <c r="D65" s="99" t="s">
        <v>1616</v>
      </c>
      <c r="E65" s="99">
        <v>1</v>
      </c>
      <c r="F65" s="99" t="s">
        <v>1853</v>
      </c>
      <c r="G65" s="74">
        <v>146</v>
      </c>
      <c r="H65" s="367"/>
      <c r="I65" s="367"/>
      <c r="J65" s="378"/>
    </row>
    <row r="66" spans="1:10">
      <c r="A66" s="119">
        <f t="shared" si="0"/>
        <v>62</v>
      </c>
      <c r="B66" s="111" t="s">
        <v>1912</v>
      </c>
      <c r="C66" s="99" t="s">
        <v>241</v>
      </c>
      <c r="D66" s="99" t="s">
        <v>1616</v>
      </c>
      <c r="E66" s="99">
        <v>1</v>
      </c>
      <c r="F66" s="99" t="s">
        <v>1853</v>
      </c>
      <c r="G66" s="74">
        <v>96.2</v>
      </c>
      <c r="H66" s="367"/>
      <c r="I66" s="367"/>
      <c r="J66" s="378"/>
    </row>
    <row r="67" spans="1:10">
      <c r="A67" s="119">
        <f t="shared" si="0"/>
        <v>63</v>
      </c>
      <c r="B67" s="111" t="s">
        <v>1913</v>
      </c>
      <c r="C67" s="99" t="s">
        <v>241</v>
      </c>
      <c r="D67" s="99" t="s">
        <v>1616</v>
      </c>
      <c r="E67" s="99">
        <v>1</v>
      </c>
      <c r="F67" s="99" t="s">
        <v>1853</v>
      </c>
      <c r="G67" s="74">
        <v>90</v>
      </c>
      <c r="H67" s="367"/>
      <c r="I67" s="367"/>
      <c r="J67" s="378"/>
    </row>
    <row r="68" spans="1:10">
      <c r="A68" s="119">
        <f t="shared" si="0"/>
        <v>64</v>
      </c>
      <c r="B68" s="111" t="s">
        <v>1914</v>
      </c>
      <c r="C68" s="99" t="s">
        <v>241</v>
      </c>
      <c r="D68" s="99" t="s">
        <v>1616</v>
      </c>
      <c r="E68" s="99">
        <v>1</v>
      </c>
      <c r="F68" s="99" t="s">
        <v>1853</v>
      </c>
      <c r="G68" s="74">
        <v>58</v>
      </c>
      <c r="H68" s="426"/>
      <c r="I68" s="426"/>
      <c r="J68" s="378"/>
    </row>
    <row r="69" spans="1:10">
      <c r="A69" s="119">
        <f t="shared" si="0"/>
        <v>65</v>
      </c>
      <c r="B69" s="111" t="s">
        <v>1915</v>
      </c>
      <c r="C69" s="99" t="s">
        <v>241</v>
      </c>
      <c r="D69" s="99" t="s">
        <v>1616</v>
      </c>
      <c r="E69" s="99">
        <v>1</v>
      </c>
      <c r="F69" s="99" t="s">
        <v>1853</v>
      </c>
      <c r="G69" s="74">
        <v>55</v>
      </c>
      <c r="H69" s="426"/>
      <c r="I69" s="426"/>
      <c r="J69" s="378"/>
    </row>
    <row r="70" spans="1:10">
      <c r="A70" s="119">
        <f t="shared" si="0"/>
        <v>66</v>
      </c>
      <c r="B70" s="111" t="s">
        <v>1916</v>
      </c>
      <c r="C70" s="99" t="s">
        <v>241</v>
      </c>
      <c r="D70" s="99" t="s">
        <v>1616</v>
      </c>
      <c r="E70" s="99">
        <v>1</v>
      </c>
      <c r="F70" s="99" t="s">
        <v>1853</v>
      </c>
      <c r="G70" s="74">
        <v>66</v>
      </c>
      <c r="H70" s="367"/>
      <c r="I70" s="367"/>
    </row>
    <row r="71" spans="1:10">
      <c r="A71" s="119">
        <f t="shared" ref="A71:A134" si="1">A70+1</f>
        <v>67</v>
      </c>
      <c r="B71" s="111" t="s">
        <v>1917</v>
      </c>
      <c r="C71" s="99" t="s">
        <v>241</v>
      </c>
      <c r="D71" s="99" t="s">
        <v>1616</v>
      </c>
      <c r="E71" s="99">
        <v>1</v>
      </c>
      <c r="F71" s="99" t="s">
        <v>1853</v>
      </c>
      <c r="G71" s="74">
        <v>66</v>
      </c>
      <c r="H71" s="367"/>
      <c r="I71" s="367"/>
    </row>
    <row r="72" spans="1:10" s="357" customFormat="1">
      <c r="A72" s="119">
        <f t="shared" si="1"/>
        <v>68</v>
      </c>
      <c r="B72" s="111" t="s">
        <v>1918</v>
      </c>
      <c r="C72" s="99" t="s">
        <v>241</v>
      </c>
      <c r="D72" s="99" t="s">
        <v>1616</v>
      </c>
      <c r="E72" s="99">
        <v>1</v>
      </c>
      <c r="F72" s="99" t="s">
        <v>1853</v>
      </c>
      <c r="G72" s="74">
        <v>29</v>
      </c>
      <c r="H72" s="367"/>
      <c r="I72" s="367"/>
    </row>
    <row r="73" spans="1:10" s="357" customFormat="1">
      <c r="A73" s="119">
        <f t="shared" si="1"/>
        <v>69</v>
      </c>
      <c r="B73" s="111" t="s">
        <v>1919</v>
      </c>
      <c r="C73" s="99" t="s">
        <v>241</v>
      </c>
      <c r="D73" s="99" t="s">
        <v>1616</v>
      </c>
      <c r="E73" s="99">
        <v>1</v>
      </c>
      <c r="F73" s="99" t="s">
        <v>1853</v>
      </c>
      <c r="G73" s="74">
        <v>9</v>
      </c>
      <c r="H73" s="367"/>
      <c r="I73" s="367"/>
    </row>
    <row r="74" spans="1:10" s="357" customFormat="1">
      <c r="A74" s="119">
        <f t="shared" si="1"/>
        <v>70</v>
      </c>
      <c r="B74" s="124" t="s">
        <v>1920</v>
      </c>
      <c r="C74" s="99" t="s">
        <v>241</v>
      </c>
      <c r="D74" s="99" t="s">
        <v>1616</v>
      </c>
      <c r="E74" s="99">
        <v>1</v>
      </c>
      <c r="F74" s="99" t="s">
        <v>1853</v>
      </c>
      <c r="G74" s="74">
        <v>52.1</v>
      </c>
      <c r="H74" s="367"/>
      <c r="I74" s="367"/>
      <c r="J74" s="356"/>
    </row>
    <row r="75" spans="1:10" s="357" customFormat="1">
      <c r="A75" s="119">
        <f t="shared" si="1"/>
        <v>71</v>
      </c>
      <c r="B75" s="124" t="s">
        <v>1921</v>
      </c>
      <c r="C75" s="99" t="s">
        <v>241</v>
      </c>
      <c r="D75" s="99" t="s">
        <v>1616</v>
      </c>
      <c r="E75" s="99">
        <v>1</v>
      </c>
      <c r="F75" s="99" t="s">
        <v>1853</v>
      </c>
      <c r="G75" s="74">
        <v>52.1</v>
      </c>
      <c r="H75" s="367"/>
      <c r="I75" s="367"/>
      <c r="J75" s="356"/>
    </row>
    <row r="76" spans="1:10" s="357" customFormat="1">
      <c r="A76" s="119">
        <f t="shared" si="1"/>
        <v>72</v>
      </c>
      <c r="B76" s="124" t="s">
        <v>1922</v>
      </c>
      <c r="C76" s="99" t="s">
        <v>241</v>
      </c>
      <c r="D76" s="99" t="s">
        <v>1616</v>
      </c>
      <c r="E76" s="99">
        <v>1</v>
      </c>
      <c r="F76" s="99" t="s">
        <v>1853</v>
      </c>
      <c r="G76" s="74">
        <v>73</v>
      </c>
      <c r="H76" s="367"/>
      <c r="I76" s="367"/>
      <c r="J76" s="356"/>
    </row>
    <row r="77" spans="1:10" s="357" customFormat="1">
      <c r="A77" s="119">
        <f t="shared" si="1"/>
        <v>73</v>
      </c>
      <c r="B77" s="124" t="s">
        <v>1923</v>
      </c>
      <c r="C77" s="99" t="s">
        <v>241</v>
      </c>
      <c r="D77" s="99" t="s">
        <v>1616</v>
      </c>
      <c r="E77" s="99">
        <v>1</v>
      </c>
      <c r="F77" s="99" t="s">
        <v>1853</v>
      </c>
      <c r="G77" s="74">
        <v>73</v>
      </c>
      <c r="H77" s="367"/>
      <c r="I77" s="367"/>
      <c r="J77" s="356"/>
    </row>
    <row r="78" spans="1:10" s="357" customFormat="1">
      <c r="A78" s="119">
        <f t="shared" si="1"/>
        <v>74</v>
      </c>
      <c r="B78" s="111" t="s">
        <v>1924</v>
      </c>
      <c r="C78" s="99" t="s">
        <v>241</v>
      </c>
      <c r="D78" s="99" t="s">
        <v>1616</v>
      </c>
      <c r="E78" s="99">
        <v>1</v>
      </c>
      <c r="F78" s="99" t="s">
        <v>1853</v>
      </c>
      <c r="G78" s="74">
        <v>20</v>
      </c>
      <c r="H78" s="367"/>
      <c r="I78" s="367"/>
      <c r="J78" s="356"/>
    </row>
    <row r="79" spans="1:10" s="357" customFormat="1">
      <c r="A79" s="119">
        <f t="shared" si="1"/>
        <v>75</v>
      </c>
      <c r="B79" s="111" t="s">
        <v>1925</v>
      </c>
      <c r="C79" s="99" t="s">
        <v>241</v>
      </c>
      <c r="D79" s="99" t="s">
        <v>1616</v>
      </c>
      <c r="E79" s="99">
        <v>1</v>
      </c>
      <c r="F79" s="99" t="s">
        <v>1853</v>
      </c>
      <c r="G79" s="74">
        <v>20</v>
      </c>
      <c r="H79" s="367"/>
      <c r="I79" s="367"/>
      <c r="J79" s="356"/>
    </row>
    <row r="80" spans="1:10" s="357" customFormat="1" ht="31.2">
      <c r="A80" s="119">
        <f t="shared" si="1"/>
        <v>76</v>
      </c>
      <c r="B80" s="145" t="s">
        <v>1926</v>
      </c>
      <c r="C80" s="99" t="s">
        <v>241</v>
      </c>
      <c r="D80" s="99" t="s">
        <v>1616</v>
      </c>
      <c r="E80" s="99">
        <v>1</v>
      </c>
      <c r="F80" s="99" t="s">
        <v>1853</v>
      </c>
      <c r="G80" s="74">
        <v>42.37</v>
      </c>
      <c r="H80" s="367"/>
      <c r="I80" s="367"/>
      <c r="J80" s="356"/>
    </row>
    <row r="81" spans="1:10" s="357" customFormat="1" ht="31.2">
      <c r="A81" s="119">
        <f t="shared" si="1"/>
        <v>77</v>
      </c>
      <c r="B81" s="145" t="s">
        <v>1927</v>
      </c>
      <c r="C81" s="99" t="s">
        <v>241</v>
      </c>
      <c r="D81" s="99" t="s">
        <v>1616</v>
      </c>
      <c r="E81" s="99">
        <v>1</v>
      </c>
      <c r="F81" s="99" t="s">
        <v>1853</v>
      </c>
      <c r="G81" s="74">
        <v>42.37</v>
      </c>
      <c r="H81" s="367"/>
      <c r="I81" s="367"/>
      <c r="J81" s="356"/>
    </row>
    <row r="82" spans="1:10" s="357" customFormat="1">
      <c r="A82" s="119">
        <f t="shared" si="1"/>
        <v>78</v>
      </c>
      <c r="B82" s="145" t="s">
        <v>1928</v>
      </c>
      <c r="C82" s="99" t="s">
        <v>241</v>
      </c>
      <c r="D82" s="99" t="s">
        <v>1616</v>
      </c>
      <c r="E82" s="99">
        <v>1</v>
      </c>
      <c r="F82" s="99" t="s">
        <v>1853</v>
      </c>
      <c r="G82" s="74">
        <v>20</v>
      </c>
      <c r="H82" s="367"/>
      <c r="I82" s="367"/>
      <c r="J82" s="356"/>
    </row>
    <row r="83" spans="1:10">
      <c r="A83" s="119">
        <f t="shared" si="1"/>
        <v>79</v>
      </c>
      <c r="B83" s="145" t="s">
        <v>1929</v>
      </c>
      <c r="C83" s="99" t="s">
        <v>241</v>
      </c>
      <c r="D83" s="99" t="s">
        <v>1616</v>
      </c>
      <c r="E83" s="99">
        <v>1</v>
      </c>
      <c r="F83" s="99" t="s">
        <v>1853</v>
      </c>
      <c r="G83" s="74">
        <v>20</v>
      </c>
      <c r="H83" s="367"/>
      <c r="I83" s="367"/>
      <c r="J83" s="378"/>
    </row>
    <row r="84" spans="1:10">
      <c r="A84" s="119">
        <f t="shared" si="1"/>
        <v>80</v>
      </c>
      <c r="B84" s="111" t="s">
        <v>1930</v>
      </c>
      <c r="C84" s="99" t="s">
        <v>241</v>
      </c>
      <c r="D84" s="99" t="s">
        <v>1616</v>
      </c>
      <c r="E84" s="99">
        <v>1</v>
      </c>
      <c r="F84" s="99" t="s">
        <v>1853</v>
      </c>
      <c r="G84" s="74">
        <v>93</v>
      </c>
      <c r="H84" s="367"/>
      <c r="I84" s="367"/>
      <c r="J84" s="378"/>
    </row>
    <row r="85" spans="1:10">
      <c r="A85" s="119">
        <f t="shared" si="1"/>
        <v>81</v>
      </c>
      <c r="B85" s="111" t="s">
        <v>1931</v>
      </c>
      <c r="C85" s="99" t="s">
        <v>241</v>
      </c>
      <c r="D85" s="99" t="s">
        <v>1616</v>
      </c>
      <c r="E85" s="99">
        <v>1</v>
      </c>
      <c r="F85" s="99" t="s">
        <v>1853</v>
      </c>
      <c r="G85" s="74">
        <v>93</v>
      </c>
      <c r="H85" s="367"/>
      <c r="I85" s="367"/>
      <c r="J85" s="378"/>
    </row>
    <row r="86" spans="1:10">
      <c r="A86" s="119">
        <f t="shared" si="1"/>
        <v>82</v>
      </c>
      <c r="B86" s="111" t="s">
        <v>1932</v>
      </c>
      <c r="C86" s="99" t="s">
        <v>241</v>
      </c>
      <c r="D86" s="99" t="s">
        <v>1616</v>
      </c>
      <c r="E86" s="99">
        <v>2</v>
      </c>
      <c r="F86" s="99" t="s">
        <v>1853</v>
      </c>
      <c r="G86" s="74">
        <v>35.6</v>
      </c>
      <c r="H86" s="367"/>
      <c r="I86" s="367"/>
      <c r="J86" s="378"/>
    </row>
    <row r="87" spans="1:10">
      <c r="A87" s="119">
        <f t="shared" si="1"/>
        <v>83</v>
      </c>
      <c r="B87" s="111" t="s">
        <v>1933</v>
      </c>
      <c r="C87" s="99" t="s">
        <v>241</v>
      </c>
      <c r="D87" s="99" t="s">
        <v>1616</v>
      </c>
      <c r="E87" s="99">
        <v>2</v>
      </c>
      <c r="F87" s="99" t="s">
        <v>1853</v>
      </c>
      <c r="G87" s="74">
        <v>35.6</v>
      </c>
      <c r="H87" s="367"/>
      <c r="I87" s="367"/>
      <c r="J87" s="378"/>
    </row>
    <row r="88" spans="1:10">
      <c r="A88" s="119">
        <f t="shared" si="1"/>
        <v>84</v>
      </c>
      <c r="B88" s="145" t="s">
        <v>1934</v>
      </c>
      <c r="C88" s="99" t="s">
        <v>241</v>
      </c>
      <c r="D88" s="99" t="s">
        <v>1616</v>
      </c>
      <c r="E88" s="99">
        <v>1</v>
      </c>
      <c r="F88" s="99" t="s">
        <v>1853</v>
      </c>
      <c r="G88" s="74">
        <v>88.340999999999994</v>
      </c>
      <c r="H88" s="367"/>
      <c r="I88" s="367"/>
      <c r="J88" s="378"/>
    </row>
    <row r="89" spans="1:10">
      <c r="A89" s="119">
        <f t="shared" si="1"/>
        <v>85</v>
      </c>
      <c r="B89" s="145" t="s">
        <v>1935</v>
      </c>
      <c r="C89" s="99" t="s">
        <v>241</v>
      </c>
      <c r="D89" s="99" t="s">
        <v>1616</v>
      </c>
      <c r="E89" s="99">
        <v>1</v>
      </c>
      <c r="F89" s="99" t="s">
        <v>1853</v>
      </c>
      <c r="G89" s="74">
        <v>88.340999999999994</v>
      </c>
      <c r="H89" s="367"/>
      <c r="I89" s="367"/>
      <c r="J89" s="378"/>
    </row>
    <row r="90" spans="1:10">
      <c r="A90" s="119">
        <f t="shared" si="1"/>
        <v>86</v>
      </c>
      <c r="B90" s="145" t="s">
        <v>240</v>
      </c>
      <c r="C90" s="99" t="s">
        <v>241</v>
      </c>
      <c r="D90" s="99" t="s">
        <v>1616</v>
      </c>
      <c r="E90" s="99">
        <v>1</v>
      </c>
      <c r="F90" s="99" t="s">
        <v>1936</v>
      </c>
      <c r="G90" s="74">
        <v>0.5</v>
      </c>
      <c r="H90" s="367"/>
      <c r="I90" s="367"/>
      <c r="J90" s="378"/>
    </row>
    <row r="91" spans="1:10">
      <c r="A91" s="119">
        <f t="shared" si="1"/>
        <v>87</v>
      </c>
      <c r="B91" s="145" t="s">
        <v>1937</v>
      </c>
      <c r="C91" s="99" t="s">
        <v>241</v>
      </c>
      <c r="D91" s="99" t="s">
        <v>1616</v>
      </c>
      <c r="E91" s="99">
        <v>1</v>
      </c>
      <c r="F91" s="99" t="s">
        <v>1936</v>
      </c>
      <c r="G91" s="74">
        <v>0.1</v>
      </c>
      <c r="H91" s="367"/>
      <c r="I91" s="367"/>
      <c r="J91" s="378"/>
    </row>
    <row r="92" spans="1:10">
      <c r="A92" s="119">
        <f t="shared" si="1"/>
        <v>88</v>
      </c>
      <c r="B92" s="145" t="s">
        <v>1938</v>
      </c>
      <c r="C92" s="99" t="s">
        <v>241</v>
      </c>
      <c r="D92" s="99" t="s">
        <v>1616</v>
      </c>
      <c r="E92" s="99">
        <v>1</v>
      </c>
      <c r="F92" s="99" t="s">
        <v>1936</v>
      </c>
      <c r="G92" s="74">
        <v>34.700000000000003</v>
      </c>
      <c r="H92" s="367"/>
      <c r="I92" s="367"/>
    </row>
    <row r="93" spans="1:10">
      <c r="A93" s="119">
        <f t="shared" si="1"/>
        <v>89</v>
      </c>
      <c r="B93" s="145" t="s">
        <v>1939</v>
      </c>
      <c r="C93" s="99" t="s">
        <v>241</v>
      </c>
      <c r="D93" s="99" t="s">
        <v>1616</v>
      </c>
      <c r="E93" s="99">
        <v>1</v>
      </c>
      <c r="F93" s="99" t="s">
        <v>1936</v>
      </c>
      <c r="G93" s="74">
        <v>95.5</v>
      </c>
      <c r="H93" s="367"/>
      <c r="I93" s="367"/>
      <c r="J93" s="378"/>
    </row>
    <row r="94" spans="1:10">
      <c r="A94" s="119">
        <f t="shared" si="1"/>
        <v>90</v>
      </c>
      <c r="B94" s="145" t="s">
        <v>1940</v>
      </c>
      <c r="C94" s="99" t="s">
        <v>241</v>
      </c>
      <c r="D94" s="99" t="s">
        <v>1616</v>
      </c>
      <c r="E94" s="99">
        <v>2</v>
      </c>
      <c r="F94" s="99" t="s">
        <v>1936</v>
      </c>
      <c r="G94" s="74">
        <v>34.700000000000003</v>
      </c>
      <c r="H94" s="367"/>
      <c r="I94" s="367"/>
      <c r="J94" s="378"/>
    </row>
    <row r="95" spans="1:10">
      <c r="A95" s="119">
        <f t="shared" si="1"/>
        <v>91</v>
      </c>
      <c r="B95" s="145" t="s">
        <v>1941</v>
      </c>
      <c r="C95" s="99" t="s">
        <v>241</v>
      </c>
      <c r="D95" s="99" t="s">
        <v>1616</v>
      </c>
      <c r="E95" s="99">
        <v>2</v>
      </c>
      <c r="F95" s="99" t="s">
        <v>1936</v>
      </c>
      <c r="G95" s="74">
        <v>54.4</v>
      </c>
      <c r="H95" s="367"/>
      <c r="I95" s="367"/>
      <c r="J95" s="378"/>
    </row>
    <row r="96" spans="1:10">
      <c r="A96" s="119">
        <f t="shared" si="1"/>
        <v>92</v>
      </c>
      <c r="B96" s="145" t="s">
        <v>1942</v>
      </c>
      <c r="C96" s="99" t="s">
        <v>241</v>
      </c>
      <c r="D96" s="99" t="s">
        <v>1616</v>
      </c>
      <c r="E96" s="99">
        <v>1</v>
      </c>
      <c r="F96" s="99" t="s">
        <v>1936</v>
      </c>
      <c r="G96" s="74">
        <v>44</v>
      </c>
      <c r="H96" s="367"/>
      <c r="I96" s="367"/>
      <c r="J96" s="378"/>
    </row>
    <row r="97" spans="1:10">
      <c r="A97" s="119">
        <f t="shared" si="1"/>
        <v>93</v>
      </c>
      <c r="B97" s="145" t="s">
        <v>1943</v>
      </c>
      <c r="C97" s="99" t="s">
        <v>241</v>
      </c>
      <c r="D97" s="99" t="s">
        <v>1616</v>
      </c>
      <c r="E97" s="99">
        <v>1</v>
      </c>
      <c r="F97" s="99" t="s">
        <v>1936</v>
      </c>
      <c r="G97" s="74">
        <v>4.5999999999999996</v>
      </c>
      <c r="H97" s="367"/>
      <c r="I97" s="367"/>
      <c r="J97" s="378"/>
    </row>
    <row r="98" spans="1:10">
      <c r="A98" s="119">
        <f t="shared" si="1"/>
        <v>94</v>
      </c>
      <c r="B98" s="145" t="s">
        <v>1944</v>
      </c>
      <c r="C98" s="99" t="s">
        <v>241</v>
      </c>
      <c r="D98" s="99" t="s">
        <v>1616</v>
      </c>
      <c r="E98" s="99">
        <v>1</v>
      </c>
      <c r="F98" s="99" t="s">
        <v>1936</v>
      </c>
      <c r="G98" s="74">
        <v>4.5999999999999996</v>
      </c>
      <c r="H98" s="367"/>
      <c r="I98" s="367"/>
      <c r="J98" s="378"/>
    </row>
    <row r="99" spans="1:10">
      <c r="A99" s="119">
        <f t="shared" si="1"/>
        <v>95</v>
      </c>
      <c r="B99" s="145" t="s">
        <v>242</v>
      </c>
      <c r="C99" s="99" t="s">
        <v>241</v>
      </c>
      <c r="D99" s="99" t="s">
        <v>1616</v>
      </c>
      <c r="E99" s="99">
        <v>1</v>
      </c>
      <c r="F99" s="99" t="s">
        <v>1936</v>
      </c>
      <c r="G99" s="74">
        <v>14.56</v>
      </c>
      <c r="H99" s="367"/>
      <c r="I99" s="367"/>
      <c r="J99" s="378"/>
    </row>
    <row r="100" spans="1:10">
      <c r="A100" s="119">
        <f t="shared" si="1"/>
        <v>96</v>
      </c>
      <c r="B100" s="145" t="s">
        <v>1945</v>
      </c>
      <c r="C100" s="99" t="s">
        <v>241</v>
      </c>
      <c r="D100" s="99" t="s">
        <v>1616</v>
      </c>
      <c r="E100" s="99">
        <v>1</v>
      </c>
      <c r="F100" s="99" t="s">
        <v>1936</v>
      </c>
      <c r="G100" s="37">
        <v>11.6</v>
      </c>
      <c r="H100" s="367"/>
      <c r="I100" s="367"/>
    </row>
    <row r="101" spans="1:10">
      <c r="A101" s="119">
        <f t="shared" si="1"/>
        <v>97</v>
      </c>
      <c r="B101" s="145" t="s">
        <v>1946</v>
      </c>
      <c r="C101" s="99" t="s">
        <v>241</v>
      </c>
      <c r="D101" s="99" t="s">
        <v>1616</v>
      </c>
      <c r="E101" s="99">
        <v>1</v>
      </c>
      <c r="F101" s="99" t="s">
        <v>1936</v>
      </c>
      <c r="G101" s="37">
        <v>11.6</v>
      </c>
      <c r="H101" s="367"/>
      <c r="I101" s="367"/>
    </row>
    <row r="102" spans="1:10">
      <c r="A102" s="119">
        <f t="shared" si="1"/>
        <v>98</v>
      </c>
      <c r="B102" s="145" t="s">
        <v>1947</v>
      </c>
      <c r="C102" s="99" t="s">
        <v>241</v>
      </c>
      <c r="D102" s="99" t="s">
        <v>1616</v>
      </c>
      <c r="E102" s="99">
        <v>1</v>
      </c>
      <c r="F102" s="99" t="s">
        <v>1936</v>
      </c>
      <c r="G102" s="37">
        <v>22.5</v>
      </c>
      <c r="H102" s="367"/>
      <c r="I102" s="367"/>
    </row>
    <row r="103" spans="1:10">
      <c r="A103" s="119">
        <f t="shared" si="1"/>
        <v>99</v>
      </c>
      <c r="B103" s="145" t="s">
        <v>1948</v>
      </c>
      <c r="C103" s="99" t="s">
        <v>241</v>
      </c>
      <c r="D103" s="99" t="s">
        <v>1616</v>
      </c>
      <c r="E103" s="99">
        <v>1</v>
      </c>
      <c r="F103" s="99" t="s">
        <v>1936</v>
      </c>
      <c r="G103" s="37">
        <v>23.8</v>
      </c>
      <c r="H103" s="367"/>
      <c r="I103" s="367"/>
    </row>
    <row r="104" spans="1:10">
      <c r="A104" s="119">
        <f t="shared" si="1"/>
        <v>100</v>
      </c>
      <c r="B104" s="124" t="s">
        <v>1949</v>
      </c>
      <c r="C104" s="99" t="s">
        <v>241</v>
      </c>
      <c r="D104" s="99" t="s">
        <v>1616</v>
      </c>
      <c r="E104" s="99">
        <v>1</v>
      </c>
      <c r="F104" s="99" t="s">
        <v>1936</v>
      </c>
      <c r="G104" s="37">
        <v>26.4</v>
      </c>
      <c r="H104" s="367"/>
      <c r="I104" s="367"/>
    </row>
    <row r="105" spans="1:10">
      <c r="A105" s="119">
        <f t="shared" si="1"/>
        <v>101</v>
      </c>
      <c r="B105" s="145" t="s">
        <v>1950</v>
      </c>
      <c r="C105" s="99" t="s">
        <v>241</v>
      </c>
      <c r="D105" s="99" t="s">
        <v>1616</v>
      </c>
      <c r="E105" s="99">
        <v>1</v>
      </c>
      <c r="F105" s="99" t="s">
        <v>1936</v>
      </c>
      <c r="G105" s="37">
        <v>69.459999999999994</v>
      </c>
      <c r="H105" s="367"/>
      <c r="I105" s="367"/>
    </row>
    <row r="106" spans="1:10">
      <c r="A106" s="119">
        <f t="shared" si="1"/>
        <v>102</v>
      </c>
      <c r="B106" s="145" t="s">
        <v>1619</v>
      </c>
      <c r="C106" s="99" t="s">
        <v>241</v>
      </c>
      <c r="D106" s="99" t="s">
        <v>1616</v>
      </c>
      <c r="E106" s="99">
        <v>1</v>
      </c>
      <c r="F106" s="99" t="s">
        <v>1936</v>
      </c>
      <c r="G106" s="37">
        <v>70.400000000000006</v>
      </c>
      <c r="H106" s="367"/>
      <c r="I106" s="367"/>
    </row>
    <row r="107" spans="1:10">
      <c r="A107" s="119">
        <f t="shared" si="1"/>
        <v>103</v>
      </c>
      <c r="B107" s="145" t="s">
        <v>1620</v>
      </c>
      <c r="C107" s="99" t="s">
        <v>241</v>
      </c>
      <c r="D107" s="99" t="s">
        <v>1616</v>
      </c>
      <c r="E107" s="99">
        <v>1</v>
      </c>
      <c r="F107" s="99" t="s">
        <v>1936</v>
      </c>
      <c r="G107" s="37">
        <v>70.400000000000006</v>
      </c>
      <c r="H107" s="367"/>
      <c r="I107" s="367"/>
    </row>
    <row r="108" spans="1:10">
      <c r="A108" s="119">
        <f t="shared" si="1"/>
        <v>104</v>
      </c>
      <c r="B108" s="145" t="s">
        <v>1951</v>
      </c>
      <c r="C108" s="99" t="s">
        <v>241</v>
      </c>
      <c r="D108" s="99" t="s">
        <v>1616</v>
      </c>
      <c r="E108" s="99">
        <v>1</v>
      </c>
      <c r="F108" s="99" t="s">
        <v>1936</v>
      </c>
      <c r="G108" s="74">
        <v>51.44</v>
      </c>
      <c r="H108" s="367"/>
      <c r="I108" s="367"/>
    </row>
    <row r="109" spans="1:10">
      <c r="A109" s="119">
        <f t="shared" si="1"/>
        <v>105</v>
      </c>
      <c r="B109" s="145" t="s">
        <v>1952</v>
      </c>
      <c r="C109" s="99" t="s">
        <v>241</v>
      </c>
      <c r="D109" s="99" t="s">
        <v>1616</v>
      </c>
      <c r="E109" s="99">
        <v>1</v>
      </c>
      <c r="F109" s="99" t="s">
        <v>1936</v>
      </c>
      <c r="G109" s="74">
        <v>21.853999999999999</v>
      </c>
      <c r="H109" s="367"/>
      <c r="I109" s="367"/>
    </row>
    <row r="110" spans="1:10">
      <c r="A110" s="119">
        <f t="shared" si="1"/>
        <v>106</v>
      </c>
      <c r="B110" s="145" t="s">
        <v>1953</v>
      </c>
      <c r="C110" s="99" t="s">
        <v>241</v>
      </c>
      <c r="D110" s="99" t="s">
        <v>1616</v>
      </c>
      <c r="E110" s="99">
        <v>1</v>
      </c>
      <c r="F110" s="99" t="s">
        <v>1936</v>
      </c>
      <c r="G110" s="74">
        <v>46</v>
      </c>
      <c r="H110" s="367"/>
      <c r="I110" s="367"/>
    </row>
    <row r="111" spans="1:10">
      <c r="A111" s="119">
        <f t="shared" si="1"/>
        <v>107</v>
      </c>
      <c r="B111" s="145" t="s">
        <v>1954</v>
      </c>
      <c r="C111" s="99" t="s">
        <v>241</v>
      </c>
      <c r="D111" s="99" t="s">
        <v>1616</v>
      </c>
      <c r="E111" s="99">
        <v>1</v>
      </c>
      <c r="F111" s="99" t="s">
        <v>1936</v>
      </c>
      <c r="G111" s="37">
        <v>44</v>
      </c>
      <c r="H111" s="367"/>
      <c r="I111" s="367"/>
    </row>
    <row r="112" spans="1:10">
      <c r="A112" s="119">
        <f t="shared" si="1"/>
        <v>108</v>
      </c>
      <c r="B112" s="308" t="s">
        <v>1955</v>
      </c>
      <c r="C112" s="99" t="s">
        <v>241</v>
      </c>
      <c r="D112" s="99" t="s">
        <v>1616</v>
      </c>
      <c r="E112" s="99">
        <v>1</v>
      </c>
      <c r="F112" s="99" t="s">
        <v>1936</v>
      </c>
      <c r="G112" s="74">
        <v>14.489000000000001</v>
      </c>
      <c r="H112" s="367"/>
      <c r="I112" s="367"/>
    </row>
    <row r="113" spans="1:9">
      <c r="A113" s="119">
        <f t="shared" si="1"/>
        <v>109</v>
      </c>
      <c r="B113" s="308" t="s">
        <v>1956</v>
      </c>
      <c r="C113" s="99" t="s">
        <v>241</v>
      </c>
      <c r="D113" s="99" t="s">
        <v>1616</v>
      </c>
      <c r="E113" s="99">
        <v>1</v>
      </c>
      <c r="F113" s="99" t="s">
        <v>1936</v>
      </c>
      <c r="G113" s="74">
        <v>14.489000000000001</v>
      </c>
      <c r="H113" s="367"/>
      <c r="I113" s="367"/>
    </row>
    <row r="114" spans="1:9">
      <c r="A114" s="119">
        <f t="shared" si="1"/>
        <v>110</v>
      </c>
      <c r="B114" s="145" t="s">
        <v>1957</v>
      </c>
      <c r="C114" s="99" t="s">
        <v>241</v>
      </c>
      <c r="D114" s="99" t="s">
        <v>1616</v>
      </c>
      <c r="E114" s="99">
        <v>1</v>
      </c>
      <c r="F114" s="99" t="s">
        <v>1936</v>
      </c>
      <c r="G114" s="37">
        <v>40</v>
      </c>
      <c r="H114" s="367"/>
      <c r="I114" s="367"/>
    </row>
    <row r="115" spans="1:9">
      <c r="A115" s="119">
        <f t="shared" si="1"/>
        <v>111</v>
      </c>
      <c r="B115" s="145" t="s">
        <v>1958</v>
      </c>
      <c r="C115" s="99" t="s">
        <v>241</v>
      </c>
      <c r="D115" s="99" t="s">
        <v>1616</v>
      </c>
      <c r="E115" s="99">
        <v>1</v>
      </c>
      <c r="F115" s="99" t="s">
        <v>1936</v>
      </c>
      <c r="G115" s="37">
        <v>55</v>
      </c>
      <c r="H115" s="367"/>
      <c r="I115" s="367"/>
    </row>
    <row r="116" spans="1:9">
      <c r="A116" s="119">
        <f t="shared" si="1"/>
        <v>112</v>
      </c>
      <c r="B116" s="145" t="s">
        <v>243</v>
      </c>
      <c r="C116" s="99" t="s">
        <v>241</v>
      </c>
      <c r="D116" s="99" t="s">
        <v>1616</v>
      </c>
      <c r="E116" s="99">
        <v>1</v>
      </c>
      <c r="F116" s="99" t="s">
        <v>1936</v>
      </c>
      <c r="G116" s="74">
        <v>83</v>
      </c>
      <c r="H116" s="367"/>
      <c r="I116" s="367"/>
    </row>
    <row r="117" spans="1:9">
      <c r="A117" s="119">
        <f t="shared" si="1"/>
        <v>113</v>
      </c>
      <c r="B117" s="145" t="s">
        <v>1959</v>
      </c>
      <c r="C117" s="99" t="s">
        <v>241</v>
      </c>
      <c r="D117" s="99" t="s">
        <v>1616</v>
      </c>
      <c r="E117" s="99">
        <v>1</v>
      </c>
      <c r="F117" s="99" t="s">
        <v>1936</v>
      </c>
      <c r="G117" s="74">
        <v>34</v>
      </c>
      <c r="H117" s="367"/>
      <c r="I117" s="367"/>
    </row>
    <row r="118" spans="1:9">
      <c r="A118" s="119">
        <f t="shared" si="1"/>
        <v>114</v>
      </c>
      <c r="B118" s="145" t="s">
        <v>1960</v>
      </c>
      <c r="C118" s="99" t="s">
        <v>241</v>
      </c>
      <c r="D118" s="99" t="s">
        <v>1616</v>
      </c>
      <c r="E118" s="99">
        <v>1</v>
      </c>
      <c r="F118" s="99" t="s">
        <v>1936</v>
      </c>
      <c r="G118" s="37">
        <v>39</v>
      </c>
      <c r="H118" s="367"/>
      <c r="I118" s="367"/>
    </row>
    <row r="119" spans="1:9">
      <c r="A119" s="119">
        <f t="shared" si="1"/>
        <v>115</v>
      </c>
      <c r="B119" s="145" t="s">
        <v>1961</v>
      </c>
      <c r="C119" s="99" t="s">
        <v>241</v>
      </c>
      <c r="D119" s="99" t="s">
        <v>1616</v>
      </c>
      <c r="E119" s="99">
        <v>1</v>
      </c>
      <c r="F119" s="99" t="s">
        <v>1936</v>
      </c>
      <c r="G119" s="37">
        <v>62.7</v>
      </c>
      <c r="H119" s="367"/>
      <c r="I119" s="367"/>
    </row>
    <row r="120" spans="1:9">
      <c r="A120" s="119">
        <f t="shared" si="1"/>
        <v>116</v>
      </c>
      <c r="B120" s="145" t="s">
        <v>1962</v>
      </c>
      <c r="C120" s="99" t="s">
        <v>241</v>
      </c>
      <c r="D120" s="99" t="s">
        <v>1616</v>
      </c>
      <c r="E120" s="99">
        <v>1</v>
      </c>
      <c r="F120" s="99" t="s">
        <v>1936</v>
      </c>
      <c r="G120" s="37">
        <v>66.17</v>
      </c>
      <c r="H120" s="367"/>
      <c r="I120" s="367"/>
    </row>
    <row r="121" spans="1:9">
      <c r="A121" s="119">
        <f t="shared" si="1"/>
        <v>117</v>
      </c>
      <c r="B121" s="145" t="s">
        <v>1963</v>
      </c>
      <c r="C121" s="99" t="s">
        <v>241</v>
      </c>
      <c r="D121" s="99" t="s">
        <v>1616</v>
      </c>
      <c r="E121" s="99">
        <v>1</v>
      </c>
      <c r="F121" s="99" t="s">
        <v>1936</v>
      </c>
      <c r="G121" s="74">
        <v>56</v>
      </c>
      <c r="H121" s="367"/>
      <c r="I121" s="367"/>
    </row>
    <row r="122" spans="1:9">
      <c r="A122" s="119">
        <f t="shared" si="1"/>
        <v>118</v>
      </c>
      <c r="B122" s="145" t="s">
        <v>1964</v>
      </c>
      <c r="C122" s="99" t="s">
        <v>241</v>
      </c>
      <c r="D122" s="99" t="s">
        <v>1616</v>
      </c>
      <c r="E122" s="99">
        <v>1</v>
      </c>
      <c r="F122" s="99" t="s">
        <v>1936</v>
      </c>
      <c r="G122" s="74">
        <v>30.14</v>
      </c>
      <c r="H122" s="367"/>
      <c r="I122" s="367"/>
    </row>
    <row r="123" spans="1:9">
      <c r="A123" s="119">
        <f t="shared" si="1"/>
        <v>119</v>
      </c>
      <c r="B123" s="145" t="s">
        <v>1965</v>
      </c>
      <c r="C123" s="99" t="s">
        <v>241</v>
      </c>
      <c r="D123" s="99" t="s">
        <v>1616</v>
      </c>
      <c r="E123" s="99">
        <v>1</v>
      </c>
      <c r="F123" s="99" t="s">
        <v>1936</v>
      </c>
      <c r="G123" s="74">
        <v>27.28</v>
      </c>
      <c r="H123" s="367"/>
      <c r="I123" s="367"/>
    </row>
    <row r="124" spans="1:9">
      <c r="A124" s="119">
        <f t="shared" si="1"/>
        <v>120</v>
      </c>
      <c r="B124" s="145" t="s">
        <v>1966</v>
      </c>
      <c r="C124" s="99" t="s">
        <v>241</v>
      </c>
      <c r="D124" s="99" t="s">
        <v>1616</v>
      </c>
      <c r="E124" s="99">
        <v>1</v>
      </c>
      <c r="F124" s="99" t="s">
        <v>1936</v>
      </c>
      <c r="G124" s="74">
        <v>18</v>
      </c>
      <c r="H124" s="367"/>
      <c r="I124" s="367"/>
    </row>
    <row r="125" spans="1:9">
      <c r="A125" s="119">
        <f t="shared" si="1"/>
        <v>121</v>
      </c>
      <c r="B125" s="145" t="s">
        <v>1967</v>
      </c>
      <c r="C125" s="99" t="s">
        <v>241</v>
      </c>
      <c r="D125" s="99" t="s">
        <v>1616</v>
      </c>
      <c r="E125" s="99">
        <v>1</v>
      </c>
      <c r="F125" s="99" t="s">
        <v>1936</v>
      </c>
      <c r="G125" s="74">
        <v>18</v>
      </c>
      <c r="H125" s="367"/>
      <c r="I125" s="367"/>
    </row>
    <row r="126" spans="1:9">
      <c r="A126" s="119">
        <f t="shared" si="1"/>
        <v>122</v>
      </c>
      <c r="B126" s="145" t="s">
        <v>1968</v>
      </c>
      <c r="C126" s="99" t="s">
        <v>241</v>
      </c>
      <c r="D126" s="99" t="s">
        <v>1616</v>
      </c>
      <c r="E126" s="99">
        <v>1</v>
      </c>
      <c r="F126" s="99" t="s">
        <v>1936</v>
      </c>
      <c r="G126" s="75">
        <v>11.786</v>
      </c>
      <c r="H126" s="367"/>
      <c r="I126" s="367"/>
    </row>
    <row r="127" spans="1:9">
      <c r="A127" s="119">
        <f t="shared" si="1"/>
        <v>123</v>
      </c>
      <c r="B127" s="145" t="s">
        <v>1969</v>
      </c>
      <c r="C127" s="99" t="s">
        <v>241</v>
      </c>
      <c r="D127" s="99" t="s">
        <v>1616</v>
      </c>
      <c r="E127" s="99">
        <v>1</v>
      </c>
      <c r="F127" s="99" t="s">
        <v>1936</v>
      </c>
      <c r="G127" s="75">
        <v>11.786</v>
      </c>
      <c r="H127" s="367"/>
      <c r="I127" s="367"/>
    </row>
    <row r="128" spans="1:9">
      <c r="A128" s="119">
        <f t="shared" si="1"/>
        <v>124</v>
      </c>
      <c r="B128" s="145" t="s">
        <v>1970</v>
      </c>
      <c r="C128" s="99" t="s">
        <v>241</v>
      </c>
      <c r="D128" s="99" t="s">
        <v>1616</v>
      </c>
      <c r="E128" s="99">
        <v>1</v>
      </c>
      <c r="F128" s="99" t="s">
        <v>1936</v>
      </c>
      <c r="G128" s="74">
        <v>29</v>
      </c>
      <c r="H128" s="367"/>
      <c r="I128" s="367"/>
    </row>
    <row r="129" spans="1:9">
      <c r="A129" s="119">
        <f t="shared" si="1"/>
        <v>125</v>
      </c>
      <c r="B129" s="145" t="s">
        <v>1971</v>
      </c>
      <c r="C129" s="99" t="s">
        <v>241</v>
      </c>
      <c r="D129" s="99" t="s">
        <v>1616</v>
      </c>
      <c r="E129" s="99">
        <v>1</v>
      </c>
      <c r="F129" s="99" t="s">
        <v>1936</v>
      </c>
      <c r="G129" s="74">
        <v>94</v>
      </c>
      <c r="H129" s="367"/>
      <c r="I129" s="367"/>
    </row>
    <row r="130" spans="1:9">
      <c r="A130" s="119">
        <f t="shared" si="1"/>
        <v>126</v>
      </c>
      <c r="B130" s="145" t="s">
        <v>1972</v>
      </c>
      <c r="C130" s="99" t="s">
        <v>241</v>
      </c>
      <c r="D130" s="99" t="s">
        <v>1616</v>
      </c>
      <c r="E130" s="99">
        <v>1</v>
      </c>
      <c r="F130" s="99" t="s">
        <v>1936</v>
      </c>
      <c r="G130" s="74">
        <v>28</v>
      </c>
      <c r="H130" s="367"/>
      <c r="I130" s="367"/>
    </row>
    <row r="131" spans="1:9">
      <c r="A131" s="119">
        <f t="shared" si="1"/>
        <v>127</v>
      </c>
      <c r="B131" s="145" t="s">
        <v>1973</v>
      </c>
      <c r="C131" s="99" t="s">
        <v>241</v>
      </c>
      <c r="D131" s="99" t="s">
        <v>1616</v>
      </c>
      <c r="E131" s="99">
        <v>1</v>
      </c>
      <c r="F131" s="99" t="s">
        <v>1936</v>
      </c>
      <c r="G131" s="74">
        <v>26</v>
      </c>
      <c r="H131" s="367"/>
      <c r="I131" s="367"/>
    </row>
    <row r="132" spans="1:9">
      <c r="A132" s="119">
        <f t="shared" si="1"/>
        <v>128</v>
      </c>
      <c r="B132" s="145" t="s">
        <v>1974</v>
      </c>
      <c r="C132" s="99" t="s">
        <v>241</v>
      </c>
      <c r="D132" s="99" t="s">
        <v>1616</v>
      </c>
      <c r="E132" s="99">
        <v>1</v>
      </c>
      <c r="F132" s="99" t="s">
        <v>1936</v>
      </c>
      <c r="G132" s="74">
        <v>19</v>
      </c>
      <c r="H132" s="367"/>
      <c r="I132" s="367"/>
    </row>
    <row r="133" spans="1:9">
      <c r="A133" s="119">
        <f t="shared" si="1"/>
        <v>129</v>
      </c>
      <c r="B133" s="145" t="s">
        <v>1975</v>
      </c>
      <c r="C133" s="99" t="s">
        <v>241</v>
      </c>
      <c r="D133" s="99" t="s">
        <v>1616</v>
      </c>
      <c r="E133" s="99">
        <v>1</v>
      </c>
      <c r="F133" s="99" t="s">
        <v>1936</v>
      </c>
      <c r="G133" s="74">
        <v>30</v>
      </c>
      <c r="H133" s="367"/>
      <c r="I133" s="367"/>
    </row>
    <row r="134" spans="1:9">
      <c r="A134" s="119">
        <f t="shared" si="1"/>
        <v>130</v>
      </c>
      <c r="B134" s="145" t="s">
        <v>1976</v>
      </c>
      <c r="C134" s="99" t="s">
        <v>241</v>
      </c>
      <c r="D134" s="99" t="s">
        <v>1616</v>
      </c>
      <c r="E134" s="99">
        <v>1</v>
      </c>
      <c r="F134" s="99" t="s">
        <v>1936</v>
      </c>
      <c r="G134" s="74">
        <v>14</v>
      </c>
      <c r="H134" s="367"/>
      <c r="I134" s="367"/>
    </row>
    <row r="135" spans="1:9">
      <c r="A135" s="119">
        <f t="shared" ref="A135:A198" si="2">A134+1</f>
        <v>131</v>
      </c>
      <c r="B135" s="145" t="s">
        <v>1977</v>
      </c>
      <c r="C135" s="99" t="s">
        <v>241</v>
      </c>
      <c r="D135" s="99" t="s">
        <v>1616</v>
      </c>
      <c r="E135" s="99">
        <v>1</v>
      </c>
      <c r="F135" s="99" t="s">
        <v>1936</v>
      </c>
      <c r="G135" s="74">
        <v>28</v>
      </c>
      <c r="H135" s="367"/>
      <c r="I135" s="367"/>
    </row>
    <row r="136" spans="1:9">
      <c r="A136" s="119">
        <f t="shared" si="2"/>
        <v>132</v>
      </c>
      <c r="B136" s="145" t="s">
        <v>1978</v>
      </c>
      <c r="C136" s="99" t="s">
        <v>241</v>
      </c>
      <c r="D136" s="99" t="s">
        <v>1616</v>
      </c>
      <c r="E136" s="99">
        <v>1</v>
      </c>
      <c r="F136" s="99" t="s">
        <v>1936</v>
      </c>
      <c r="G136" s="74">
        <v>28</v>
      </c>
      <c r="H136" s="367"/>
      <c r="I136" s="367"/>
    </row>
    <row r="137" spans="1:9">
      <c r="A137" s="119">
        <f t="shared" si="2"/>
        <v>133</v>
      </c>
      <c r="B137" s="145" t="s">
        <v>1979</v>
      </c>
      <c r="C137" s="99" t="s">
        <v>241</v>
      </c>
      <c r="D137" s="99" t="s">
        <v>1616</v>
      </c>
      <c r="E137" s="99">
        <v>1</v>
      </c>
      <c r="F137" s="99" t="s">
        <v>1936</v>
      </c>
      <c r="G137" s="74">
        <v>0.05</v>
      </c>
      <c r="H137" s="367"/>
      <c r="I137" s="367"/>
    </row>
    <row r="138" spans="1:9">
      <c r="A138" s="119">
        <f t="shared" si="2"/>
        <v>134</v>
      </c>
      <c r="B138" s="124" t="s">
        <v>1980</v>
      </c>
      <c r="C138" s="99" t="s">
        <v>241</v>
      </c>
      <c r="D138" s="99" t="s">
        <v>1616</v>
      </c>
      <c r="E138" s="99">
        <v>1</v>
      </c>
      <c r="F138" s="99" t="s">
        <v>1936</v>
      </c>
      <c r="G138" s="74">
        <v>35</v>
      </c>
      <c r="H138" s="367"/>
      <c r="I138" s="367"/>
    </row>
    <row r="139" spans="1:9">
      <c r="A139" s="119">
        <f t="shared" si="2"/>
        <v>135</v>
      </c>
      <c r="B139" s="124" t="s">
        <v>1981</v>
      </c>
      <c r="C139" s="99" t="s">
        <v>241</v>
      </c>
      <c r="D139" s="99" t="s">
        <v>1616</v>
      </c>
      <c r="E139" s="99">
        <v>1</v>
      </c>
      <c r="F139" s="99" t="s">
        <v>1936</v>
      </c>
      <c r="G139" s="74">
        <v>35</v>
      </c>
      <c r="H139" s="367"/>
      <c r="I139" s="367"/>
    </row>
    <row r="140" spans="1:9">
      <c r="A140" s="119">
        <f t="shared" si="2"/>
        <v>136</v>
      </c>
      <c r="B140" s="145" t="s">
        <v>1982</v>
      </c>
      <c r="C140" s="99" t="s">
        <v>241</v>
      </c>
      <c r="D140" s="99" t="s">
        <v>1616</v>
      </c>
      <c r="E140" s="99">
        <v>1</v>
      </c>
      <c r="F140" s="99" t="s">
        <v>1936</v>
      </c>
      <c r="G140" s="74">
        <v>17.309999999999999</v>
      </c>
      <c r="H140" s="367"/>
      <c r="I140" s="367"/>
    </row>
    <row r="141" spans="1:9">
      <c r="A141" s="119">
        <f t="shared" si="2"/>
        <v>137</v>
      </c>
      <c r="B141" s="145" t="s">
        <v>1983</v>
      </c>
      <c r="C141" s="99" t="s">
        <v>241</v>
      </c>
      <c r="D141" s="99" t="s">
        <v>1616</v>
      </c>
      <c r="E141" s="99">
        <v>1</v>
      </c>
      <c r="F141" s="99" t="s">
        <v>1936</v>
      </c>
      <c r="G141" s="74">
        <v>32</v>
      </c>
      <c r="H141" s="367"/>
      <c r="I141" s="367"/>
    </row>
    <row r="142" spans="1:9">
      <c r="A142" s="119">
        <f t="shared" si="2"/>
        <v>138</v>
      </c>
      <c r="B142" s="145" t="s">
        <v>1984</v>
      </c>
      <c r="C142" s="99" t="s">
        <v>241</v>
      </c>
      <c r="D142" s="99" t="s">
        <v>1616</v>
      </c>
      <c r="E142" s="99">
        <v>1</v>
      </c>
      <c r="F142" s="99" t="s">
        <v>1936</v>
      </c>
      <c r="G142" s="74">
        <v>48.32</v>
      </c>
      <c r="H142" s="367"/>
      <c r="I142" s="367"/>
    </row>
    <row r="143" spans="1:9">
      <c r="A143" s="119">
        <f t="shared" si="2"/>
        <v>139</v>
      </c>
      <c r="B143" s="145" t="s">
        <v>1985</v>
      </c>
      <c r="C143" s="99" t="s">
        <v>241</v>
      </c>
      <c r="D143" s="99" t="s">
        <v>1616</v>
      </c>
      <c r="E143" s="99">
        <v>1</v>
      </c>
      <c r="F143" s="99" t="s">
        <v>1936</v>
      </c>
      <c r="G143" s="74">
        <v>24.32</v>
      </c>
      <c r="H143" s="560"/>
      <c r="I143" s="560"/>
    </row>
    <row r="144" spans="1:9">
      <c r="A144" s="119">
        <f t="shared" si="2"/>
        <v>140</v>
      </c>
      <c r="B144" s="145" t="s">
        <v>1986</v>
      </c>
      <c r="C144" s="99" t="s">
        <v>241</v>
      </c>
      <c r="D144" s="99" t="s">
        <v>1616</v>
      </c>
      <c r="E144" s="99">
        <v>1</v>
      </c>
      <c r="F144" s="99" t="s">
        <v>1936</v>
      </c>
      <c r="G144" s="74">
        <v>30</v>
      </c>
      <c r="H144" s="560"/>
      <c r="I144" s="560"/>
    </row>
    <row r="145" spans="1:9">
      <c r="A145" s="119">
        <f t="shared" si="2"/>
        <v>141</v>
      </c>
      <c r="B145" s="145" t="s">
        <v>1987</v>
      </c>
      <c r="C145" s="99" t="s">
        <v>241</v>
      </c>
      <c r="D145" s="99" t="s">
        <v>1616</v>
      </c>
      <c r="E145" s="99">
        <v>1</v>
      </c>
      <c r="F145" s="99" t="s">
        <v>1936</v>
      </c>
      <c r="G145" s="74">
        <v>55</v>
      </c>
      <c r="H145" s="560"/>
      <c r="I145" s="560"/>
    </row>
    <row r="146" spans="1:9">
      <c r="A146" s="119">
        <f t="shared" si="2"/>
        <v>142</v>
      </c>
      <c r="B146" s="145" t="s">
        <v>1988</v>
      </c>
      <c r="C146" s="99" t="s">
        <v>241</v>
      </c>
      <c r="D146" s="99" t="s">
        <v>1616</v>
      </c>
      <c r="E146" s="99">
        <v>1</v>
      </c>
      <c r="F146" s="99" t="s">
        <v>1936</v>
      </c>
      <c r="G146" s="75">
        <v>38.5</v>
      </c>
      <c r="H146" s="367"/>
      <c r="I146" s="367"/>
    </row>
    <row r="147" spans="1:9">
      <c r="A147" s="119">
        <f t="shared" si="2"/>
        <v>143</v>
      </c>
      <c r="B147" s="145" t="s">
        <v>1989</v>
      </c>
      <c r="C147" s="99" t="s">
        <v>241</v>
      </c>
      <c r="D147" s="99" t="s">
        <v>1616</v>
      </c>
      <c r="E147" s="99">
        <v>1</v>
      </c>
      <c r="F147" s="99" t="s">
        <v>1936</v>
      </c>
      <c r="G147" s="75">
        <v>38.5</v>
      </c>
      <c r="H147" s="367"/>
      <c r="I147" s="367"/>
    </row>
    <row r="148" spans="1:9">
      <c r="A148" s="119">
        <f t="shared" si="2"/>
        <v>144</v>
      </c>
      <c r="B148" s="145" t="s">
        <v>1990</v>
      </c>
      <c r="C148" s="99" t="s">
        <v>241</v>
      </c>
      <c r="D148" s="99" t="s">
        <v>1616</v>
      </c>
      <c r="E148" s="99">
        <v>1</v>
      </c>
      <c r="F148" s="99" t="s">
        <v>1936</v>
      </c>
      <c r="G148" s="74">
        <v>24.46</v>
      </c>
      <c r="H148" s="367"/>
      <c r="I148" s="367"/>
    </row>
    <row r="149" spans="1:9">
      <c r="A149" s="119">
        <f t="shared" si="2"/>
        <v>145</v>
      </c>
      <c r="B149" s="145" t="s">
        <v>1991</v>
      </c>
      <c r="C149" s="99" t="s">
        <v>241</v>
      </c>
      <c r="D149" s="99" t="s">
        <v>1616</v>
      </c>
      <c r="E149" s="99">
        <v>1</v>
      </c>
      <c r="F149" s="99" t="s">
        <v>1936</v>
      </c>
      <c r="G149" s="74">
        <v>16.8</v>
      </c>
      <c r="H149" s="367"/>
      <c r="I149" s="367"/>
    </row>
    <row r="150" spans="1:9">
      <c r="A150" s="119">
        <f t="shared" si="2"/>
        <v>146</v>
      </c>
      <c r="B150" s="145" t="s">
        <v>1992</v>
      </c>
      <c r="C150" s="99" t="s">
        <v>241</v>
      </c>
      <c r="D150" s="99" t="s">
        <v>1616</v>
      </c>
      <c r="E150" s="99">
        <v>1</v>
      </c>
      <c r="F150" s="99" t="s">
        <v>1936</v>
      </c>
      <c r="G150" s="74">
        <v>45</v>
      </c>
      <c r="H150" s="367"/>
      <c r="I150" s="367"/>
    </row>
    <row r="151" spans="1:9">
      <c r="A151" s="119">
        <f t="shared" si="2"/>
        <v>147</v>
      </c>
      <c r="B151" s="145" t="s">
        <v>1993</v>
      </c>
      <c r="C151" s="99" t="s">
        <v>241</v>
      </c>
      <c r="D151" s="99" t="s">
        <v>1616</v>
      </c>
      <c r="E151" s="99">
        <v>1</v>
      </c>
      <c r="F151" s="99" t="s">
        <v>1936</v>
      </c>
      <c r="G151" s="74">
        <v>14.45</v>
      </c>
      <c r="H151" s="367"/>
      <c r="I151" s="367"/>
    </row>
    <row r="152" spans="1:9">
      <c r="A152" s="119">
        <f t="shared" si="2"/>
        <v>148</v>
      </c>
      <c r="B152" s="145" t="s">
        <v>1994</v>
      </c>
      <c r="C152" s="99" t="s">
        <v>241</v>
      </c>
      <c r="D152" s="99" t="s">
        <v>1616</v>
      </c>
      <c r="E152" s="99">
        <v>1</v>
      </c>
      <c r="F152" s="99" t="s">
        <v>1936</v>
      </c>
      <c r="G152" s="74">
        <v>14.45</v>
      </c>
      <c r="H152" s="367"/>
      <c r="I152" s="367"/>
    </row>
    <row r="153" spans="1:9">
      <c r="A153" s="119">
        <f t="shared" si="2"/>
        <v>149</v>
      </c>
      <c r="B153" s="145" t="s">
        <v>1995</v>
      </c>
      <c r="C153" s="99" t="s">
        <v>241</v>
      </c>
      <c r="D153" s="99" t="s">
        <v>1616</v>
      </c>
      <c r="E153" s="99">
        <v>1</v>
      </c>
      <c r="F153" s="99" t="s">
        <v>1936</v>
      </c>
      <c r="G153" s="74">
        <v>87.6</v>
      </c>
      <c r="H153" s="367"/>
      <c r="I153" s="367"/>
    </row>
    <row r="154" spans="1:9">
      <c r="A154" s="119">
        <f t="shared" si="2"/>
        <v>150</v>
      </c>
      <c r="B154" s="145" t="s">
        <v>1996</v>
      </c>
      <c r="C154" s="99" t="s">
        <v>241</v>
      </c>
      <c r="D154" s="99" t="s">
        <v>1616</v>
      </c>
      <c r="E154" s="99">
        <v>1</v>
      </c>
      <c r="F154" s="99" t="s">
        <v>1936</v>
      </c>
      <c r="G154" s="74">
        <v>30</v>
      </c>
      <c r="H154" s="367"/>
      <c r="I154" s="367"/>
    </row>
    <row r="155" spans="1:9">
      <c r="A155" s="119">
        <f t="shared" si="2"/>
        <v>151</v>
      </c>
      <c r="B155" s="145" t="s">
        <v>1997</v>
      </c>
      <c r="C155" s="99" t="s">
        <v>241</v>
      </c>
      <c r="D155" s="99" t="s">
        <v>1616</v>
      </c>
      <c r="E155" s="99">
        <v>1</v>
      </c>
      <c r="F155" s="99" t="s">
        <v>1936</v>
      </c>
      <c r="G155" s="74">
        <v>47.5</v>
      </c>
      <c r="H155" s="367"/>
      <c r="I155" s="367"/>
    </row>
    <row r="156" spans="1:9">
      <c r="A156" s="119">
        <f t="shared" si="2"/>
        <v>152</v>
      </c>
      <c r="B156" s="145" t="s">
        <v>1998</v>
      </c>
      <c r="C156" s="99" t="s">
        <v>241</v>
      </c>
      <c r="D156" s="99" t="s">
        <v>1616</v>
      </c>
      <c r="E156" s="99">
        <v>1</v>
      </c>
      <c r="F156" s="99" t="s">
        <v>1936</v>
      </c>
      <c r="G156" s="74">
        <v>47.5</v>
      </c>
      <c r="H156" s="367"/>
      <c r="I156" s="367"/>
    </row>
    <row r="157" spans="1:9">
      <c r="A157" s="119">
        <f t="shared" si="2"/>
        <v>153</v>
      </c>
      <c r="B157" s="145" t="s">
        <v>1999</v>
      </c>
      <c r="C157" s="99" t="s">
        <v>241</v>
      </c>
      <c r="D157" s="99" t="s">
        <v>1616</v>
      </c>
      <c r="E157" s="99">
        <v>1</v>
      </c>
      <c r="F157" s="99" t="s">
        <v>1936</v>
      </c>
      <c r="G157" s="74">
        <v>1</v>
      </c>
      <c r="H157" s="367"/>
      <c r="I157" s="367"/>
    </row>
    <row r="158" spans="1:9">
      <c r="A158" s="119">
        <f t="shared" si="2"/>
        <v>154</v>
      </c>
      <c r="B158" s="145" t="s">
        <v>2000</v>
      </c>
      <c r="C158" s="99" t="s">
        <v>241</v>
      </c>
      <c r="D158" s="99" t="s">
        <v>1616</v>
      </c>
      <c r="E158" s="99">
        <v>1</v>
      </c>
      <c r="F158" s="99" t="s">
        <v>1936</v>
      </c>
      <c r="G158" s="74">
        <v>40</v>
      </c>
      <c r="H158" s="367"/>
      <c r="I158" s="367"/>
    </row>
    <row r="159" spans="1:9">
      <c r="A159" s="119">
        <f t="shared" si="2"/>
        <v>155</v>
      </c>
      <c r="B159" s="145" t="s">
        <v>244</v>
      </c>
      <c r="C159" s="99" t="s">
        <v>241</v>
      </c>
      <c r="D159" s="99" t="s">
        <v>1616</v>
      </c>
      <c r="E159" s="99">
        <v>1</v>
      </c>
      <c r="F159" s="99" t="s">
        <v>1936</v>
      </c>
      <c r="G159" s="74">
        <v>21</v>
      </c>
      <c r="H159" s="367"/>
      <c r="I159" s="367"/>
    </row>
    <row r="160" spans="1:9">
      <c r="A160" s="119">
        <f t="shared" si="2"/>
        <v>156</v>
      </c>
      <c r="B160" s="145" t="s">
        <v>2001</v>
      </c>
      <c r="C160" s="99" t="s">
        <v>241</v>
      </c>
      <c r="D160" s="99" t="s">
        <v>1616</v>
      </c>
      <c r="E160" s="99">
        <v>1</v>
      </c>
      <c r="F160" s="99" t="s">
        <v>1936</v>
      </c>
      <c r="G160" s="74">
        <v>39</v>
      </c>
      <c r="H160" s="367"/>
      <c r="I160" s="367"/>
    </row>
    <row r="161" spans="1:9">
      <c r="A161" s="119">
        <f t="shared" si="2"/>
        <v>157</v>
      </c>
      <c r="B161" s="145" t="s">
        <v>2002</v>
      </c>
      <c r="C161" s="99" t="s">
        <v>241</v>
      </c>
      <c r="D161" s="99" t="s">
        <v>1616</v>
      </c>
      <c r="E161" s="99">
        <v>1</v>
      </c>
      <c r="F161" s="99" t="s">
        <v>1936</v>
      </c>
      <c r="G161" s="74">
        <v>30.5</v>
      </c>
      <c r="H161" s="367"/>
      <c r="I161" s="367"/>
    </row>
    <row r="162" spans="1:9">
      <c r="A162" s="119">
        <f t="shared" si="2"/>
        <v>158</v>
      </c>
      <c r="B162" s="145" t="s">
        <v>2003</v>
      </c>
      <c r="C162" s="99" t="s">
        <v>241</v>
      </c>
      <c r="D162" s="99" t="s">
        <v>1616</v>
      </c>
      <c r="E162" s="99">
        <v>1</v>
      </c>
      <c r="F162" s="99" t="s">
        <v>1936</v>
      </c>
      <c r="G162" s="74">
        <v>29</v>
      </c>
      <c r="H162" s="367"/>
      <c r="I162" s="367"/>
    </row>
    <row r="163" spans="1:9">
      <c r="A163" s="119">
        <f t="shared" si="2"/>
        <v>159</v>
      </c>
      <c r="B163" s="145" t="s">
        <v>2004</v>
      </c>
      <c r="C163" s="99" t="s">
        <v>241</v>
      </c>
      <c r="D163" s="99" t="s">
        <v>1616</v>
      </c>
      <c r="E163" s="99">
        <v>1</v>
      </c>
      <c r="F163" s="99" t="s">
        <v>1936</v>
      </c>
      <c r="G163" s="74">
        <v>21</v>
      </c>
      <c r="H163" s="367"/>
      <c r="I163" s="367"/>
    </row>
    <row r="164" spans="1:9">
      <c r="A164" s="119">
        <f t="shared" si="2"/>
        <v>160</v>
      </c>
      <c r="B164" s="145" t="s">
        <v>2005</v>
      </c>
      <c r="C164" s="99" t="s">
        <v>241</v>
      </c>
      <c r="D164" s="99" t="s">
        <v>1616</v>
      </c>
      <c r="E164" s="99">
        <v>1</v>
      </c>
      <c r="F164" s="99" t="s">
        <v>1936</v>
      </c>
      <c r="G164" s="74">
        <v>21</v>
      </c>
      <c r="H164" s="367"/>
      <c r="I164" s="367"/>
    </row>
    <row r="165" spans="1:9">
      <c r="A165" s="119">
        <f t="shared" si="2"/>
        <v>161</v>
      </c>
      <c r="B165" s="145" t="s">
        <v>2006</v>
      </c>
      <c r="C165" s="99" t="s">
        <v>241</v>
      </c>
      <c r="D165" s="99" t="s">
        <v>1616</v>
      </c>
      <c r="E165" s="99">
        <v>1</v>
      </c>
      <c r="F165" s="99" t="s">
        <v>1936</v>
      </c>
      <c r="G165" s="74">
        <v>0.75</v>
      </c>
      <c r="H165" s="367"/>
      <c r="I165" s="367"/>
    </row>
    <row r="166" spans="1:9">
      <c r="A166" s="119">
        <f t="shared" si="2"/>
        <v>162</v>
      </c>
      <c r="B166" s="145" t="s">
        <v>2007</v>
      </c>
      <c r="C166" s="99" t="s">
        <v>241</v>
      </c>
      <c r="D166" s="99" t="s">
        <v>1616</v>
      </c>
      <c r="E166" s="99">
        <v>1</v>
      </c>
      <c r="F166" s="99" t="s">
        <v>1936</v>
      </c>
      <c r="G166" s="76">
        <v>34</v>
      </c>
      <c r="H166" s="367"/>
      <c r="I166" s="367"/>
    </row>
    <row r="167" spans="1:9">
      <c r="A167" s="119">
        <f t="shared" si="2"/>
        <v>163</v>
      </c>
      <c r="B167" s="145" t="s">
        <v>2008</v>
      </c>
      <c r="C167" s="99" t="s">
        <v>241</v>
      </c>
      <c r="D167" s="99" t="s">
        <v>1616</v>
      </c>
      <c r="E167" s="99">
        <v>1</v>
      </c>
      <c r="F167" s="99" t="s">
        <v>1936</v>
      </c>
      <c r="G167" s="76">
        <v>34</v>
      </c>
      <c r="H167" s="367"/>
      <c r="I167" s="367"/>
    </row>
    <row r="168" spans="1:9">
      <c r="A168" s="119">
        <f t="shared" si="2"/>
        <v>164</v>
      </c>
      <c r="B168" s="145" t="s">
        <v>2009</v>
      </c>
      <c r="C168" s="99" t="s">
        <v>241</v>
      </c>
      <c r="D168" s="99" t="s">
        <v>1616</v>
      </c>
      <c r="E168" s="99">
        <v>1</v>
      </c>
      <c r="F168" s="99" t="s">
        <v>1936</v>
      </c>
      <c r="G168" s="74">
        <v>52</v>
      </c>
      <c r="H168" s="367"/>
      <c r="I168" s="367"/>
    </row>
    <row r="169" spans="1:9">
      <c r="A169" s="119">
        <f t="shared" si="2"/>
        <v>165</v>
      </c>
      <c r="B169" s="145" t="s">
        <v>2010</v>
      </c>
      <c r="C169" s="99" t="s">
        <v>241</v>
      </c>
      <c r="D169" s="99" t="s">
        <v>1616</v>
      </c>
      <c r="E169" s="99">
        <v>1</v>
      </c>
      <c r="F169" s="99" t="s">
        <v>1936</v>
      </c>
      <c r="G169" s="74">
        <v>52</v>
      </c>
      <c r="H169" s="367"/>
      <c r="I169" s="367"/>
    </row>
    <row r="170" spans="1:9">
      <c r="A170" s="119">
        <f t="shared" si="2"/>
        <v>166</v>
      </c>
      <c r="B170" s="145" t="s">
        <v>2011</v>
      </c>
      <c r="C170" s="99" t="s">
        <v>241</v>
      </c>
      <c r="D170" s="99" t="s">
        <v>1616</v>
      </c>
      <c r="E170" s="99">
        <v>1</v>
      </c>
      <c r="F170" s="99" t="s">
        <v>1936</v>
      </c>
      <c r="G170" s="74">
        <v>4</v>
      </c>
      <c r="H170" s="367"/>
      <c r="I170" s="367"/>
    </row>
    <row r="171" spans="1:9">
      <c r="A171" s="119">
        <f t="shared" si="2"/>
        <v>167</v>
      </c>
      <c r="B171" s="145" t="s">
        <v>2012</v>
      </c>
      <c r="C171" s="99" t="s">
        <v>241</v>
      </c>
      <c r="D171" s="99" t="s">
        <v>1616</v>
      </c>
      <c r="E171" s="99">
        <v>1</v>
      </c>
      <c r="F171" s="99" t="s">
        <v>1936</v>
      </c>
      <c r="G171" s="37">
        <v>50.5</v>
      </c>
      <c r="H171" s="367"/>
      <c r="I171" s="367"/>
    </row>
    <row r="172" spans="1:9">
      <c r="A172" s="119">
        <f t="shared" si="2"/>
        <v>168</v>
      </c>
      <c r="B172" s="145" t="s">
        <v>2013</v>
      </c>
      <c r="C172" s="99" t="s">
        <v>241</v>
      </c>
      <c r="D172" s="99" t="s">
        <v>1616</v>
      </c>
      <c r="E172" s="99">
        <v>1</v>
      </c>
      <c r="F172" s="99" t="s">
        <v>1936</v>
      </c>
      <c r="G172" s="37">
        <v>50.5</v>
      </c>
      <c r="H172" s="367"/>
      <c r="I172" s="367"/>
    </row>
    <row r="173" spans="1:9">
      <c r="A173" s="119">
        <f t="shared" si="2"/>
        <v>169</v>
      </c>
      <c r="B173" s="145" t="s">
        <v>2014</v>
      </c>
      <c r="C173" s="99" t="s">
        <v>241</v>
      </c>
      <c r="D173" s="99" t="s">
        <v>1616</v>
      </c>
      <c r="E173" s="99">
        <v>1</v>
      </c>
      <c r="F173" s="99" t="s">
        <v>1936</v>
      </c>
      <c r="G173" s="37">
        <v>35.5</v>
      </c>
      <c r="H173" s="560"/>
      <c r="I173" s="560"/>
    </row>
    <row r="174" spans="1:9">
      <c r="A174" s="119">
        <f t="shared" si="2"/>
        <v>170</v>
      </c>
      <c r="B174" s="145" t="s">
        <v>2015</v>
      </c>
      <c r="C174" s="99" t="s">
        <v>241</v>
      </c>
      <c r="D174" s="99" t="s">
        <v>1616</v>
      </c>
      <c r="E174" s="99">
        <v>1</v>
      </c>
      <c r="F174" s="99" t="s">
        <v>1936</v>
      </c>
      <c r="G174" s="37">
        <v>35.5</v>
      </c>
      <c r="H174" s="560"/>
      <c r="I174" s="560"/>
    </row>
    <row r="175" spans="1:9">
      <c r="A175" s="119">
        <f t="shared" si="2"/>
        <v>171</v>
      </c>
      <c r="B175" s="145" t="s">
        <v>2016</v>
      </c>
      <c r="C175" s="99" t="s">
        <v>241</v>
      </c>
      <c r="D175" s="99" t="s">
        <v>1616</v>
      </c>
      <c r="E175" s="99">
        <v>1</v>
      </c>
      <c r="F175" s="99" t="s">
        <v>1936</v>
      </c>
      <c r="G175" s="74">
        <v>76</v>
      </c>
      <c r="H175" s="367"/>
      <c r="I175" s="367"/>
    </row>
    <row r="176" spans="1:9">
      <c r="A176" s="119">
        <f t="shared" si="2"/>
        <v>172</v>
      </c>
      <c r="B176" s="145" t="s">
        <v>2017</v>
      </c>
      <c r="C176" s="99" t="s">
        <v>241</v>
      </c>
      <c r="D176" s="99" t="s">
        <v>1616</v>
      </c>
      <c r="E176" s="99">
        <v>1</v>
      </c>
      <c r="F176" s="99" t="s">
        <v>1936</v>
      </c>
      <c r="G176" s="37">
        <v>30</v>
      </c>
      <c r="H176" s="367"/>
      <c r="I176" s="367"/>
    </row>
    <row r="177" spans="1:9">
      <c r="A177" s="119">
        <f t="shared" si="2"/>
        <v>173</v>
      </c>
      <c r="B177" s="145" t="s">
        <v>2018</v>
      </c>
      <c r="C177" s="99" t="s">
        <v>241</v>
      </c>
      <c r="D177" s="99" t="s">
        <v>1616</v>
      </c>
      <c r="E177" s="99">
        <v>1</v>
      </c>
      <c r="F177" s="99" t="s">
        <v>1936</v>
      </c>
      <c r="G177" s="37">
        <v>30</v>
      </c>
      <c r="H177" s="560"/>
      <c r="I177" s="560"/>
    </row>
    <row r="178" spans="1:9">
      <c r="A178" s="119">
        <f t="shared" si="2"/>
        <v>174</v>
      </c>
      <c r="B178" s="145" t="s">
        <v>2019</v>
      </c>
      <c r="C178" s="99" t="s">
        <v>241</v>
      </c>
      <c r="D178" s="99" t="s">
        <v>1616</v>
      </c>
      <c r="E178" s="99">
        <v>1</v>
      </c>
      <c r="F178" s="99" t="s">
        <v>1936</v>
      </c>
      <c r="G178" s="74">
        <v>37.56</v>
      </c>
      <c r="H178" s="367"/>
      <c r="I178" s="367"/>
    </row>
    <row r="179" spans="1:9">
      <c r="A179" s="119">
        <f t="shared" si="2"/>
        <v>175</v>
      </c>
      <c r="B179" s="145" t="s">
        <v>2020</v>
      </c>
      <c r="C179" s="99" t="s">
        <v>241</v>
      </c>
      <c r="D179" s="99" t="s">
        <v>1616</v>
      </c>
      <c r="E179" s="99">
        <v>1</v>
      </c>
      <c r="F179" s="99" t="s">
        <v>1936</v>
      </c>
      <c r="G179" s="74">
        <v>52.36</v>
      </c>
      <c r="H179" s="367"/>
      <c r="I179" s="367"/>
    </row>
    <row r="180" spans="1:9">
      <c r="A180" s="119">
        <f t="shared" si="2"/>
        <v>176</v>
      </c>
      <c r="B180" s="145" t="s">
        <v>2021</v>
      </c>
      <c r="C180" s="99" t="s">
        <v>241</v>
      </c>
      <c r="D180" s="99" t="s">
        <v>1616</v>
      </c>
      <c r="E180" s="99">
        <v>1</v>
      </c>
      <c r="F180" s="99" t="s">
        <v>1936</v>
      </c>
      <c r="G180" s="74">
        <v>35.049999999999997</v>
      </c>
      <c r="H180" s="367"/>
      <c r="I180" s="367"/>
    </row>
    <row r="181" spans="1:9">
      <c r="A181" s="119">
        <f t="shared" si="2"/>
        <v>177</v>
      </c>
      <c r="B181" s="145" t="s">
        <v>2022</v>
      </c>
      <c r="C181" s="99" t="s">
        <v>241</v>
      </c>
      <c r="D181" s="99" t="s">
        <v>1616</v>
      </c>
      <c r="E181" s="99">
        <v>1</v>
      </c>
      <c r="F181" s="99" t="s">
        <v>1936</v>
      </c>
      <c r="G181" s="74">
        <v>42.35</v>
      </c>
      <c r="H181" s="367"/>
      <c r="I181" s="367"/>
    </row>
    <row r="182" spans="1:9">
      <c r="A182" s="119">
        <f t="shared" si="2"/>
        <v>178</v>
      </c>
      <c r="B182" s="308" t="s">
        <v>2023</v>
      </c>
      <c r="C182" s="99" t="s">
        <v>241</v>
      </c>
      <c r="D182" s="99" t="s">
        <v>1616</v>
      </c>
      <c r="E182" s="99">
        <v>1</v>
      </c>
      <c r="F182" s="99" t="s">
        <v>1936</v>
      </c>
      <c r="G182" s="75">
        <v>52</v>
      </c>
      <c r="H182" s="367"/>
      <c r="I182" s="367"/>
    </row>
    <row r="183" spans="1:9">
      <c r="A183" s="119">
        <f t="shared" si="2"/>
        <v>179</v>
      </c>
      <c r="B183" s="308" t="s">
        <v>2024</v>
      </c>
      <c r="C183" s="99" t="s">
        <v>241</v>
      </c>
      <c r="D183" s="99" t="s">
        <v>1616</v>
      </c>
      <c r="E183" s="99">
        <v>1</v>
      </c>
      <c r="F183" s="99" t="s">
        <v>1936</v>
      </c>
      <c r="G183" s="75">
        <v>52</v>
      </c>
      <c r="H183" s="367"/>
      <c r="I183" s="367"/>
    </row>
    <row r="184" spans="1:9">
      <c r="A184" s="119">
        <f t="shared" si="2"/>
        <v>180</v>
      </c>
      <c r="B184" s="308" t="s">
        <v>2025</v>
      </c>
      <c r="C184" s="99" t="s">
        <v>241</v>
      </c>
      <c r="D184" s="99" t="s">
        <v>1616</v>
      </c>
      <c r="E184" s="99">
        <v>1</v>
      </c>
      <c r="F184" s="99" t="s">
        <v>1936</v>
      </c>
      <c r="G184" s="37">
        <v>15</v>
      </c>
      <c r="H184" s="560"/>
      <c r="I184" s="560"/>
    </row>
    <row r="185" spans="1:9">
      <c r="A185" s="119">
        <f t="shared" si="2"/>
        <v>181</v>
      </c>
      <c r="B185" s="308" t="s">
        <v>2026</v>
      </c>
      <c r="C185" s="99" t="s">
        <v>241</v>
      </c>
      <c r="D185" s="99" t="s">
        <v>1616</v>
      </c>
      <c r="E185" s="99">
        <v>1</v>
      </c>
      <c r="F185" s="99" t="s">
        <v>1936</v>
      </c>
      <c r="G185" s="37">
        <v>15</v>
      </c>
      <c r="H185" s="367"/>
      <c r="I185" s="367"/>
    </row>
    <row r="186" spans="1:9">
      <c r="A186" s="119">
        <f t="shared" si="2"/>
        <v>182</v>
      </c>
      <c r="B186" s="145" t="s">
        <v>2027</v>
      </c>
      <c r="C186" s="99" t="s">
        <v>241</v>
      </c>
      <c r="D186" s="99" t="s">
        <v>1616</v>
      </c>
      <c r="E186" s="99">
        <v>1</v>
      </c>
      <c r="F186" s="99" t="s">
        <v>1936</v>
      </c>
      <c r="G186" s="75">
        <v>0</v>
      </c>
      <c r="H186" s="367"/>
      <c r="I186" s="367"/>
    </row>
    <row r="187" spans="1:9">
      <c r="A187" s="119">
        <f t="shared" si="2"/>
        <v>183</v>
      </c>
      <c r="B187" s="145" t="s">
        <v>2028</v>
      </c>
      <c r="C187" s="99" t="s">
        <v>241</v>
      </c>
      <c r="D187" s="99" t="s">
        <v>1616</v>
      </c>
      <c r="E187" s="99">
        <v>1</v>
      </c>
      <c r="F187" s="99" t="s">
        <v>1936</v>
      </c>
      <c r="G187" s="75">
        <v>0</v>
      </c>
      <c r="H187" s="367"/>
      <c r="I187" s="367"/>
    </row>
    <row r="188" spans="1:9">
      <c r="A188" s="119">
        <f t="shared" si="2"/>
        <v>184</v>
      </c>
      <c r="B188" s="145" t="s">
        <v>2029</v>
      </c>
      <c r="C188" s="99" t="s">
        <v>241</v>
      </c>
      <c r="D188" s="99" t="s">
        <v>1616</v>
      </c>
      <c r="E188" s="99">
        <v>1</v>
      </c>
      <c r="F188" s="99" t="s">
        <v>1936</v>
      </c>
      <c r="G188" s="75">
        <v>16.54</v>
      </c>
      <c r="H188" s="367"/>
      <c r="I188" s="367"/>
    </row>
    <row r="189" spans="1:9">
      <c r="A189" s="119">
        <f t="shared" si="2"/>
        <v>185</v>
      </c>
      <c r="B189" s="145" t="s">
        <v>2030</v>
      </c>
      <c r="C189" s="99" t="s">
        <v>241</v>
      </c>
      <c r="D189" s="99" t="s">
        <v>1616</v>
      </c>
      <c r="E189" s="99">
        <v>1</v>
      </c>
      <c r="F189" s="99" t="s">
        <v>1936</v>
      </c>
      <c r="G189" s="37">
        <v>35</v>
      </c>
      <c r="H189" s="560"/>
      <c r="I189" s="560"/>
    </row>
    <row r="190" spans="1:9">
      <c r="A190" s="119">
        <f t="shared" si="2"/>
        <v>186</v>
      </c>
      <c r="B190" s="145" t="s">
        <v>2031</v>
      </c>
      <c r="C190" s="99" t="s">
        <v>241</v>
      </c>
      <c r="D190" s="99" t="s">
        <v>1616</v>
      </c>
      <c r="E190" s="99">
        <v>1</v>
      </c>
      <c r="F190" s="99" t="s">
        <v>1936</v>
      </c>
      <c r="G190" s="37">
        <v>46</v>
      </c>
      <c r="H190" s="560"/>
      <c r="I190" s="560"/>
    </row>
    <row r="191" spans="1:9">
      <c r="A191" s="119">
        <f t="shared" si="2"/>
        <v>187</v>
      </c>
      <c r="B191" s="145" t="s">
        <v>2032</v>
      </c>
      <c r="C191" s="99" t="s">
        <v>241</v>
      </c>
      <c r="D191" s="99" t="s">
        <v>1616</v>
      </c>
      <c r="E191" s="99">
        <v>1</v>
      </c>
      <c r="F191" s="99" t="s">
        <v>1936</v>
      </c>
      <c r="G191" s="37">
        <v>42</v>
      </c>
      <c r="H191" s="367"/>
      <c r="I191" s="367"/>
    </row>
    <row r="192" spans="1:9">
      <c r="A192" s="119">
        <f t="shared" si="2"/>
        <v>188</v>
      </c>
      <c r="B192" s="145" t="s">
        <v>2033</v>
      </c>
      <c r="C192" s="99" t="s">
        <v>241</v>
      </c>
      <c r="D192" s="99" t="s">
        <v>1616</v>
      </c>
      <c r="E192" s="99">
        <v>1</v>
      </c>
      <c r="F192" s="99" t="s">
        <v>1936</v>
      </c>
      <c r="G192" s="37">
        <v>59.5</v>
      </c>
      <c r="H192" s="367"/>
      <c r="I192" s="367"/>
    </row>
    <row r="193" spans="1:9">
      <c r="A193" s="119">
        <f t="shared" si="2"/>
        <v>189</v>
      </c>
      <c r="B193" s="145" t="s">
        <v>2034</v>
      </c>
      <c r="C193" s="99" t="s">
        <v>241</v>
      </c>
      <c r="D193" s="99" t="s">
        <v>1616</v>
      </c>
      <c r="E193" s="99">
        <v>1</v>
      </c>
      <c r="F193" s="99" t="s">
        <v>1936</v>
      </c>
      <c r="G193" s="37">
        <v>59.5</v>
      </c>
      <c r="H193" s="367"/>
      <c r="I193" s="367"/>
    </row>
    <row r="194" spans="1:9">
      <c r="A194" s="119">
        <f t="shared" si="2"/>
        <v>190</v>
      </c>
      <c r="B194" s="145" t="s">
        <v>2035</v>
      </c>
      <c r="C194" s="99" t="s">
        <v>241</v>
      </c>
      <c r="D194" s="99" t="s">
        <v>1616</v>
      </c>
      <c r="E194" s="99">
        <v>1</v>
      </c>
      <c r="F194" s="99" t="s">
        <v>1936</v>
      </c>
      <c r="G194" s="37">
        <v>42.6</v>
      </c>
      <c r="H194" s="367"/>
      <c r="I194" s="367"/>
    </row>
    <row r="195" spans="1:9">
      <c r="A195" s="119">
        <f t="shared" si="2"/>
        <v>191</v>
      </c>
      <c r="B195" s="145" t="s">
        <v>2036</v>
      </c>
      <c r="C195" s="99" t="s">
        <v>241</v>
      </c>
      <c r="D195" s="99" t="s">
        <v>1616</v>
      </c>
      <c r="E195" s="99">
        <v>1</v>
      </c>
      <c r="F195" s="99" t="s">
        <v>1936</v>
      </c>
      <c r="G195" s="74">
        <v>40</v>
      </c>
      <c r="H195" s="367"/>
      <c r="I195" s="367"/>
    </row>
    <row r="196" spans="1:9">
      <c r="A196" s="119">
        <f t="shared" si="2"/>
        <v>192</v>
      </c>
      <c r="B196" s="145" t="s">
        <v>2037</v>
      </c>
      <c r="C196" s="99" t="s">
        <v>241</v>
      </c>
      <c r="D196" s="99" t="s">
        <v>1616</v>
      </c>
      <c r="E196" s="99">
        <v>1</v>
      </c>
      <c r="F196" s="99" t="s">
        <v>1936</v>
      </c>
      <c r="G196" s="74">
        <v>40</v>
      </c>
      <c r="H196" s="367"/>
      <c r="I196" s="367"/>
    </row>
    <row r="197" spans="1:9">
      <c r="A197" s="119">
        <f t="shared" si="2"/>
        <v>193</v>
      </c>
      <c r="B197" s="145" t="s">
        <v>2038</v>
      </c>
      <c r="C197" s="99" t="s">
        <v>241</v>
      </c>
      <c r="D197" s="99" t="s">
        <v>1616</v>
      </c>
      <c r="E197" s="99">
        <v>1</v>
      </c>
      <c r="F197" s="99" t="s">
        <v>1936</v>
      </c>
      <c r="G197" s="74">
        <v>51</v>
      </c>
      <c r="H197" s="367"/>
      <c r="I197" s="367"/>
    </row>
    <row r="198" spans="1:9">
      <c r="A198" s="119">
        <f t="shared" si="2"/>
        <v>194</v>
      </c>
      <c r="B198" s="145" t="s">
        <v>2039</v>
      </c>
      <c r="C198" s="99" t="s">
        <v>241</v>
      </c>
      <c r="D198" s="99" t="s">
        <v>1616</v>
      </c>
      <c r="E198" s="99">
        <v>1</v>
      </c>
      <c r="F198" s="99" t="s">
        <v>1936</v>
      </c>
      <c r="G198" s="74">
        <v>3.5</v>
      </c>
      <c r="H198" s="367"/>
      <c r="I198" s="367"/>
    </row>
    <row r="199" spans="1:9">
      <c r="A199" s="119">
        <f t="shared" ref="A199:A262" si="3">A198+1</f>
        <v>195</v>
      </c>
      <c r="B199" s="145" t="s">
        <v>2040</v>
      </c>
      <c r="C199" s="99" t="s">
        <v>241</v>
      </c>
      <c r="D199" s="99" t="s">
        <v>1616</v>
      </c>
      <c r="E199" s="99">
        <v>1</v>
      </c>
      <c r="F199" s="99" t="s">
        <v>1936</v>
      </c>
      <c r="G199" s="74">
        <v>5.5</v>
      </c>
      <c r="H199" s="367"/>
      <c r="I199" s="367"/>
    </row>
    <row r="200" spans="1:9">
      <c r="A200" s="119">
        <f t="shared" si="3"/>
        <v>196</v>
      </c>
      <c r="B200" s="145" t="s">
        <v>2041</v>
      </c>
      <c r="C200" s="99" t="s">
        <v>241</v>
      </c>
      <c r="D200" s="99" t="s">
        <v>1616</v>
      </c>
      <c r="E200" s="99">
        <v>1</v>
      </c>
      <c r="F200" s="99" t="s">
        <v>1936</v>
      </c>
      <c r="G200" s="37">
        <v>32</v>
      </c>
      <c r="H200" s="367"/>
      <c r="I200" s="367"/>
    </row>
    <row r="201" spans="1:9">
      <c r="A201" s="119">
        <f t="shared" si="3"/>
        <v>197</v>
      </c>
      <c r="B201" s="145" t="s">
        <v>2042</v>
      </c>
      <c r="C201" s="99" t="s">
        <v>241</v>
      </c>
      <c r="D201" s="99" t="s">
        <v>1616</v>
      </c>
      <c r="E201" s="99">
        <v>1</v>
      </c>
      <c r="F201" s="99" t="s">
        <v>1936</v>
      </c>
      <c r="G201" s="75">
        <v>30</v>
      </c>
      <c r="H201" s="367"/>
      <c r="I201" s="367"/>
    </row>
    <row r="202" spans="1:9">
      <c r="A202" s="119">
        <f t="shared" si="3"/>
        <v>198</v>
      </c>
      <c r="B202" s="145" t="s">
        <v>2043</v>
      </c>
      <c r="C202" s="99" t="s">
        <v>241</v>
      </c>
      <c r="D202" s="99" t="s">
        <v>1616</v>
      </c>
      <c r="E202" s="99">
        <v>1</v>
      </c>
      <c r="F202" s="99" t="s">
        <v>1936</v>
      </c>
      <c r="G202" s="75">
        <v>30</v>
      </c>
      <c r="H202" s="560"/>
      <c r="I202" s="560"/>
    </row>
    <row r="203" spans="1:9">
      <c r="A203" s="119">
        <f t="shared" si="3"/>
        <v>199</v>
      </c>
      <c r="B203" s="145" t="s">
        <v>2044</v>
      </c>
      <c r="C203" s="99" t="s">
        <v>241</v>
      </c>
      <c r="D203" s="99" t="s">
        <v>1616</v>
      </c>
      <c r="E203" s="99">
        <v>1</v>
      </c>
      <c r="F203" s="99" t="s">
        <v>1936</v>
      </c>
      <c r="G203" s="75">
        <v>17</v>
      </c>
      <c r="H203" s="560"/>
      <c r="I203" s="560"/>
    </row>
    <row r="204" spans="1:9">
      <c r="A204" s="119">
        <f t="shared" si="3"/>
        <v>200</v>
      </c>
      <c r="B204" s="145" t="s">
        <v>2045</v>
      </c>
      <c r="C204" s="99" t="s">
        <v>241</v>
      </c>
      <c r="D204" s="99" t="s">
        <v>1616</v>
      </c>
      <c r="E204" s="99">
        <v>1</v>
      </c>
      <c r="F204" s="99" t="s">
        <v>1936</v>
      </c>
      <c r="G204" s="75">
        <v>17</v>
      </c>
      <c r="H204" s="367"/>
      <c r="I204" s="367"/>
    </row>
    <row r="205" spans="1:9">
      <c r="A205" s="119">
        <f t="shared" si="3"/>
        <v>201</v>
      </c>
      <c r="B205" s="145" t="s">
        <v>2046</v>
      </c>
      <c r="C205" s="99" t="s">
        <v>241</v>
      </c>
      <c r="D205" s="99" t="s">
        <v>1616</v>
      </c>
      <c r="E205" s="99">
        <v>1</v>
      </c>
      <c r="F205" s="99" t="s">
        <v>1936</v>
      </c>
      <c r="G205" s="37">
        <v>33</v>
      </c>
      <c r="H205" s="367"/>
      <c r="I205" s="367"/>
    </row>
    <row r="206" spans="1:9">
      <c r="A206" s="119">
        <f t="shared" si="3"/>
        <v>202</v>
      </c>
      <c r="B206" s="145" t="s">
        <v>2047</v>
      </c>
      <c r="C206" s="99" t="s">
        <v>241</v>
      </c>
      <c r="D206" s="99" t="s">
        <v>1616</v>
      </c>
      <c r="E206" s="99">
        <v>1</v>
      </c>
      <c r="F206" s="99" t="s">
        <v>1936</v>
      </c>
      <c r="G206" s="37">
        <v>30</v>
      </c>
      <c r="H206" s="367"/>
      <c r="I206" s="367"/>
    </row>
    <row r="207" spans="1:9">
      <c r="A207" s="119">
        <f t="shared" si="3"/>
        <v>203</v>
      </c>
      <c r="B207" s="145" t="s">
        <v>2048</v>
      </c>
      <c r="C207" s="99" t="s">
        <v>241</v>
      </c>
      <c r="D207" s="99" t="s">
        <v>1616</v>
      </c>
      <c r="E207" s="99">
        <v>1</v>
      </c>
      <c r="F207" s="99" t="s">
        <v>1936</v>
      </c>
      <c r="G207" s="37">
        <v>56</v>
      </c>
      <c r="H207" s="367"/>
      <c r="I207" s="367"/>
    </row>
    <row r="208" spans="1:9">
      <c r="A208" s="119">
        <f t="shared" si="3"/>
        <v>204</v>
      </c>
      <c r="B208" s="145" t="s">
        <v>2049</v>
      </c>
      <c r="C208" s="99" t="s">
        <v>241</v>
      </c>
      <c r="D208" s="99" t="s">
        <v>1616</v>
      </c>
      <c r="E208" s="99">
        <v>1</v>
      </c>
      <c r="F208" s="99" t="s">
        <v>1936</v>
      </c>
      <c r="G208" s="37">
        <v>50</v>
      </c>
      <c r="H208" s="367"/>
      <c r="I208" s="367"/>
    </row>
    <row r="209" spans="1:9">
      <c r="A209" s="119">
        <f t="shared" si="3"/>
        <v>205</v>
      </c>
      <c r="B209" s="308" t="s">
        <v>2050</v>
      </c>
      <c r="C209" s="99" t="s">
        <v>241</v>
      </c>
      <c r="D209" s="99" t="s">
        <v>1616</v>
      </c>
      <c r="E209" s="99">
        <v>1</v>
      </c>
      <c r="F209" s="99" t="s">
        <v>1936</v>
      </c>
      <c r="G209" s="75">
        <v>15</v>
      </c>
      <c r="H209" s="367"/>
      <c r="I209" s="367"/>
    </row>
    <row r="210" spans="1:9">
      <c r="A210" s="119">
        <f t="shared" si="3"/>
        <v>206</v>
      </c>
      <c r="B210" s="145" t="s">
        <v>2051</v>
      </c>
      <c r="C210" s="99" t="s">
        <v>241</v>
      </c>
      <c r="D210" s="99" t="s">
        <v>1616</v>
      </c>
      <c r="E210" s="99">
        <v>1</v>
      </c>
      <c r="F210" s="99" t="s">
        <v>1936</v>
      </c>
      <c r="G210" s="37">
        <v>1</v>
      </c>
      <c r="H210" s="367"/>
      <c r="I210" s="367"/>
    </row>
    <row r="211" spans="1:9">
      <c r="A211" s="119">
        <f t="shared" si="3"/>
        <v>207</v>
      </c>
      <c r="B211" s="145" t="s">
        <v>2052</v>
      </c>
      <c r="C211" s="99" t="s">
        <v>241</v>
      </c>
      <c r="D211" s="99" t="s">
        <v>1616</v>
      </c>
      <c r="E211" s="99">
        <v>1</v>
      </c>
      <c r="F211" s="99" t="s">
        <v>1936</v>
      </c>
      <c r="G211" s="37">
        <v>1</v>
      </c>
      <c r="H211" s="367"/>
      <c r="I211" s="367"/>
    </row>
    <row r="212" spans="1:9">
      <c r="A212" s="119">
        <f t="shared" si="3"/>
        <v>208</v>
      </c>
      <c r="B212" s="145" t="s">
        <v>2053</v>
      </c>
      <c r="C212" s="99" t="s">
        <v>241</v>
      </c>
      <c r="D212" s="99" t="s">
        <v>1616</v>
      </c>
      <c r="E212" s="99">
        <v>1</v>
      </c>
      <c r="F212" s="99" t="s">
        <v>1936</v>
      </c>
      <c r="G212" s="75">
        <v>3</v>
      </c>
      <c r="H212" s="367"/>
      <c r="I212" s="367"/>
    </row>
    <row r="213" spans="1:9">
      <c r="A213" s="119">
        <f t="shared" si="3"/>
        <v>209</v>
      </c>
      <c r="B213" s="145" t="s">
        <v>2054</v>
      </c>
      <c r="C213" s="99" t="s">
        <v>241</v>
      </c>
      <c r="D213" s="99" t="s">
        <v>1616</v>
      </c>
      <c r="E213" s="99">
        <v>1</v>
      </c>
      <c r="F213" s="99" t="s">
        <v>1936</v>
      </c>
      <c r="G213" s="37">
        <v>57</v>
      </c>
      <c r="H213" s="367"/>
      <c r="I213" s="367"/>
    </row>
    <row r="214" spans="1:9">
      <c r="A214" s="119">
        <f t="shared" si="3"/>
        <v>210</v>
      </c>
      <c r="B214" s="145" t="s">
        <v>2055</v>
      </c>
      <c r="C214" s="99" t="s">
        <v>241</v>
      </c>
      <c r="D214" s="99" t="s">
        <v>1616</v>
      </c>
      <c r="E214" s="99">
        <v>1</v>
      </c>
      <c r="F214" s="99" t="s">
        <v>1936</v>
      </c>
      <c r="G214" s="37">
        <v>61.5</v>
      </c>
      <c r="H214" s="367"/>
      <c r="I214" s="367"/>
    </row>
    <row r="215" spans="1:9">
      <c r="A215" s="119">
        <f t="shared" si="3"/>
        <v>211</v>
      </c>
      <c r="B215" s="145" t="s">
        <v>2056</v>
      </c>
      <c r="C215" s="99" t="s">
        <v>241</v>
      </c>
      <c r="D215" s="99" t="s">
        <v>1616</v>
      </c>
      <c r="E215" s="99">
        <v>1</v>
      </c>
      <c r="F215" s="99" t="s">
        <v>1936</v>
      </c>
      <c r="G215" s="74">
        <v>45</v>
      </c>
      <c r="H215" s="367"/>
      <c r="I215" s="367"/>
    </row>
    <row r="216" spans="1:9">
      <c r="A216" s="119">
        <f t="shared" si="3"/>
        <v>212</v>
      </c>
      <c r="B216" s="145" t="s">
        <v>2057</v>
      </c>
      <c r="C216" s="99" t="s">
        <v>241</v>
      </c>
      <c r="D216" s="99" t="s">
        <v>1616</v>
      </c>
      <c r="E216" s="99">
        <v>1</v>
      </c>
      <c r="F216" s="99" t="s">
        <v>1936</v>
      </c>
      <c r="G216" s="74">
        <v>23.5</v>
      </c>
      <c r="H216" s="367"/>
      <c r="I216" s="367"/>
    </row>
    <row r="217" spans="1:9">
      <c r="A217" s="119">
        <f t="shared" si="3"/>
        <v>213</v>
      </c>
      <c r="B217" s="124" t="s">
        <v>2058</v>
      </c>
      <c r="C217" s="99" t="s">
        <v>241</v>
      </c>
      <c r="D217" s="99" t="s">
        <v>1616</v>
      </c>
      <c r="E217" s="99">
        <v>1</v>
      </c>
      <c r="F217" s="99" t="s">
        <v>1936</v>
      </c>
      <c r="G217" s="74">
        <v>25.49</v>
      </c>
      <c r="H217" s="561"/>
      <c r="I217" s="561"/>
    </row>
    <row r="218" spans="1:9">
      <c r="A218" s="119">
        <f t="shared" si="3"/>
        <v>214</v>
      </c>
      <c r="B218" s="124" t="s">
        <v>2059</v>
      </c>
      <c r="C218" s="99" t="s">
        <v>241</v>
      </c>
      <c r="D218" s="99" t="s">
        <v>1616</v>
      </c>
      <c r="E218" s="99">
        <v>1</v>
      </c>
      <c r="F218" s="99" t="s">
        <v>1936</v>
      </c>
      <c r="G218" s="74">
        <v>25.49</v>
      </c>
      <c r="H218" s="367"/>
      <c r="I218" s="367"/>
    </row>
    <row r="219" spans="1:9">
      <c r="A219" s="119">
        <f t="shared" si="3"/>
        <v>215</v>
      </c>
      <c r="B219" s="145" t="s">
        <v>2060</v>
      </c>
      <c r="C219" s="99" t="s">
        <v>241</v>
      </c>
      <c r="D219" s="99" t="s">
        <v>1616</v>
      </c>
      <c r="E219" s="99">
        <v>1</v>
      </c>
      <c r="F219" s="99" t="s">
        <v>1936</v>
      </c>
      <c r="G219" s="74">
        <v>33</v>
      </c>
      <c r="H219" s="426"/>
      <c r="I219" s="426"/>
    </row>
    <row r="220" spans="1:9">
      <c r="A220" s="119">
        <f t="shared" si="3"/>
        <v>216</v>
      </c>
      <c r="B220" s="145" t="s">
        <v>2061</v>
      </c>
      <c r="C220" s="99" t="s">
        <v>241</v>
      </c>
      <c r="D220" s="99" t="s">
        <v>1616</v>
      </c>
      <c r="E220" s="99">
        <v>1</v>
      </c>
      <c r="F220" s="99" t="s">
        <v>1936</v>
      </c>
      <c r="G220" s="74">
        <v>33</v>
      </c>
      <c r="H220" s="367"/>
      <c r="I220" s="367"/>
    </row>
    <row r="221" spans="1:9">
      <c r="A221" s="119">
        <f t="shared" si="3"/>
        <v>217</v>
      </c>
      <c r="B221" s="145" t="s">
        <v>2062</v>
      </c>
      <c r="C221" s="99" t="s">
        <v>241</v>
      </c>
      <c r="D221" s="99" t="s">
        <v>1616</v>
      </c>
      <c r="E221" s="99">
        <v>1</v>
      </c>
      <c r="F221" s="99" t="s">
        <v>1936</v>
      </c>
      <c r="G221" s="74">
        <v>52</v>
      </c>
      <c r="H221" s="367"/>
      <c r="I221" s="367"/>
    </row>
    <row r="222" spans="1:9">
      <c r="A222" s="119">
        <f t="shared" si="3"/>
        <v>218</v>
      </c>
      <c r="B222" s="145" t="s">
        <v>2063</v>
      </c>
      <c r="C222" s="99" t="s">
        <v>241</v>
      </c>
      <c r="D222" s="99" t="s">
        <v>1616</v>
      </c>
      <c r="E222" s="99">
        <v>1</v>
      </c>
      <c r="F222" s="99" t="s">
        <v>1936</v>
      </c>
      <c r="G222" s="74">
        <v>52</v>
      </c>
      <c r="H222" s="367"/>
      <c r="I222" s="367"/>
    </row>
    <row r="223" spans="1:9">
      <c r="A223" s="119">
        <f t="shared" si="3"/>
        <v>219</v>
      </c>
      <c r="B223" s="145" t="s">
        <v>2064</v>
      </c>
      <c r="C223" s="99" t="s">
        <v>241</v>
      </c>
      <c r="D223" s="99" t="s">
        <v>1616</v>
      </c>
      <c r="E223" s="99">
        <v>1</v>
      </c>
      <c r="F223" s="99" t="s">
        <v>1936</v>
      </c>
      <c r="G223" s="75">
        <v>25</v>
      </c>
      <c r="H223" s="367"/>
      <c r="I223" s="367"/>
    </row>
    <row r="224" spans="1:9">
      <c r="A224" s="119">
        <f t="shared" si="3"/>
        <v>220</v>
      </c>
      <c r="B224" s="145" t="s">
        <v>2065</v>
      </c>
      <c r="C224" s="99" t="s">
        <v>241</v>
      </c>
      <c r="D224" s="99" t="s">
        <v>1616</v>
      </c>
      <c r="E224" s="99">
        <v>1</v>
      </c>
      <c r="F224" s="99" t="s">
        <v>1936</v>
      </c>
      <c r="G224" s="75">
        <v>25</v>
      </c>
      <c r="H224" s="367"/>
      <c r="I224" s="367"/>
    </row>
    <row r="225" spans="1:9">
      <c r="A225" s="119">
        <f t="shared" si="3"/>
        <v>221</v>
      </c>
      <c r="B225" s="145" t="s">
        <v>2066</v>
      </c>
      <c r="C225" s="99" t="s">
        <v>241</v>
      </c>
      <c r="D225" s="99" t="s">
        <v>1616</v>
      </c>
      <c r="E225" s="99">
        <v>1</v>
      </c>
      <c r="F225" s="99" t="s">
        <v>1936</v>
      </c>
      <c r="G225" s="74">
        <v>35</v>
      </c>
      <c r="H225" s="367"/>
      <c r="I225" s="367"/>
    </row>
    <row r="226" spans="1:9">
      <c r="A226" s="119">
        <f t="shared" si="3"/>
        <v>222</v>
      </c>
      <c r="B226" s="145" t="s">
        <v>2067</v>
      </c>
      <c r="C226" s="99" t="s">
        <v>241</v>
      </c>
      <c r="D226" s="99" t="s">
        <v>1616</v>
      </c>
      <c r="E226" s="99">
        <v>1</v>
      </c>
      <c r="F226" s="99" t="s">
        <v>1936</v>
      </c>
      <c r="G226" s="74">
        <v>36.22</v>
      </c>
      <c r="H226" s="367"/>
      <c r="I226" s="367"/>
    </row>
    <row r="227" spans="1:9">
      <c r="A227" s="119">
        <f t="shared" si="3"/>
        <v>223</v>
      </c>
      <c r="B227" s="145" t="s">
        <v>2068</v>
      </c>
      <c r="C227" s="99" t="s">
        <v>241</v>
      </c>
      <c r="D227" s="99" t="s">
        <v>1616</v>
      </c>
      <c r="E227" s="99">
        <v>1</v>
      </c>
      <c r="F227" s="99" t="s">
        <v>1936</v>
      </c>
      <c r="G227" s="74">
        <v>36.22</v>
      </c>
      <c r="H227" s="367"/>
      <c r="I227" s="367"/>
    </row>
    <row r="228" spans="1:9">
      <c r="A228" s="119">
        <f t="shared" si="3"/>
        <v>224</v>
      </c>
      <c r="B228" s="145" t="s">
        <v>2069</v>
      </c>
      <c r="C228" s="99" t="s">
        <v>241</v>
      </c>
      <c r="D228" s="99" t="s">
        <v>1616</v>
      </c>
      <c r="E228" s="99">
        <v>1</v>
      </c>
      <c r="F228" s="99" t="s">
        <v>1936</v>
      </c>
      <c r="G228" s="74">
        <v>46.6</v>
      </c>
      <c r="H228" s="367"/>
      <c r="I228" s="367"/>
    </row>
    <row r="229" spans="1:9">
      <c r="A229" s="119">
        <f t="shared" si="3"/>
        <v>225</v>
      </c>
      <c r="B229" s="145" t="s">
        <v>2070</v>
      </c>
      <c r="C229" s="99" t="s">
        <v>241</v>
      </c>
      <c r="D229" s="99" t="s">
        <v>1616</v>
      </c>
      <c r="E229" s="99">
        <v>1</v>
      </c>
      <c r="F229" s="99" t="s">
        <v>1936</v>
      </c>
      <c r="G229" s="74">
        <v>32</v>
      </c>
      <c r="H229" s="367"/>
      <c r="I229" s="367"/>
    </row>
    <row r="230" spans="1:9">
      <c r="A230" s="119">
        <f t="shared" si="3"/>
        <v>226</v>
      </c>
      <c r="B230" s="145" t="s">
        <v>2071</v>
      </c>
      <c r="C230" s="99" t="s">
        <v>241</v>
      </c>
      <c r="D230" s="99" t="s">
        <v>1616</v>
      </c>
      <c r="E230" s="99">
        <v>1</v>
      </c>
      <c r="F230" s="99" t="s">
        <v>1936</v>
      </c>
      <c r="G230" s="74">
        <v>6</v>
      </c>
      <c r="H230" s="367"/>
      <c r="I230" s="367"/>
    </row>
    <row r="231" spans="1:9">
      <c r="A231" s="119">
        <f t="shared" si="3"/>
        <v>227</v>
      </c>
      <c r="B231" s="308" t="s">
        <v>2072</v>
      </c>
      <c r="C231" s="99" t="s">
        <v>241</v>
      </c>
      <c r="D231" s="99" t="s">
        <v>1616</v>
      </c>
      <c r="E231" s="99">
        <v>1</v>
      </c>
      <c r="F231" s="99" t="s">
        <v>1936</v>
      </c>
      <c r="G231" s="75">
        <v>26.7</v>
      </c>
      <c r="H231" s="560"/>
      <c r="I231" s="560"/>
    </row>
    <row r="232" spans="1:9">
      <c r="A232" s="119">
        <f t="shared" si="3"/>
        <v>228</v>
      </c>
      <c r="B232" s="124" t="s">
        <v>2073</v>
      </c>
      <c r="C232" s="99" t="s">
        <v>241</v>
      </c>
      <c r="D232" s="99" t="s">
        <v>1616</v>
      </c>
      <c r="E232" s="99">
        <v>1</v>
      </c>
      <c r="F232" s="99" t="s">
        <v>1936</v>
      </c>
      <c r="G232" s="74">
        <v>16</v>
      </c>
      <c r="H232" s="560"/>
      <c r="I232" s="560"/>
    </row>
    <row r="233" spans="1:9">
      <c r="A233" s="119">
        <f t="shared" si="3"/>
        <v>229</v>
      </c>
      <c r="B233" s="124" t="s">
        <v>2074</v>
      </c>
      <c r="C233" s="99" t="s">
        <v>241</v>
      </c>
      <c r="D233" s="99" t="s">
        <v>1616</v>
      </c>
      <c r="E233" s="99">
        <v>1</v>
      </c>
      <c r="F233" s="99" t="s">
        <v>1936</v>
      </c>
      <c r="G233" s="74">
        <v>16</v>
      </c>
      <c r="H233" s="367"/>
      <c r="I233" s="367"/>
    </row>
    <row r="234" spans="1:9">
      <c r="A234" s="119">
        <f t="shared" si="3"/>
        <v>230</v>
      </c>
      <c r="B234" s="145" t="s">
        <v>2075</v>
      </c>
      <c r="C234" s="99" t="s">
        <v>241</v>
      </c>
      <c r="D234" s="99" t="s">
        <v>1616</v>
      </c>
      <c r="E234" s="99">
        <v>1</v>
      </c>
      <c r="F234" s="99" t="s">
        <v>1936</v>
      </c>
      <c r="G234" s="74">
        <v>38.5</v>
      </c>
      <c r="H234" s="367"/>
      <c r="I234" s="367"/>
    </row>
    <row r="235" spans="1:9">
      <c r="A235" s="119">
        <f t="shared" si="3"/>
        <v>231</v>
      </c>
      <c r="B235" s="145" t="s">
        <v>245</v>
      </c>
      <c r="C235" s="99" t="s">
        <v>241</v>
      </c>
      <c r="D235" s="99" t="s">
        <v>1616</v>
      </c>
      <c r="E235" s="99">
        <v>1</v>
      </c>
      <c r="F235" s="99" t="s">
        <v>1936</v>
      </c>
      <c r="G235" s="74">
        <v>25.35</v>
      </c>
      <c r="H235" s="367"/>
      <c r="I235" s="367"/>
    </row>
    <row r="236" spans="1:9">
      <c r="A236" s="119">
        <f t="shared" si="3"/>
        <v>232</v>
      </c>
      <c r="B236" s="145" t="s">
        <v>2076</v>
      </c>
      <c r="C236" s="99" t="s">
        <v>241</v>
      </c>
      <c r="D236" s="99" t="s">
        <v>1616</v>
      </c>
      <c r="E236" s="99">
        <v>1</v>
      </c>
      <c r="F236" s="99" t="s">
        <v>1936</v>
      </c>
      <c r="G236" s="74">
        <v>16.3</v>
      </c>
      <c r="H236" s="367"/>
      <c r="I236" s="367"/>
    </row>
    <row r="237" spans="1:9">
      <c r="A237" s="119">
        <f t="shared" si="3"/>
        <v>233</v>
      </c>
      <c r="B237" s="145" t="s">
        <v>246</v>
      </c>
      <c r="C237" s="99" t="s">
        <v>241</v>
      </c>
      <c r="D237" s="99" t="s">
        <v>1616</v>
      </c>
      <c r="E237" s="99">
        <v>1</v>
      </c>
      <c r="F237" s="99" t="s">
        <v>1936</v>
      </c>
      <c r="G237" s="74">
        <v>19.170000000000002</v>
      </c>
      <c r="H237" s="367"/>
      <c r="I237" s="367"/>
    </row>
    <row r="238" spans="1:9">
      <c r="A238" s="119">
        <f t="shared" si="3"/>
        <v>234</v>
      </c>
      <c r="B238" s="145" t="s">
        <v>2077</v>
      </c>
      <c r="C238" s="99" t="s">
        <v>241</v>
      </c>
      <c r="D238" s="99" t="s">
        <v>1616</v>
      </c>
      <c r="E238" s="99">
        <v>1</v>
      </c>
      <c r="F238" s="99" t="s">
        <v>1936</v>
      </c>
      <c r="G238" s="74">
        <v>108</v>
      </c>
      <c r="H238" s="367"/>
      <c r="I238" s="367"/>
    </row>
    <row r="239" spans="1:9">
      <c r="A239" s="119">
        <f t="shared" si="3"/>
        <v>235</v>
      </c>
      <c r="B239" s="145" t="s">
        <v>2078</v>
      </c>
      <c r="C239" s="99" t="s">
        <v>241</v>
      </c>
      <c r="D239" s="99" t="s">
        <v>1616</v>
      </c>
      <c r="E239" s="99">
        <v>1</v>
      </c>
      <c r="F239" s="99" t="s">
        <v>1936</v>
      </c>
      <c r="G239" s="74">
        <v>57</v>
      </c>
      <c r="H239" s="367"/>
      <c r="I239" s="367"/>
    </row>
    <row r="240" spans="1:9">
      <c r="A240" s="119">
        <f t="shared" si="3"/>
        <v>236</v>
      </c>
      <c r="B240" s="124" t="s">
        <v>2079</v>
      </c>
      <c r="C240" s="99" t="s">
        <v>241</v>
      </c>
      <c r="D240" s="99" t="s">
        <v>1616</v>
      </c>
      <c r="E240" s="99">
        <v>1</v>
      </c>
      <c r="F240" s="99" t="s">
        <v>1936</v>
      </c>
      <c r="G240" s="74">
        <v>56</v>
      </c>
      <c r="H240" s="367"/>
      <c r="I240" s="367"/>
    </row>
    <row r="241" spans="1:9">
      <c r="A241" s="119">
        <f t="shared" si="3"/>
        <v>237</v>
      </c>
      <c r="B241" s="145" t="s">
        <v>2080</v>
      </c>
      <c r="C241" s="99" t="s">
        <v>241</v>
      </c>
      <c r="D241" s="99" t="s">
        <v>1616</v>
      </c>
      <c r="E241" s="99">
        <v>1</v>
      </c>
      <c r="F241" s="99" t="s">
        <v>1936</v>
      </c>
      <c r="G241" s="37">
        <v>8</v>
      </c>
      <c r="H241" s="367"/>
      <c r="I241" s="367"/>
    </row>
    <row r="242" spans="1:9">
      <c r="A242" s="119">
        <f t="shared" si="3"/>
        <v>238</v>
      </c>
      <c r="B242" s="145" t="s">
        <v>2081</v>
      </c>
      <c r="C242" s="99" t="s">
        <v>241</v>
      </c>
      <c r="D242" s="99" t="s">
        <v>1616</v>
      </c>
      <c r="E242" s="99">
        <v>1</v>
      </c>
      <c r="F242" s="99" t="s">
        <v>1936</v>
      </c>
      <c r="G242" s="37">
        <v>8</v>
      </c>
      <c r="H242" s="560"/>
      <c r="I242" s="560"/>
    </row>
    <row r="243" spans="1:9">
      <c r="A243" s="119">
        <f t="shared" si="3"/>
        <v>239</v>
      </c>
      <c r="B243" s="145" t="s">
        <v>2082</v>
      </c>
      <c r="C243" s="99" t="s">
        <v>241</v>
      </c>
      <c r="D243" s="99" t="s">
        <v>1616</v>
      </c>
      <c r="E243" s="99">
        <v>1</v>
      </c>
      <c r="F243" s="99" t="s">
        <v>1936</v>
      </c>
      <c r="G243" s="75">
        <v>27</v>
      </c>
      <c r="H243" s="367"/>
      <c r="I243" s="367"/>
    </row>
    <row r="244" spans="1:9">
      <c r="A244" s="119">
        <f t="shared" si="3"/>
        <v>240</v>
      </c>
      <c r="B244" s="145" t="s">
        <v>2083</v>
      </c>
      <c r="C244" s="99" t="s">
        <v>241</v>
      </c>
      <c r="D244" s="99" t="s">
        <v>1616</v>
      </c>
      <c r="E244" s="99">
        <v>1</v>
      </c>
      <c r="F244" s="99" t="s">
        <v>1936</v>
      </c>
      <c r="G244" s="37">
        <v>30</v>
      </c>
      <c r="H244" s="367"/>
      <c r="I244" s="367"/>
    </row>
    <row r="245" spans="1:9">
      <c r="A245" s="119">
        <f t="shared" si="3"/>
        <v>241</v>
      </c>
      <c r="B245" s="145" t="s">
        <v>2084</v>
      </c>
      <c r="C245" s="99" t="s">
        <v>241</v>
      </c>
      <c r="D245" s="99" t="s">
        <v>1616</v>
      </c>
      <c r="E245" s="99">
        <v>1</v>
      </c>
      <c r="F245" s="99" t="s">
        <v>1936</v>
      </c>
      <c r="G245" s="37">
        <v>38</v>
      </c>
      <c r="H245" s="367"/>
      <c r="I245" s="367"/>
    </row>
    <row r="246" spans="1:9" ht="31.2">
      <c r="A246" s="119">
        <f t="shared" si="3"/>
        <v>242</v>
      </c>
      <c r="B246" s="145" t="s">
        <v>2085</v>
      </c>
      <c r="C246" s="99" t="s">
        <v>241</v>
      </c>
      <c r="D246" s="99" t="s">
        <v>1616</v>
      </c>
      <c r="E246" s="99">
        <v>1</v>
      </c>
      <c r="F246" s="99" t="s">
        <v>1936</v>
      </c>
      <c r="G246" s="74">
        <v>3</v>
      </c>
      <c r="H246" s="560"/>
      <c r="I246" s="560"/>
    </row>
    <row r="247" spans="1:9">
      <c r="A247" s="119">
        <f t="shared" si="3"/>
        <v>243</v>
      </c>
      <c r="B247" s="145" t="s">
        <v>2086</v>
      </c>
      <c r="C247" s="99" t="s">
        <v>241</v>
      </c>
      <c r="D247" s="99" t="s">
        <v>1616</v>
      </c>
      <c r="E247" s="99">
        <v>1</v>
      </c>
      <c r="F247" s="99" t="s">
        <v>1936</v>
      </c>
      <c r="G247" s="74">
        <v>1.5</v>
      </c>
      <c r="H247" s="560"/>
      <c r="I247" s="560"/>
    </row>
    <row r="248" spans="1:9">
      <c r="A248" s="119">
        <f t="shared" si="3"/>
        <v>244</v>
      </c>
      <c r="B248" s="124" t="s">
        <v>2087</v>
      </c>
      <c r="C248" s="99" t="s">
        <v>241</v>
      </c>
      <c r="D248" s="99" t="s">
        <v>1616</v>
      </c>
      <c r="E248" s="99">
        <v>1</v>
      </c>
      <c r="F248" s="99" t="s">
        <v>1936</v>
      </c>
      <c r="G248" s="74">
        <v>75</v>
      </c>
      <c r="H248" s="560"/>
      <c r="I248" s="560"/>
    </row>
    <row r="249" spans="1:9">
      <c r="A249" s="119">
        <f t="shared" si="3"/>
        <v>245</v>
      </c>
      <c r="B249" s="124" t="s">
        <v>2088</v>
      </c>
      <c r="C249" s="99" t="s">
        <v>241</v>
      </c>
      <c r="D249" s="99" t="s">
        <v>1616</v>
      </c>
      <c r="E249" s="99">
        <v>1</v>
      </c>
      <c r="F249" s="99" t="s">
        <v>1936</v>
      </c>
      <c r="G249" s="74">
        <v>75</v>
      </c>
      <c r="H249" s="560"/>
      <c r="I249" s="560"/>
    </row>
    <row r="250" spans="1:9" ht="31.2">
      <c r="A250" s="119">
        <f t="shared" si="3"/>
        <v>246</v>
      </c>
      <c r="B250" s="145" t="s">
        <v>2089</v>
      </c>
      <c r="C250" s="99" t="s">
        <v>241</v>
      </c>
      <c r="D250" s="99" t="s">
        <v>1616</v>
      </c>
      <c r="E250" s="99">
        <v>1</v>
      </c>
      <c r="F250" s="99" t="s">
        <v>1936</v>
      </c>
      <c r="G250" s="74">
        <v>5</v>
      </c>
      <c r="H250" s="367"/>
      <c r="I250" s="367"/>
    </row>
    <row r="251" spans="1:9">
      <c r="A251" s="119">
        <f t="shared" si="3"/>
        <v>247</v>
      </c>
      <c r="B251" s="145" t="s">
        <v>2090</v>
      </c>
      <c r="C251" s="99" t="s">
        <v>241</v>
      </c>
      <c r="D251" s="99" t="s">
        <v>1616</v>
      </c>
      <c r="E251" s="99">
        <v>1</v>
      </c>
      <c r="F251" s="99" t="s">
        <v>1936</v>
      </c>
      <c r="G251" s="37">
        <v>67</v>
      </c>
      <c r="H251" s="560"/>
      <c r="I251" s="560"/>
    </row>
    <row r="252" spans="1:9">
      <c r="A252" s="119">
        <f t="shared" si="3"/>
        <v>248</v>
      </c>
      <c r="B252" s="145" t="s">
        <v>247</v>
      </c>
      <c r="C252" s="99" t="s">
        <v>241</v>
      </c>
      <c r="D252" s="99" t="s">
        <v>1616</v>
      </c>
      <c r="E252" s="99">
        <v>1</v>
      </c>
      <c r="F252" s="99" t="s">
        <v>1936</v>
      </c>
      <c r="G252" s="37">
        <v>15</v>
      </c>
      <c r="H252" s="560"/>
      <c r="I252" s="560"/>
    </row>
    <row r="253" spans="1:9">
      <c r="A253" s="119">
        <f t="shared" si="3"/>
        <v>249</v>
      </c>
      <c r="B253" s="124" t="s">
        <v>248</v>
      </c>
      <c r="C253" s="99" t="s">
        <v>241</v>
      </c>
      <c r="D253" s="99" t="s">
        <v>1616</v>
      </c>
      <c r="E253" s="99">
        <v>1</v>
      </c>
      <c r="F253" s="99" t="s">
        <v>1936</v>
      </c>
      <c r="G253" s="37">
        <v>42</v>
      </c>
      <c r="H253" s="560"/>
      <c r="I253" s="560"/>
    </row>
    <row r="254" spans="1:9">
      <c r="A254" s="119">
        <f t="shared" si="3"/>
        <v>250</v>
      </c>
      <c r="B254" s="145" t="s">
        <v>2091</v>
      </c>
      <c r="C254" s="99" t="s">
        <v>241</v>
      </c>
      <c r="D254" s="99" t="s">
        <v>1616</v>
      </c>
      <c r="E254" s="99">
        <v>1</v>
      </c>
      <c r="F254" s="99" t="s">
        <v>1936</v>
      </c>
      <c r="G254" s="37">
        <v>40</v>
      </c>
      <c r="H254" s="560"/>
      <c r="I254" s="560"/>
    </row>
    <row r="255" spans="1:9">
      <c r="A255" s="119">
        <f t="shared" si="3"/>
        <v>251</v>
      </c>
      <c r="B255" s="145" t="s">
        <v>2092</v>
      </c>
      <c r="C255" s="99" t="s">
        <v>241</v>
      </c>
      <c r="D255" s="99" t="s">
        <v>1616</v>
      </c>
      <c r="E255" s="99">
        <v>1</v>
      </c>
      <c r="F255" s="99" t="s">
        <v>1936</v>
      </c>
      <c r="G255" s="74">
        <v>19.5</v>
      </c>
      <c r="H255" s="426"/>
      <c r="I255" s="426"/>
    </row>
    <row r="256" spans="1:9">
      <c r="A256" s="119">
        <f t="shared" si="3"/>
        <v>252</v>
      </c>
      <c r="B256" s="145" t="s">
        <v>2093</v>
      </c>
      <c r="C256" s="99" t="s">
        <v>241</v>
      </c>
      <c r="D256" s="99" t="s">
        <v>1616</v>
      </c>
      <c r="E256" s="99">
        <v>1</v>
      </c>
      <c r="F256" s="99" t="s">
        <v>1936</v>
      </c>
      <c r="G256" s="74">
        <v>36</v>
      </c>
      <c r="H256" s="426"/>
      <c r="I256" s="426"/>
    </row>
    <row r="257" spans="1:9">
      <c r="A257" s="119">
        <f t="shared" si="3"/>
        <v>253</v>
      </c>
      <c r="B257" s="124" t="s">
        <v>2094</v>
      </c>
      <c r="C257" s="99" t="s">
        <v>241</v>
      </c>
      <c r="D257" s="99" t="s">
        <v>1616</v>
      </c>
      <c r="E257" s="99">
        <v>1</v>
      </c>
      <c r="F257" s="99" t="s">
        <v>1936</v>
      </c>
      <c r="G257" s="74">
        <v>10.02</v>
      </c>
      <c r="H257" s="426"/>
      <c r="I257" s="426"/>
    </row>
    <row r="258" spans="1:9">
      <c r="A258" s="119">
        <f t="shared" si="3"/>
        <v>254</v>
      </c>
      <c r="B258" s="124" t="s">
        <v>2095</v>
      </c>
      <c r="C258" s="99" t="s">
        <v>241</v>
      </c>
      <c r="D258" s="99" t="s">
        <v>1616</v>
      </c>
      <c r="E258" s="99">
        <v>1</v>
      </c>
      <c r="F258" s="99" t="s">
        <v>1936</v>
      </c>
      <c r="G258" s="74">
        <v>10.02</v>
      </c>
      <c r="H258" s="426"/>
      <c r="I258" s="426"/>
    </row>
    <row r="259" spans="1:9">
      <c r="A259" s="119">
        <f t="shared" si="3"/>
        <v>255</v>
      </c>
      <c r="B259" s="145" t="s">
        <v>2096</v>
      </c>
      <c r="C259" s="99" t="s">
        <v>241</v>
      </c>
      <c r="D259" s="99" t="s">
        <v>1616</v>
      </c>
      <c r="E259" s="99">
        <v>1</v>
      </c>
      <c r="F259" s="99" t="s">
        <v>1936</v>
      </c>
      <c r="G259" s="37">
        <v>67.27</v>
      </c>
      <c r="H259" s="367"/>
      <c r="I259" s="367"/>
    </row>
    <row r="260" spans="1:9">
      <c r="A260" s="119">
        <f t="shared" si="3"/>
        <v>256</v>
      </c>
      <c r="B260" s="145" t="s">
        <v>2097</v>
      </c>
      <c r="C260" s="99" t="s">
        <v>241</v>
      </c>
      <c r="D260" s="99" t="s">
        <v>1616</v>
      </c>
      <c r="E260" s="99">
        <v>1</v>
      </c>
      <c r="F260" s="99" t="s">
        <v>1936</v>
      </c>
      <c r="G260" s="37">
        <v>67.27</v>
      </c>
      <c r="H260" s="367"/>
      <c r="I260" s="367"/>
    </row>
    <row r="261" spans="1:9">
      <c r="A261" s="119">
        <f t="shared" si="3"/>
        <v>257</v>
      </c>
      <c r="B261" s="145" t="s">
        <v>249</v>
      </c>
      <c r="C261" s="99" t="s">
        <v>241</v>
      </c>
      <c r="D261" s="99" t="s">
        <v>1616</v>
      </c>
      <c r="E261" s="99">
        <v>1</v>
      </c>
      <c r="F261" s="99" t="s">
        <v>1936</v>
      </c>
      <c r="G261" s="74">
        <v>33</v>
      </c>
      <c r="H261" s="367"/>
      <c r="I261" s="367"/>
    </row>
    <row r="262" spans="1:9">
      <c r="A262" s="119">
        <f t="shared" si="3"/>
        <v>258</v>
      </c>
      <c r="B262" s="145" t="s">
        <v>250</v>
      </c>
      <c r="C262" s="99" t="s">
        <v>241</v>
      </c>
      <c r="D262" s="99" t="s">
        <v>1616</v>
      </c>
      <c r="E262" s="99">
        <v>1</v>
      </c>
      <c r="F262" s="99" t="s">
        <v>1936</v>
      </c>
      <c r="G262" s="74">
        <v>27</v>
      </c>
      <c r="H262" s="367"/>
      <c r="I262" s="367"/>
    </row>
    <row r="263" spans="1:9">
      <c r="A263" s="119">
        <f t="shared" ref="A263:A326" si="4">A262+1</f>
        <v>259</v>
      </c>
      <c r="B263" s="124" t="s">
        <v>2098</v>
      </c>
      <c r="C263" s="99" t="s">
        <v>241</v>
      </c>
      <c r="D263" s="99" t="s">
        <v>1616</v>
      </c>
      <c r="E263" s="99">
        <v>1</v>
      </c>
      <c r="F263" s="99" t="s">
        <v>1936</v>
      </c>
      <c r="G263" s="74">
        <v>60</v>
      </c>
      <c r="H263" s="367"/>
      <c r="I263" s="367"/>
    </row>
    <row r="264" spans="1:9">
      <c r="A264" s="119">
        <f t="shared" si="4"/>
        <v>260</v>
      </c>
      <c r="B264" s="145" t="s">
        <v>2099</v>
      </c>
      <c r="C264" s="99" t="s">
        <v>241</v>
      </c>
      <c r="D264" s="99" t="s">
        <v>1616</v>
      </c>
      <c r="E264" s="99">
        <v>1</v>
      </c>
      <c r="F264" s="99" t="s">
        <v>1936</v>
      </c>
      <c r="G264" s="74">
        <v>60</v>
      </c>
      <c r="H264" s="367"/>
      <c r="I264" s="367"/>
    </row>
    <row r="265" spans="1:9">
      <c r="A265" s="119">
        <f t="shared" si="4"/>
        <v>261</v>
      </c>
      <c r="B265" s="145" t="s">
        <v>2100</v>
      </c>
      <c r="C265" s="99" t="s">
        <v>241</v>
      </c>
      <c r="D265" s="99" t="s">
        <v>1616</v>
      </c>
      <c r="E265" s="99">
        <v>1</v>
      </c>
      <c r="F265" s="99" t="s">
        <v>1936</v>
      </c>
      <c r="G265" s="74">
        <v>18</v>
      </c>
      <c r="H265" s="367"/>
      <c r="I265" s="367"/>
    </row>
    <row r="266" spans="1:9">
      <c r="A266" s="119">
        <f t="shared" si="4"/>
        <v>262</v>
      </c>
      <c r="B266" s="145" t="s">
        <v>2101</v>
      </c>
      <c r="C266" s="99" t="s">
        <v>241</v>
      </c>
      <c r="D266" s="99" t="s">
        <v>1616</v>
      </c>
      <c r="E266" s="99">
        <v>1</v>
      </c>
      <c r="F266" s="99" t="s">
        <v>1936</v>
      </c>
      <c r="G266" s="74">
        <v>18</v>
      </c>
      <c r="H266" s="367"/>
      <c r="I266" s="367"/>
    </row>
    <row r="267" spans="1:9">
      <c r="A267" s="119">
        <f t="shared" si="4"/>
        <v>263</v>
      </c>
      <c r="B267" s="308" t="s">
        <v>2102</v>
      </c>
      <c r="C267" s="99" t="s">
        <v>241</v>
      </c>
      <c r="D267" s="99" t="s">
        <v>1616</v>
      </c>
      <c r="E267" s="99">
        <v>1</v>
      </c>
      <c r="F267" s="99" t="s">
        <v>1936</v>
      </c>
      <c r="G267" s="74">
        <v>1</v>
      </c>
      <c r="H267" s="367"/>
      <c r="I267" s="367"/>
    </row>
    <row r="268" spans="1:9">
      <c r="A268" s="119">
        <f t="shared" si="4"/>
        <v>264</v>
      </c>
      <c r="B268" s="124" t="s">
        <v>2103</v>
      </c>
      <c r="C268" s="99" t="s">
        <v>241</v>
      </c>
      <c r="D268" s="99" t="s">
        <v>1616</v>
      </c>
      <c r="E268" s="99">
        <v>1</v>
      </c>
      <c r="F268" s="99" t="s">
        <v>1936</v>
      </c>
      <c r="G268" s="74">
        <v>1</v>
      </c>
      <c r="H268" s="367"/>
      <c r="I268" s="367"/>
    </row>
    <row r="269" spans="1:9">
      <c r="A269" s="119">
        <f t="shared" si="4"/>
        <v>265</v>
      </c>
      <c r="B269" s="145" t="s">
        <v>2104</v>
      </c>
      <c r="C269" s="99" t="s">
        <v>241</v>
      </c>
      <c r="D269" s="99" t="s">
        <v>1616</v>
      </c>
      <c r="E269" s="99">
        <v>1</v>
      </c>
      <c r="F269" s="99" t="s">
        <v>1936</v>
      </c>
      <c r="G269" s="74">
        <v>1</v>
      </c>
      <c r="H269" s="367"/>
      <c r="I269" s="367"/>
    </row>
    <row r="270" spans="1:9">
      <c r="A270" s="119">
        <f t="shared" si="4"/>
        <v>266</v>
      </c>
      <c r="B270" s="145" t="s">
        <v>251</v>
      </c>
      <c r="C270" s="99" t="s">
        <v>241</v>
      </c>
      <c r="D270" s="99" t="s">
        <v>1616</v>
      </c>
      <c r="E270" s="99">
        <v>1</v>
      </c>
      <c r="F270" s="99" t="s">
        <v>1936</v>
      </c>
      <c r="G270" s="74">
        <v>34</v>
      </c>
      <c r="H270" s="367"/>
      <c r="I270" s="367"/>
    </row>
    <row r="271" spans="1:9">
      <c r="A271" s="119">
        <f t="shared" si="4"/>
        <v>267</v>
      </c>
      <c r="B271" s="124" t="s">
        <v>2105</v>
      </c>
      <c r="C271" s="99" t="s">
        <v>241</v>
      </c>
      <c r="D271" s="99" t="s">
        <v>1616</v>
      </c>
      <c r="E271" s="99">
        <v>1</v>
      </c>
      <c r="F271" s="99" t="s">
        <v>1936</v>
      </c>
      <c r="G271" s="74">
        <v>26.3</v>
      </c>
      <c r="H271" s="367"/>
      <c r="I271" s="367"/>
    </row>
    <row r="272" spans="1:9">
      <c r="A272" s="119">
        <f t="shared" si="4"/>
        <v>268</v>
      </c>
      <c r="B272" s="124" t="s">
        <v>2106</v>
      </c>
      <c r="C272" s="99" t="s">
        <v>241</v>
      </c>
      <c r="D272" s="99" t="s">
        <v>1616</v>
      </c>
      <c r="E272" s="99">
        <v>1</v>
      </c>
      <c r="F272" s="99" t="s">
        <v>1936</v>
      </c>
      <c r="G272" s="74">
        <v>26.3</v>
      </c>
      <c r="H272" s="367"/>
      <c r="I272" s="367"/>
    </row>
    <row r="273" spans="1:9">
      <c r="A273" s="119">
        <f t="shared" si="4"/>
        <v>269</v>
      </c>
      <c r="B273" s="124" t="s">
        <v>2107</v>
      </c>
      <c r="C273" s="99" t="s">
        <v>241</v>
      </c>
      <c r="D273" s="99" t="s">
        <v>1616</v>
      </c>
      <c r="E273" s="99">
        <v>1</v>
      </c>
      <c r="F273" s="99" t="s">
        <v>1936</v>
      </c>
      <c r="G273" s="74">
        <v>2.83</v>
      </c>
      <c r="H273" s="367"/>
      <c r="I273" s="367"/>
    </row>
    <row r="274" spans="1:9">
      <c r="A274" s="119">
        <f t="shared" si="4"/>
        <v>270</v>
      </c>
      <c r="B274" s="124" t="s">
        <v>2108</v>
      </c>
      <c r="C274" s="99" t="s">
        <v>241</v>
      </c>
      <c r="D274" s="99" t="s">
        <v>1616</v>
      </c>
      <c r="E274" s="99">
        <v>1</v>
      </c>
      <c r="F274" s="99" t="s">
        <v>1936</v>
      </c>
      <c r="G274" s="74">
        <v>2.83</v>
      </c>
      <c r="H274" s="560"/>
      <c r="I274" s="560"/>
    </row>
    <row r="275" spans="1:9">
      <c r="A275" s="119">
        <f t="shared" si="4"/>
        <v>271</v>
      </c>
      <c r="B275" s="308" t="s">
        <v>2109</v>
      </c>
      <c r="C275" s="99" t="s">
        <v>241</v>
      </c>
      <c r="D275" s="99" t="s">
        <v>1616</v>
      </c>
      <c r="E275" s="99">
        <v>1</v>
      </c>
      <c r="F275" s="99" t="s">
        <v>1936</v>
      </c>
      <c r="G275" s="75">
        <v>41</v>
      </c>
      <c r="H275" s="426"/>
      <c r="I275" s="426"/>
    </row>
    <row r="276" spans="1:9">
      <c r="A276" s="119">
        <f t="shared" si="4"/>
        <v>272</v>
      </c>
      <c r="B276" s="308" t="s">
        <v>2110</v>
      </c>
      <c r="C276" s="99" t="s">
        <v>241</v>
      </c>
      <c r="D276" s="99" t="s">
        <v>1616</v>
      </c>
      <c r="E276" s="99">
        <v>1</v>
      </c>
      <c r="F276" s="99" t="s">
        <v>1936</v>
      </c>
      <c r="G276" s="77">
        <v>15.432</v>
      </c>
      <c r="H276" s="426"/>
      <c r="I276" s="426"/>
    </row>
    <row r="277" spans="1:9">
      <c r="A277" s="119">
        <f t="shared" si="4"/>
        <v>273</v>
      </c>
      <c r="B277" s="124" t="s">
        <v>2111</v>
      </c>
      <c r="C277" s="99" t="s">
        <v>241</v>
      </c>
      <c r="D277" s="99" t="s">
        <v>1616</v>
      </c>
      <c r="E277" s="99">
        <v>1</v>
      </c>
      <c r="F277" s="99" t="s">
        <v>1936</v>
      </c>
      <c r="G277" s="74">
        <v>7</v>
      </c>
      <c r="H277" s="367"/>
      <c r="I277" s="367"/>
    </row>
    <row r="278" spans="1:9">
      <c r="A278" s="119">
        <f t="shared" si="4"/>
        <v>274</v>
      </c>
      <c r="B278" s="145" t="s">
        <v>2112</v>
      </c>
      <c r="C278" s="99" t="s">
        <v>241</v>
      </c>
      <c r="D278" s="99" t="s">
        <v>1616</v>
      </c>
      <c r="E278" s="99">
        <v>1</v>
      </c>
      <c r="F278" s="99" t="s">
        <v>1936</v>
      </c>
      <c r="G278" s="74">
        <v>4.01</v>
      </c>
      <c r="H278" s="367"/>
      <c r="I278" s="367"/>
    </row>
    <row r="279" spans="1:9">
      <c r="A279" s="119">
        <f t="shared" si="4"/>
        <v>275</v>
      </c>
      <c r="B279" s="124" t="s">
        <v>2113</v>
      </c>
      <c r="C279" s="99" t="s">
        <v>241</v>
      </c>
      <c r="D279" s="99" t="s">
        <v>1616</v>
      </c>
      <c r="E279" s="99">
        <v>1</v>
      </c>
      <c r="F279" s="99" t="s">
        <v>1936</v>
      </c>
      <c r="G279" s="74">
        <v>1</v>
      </c>
      <c r="H279" s="426"/>
      <c r="I279" s="426"/>
    </row>
    <row r="280" spans="1:9">
      <c r="A280" s="119">
        <f t="shared" si="4"/>
        <v>276</v>
      </c>
      <c r="B280" s="145" t="s">
        <v>2114</v>
      </c>
      <c r="C280" s="99" t="s">
        <v>241</v>
      </c>
      <c r="D280" s="99" t="s">
        <v>1616</v>
      </c>
      <c r="E280" s="99">
        <v>1</v>
      </c>
      <c r="F280" s="99" t="s">
        <v>1936</v>
      </c>
      <c r="G280" s="74">
        <v>1</v>
      </c>
      <c r="H280" s="426"/>
      <c r="I280" s="426"/>
    </row>
    <row r="281" spans="1:9">
      <c r="A281" s="119">
        <f t="shared" si="4"/>
        <v>277</v>
      </c>
      <c r="B281" s="145" t="s">
        <v>2115</v>
      </c>
      <c r="C281" s="99" t="s">
        <v>241</v>
      </c>
      <c r="D281" s="99" t="s">
        <v>1616</v>
      </c>
      <c r="E281" s="99">
        <v>1</v>
      </c>
      <c r="F281" s="99" t="s">
        <v>1936</v>
      </c>
      <c r="G281" s="37">
        <v>37.200000000000003</v>
      </c>
      <c r="H281" s="367"/>
      <c r="I281" s="367"/>
    </row>
    <row r="282" spans="1:9">
      <c r="A282" s="119">
        <f t="shared" si="4"/>
        <v>278</v>
      </c>
      <c r="B282" s="145" t="s">
        <v>2116</v>
      </c>
      <c r="C282" s="99" t="s">
        <v>241</v>
      </c>
      <c r="D282" s="99" t="s">
        <v>1616</v>
      </c>
      <c r="E282" s="99">
        <v>1</v>
      </c>
      <c r="F282" s="99" t="s">
        <v>1936</v>
      </c>
      <c r="G282" s="37">
        <v>37.200000000000003</v>
      </c>
      <c r="H282" s="426"/>
      <c r="I282" s="426"/>
    </row>
    <row r="283" spans="1:9">
      <c r="A283" s="119">
        <f t="shared" si="4"/>
        <v>279</v>
      </c>
      <c r="B283" s="124" t="s">
        <v>2117</v>
      </c>
      <c r="C283" s="99" t="s">
        <v>241</v>
      </c>
      <c r="D283" s="99" t="s">
        <v>1616</v>
      </c>
      <c r="E283" s="99">
        <v>1</v>
      </c>
      <c r="F283" s="99" t="s">
        <v>1936</v>
      </c>
      <c r="G283" s="74">
        <v>58.6</v>
      </c>
      <c r="H283" s="367"/>
      <c r="I283" s="367"/>
    </row>
    <row r="284" spans="1:9">
      <c r="A284" s="119">
        <f t="shared" si="4"/>
        <v>280</v>
      </c>
      <c r="B284" s="124" t="s">
        <v>2118</v>
      </c>
      <c r="C284" s="99" t="s">
        <v>241</v>
      </c>
      <c r="D284" s="99" t="s">
        <v>1616</v>
      </c>
      <c r="E284" s="99">
        <v>1</v>
      </c>
      <c r="F284" s="99" t="s">
        <v>1936</v>
      </c>
      <c r="G284" s="74">
        <v>58.6</v>
      </c>
      <c r="H284" s="367"/>
      <c r="I284" s="367"/>
    </row>
    <row r="285" spans="1:9">
      <c r="A285" s="119">
        <f t="shared" si="4"/>
        <v>281</v>
      </c>
      <c r="B285" s="145" t="s">
        <v>2119</v>
      </c>
      <c r="C285" s="99" t="s">
        <v>241</v>
      </c>
      <c r="D285" s="99" t="s">
        <v>1616</v>
      </c>
      <c r="E285" s="99">
        <v>1</v>
      </c>
      <c r="F285" s="99" t="s">
        <v>1936</v>
      </c>
      <c r="G285" s="74">
        <v>18.2</v>
      </c>
      <c r="H285" s="426"/>
      <c r="I285" s="426"/>
    </row>
    <row r="286" spans="1:9">
      <c r="A286" s="119">
        <f t="shared" si="4"/>
        <v>282</v>
      </c>
      <c r="B286" s="145" t="s">
        <v>2120</v>
      </c>
      <c r="C286" s="99" t="s">
        <v>241</v>
      </c>
      <c r="D286" s="99" t="s">
        <v>1616</v>
      </c>
      <c r="E286" s="99">
        <v>1</v>
      </c>
      <c r="F286" s="99" t="s">
        <v>1936</v>
      </c>
      <c r="G286" s="74">
        <v>18.8</v>
      </c>
      <c r="H286" s="426"/>
      <c r="I286" s="426"/>
    </row>
    <row r="287" spans="1:9">
      <c r="A287" s="119">
        <f t="shared" si="4"/>
        <v>283</v>
      </c>
      <c r="B287" s="145" t="s">
        <v>2121</v>
      </c>
      <c r="C287" s="99" t="s">
        <v>241</v>
      </c>
      <c r="D287" s="99" t="s">
        <v>1616</v>
      </c>
      <c r="E287" s="99">
        <v>1</v>
      </c>
      <c r="F287" s="99" t="s">
        <v>1936</v>
      </c>
      <c r="G287" s="74">
        <v>48</v>
      </c>
      <c r="H287" s="426"/>
      <c r="I287" s="426"/>
    </row>
    <row r="288" spans="1:9">
      <c r="A288" s="119">
        <f t="shared" si="4"/>
        <v>284</v>
      </c>
      <c r="B288" s="145" t="s">
        <v>2122</v>
      </c>
      <c r="C288" s="99" t="s">
        <v>241</v>
      </c>
      <c r="D288" s="99" t="s">
        <v>1616</v>
      </c>
      <c r="E288" s="99">
        <v>1</v>
      </c>
      <c r="F288" s="99" t="s">
        <v>1936</v>
      </c>
      <c r="G288" s="37">
        <v>55</v>
      </c>
      <c r="H288" s="426"/>
      <c r="I288" s="426"/>
    </row>
    <row r="289" spans="1:9">
      <c r="A289" s="119">
        <f t="shared" si="4"/>
        <v>285</v>
      </c>
      <c r="B289" s="308" t="s">
        <v>2123</v>
      </c>
      <c r="C289" s="99" t="s">
        <v>241</v>
      </c>
      <c r="D289" s="99" t="s">
        <v>1616</v>
      </c>
      <c r="E289" s="99">
        <v>1</v>
      </c>
      <c r="F289" s="99" t="s">
        <v>1936</v>
      </c>
      <c r="G289" s="75">
        <v>26</v>
      </c>
      <c r="H289" s="426"/>
      <c r="I289" s="426"/>
    </row>
    <row r="290" spans="1:9">
      <c r="A290" s="119">
        <f t="shared" si="4"/>
        <v>286</v>
      </c>
      <c r="B290" s="124" t="s">
        <v>2124</v>
      </c>
      <c r="C290" s="99" t="s">
        <v>241</v>
      </c>
      <c r="D290" s="99" t="s">
        <v>1616</v>
      </c>
      <c r="E290" s="99">
        <v>1</v>
      </c>
      <c r="F290" s="99" t="s">
        <v>1936</v>
      </c>
      <c r="G290" s="74">
        <v>39</v>
      </c>
      <c r="H290" s="426"/>
      <c r="I290" s="426"/>
    </row>
    <row r="291" spans="1:9">
      <c r="A291" s="119">
        <f t="shared" si="4"/>
        <v>287</v>
      </c>
      <c r="B291" s="124" t="s">
        <v>2125</v>
      </c>
      <c r="C291" s="99" t="s">
        <v>241</v>
      </c>
      <c r="D291" s="99" t="s">
        <v>1616</v>
      </c>
      <c r="E291" s="99">
        <v>1</v>
      </c>
      <c r="F291" s="99" t="s">
        <v>1936</v>
      </c>
      <c r="G291" s="74">
        <v>39</v>
      </c>
      <c r="H291" s="426"/>
      <c r="I291" s="426"/>
    </row>
    <row r="292" spans="1:9">
      <c r="A292" s="119">
        <f t="shared" si="4"/>
        <v>288</v>
      </c>
      <c r="B292" s="145" t="s">
        <v>2126</v>
      </c>
      <c r="C292" s="99" t="s">
        <v>241</v>
      </c>
      <c r="D292" s="99" t="s">
        <v>1616</v>
      </c>
      <c r="E292" s="99">
        <v>1</v>
      </c>
      <c r="F292" s="99" t="s">
        <v>1936</v>
      </c>
      <c r="G292" s="37">
        <v>43</v>
      </c>
      <c r="H292" s="426"/>
      <c r="I292" s="426"/>
    </row>
    <row r="293" spans="1:9">
      <c r="A293" s="119">
        <f t="shared" si="4"/>
        <v>289</v>
      </c>
      <c r="B293" s="145" t="s">
        <v>2127</v>
      </c>
      <c r="C293" s="99" t="s">
        <v>241</v>
      </c>
      <c r="D293" s="99" t="s">
        <v>1616</v>
      </c>
      <c r="E293" s="99">
        <v>1</v>
      </c>
      <c r="F293" s="99" t="s">
        <v>1936</v>
      </c>
      <c r="G293" s="37">
        <v>27</v>
      </c>
      <c r="H293" s="426"/>
      <c r="I293" s="426"/>
    </row>
    <row r="294" spans="1:9">
      <c r="A294" s="119">
        <f t="shared" si="4"/>
        <v>290</v>
      </c>
      <c r="B294" s="145" t="s">
        <v>2128</v>
      </c>
      <c r="C294" s="99" t="s">
        <v>241</v>
      </c>
      <c r="D294" s="99" t="s">
        <v>1616</v>
      </c>
      <c r="E294" s="99">
        <v>1</v>
      </c>
      <c r="F294" s="99" t="s">
        <v>1936</v>
      </c>
      <c r="G294" s="37">
        <v>55</v>
      </c>
      <c r="H294" s="367"/>
      <c r="I294" s="367"/>
    </row>
    <row r="295" spans="1:9">
      <c r="A295" s="119">
        <f t="shared" si="4"/>
        <v>291</v>
      </c>
      <c r="B295" s="145" t="s">
        <v>2129</v>
      </c>
      <c r="C295" s="99" t="s">
        <v>241</v>
      </c>
      <c r="D295" s="99" t="s">
        <v>1616</v>
      </c>
      <c r="E295" s="99">
        <v>1</v>
      </c>
      <c r="F295" s="99" t="s">
        <v>1936</v>
      </c>
      <c r="G295" s="37">
        <v>27</v>
      </c>
      <c r="H295" s="426"/>
      <c r="I295" s="426"/>
    </row>
    <row r="296" spans="1:9">
      <c r="A296" s="119">
        <f t="shared" si="4"/>
        <v>292</v>
      </c>
      <c r="B296" s="145" t="s">
        <v>2130</v>
      </c>
      <c r="C296" s="99" t="s">
        <v>241</v>
      </c>
      <c r="D296" s="99" t="s">
        <v>1616</v>
      </c>
      <c r="E296" s="99">
        <v>1</v>
      </c>
      <c r="F296" s="99" t="s">
        <v>1936</v>
      </c>
      <c r="G296" s="37">
        <v>27</v>
      </c>
      <c r="H296" s="426"/>
      <c r="I296" s="426"/>
    </row>
    <row r="297" spans="1:9">
      <c r="A297" s="119">
        <f t="shared" si="4"/>
        <v>293</v>
      </c>
      <c r="B297" s="145" t="s">
        <v>2131</v>
      </c>
      <c r="C297" s="99" t="s">
        <v>241</v>
      </c>
      <c r="D297" s="99" t="s">
        <v>1616</v>
      </c>
      <c r="E297" s="99">
        <v>1</v>
      </c>
      <c r="F297" s="99" t="s">
        <v>1936</v>
      </c>
      <c r="G297" s="37">
        <v>71</v>
      </c>
      <c r="H297" s="426"/>
      <c r="I297" s="426"/>
    </row>
    <row r="298" spans="1:9">
      <c r="A298" s="119">
        <f t="shared" si="4"/>
        <v>294</v>
      </c>
      <c r="B298" s="145" t="s">
        <v>2132</v>
      </c>
      <c r="C298" s="99" t="s">
        <v>241</v>
      </c>
      <c r="D298" s="99" t="s">
        <v>1616</v>
      </c>
      <c r="E298" s="99">
        <v>1</v>
      </c>
      <c r="F298" s="99" t="s">
        <v>1936</v>
      </c>
      <c r="G298" s="74">
        <v>35</v>
      </c>
      <c r="H298" s="367"/>
      <c r="I298" s="367"/>
    </row>
    <row r="299" spans="1:9">
      <c r="A299" s="119">
        <f t="shared" si="4"/>
        <v>295</v>
      </c>
      <c r="B299" s="145" t="s">
        <v>2133</v>
      </c>
      <c r="C299" s="99" t="s">
        <v>241</v>
      </c>
      <c r="D299" s="99" t="s">
        <v>1616</v>
      </c>
      <c r="E299" s="99">
        <v>1</v>
      </c>
      <c r="F299" s="99" t="s">
        <v>1936</v>
      </c>
      <c r="G299" s="74">
        <v>8.5</v>
      </c>
      <c r="H299" s="367"/>
      <c r="I299" s="367"/>
    </row>
    <row r="300" spans="1:9">
      <c r="A300" s="119">
        <f t="shared" si="4"/>
        <v>296</v>
      </c>
      <c r="B300" s="124" t="s">
        <v>2134</v>
      </c>
      <c r="C300" s="99" t="s">
        <v>241</v>
      </c>
      <c r="D300" s="99" t="s">
        <v>1616</v>
      </c>
      <c r="E300" s="99">
        <v>1</v>
      </c>
      <c r="F300" s="99" t="s">
        <v>1936</v>
      </c>
      <c r="G300" s="74">
        <v>40</v>
      </c>
      <c r="H300" s="367"/>
      <c r="I300" s="367"/>
    </row>
    <row r="301" spans="1:9">
      <c r="A301" s="119">
        <f t="shared" si="4"/>
        <v>297</v>
      </c>
      <c r="B301" s="124" t="s">
        <v>2135</v>
      </c>
      <c r="C301" s="99" t="s">
        <v>241</v>
      </c>
      <c r="D301" s="99" t="s">
        <v>1616</v>
      </c>
      <c r="E301" s="99">
        <v>1</v>
      </c>
      <c r="F301" s="99" t="s">
        <v>1936</v>
      </c>
      <c r="G301" s="74">
        <v>40</v>
      </c>
      <c r="H301" s="367"/>
      <c r="I301" s="367"/>
    </row>
    <row r="302" spans="1:9">
      <c r="A302" s="119">
        <f t="shared" si="4"/>
        <v>298</v>
      </c>
      <c r="B302" s="145" t="s">
        <v>2136</v>
      </c>
      <c r="C302" s="99" t="s">
        <v>241</v>
      </c>
      <c r="D302" s="99" t="s">
        <v>1616</v>
      </c>
      <c r="E302" s="99">
        <v>1</v>
      </c>
      <c r="F302" s="99" t="s">
        <v>1936</v>
      </c>
      <c r="G302" s="37">
        <v>80</v>
      </c>
      <c r="H302" s="367"/>
      <c r="I302" s="367"/>
    </row>
    <row r="303" spans="1:9">
      <c r="A303" s="119">
        <f t="shared" si="4"/>
        <v>299</v>
      </c>
      <c r="B303" s="308" t="s">
        <v>2137</v>
      </c>
      <c r="C303" s="99" t="s">
        <v>241</v>
      </c>
      <c r="D303" s="99" t="s">
        <v>1616</v>
      </c>
      <c r="E303" s="99">
        <v>1</v>
      </c>
      <c r="F303" s="99" t="s">
        <v>1936</v>
      </c>
      <c r="G303" s="75">
        <v>70</v>
      </c>
      <c r="H303" s="367"/>
      <c r="I303" s="367"/>
    </row>
    <row r="304" spans="1:9">
      <c r="A304" s="119">
        <f t="shared" si="4"/>
        <v>300</v>
      </c>
      <c r="B304" s="308" t="s">
        <v>2138</v>
      </c>
      <c r="C304" s="99" t="s">
        <v>241</v>
      </c>
      <c r="D304" s="99" t="s">
        <v>1616</v>
      </c>
      <c r="E304" s="99">
        <v>1</v>
      </c>
      <c r="F304" s="99" t="s">
        <v>1936</v>
      </c>
      <c r="G304" s="75">
        <v>38</v>
      </c>
      <c r="H304" s="367"/>
      <c r="I304" s="367"/>
    </row>
    <row r="305" spans="1:9">
      <c r="A305" s="119">
        <f t="shared" si="4"/>
        <v>301</v>
      </c>
      <c r="B305" s="145" t="s">
        <v>2139</v>
      </c>
      <c r="C305" s="99" t="s">
        <v>241</v>
      </c>
      <c r="D305" s="99" t="s">
        <v>1616</v>
      </c>
      <c r="E305" s="99">
        <v>1</v>
      </c>
      <c r="F305" s="99" t="s">
        <v>1936</v>
      </c>
      <c r="G305" s="37">
        <v>35.85</v>
      </c>
      <c r="H305" s="367"/>
      <c r="I305" s="367"/>
    </row>
    <row r="306" spans="1:9">
      <c r="A306" s="119">
        <f t="shared" si="4"/>
        <v>302</v>
      </c>
      <c r="B306" s="145" t="s">
        <v>2140</v>
      </c>
      <c r="C306" s="99" t="s">
        <v>241</v>
      </c>
      <c r="D306" s="99" t="s">
        <v>1616</v>
      </c>
      <c r="E306" s="99">
        <v>1</v>
      </c>
      <c r="F306" s="99" t="s">
        <v>1936</v>
      </c>
      <c r="G306" s="37">
        <v>80</v>
      </c>
      <c r="H306" s="367"/>
      <c r="I306" s="367"/>
    </row>
    <row r="307" spans="1:9" ht="31.2">
      <c r="A307" s="119">
        <f t="shared" si="4"/>
        <v>303</v>
      </c>
      <c r="B307" s="308" t="s">
        <v>2141</v>
      </c>
      <c r="C307" s="99" t="s">
        <v>241</v>
      </c>
      <c r="D307" s="99" t="s">
        <v>1616</v>
      </c>
      <c r="E307" s="99">
        <v>1</v>
      </c>
      <c r="F307" s="99" t="s">
        <v>1936</v>
      </c>
      <c r="G307" s="75">
        <v>60</v>
      </c>
      <c r="H307" s="367"/>
      <c r="I307" s="367"/>
    </row>
    <row r="308" spans="1:9">
      <c r="A308" s="119">
        <f t="shared" si="4"/>
        <v>304</v>
      </c>
      <c r="B308" s="308" t="s">
        <v>252</v>
      </c>
      <c r="C308" s="99" t="s">
        <v>241</v>
      </c>
      <c r="D308" s="99" t="s">
        <v>1616</v>
      </c>
      <c r="E308" s="99">
        <v>1</v>
      </c>
      <c r="F308" s="99" t="s">
        <v>1936</v>
      </c>
      <c r="G308" s="75">
        <v>3</v>
      </c>
      <c r="H308" s="367"/>
      <c r="I308" s="367"/>
    </row>
    <row r="309" spans="1:9">
      <c r="A309" s="119">
        <f t="shared" si="4"/>
        <v>305</v>
      </c>
      <c r="B309" s="308" t="s">
        <v>2142</v>
      </c>
      <c r="C309" s="99" t="s">
        <v>241</v>
      </c>
      <c r="D309" s="99" t="s">
        <v>1616</v>
      </c>
      <c r="E309" s="99">
        <v>1</v>
      </c>
      <c r="F309" s="99" t="s">
        <v>1936</v>
      </c>
      <c r="G309" s="75">
        <v>20</v>
      </c>
      <c r="H309" s="367"/>
      <c r="I309" s="367"/>
    </row>
    <row r="310" spans="1:9">
      <c r="A310" s="119">
        <f t="shared" si="4"/>
        <v>306</v>
      </c>
      <c r="B310" s="308" t="s">
        <v>2143</v>
      </c>
      <c r="C310" s="99" t="s">
        <v>241</v>
      </c>
      <c r="D310" s="99" t="s">
        <v>1616</v>
      </c>
      <c r="E310" s="99">
        <v>1</v>
      </c>
      <c r="F310" s="99" t="s">
        <v>1936</v>
      </c>
      <c r="G310" s="75">
        <v>17</v>
      </c>
      <c r="H310" s="367"/>
      <c r="I310" s="367"/>
    </row>
    <row r="311" spans="1:9">
      <c r="A311" s="119">
        <f t="shared" si="4"/>
        <v>307</v>
      </c>
      <c r="B311" s="308" t="s">
        <v>2144</v>
      </c>
      <c r="C311" s="99" t="s">
        <v>241</v>
      </c>
      <c r="D311" s="99" t="s">
        <v>1616</v>
      </c>
      <c r="E311" s="99">
        <v>1</v>
      </c>
      <c r="F311" s="99" t="s">
        <v>1936</v>
      </c>
      <c r="G311" s="75">
        <v>3</v>
      </c>
      <c r="H311" s="367"/>
      <c r="I311" s="367"/>
    </row>
    <row r="312" spans="1:9">
      <c r="A312" s="119">
        <f t="shared" si="4"/>
        <v>308</v>
      </c>
      <c r="B312" s="308" t="s">
        <v>2145</v>
      </c>
      <c r="C312" s="99" t="s">
        <v>241</v>
      </c>
      <c r="D312" s="99" t="s">
        <v>1616</v>
      </c>
      <c r="E312" s="99">
        <v>1</v>
      </c>
      <c r="F312" s="99" t="s">
        <v>1936</v>
      </c>
      <c r="G312" s="75">
        <v>2.19</v>
      </c>
      <c r="H312" s="367"/>
      <c r="I312" s="367"/>
    </row>
    <row r="313" spans="1:9">
      <c r="A313" s="119">
        <f t="shared" si="4"/>
        <v>309</v>
      </c>
      <c r="B313" s="145" t="s">
        <v>2146</v>
      </c>
      <c r="C313" s="99" t="s">
        <v>241</v>
      </c>
      <c r="D313" s="99" t="s">
        <v>1616</v>
      </c>
      <c r="E313" s="99">
        <v>1</v>
      </c>
      <c r="F313" s="99" t="s">
        <v>1936</v>
      </c>
      <c r="G313" s="74">
        <v>18</v>
      </c>
      <c r="H313" s="367"/>
      <c r="I313" s="367"/>
    </row>
    <row r="314" spans="1:9">
      <c r="A314" s="119">
        <f t="shared" si="4"/>
        <v>310</v>
      </c>
      <c r="B314" s="145" t="s">
        <v>2147</v>
      </c>
      <c r="C314" s="99" t="s">
        <v>241</v>
      </c>
      <c r="D314" s="99" t="s">
        <v>1616</v>
      </c>
      <c r="E314" s="99">
        <v>1</v>
      </c>
      <c r="F314" s="99" t="s">
        <v>1936</v>
      </c>
      <c r="G314" s="74">
        <v>18</v>
      </c>
      <c r="H314" s="367"/>
      <c r="I314" s="367"/>
    </row>
    <row r="315" spans="1:9">
      <c r="A315" s="119">
        <f t="shared" si="4"/>
        <v>311</v>
      </c>
      <c r="B315" s="145" t="s">
        <v>2148</v>
      </c>
      <c r="C315" s="99" t="s">
        <v>241</v>
      </c>
      <c r="D315" s="99" t="s">
        <v>1616</v>
      </c>
      <c r="E315" s="99">
        <v>1</v>
      </c>
      <c r="F315" s="99" t="s">
        <v>1936</v>
      </c>
      <c r="G315" s="74">
        <v>4.67</v>
      </c>
      <c r="H315" s="367"/>
      <c r="I315" s="367"/>
    </row>
    <row r="316" spans="1:9" ht="31.2">
      <c r="A316" s="119">
        <f t="shared" si="4"/>
        <v>312</v>
      </c>
      <c r="B316" s="145" t="s">
        <v>2149</v>
      </c>
      <c r="C316" s="99" t="s">
        <v>241</v>
      </c>
      <c r="D316" s="99" t="s">
        <v>1616</v>
      </c>
      <c r="E316" s="99">
        <v>1</v>
      </c>
      <c r="F316" s="99" t="s">
        <v>1936</v>
      </c>
      <c r="G316" s="74">
        <v>2.4700000000000002</v>
      </c>
      <c r="H316" s="367"/>
      <c r="I316" s="367"/>
    </row>
    <row r="317" spans="1:9">
      <c r="A317" s="119">
        <f t="shared" si="4"/>
        <v>313</v>
      </c>
      <c r="B317" s="145" t="s">
        <v>2150</v>
      </c>
      <c r="C317" s="99" t="s">
        <v>241</v>
      </c>
      <c r="D317" s="99" t="s">
        <v>1616</v>
      </c>
      <c r="E317" s="99">
        <v>1</v>
      </c>
      <c r="F317" s="99" t="s">
        <v>1936</v>
      </c>
      <c r="G317" s="74">
        <v>17.600000000000001</v>
      </c>
      <c r="H317" s="367"/>
      <c r="I317" s="367"/>
    </row>
    <row r="318" spans="1:9">
      <c r="A318" s="119">
        <f t="shared" si="4"/>
        <v>314</v>
      </c>
      <c r="B318" s="145" t="s">
        <v>2151</v>
      </c>
      <c r="C318" s="99" t="s">
        <v>241</v>
      </c>
      <c r="D318" s="99" t="s">
        <v>1616</v>
      </c>
      <c r="E318" s="99">
        <v>1</v>
      </c>
      <c r="F318" s="99" t="s">
        <v>1936</v>
      </c>
      <c r="G318" s="74">
        <v>0</v>
      </c>
      <c r="H318" s="367"/>
      <c r="I318" s="367"/>
    </row>
    <row r="319" spans="1:9">
      <c r="A319" s="119">
        <f t="shared" si="4"/>
        <v>315</v>
      </c>
      <c r="B319" s="145" t="s">
        <v>2152</v>
      </c>
      <c r="C319" s="99" t="s">
        <v>241</v>
      </c>
      <c r="D319" s="99" t="s">
        <v>1616</v>
      </c>
      <c r="E319" s="99">
        <v>1</v>
      </c>
      <c r="F319" s="99" t="s">
        <v>1936</v>
      </c>
      <c r="G319" s="75">
        <v>18</v>
      </c>
      <c r="H319" s="367"/>
      <c r="I319" s="367"/>
    </row>
    <row r="320" spans="1:9">
      <c r="A320" s="119">
        <f t="shared" si="4"/>
        <v>316</v>
      </c>
      <c r="B320" s="145" t="s">
        <v>2153</v>
      </c>
      <c r="C320" s="99" t="s">
        <v>241</v>
      </c>
      <c r="D320" s="99" t="s">
        <v>1616</v>
      </c>
      <c r="E320" s="99">
        <v>1</v>
      </c>
      <c r="F320" s="99" t="s">
        <v>1936</v>
      </c>
      <c r="G320" s="75">
        <v>18</v>
      </c>
      <c r="H320" s="367"/>
      <c r="I320" s="367"/>
    </row>
    <row r="321" spans="1:9">
      <c r="A321" s="119">
        <f t="shared" si="4"/>
        <v>317</v>
      </c>
      <c r="B321" s="145" t="s">
        <v>2154</v>
      </c>
      <c r="C321" s="99" t="s">
        <v>241</v>
      </c>
      <c r="D321" s="99" t="s">
        <v>1616</v>
      </c>
      <c r="E321" s="99">
        <v>1</v>
      </c>
      <c r="F321" s="99" t="s">
        <v>1936</v>
      </c>
      <c r="G321" s="74">
        <v>17.5</v>
      </c>
      <c r="H321" s="367"/>
      <c r="I321" s="367"/>
    </row>
    <row r="322" spans="1:9">
      <c r="A322" s="119">
        <f t="shared" si="4"/>
        <v>318</v>
      </c>
      <c r="B322" s="145" t="s">
        <v>2155</v>
      </c>
      <c r="C322" s="99" t="s">
        <v>241</v>
      </c>
      <c r="D322" s="99" t="s">
        <v>1616</v>
      </c>
      <c r="E322" s="99">
        <v>1</v>
      </c>
      <c r="F322" s="99" t="s">
        <v>1936</v>
      </c>
      <c r="G322" s="74">
        <v>17.5</v>
      </c>
      <c r="H322" s="367"/>
      <c r="I322" s="367"/>
    </row>
    <row r="323" spans="1:9">
      <c r="A323" s="119">
        <f t="shared" si="4"/>
        <v>319</v>
      </c>
      <c r="B323" s="145" t="s">
        <v>2156</v>
      </c>
      <c r="C323" s="99" t="s">
        <v>241</v>
      </c>
      <c r="D323" s="99" t="s">
        <v>1616</v>
      </c>
      <c r="E323" s="99">
        <v>1</v>
      </c>
      <c r="F323" s="99" t="s">
        <v>1936</v>
      </c>
      <c r="G323" s="75">
        <v>1.5</v>
      </c>
      <c r="H323" s="367"/>
      <c r="I323" s="367"/>
    </row>
    <row r="324" spans="1:9">
      <c r="A324" s="119">
        <f t="shared" si="4"/>
        <v>320</v>
      </c>
      <c r="B324" s="145" t="s">
        <v>2157</v>
      </c>
      <c r="C324" s="99" t="s">
        <v>241</v>
      </c>
      <c r="D324" s="99" t="s">
        <v>1616</v>
      </c>
      <c r="E324" s="99">
        <v>1</v>
      </c>
      <c r="F324" s="99" t="s">
        <v>1936</v>
      </c>
      <c r="G324" s="74">
        <v>20.5</v>
      </c>
      <c r="H324" s="367"/>
      <c r="I324" s="367"/>
    </row>
    <row r="325" spans="1:9">
      <c r="A325" s="119">
        <f t="shared" si="4"/>
        <v>321</v>
      </c>
      <c r="B325" s="145" t="s">
        <v>2158</v>
      </c>
      <c r="C325" s="99" t="s">
        <v>241</v>
      </c>
      <c r="D325" s="99" t="s">
        <v>1616</v>
      </c>
      <c r="E325" s="99">
        <v>1</v>
      </c>
      <c r="F325" s="99" t="s">
        <v>1936</v>
      </c>
      <c r="G325" s="74">
        <v>23</v>
      </c>
      <c r="H325" s="367"/>
      <c r="I325" s="367"/>
    </row>
    <row r="326" spans="1:9">
      <c r="A326" s="119">
        <f t="shared" si="4"/>
        <v>322</v>
      </c>
      <c r="B326" s="145" t="s">
        <v>2159</v>
      </c>
      <c r="C326" s="99" t="s">
        <v>241</v>
      </c>
      <c r="D326" s="99" t="s">
        <v>1616</v>
      </c>
      <c r="E326" s="99">
        <v>1</v>
      </c>
      <c r="F326" s="99" t="s">
        <v>1936</v>
      </c>
      <c r="G326" s="74">
        <v>66</v>
      </c>
      <c r="H326" s="367"/>
      <c r="I326" s="367"/>
    </row>
    <row r="327" spans="1:9" ht="31.2">
      <c r="A327" s="119">
        <f t="shared" ref="A327:A390" si="5">A326+1</f>
        <v>323</v>
      </c>
      <c r="B327" s="145" t="s">
        <v>2160</v>
      </c>
      <c r="C327" s="99" t="s">
        <v>241</v>
      </c>
      <c r="D327" s="99" t="s">
        <v>1616</v>
      </c>
      <c r="E327" s="99">
        <v>1</v>
      </c>
      <c r="F327" s="99" t="s">
        <v>1936</v>
      </c>
      <c r="G327" s="74">
        <v>2.5</v>
      </c>
      <c r="H327" s="367"/>
      <c r="I327" s="367"/>
    </row>
    <row r="328" spans="1:9">
      <c r="A328" s="119">
        <f t="shared" si="5"/>
        <v>324</v>
      </c>
      <c r="B328" s="145" t="s">
        <v>2161</v>
      </c>
      <c r="C328" s="99" t="s">
        <v>241</v>
      </c>
      <c r="D328" s="99" t="s">
        <v>1616</v>
      </c>
      <c r="E328" s="99">
        <v>1</v>
      </c>
      <c r="F328" s="99" t="s">
        <v>1936</v>
      </c>
      <c r="G328" s="74">
        <v>38</v>
      </c>
      <c r="H328" s="367"/>
      <c r="I328" s="367"/>
    </row>
    <row r="329" spans="1:9">
      <c r="A329" s="119">
        <f t="shared" si="5"/>
        <v>325</v>
      </c>
      <c r="B329" s="308" t="s">
        <v>2162</v>
      </c>
      <c r="C329" s="99" t="s">
        <v>241</v>
      </c>
      <c r="D329" s="99" t="s">
        <v>1616</v>
      </c>
      <c r="E329" s="99">
        <v>1</v>
      </c>
      <c r="F329" s="99" t="s">
        <v>1936</v>
      </c>
      <c r="G329" s="75">
        <v>72</v>
      </c>
      <c r="H329" s="367"/>
      <c r="I329" s="367"/>
    </row>
    <row r="330" spans="1:9">
      <c r="A330" s="119">
        <f t="shared" si="5"/>
        <v>326</v>
      </c>
      <c r="B330" s="145" t="s">
        <v>2163</v>
      </c>
      <c r="C330" s="99" t="s">
        <v>241</v>
      </c>
      <c r="D330" s="99" t="s">
        <v>1616</v>
      </c>
      <c r="E330" s="99">
        <v>1</v>
      </c>
      <c r="F330" s="99" t="s">
        <v>1936</v>
      </c>
      <c r="G330" s="74">
        <v>38</v>
      </c>
      <c r="H330" s="367"/>
      <c r="I330" s="367"/>
    </row>
    <row r="331" spans="1:9">
      <c r="A331" s="119">
        <f t="shared" si="5"/>
        <v>327</v>
      </c>
      <c r="B331" s="145" t="s">
        <v>2164</v>
      </c>
      <c r="C331" s="99" t="s">
        <v>241</v>
      </c>
      <c r="D331" s="99" t="s">
        <v>1616</v>
      </c>
      <c r="E331" s="99">
        <v>1</v>
      </c>
      <c r="F331" s="99" t="s">
        <v>1936</v>
      </c>
      <c r="G331" s="37">
        <v>85.91</v>
      </c>
      <c r="H331" s="367"/>
      <c r="I331" s="367"/>
    </row>
    <row r="332" spans="1:9">
      <c r="A332" s="119">
        <f t="shared" si="5"/>
        <v>328</v>
      </c>
      <c r="B332" s="145" t="s">
        <v>2165</v>
      </c>
      <c r="C332" s="99" t="s">
        <v>241</v>
      </c>
      <c r="D332" s="99" t="s">
        <v>1616</v>
      </c>
      <c r="E332" s="99">
        <v>1</v>
      </c>
      <c r="F332" s="99" t="s">
        <v>1936</v>
      </c>
      <c r="G332" s="37">
        <v>85.91</v>
      </c>
      <c r="H332" s="367"/>
      <c r="I332" s="367"/>
    </row>
    <row r="333" spans="1:9">
      <c r="A333" s="119">
        <f t="shared" si="5"/>
        <v>329</v>
      </c>
      <c r="B333" s="145" t="s">
        <v>2166</v>
      </c>
      <c r="C333" s="99" t="s">
        <v>241</v>
      </c>
      <c r="D333" s="99" t="s">
        <v>1616</v>
      </c>
      <c r="E333" s="99">
        <v>1</v>
      </c>
      <c r="F333" s="99" t="s">
        <v>1936</v>
      </c>
      <c r="G333" s="74">
        <v>88.8</v>
      </c>
      <c r="H333" s="367"/>
      <c r="I333" s="367"/>
    </row>
    <row r="334" spans="1:9">
      <c r="A334" s="119">
        <f t="shared" si="5"/>
        <v>330</v>
      </c>
      <c r="B334" s="145" t="s">
        <v>2167</v>
      </c>
      <c r="C334" s="99" t="s">
        <v>241</v>
      </c>
      <c r="D334" s="99" t="s">
        <v>1616</v>
      </c>
      <c r="E334" s="99">
        <v>1</v>
      </c>
      <c r="F334" s="99" t="s">
        <v>1936</v>
      </c>
      <c r="G334" s="37">
        <v>32</v>
      </c>
      <c r="H334" s="367"/>
      <c r="I334" s="367"/>
    </row>
    <row r="335" spans="1:9">
      <c r="A335" s="119">
        <f t="shared" si="5"/>
        <v>331</v>
      </c>
      <c r="B335" s="145" t="s">
        <v>2168</v>
      </c>
      <c r="C335" s="99" t="s">
        <v>241</v>
      </c>
      <c r="D335" s="99" t="s">
        <v>1616</v>
      </c>
      <c r="E335" s="99">
        <v>1</v>
      </c>
      <c r="F335" s="99" t="s">
        <v>1936</v>
      </c>
      <c r="G335" s="74">
        <v>31.6</v>
      </c>
      <c r="H335" s="367"/>
      <c r="I335" s="367"/>
    </row>
    <row r="336" spans="1:9">
      <c r="A336" s="119">
        <f t="shared" si="5"/>
        <v>332</v>
      </c>
      <c r="B336" s="124" t="s">
        <v>2169</v>
      </c>
      <c r="C336" s="99" t="s">
        <v>241</v>
      </c>
      <c r="D336" s="99" t="s">
        <v>1616</v>
      </c>
      <c r="E336" s="99">
        <v>1</v>
      </c>
      <c r="F336" s="99" t="s">
        <v>1936</v>
      </c>
      <c r="G336" s="74">
        <v>1.2</v>
      </c>
      <c r="H336" s="367"/>
      <c r="I336" s="367"/>
    </row>
    <row r="337" spans="1:9">
      <c r="A337" s="119">
        <f t="shared" si="5"/>
        <v>333</v>
      </c>
      <c r="B337" s="145" t="s">
        <v>2170</v>
      </c>
      <c r="C337" s="99" t="s">
        <v>241</v>
      </c>
      <c r="D337" s="99" t="s">
        <v>1616</v>
      </c>
      <c r="E337" s="99">
        <v>1</v>
      </c>
      <c r="F337" s="99" t="s">
        <v>1936</v>
      </c>
      <c r="G337" s="74">
        <v>9.7799999999999994</v>
      </c>
      <c r="H337" s="367"/>
      <c r="I337" s="367"/>
    </row>
    <row r="338" spans="1:9">
      <c r="A338" s="119">
        <f t="shared" si="5"/>
        <v>334</v>
      </c>
      <c r="B338" s="145" t="s">
        <v>2171</v>
      </c>
      <c r="C338" s="99" t="s">
        <v>241</v>
      </c>
      <c r="D338" s="99" t="s">
        <v>1616</v>
      </c>
      <c r="E338" s="99">
        <v>1</v>
      </c>
      <c r="F338" s="99" t="s">
        <v>1936</v>
      </c>
      <c r="G338" s="74">
        <v>9.7799999999999994</v>
      </c>
      <c r="H338" s="367"/>
      <c r="I338" s="367"/>
    </row>
    <row r="339" spans="1:9">
      <c r="A339" s="119">
        <f t="shared" si="5"/>
        <v>335</v>
      </c>
      <c r="B339" s="124" t="s">
        <v>2172</v>
      </c>
      <c r="C339" s="99" t="s">
        <v>241</v>
      </c>
      <c r="D339" s="99" t="s">
        <v>1616</v>
      </c>
      <c r="E339" s="99">
        <v>1</v>
      </c>
      <c r="F339" s="99" t="s">
        <v>1936</v>
      </c>
      <c r="G339" s="74">
        <v>70</v>
      </c>
      <c r="H339" s="367"/>
      <c r="I339" s="367"/>
    </row>
    <row r="340" spans="1:9">
      <c r="A340" s="119">
        <f t="shared" si="5"/>
        <v>336</v>
      </c>
      <c r="B340" s="124" t="s">
        <v>2173</v>
      </c>
      <c r="C340" s="99" t="s">
        <v>241</v>
      </c>
      <c r="D340" s="99" t="s">
        <v>1616</v>
      </c>
      <c r="E340" s="99">
        <v>1</v>
      </c>
      <c r="F340" s="99" t="s">
        <v>1936</v>
      </c>
      <c r="G340" s="37">
        <v>58.5</v>
      </c>
      <c r="H340" s="367"/>
      <c r="I340" s="367"/>
    </row>
    <row r="341" spans="1:9">
      <c r="A341" s="119">
        <f t="shared" si="5"/>
        <v>337</v>
      </c>
      <c r="B341" s="124" t="s">
        <v>2174</v>
      </c>
      <c r="C341" s="99" t="s">
        <v>241</v>
      </c>
      <c r="D341" s="99" t="s">
        <v>1616</v>
      </c>
      <c r="E341" s="99">
        <v>1</v>
      </c>
      <c r="F341" s="99" t="s">
        <v>1936</v>
      </c>
      <c r="G341" s="74">
        <v>0.85</v>
      </c>
      <c r="H341" s="367"/>
      <c r="I341" s="367"/>
    </row>
    <row r="342" spans="1:9">
      <c r="A342" s="119">
        <f t="shared" si="5"/>
        <v>338</v>
      </c>
      <c r="B342" s="124" t="s">
        <v>2175</v>
      </c>
      <c r="C342" s="99" t="s">
        <v>241</v>
      </c>
      <c r="D342" s="99" t="s">
        <v>1616</v>
      </c>
      <c r="E342" s="99">
        <v>1</v>
      </c>
      <c r="F342" s="99" t="s">
        <v>1936</v>
      </c>
      <c r="G342" s="74">
        <v>0.85</v>
      </c>
      <c r="H342" s="367"/>
      <c r="I342" s="367"/>
    </row>
    <row r="343" spans="1:9">
      <c r="A343" s="119">
        <f t="shared" si="5"/>
        <v>339</v>
      </c>
      <c r="B343" s="124" t="s">
        <v>2176</v>
      </c>
      <c r="C343" s="99" t="s">
        <v>241</v>
      </c>
      <c r="D343" s="99" t="s">
        <v>1616</v>
      </c>
      <c r="E343" s="99">
        <v>1</v>
      </c>
      <c r="F343" s="99" t="s">
        <v>1936</v>
      </c>
      <c r="G343" s="74">
        <v>0.75</v>
      </c>
      <c r="H343" s="367"/>
      <c r="I343" s="367"/>
    </row>
    <row r="344" spans="1:9">
      <c r="A344" s="119">
        <f t="shared" si="5"/>
        <v>340</v>
      </c>
      <c r="B344" s="145" t="s">
        <v>2177</v>
      </c>
      <c r="C344" s="99" t="s">
        <v>241</v>
      </c>
      <c r="D344" s="99" t="s">
        <v>1616</v>
      </c>
      <c r="E344" s="99">
        <v>1</v>
      </c>
      <c r="F344" s="99" t="s">
        <v>1936</v>
      </c>
      <c r="G344" s="74">
        <v>105</v>
      </c>
      <c r="H344" s="367"/>
      <c r="I344" s="367"/>
    </row>
    <row r="345" spans="1:9">
      <c r="A345" s="119">
        <f t="shared" si="5"/>
        <v>341</v>
      </c>
      <c r="B345" s="145" t="s">
        <v>2178</v>
      </c>
      <c r="C345" s="99" t="s">
        <v>241</v>
      </c>
      <c r="D345" s="99" t="s">
        <v>1616</v>
      </c>
      <c r="E345" s="99">
        <v>1</v>
      </c>
      <c r="F345" s="99" t="s">
        <v>1936</v>
      </c>
      <c r="G345" s="74">
        <v>60</v>
      </c>
      <c r="H345" s="367"/>
      <c r="I345" s="367"/>
    </row>
    <row r="346" spans="1:9">
      <c r="A346" s="119">
        <f t="shared" si="5"/>
        <v>342</v>
      </c>
      <c r="B346" s="145" t="s">
        <v>2179</v>
      </c>
      <c r="C346" s="99" t="s">
        <v>241</v>
      </c>
      <c r="D346" s="99" t="s">
        <v>1616</v>
      </c>
      <c r="E346" s="99">
        <v>1</v>
      </c>
      <c r="F346" s="99" t="s">
        <v>1936</v>
      </c>
      <c r="G346" s="74">
        <v>45</v>
      </c>
      <c r="H346" s="367"/>
      <c r="I346" s="367"/>
    </row>
    <row r="347" spans="1:9">
      <c r="A347" s="119">
        <f t="shared" si="5"/>
        <v>343</v>
      </c>
      <c r="B347" s="145" t="s">
        <v>2180</v>
      </c>
      <c r="C347" s="99" t="s">
        <v>241</v>
      </c>
      <c r="D347" s="99" t="s">
        <v>1616</v>
      </c>
      <c r="E347" s="99">
        <v>1</v>
      </c>
      <c r="F347" s="99" t="s">
        <v>1936</v>
      </c>
      <c r="G347" s="74">
        <v>109</v>
      </c>
      <c r="H347" s="367"/>
      <c r="I347" s="367"/>
    </row>
    <row r="348" spans="1:9">
      <c r="A348" s="119">
        <f t="shared" si="5"/>
        <v>344</v>
      </c>
      <c r="B348" s="124" t="s">
        <v>2181</v>
      </c>
      <c r="C348" s="99" t="s">
        <v>241</v>
      </c>
      <c r="D348" s="99" t="s">
        <v>1616</v>
      </c>
      <c r="E348" s="99">
        <v>1</v>
      </c>
      <c r="F348" s="99" t="s">
        <v>1936</v>
      </c>
      <c r="G348" s="74">
        <v>41.58</v>
      </c>
      <c r="H348" s="367"/>
      <c r="I348" s="367"/>
    </row>
    <row r="349" spans="1:9">
      <c r="A349" s="119">
        <f t="shared" si="5"/>
        <v>345</v>
      </c>
      <c r="B349" s="124" t="s">
        <v>2182</v>
      </c>
      <c r="C349" s="99" t="s">
        <v>241</v>
      </c>
      <c r="D349" s="99" t="s">
        <v>1616</v>
      </c>
      <c r="E349" s="99">
        <v>1</v>
      </c>
      <c r="F349" s="99" t="s">
        <v>1936</v>
      </c>
      <c r="G349" s="74">
        <v>41.58</v>
      </c>
      <c r="H349" s="367"/>
      <c r="I349" s="367"/>
    </row>
    <row r="350" spans="1:9">
      <c r="A350" s="119">
        <f t="shared" si="5"/>
        <v>346</v>
      </c>
      <c r="B350" s="124" t="s">
        <v>2183</v>
      </c>
      <c r="C350" s="99" t="s">
        <v>241</v>
      </c>
      <c r="D350" s="99" t="s">
        <v>1616</v>
      </c>
      <c r="E350" s="99">
        <v>1</v>
      </c>
      <c r="F350" s="99" t="s">
        <v>1936</v>
      </c>
      <c r="G350" s="74">
        <v>33</v>
      </c>
      <c r="H350" s="367"/>
      <c r="I350" s="367"/>
    </row>
    <row r="351" spans="1:9">
      <c r="A351" s="119">
        <f t="shared" si="5"/>
        <v>347</v>
      </c>
      <c r="B351" s="145" t="s">
        <v>2184</v>
      </c>
      <c r="C351" s="99" t="s">
        <v>241</v>
      </c>
      <c r="D351" s="99" t="s">
        <v>1616</v>
      </c>
      <c r="E351" s="99">
        <v>1</v>
      </c>
      <c r="F351" s="99" t="s">
        <v>1936</v>
      </c>
      <c r="G351" s="75">
        <v>34.799999999999997</v>
      </c>
      <c r="H351" s="367"/>
      <c r="I351" s="367"/>
    </row>
    <row r="352" spans="1:9">
      <c r="A352" s="119">
        <f t="shared" si="5"/>
        <v>348</v>
      </c>
      <c r="B352" s="145" t="s">
        <v>2185</v>
      </c>
      <c r="C352" s="99" t="s">
        <v>241</v>
      </c>
      <c r="D352" s="99" t="s">
        <v>1616</v>
      </c>
      <c r="E352" s="99">
        <v>1</v>
      </c>
      <c r="F352" s="99" t="s">
        <v>1936</v>
      </c>
      <c r="G352" s="75">
        <v>20</v>
      </c>
      <c r="H352" s="367"/>
      <c r="I352" s="367"/>
    </row>
    <row r="353" spans="1:9">
      <c r="A353" s="119">
        <f t="shared" si="5"/>
        <v>349</v>
      </c>
      <c r="B353" s="145" t="s">
        <v>2186</v>
      </c>
      <c r="C353" s="99" t="s">
        <v>241</v>
      </c>
      <c r="D353" s="99" t="s">
        <v>1616</v>
      </c>
      <c r="E353" s="99">
        <v>1</v>
      </c>
      <c r="F353" s="99" t="s">
        <v>1936</v>
      </c>
      <c r="G353" s="75">
        <v>42</v>
      </c>
      <c r="H353" s="367"/>
      <c r="I353" s="367"/>
    </row>
    <row r="354" spans="1:9">
      <c r="A354" s="119">
        <f t="shared" si="5"/>
        <v>350</v>
      </c>
      <c r="B354" s="145" t="s">
        <v>2187</v>
      </c>
      <c r="C354" s="99" t="s">
        <v>241</v>
      </c>
      <c r="D354" s="99" t="s">
        <v>1616</v>
      </c>
      <c r="E354" s="99">
        <v>1</v>
      </c>
      <c r="F354" s="99" t="s">
        <v>1936</v>
      </c>
      <c r="G354" s="74">
        <v>29</v>
      </c>
      <c r="H354" s="367"/>
      <c r="I354" s="367"/>
    </row>
    <row r="355" spans="1:9">
      <c r="A355" s="119">
        <f t="shared" si="5"/>
        <v>351</v>
      </c>
      <c r="B355" s="124" t="s">
        <v>2188</v>
      </c>
      <c r="C355" s="99" t="s">
        <v>241</v>
      </c>
      <c r="D355" s="99" t="s">
        <v>1616</v>
      </c>
      <c r="E355" s="99">
        <v>1</v>
      </c>
      <c r="F355" s="99" t="s">
        <v>1936</v>
      </c>
      <c r="G355" s="74">
        <v>6</v>
      </c>
      <c r="H355" s="367"/>
      <c r="I355" s="367"/>
    </row>
    <row r="356" spans="1:9">
      <c r="A356" s="119">
        <f t="shared" si="5"/>
        <v>352</v>
      </c>
      <c r="B356" s="124" t="s">
        <v>2189</v>
      </c>
      <c r="C356" s="99" t="s">
        <v>241</v>
      </c>
      <c r="D356" s="99" t="s">
        <v>1616</v>
      </c>
      <c r="E356" s="99">
        <v>1</v>
      </c>
      <c r="F356" s="99" t="s">
        <v>1936</v>
      </c>
      <c r="G356" s="74">
        <v>20</v>
      </c>
      <c r="H356" s="367"/>
      <c r="I356" s="367"/>
    </row>
    <row r="357" spans="1:9">
      <c r="A357" s="119">
        <f t="shared" si="5"/>
        <v>353</v>
      </c>
      <c r="B357" s="124" t="s">
        <v>2190</v>
      </c>
      <c r="C357" s="99" t="s">
        <v>241</v>
      </c>
      <c r="D357" s="99" t="s">
        <v>1616</v>
      </c>
      <c r="E357" s="99">
        <v>1</v>
      </c>
      <c r="F357" s="99" t="s">
        <v>1936</v>
      </c>
      <c r="G357" s="74">
        <v>47</v>
      </c>
      <c r="H357" s="367"/>
      <c r="I357" s="367"/>
    </row>
    <row r="358" spans="1:9">
      <c r="A358" s="119">
        <f t="shared" si="5"/>
        <v>354</v>
      </c>
      <c r="B358" s="124" t="s">
        <v>2191</v>
      </c>
      <c r="C358" s="99" t="s">
        <v>241</v>
      </c>
      <c r="D358" s="99" t="s">
        <v>1616</v>
      </c>
      <c r="E358" s="99">
        <v>1</v>
      </c>
      <c r="F358" s="99" t="s">
        <v>1936</v>
      </c>
      <c r="G358" s="74">
        <v>47</v>
      </c>
      <c r="H358" s="367"/>
      <c r="I358" s="367"/>
    </row>
    <row r="359" spans="1:9">
      <c r="A359" s="119">
        <f t="shared" si="5"/>
        <v>355</v>
      </c>
      <c r="B359" s="124" t="s">
        <v>2192</v>
      </c>
      <c r="C359" s="99" t="s">
        <v>241</v>
      </c>
      <c r="D359" s="99" t="s">
        <v>1616</v>
      </c>
      <c r="E359" s="99">
        <v>1</v>
      </c>
      <c r="F359" s="99" t="s">
        <v>1936</v>
      </c>
      <c r="G359" s="74">
        <v>86</v>
      </c>
      <c r="H359" s="367"/>
      <c r="I359" s="367"/>
    </row>
    <row r="360" spans="1:9">
      <c r="A360" s="119">
        <f t="shared" si="5"/>
        <v>356</v>
      </c>
      <c r="B360" s="145" t="s">
        <v>2193</v>
      </c>
      <c r="C360" s="99" t="s">
        <v>241</v>
      </c>
      <c r="D360" s="99" t="s">
        <v>1616</v>
      </c>
      <c r="E360" s="99">
        <v>1</v>
      </c>
      <c r="F360" s="99" t="s">
        <v>1936</v>
      </c>
      <c r="G360" s="37">
        <v>77</v>
      </c>
      <c r="H360" s="367"/>
      <c r="I360" s="367"/>
    </row>
    <row r="361" spans="1:9" ht="31.2">
      <c r="A361" s="119">
        <f t="shared" si="5"/>
        <v>357</v>
      </c>
      <c r="B361" s="145" t="s">
        <v>2194</v>
      </c>
      <c r="C361" s="99" t="s">
        <v>241</v>
      </c>
      <c r="D361" s="99" t="s">
        <v>1616</v>
      </c>
      <c r="E361" s="99">
        <v>1</v>
      </c>
      <c r="F361" s="99" t="s">
        <v>1936</v>
      </c>
      <c r="G361" s="37">
        <v>12</v>
      </c>
      <c r="H361" s="367"/>
      <c r="I361" s="367"/>
    </row>
    <row r="362" spans="1:9">
      <c r="A362" s="119">
        <f t="shared" si="5"/>
        <v>358</v>
      </c>
      <c r="B362" s="145" t="s">
        <v>2195</v>
      </c>
      <c r="C362" s="99" t="s">
        <v>241</v>
      </c>
      <c r="D362" s="99" t="s">
        <v>1616</v>
      </c>
      <c r="E362" s="99">
        <v>1</v>
      </c>
      <c r="F362" s="99" t="s">
        <v>1936</v>
      </c>
      <c r="G362" s="37">
        <v>24.91</v>
      </c>
      <c r="H362" s="367"/>
      <c r="I362" s="367"/>
    </row>
    <row r="363" spans="1:9">
      <c r="A363" s="119">
        <f t="shared" si="5"/>
        <v>359</v>
      </c>
      <c r="B363" s="145" t="s">
        <v>2196</v>
      </c>
      <c r="C363" s="99" t="s">
        <v>241</v>
      </c>
      <c r="D363" s="99" t="s">
        <v>1616</v>
      </c>
      <c r="E363" s="99">
        <v>1</v>
      </c>
      <c r="F363" s="99" t="s">
        <v>1936</v>
      </c>
      <c r="G363" s="37">
        <v>33</v>
      </c>
      <c r="H363" s="367"/>
      <c r="I363" s="367"/>
    </row>
    <row r="364" spans="1:9">
      <c r="A364" s="119">
        <f t="shared" si="5"/>
        <v>360</v>
      </c>
      <c r="B364" s="145" t="s">
        <v>2197</v>
      </c>
      <c r="C364" s="99" t="s">
        <v>241</v>
      </c>
      <c r="D364" s="99" t="s">
        <v>1616</v>
      </c>
      <c r="E364" s="99">
        <v>1</v>
      </c>
      <c r="F364" s="99" t="s">
        <v>1936</v>
      </c>
      <c r="G364" s="37">
        <v>14</v>
      </c>
      <c r="H364" s="367"/>
      <c r="I364" s="367"/>
    </row>
    <row r="365" spans="1:9">
      <c r="A365" s="119">
        <f t="shared" si="5"/>
        <v>361</v>
      </c>
      <c r="B365" s="145" t="s">
        <v>2198</v>
      </c>
      <c r="C365" s="99" t="s">
        <v>241</v>
      </c>
      <c r="D365" s="99" t="s">
        <v>1616</v>
      </c>
      <c r="E365" s="99">
        <v>1</v>
      </c>
      <c r="F365" s="99" t="s">
        <v>1936</v>
      </c>
      <c r="G365" s="74">
        <v>43.91</v>
      </c>
      <c r="H365" s="367"/>
      <c r="I365" s="367"/>
    </row>
    <row r="366" spans="1:9" ht="31.2">
      <c r="A366" s="119">
        <f t="shared" si="5"/>
        <v>362</v>
      </c>
      <c r="B366" s="145" t="s">
        <v>2199</v>
      </c>
      <c r="C366" s="99" t="s">
        <v>241</v>
      </c>
      <c r="D366" s="99" t="s">
        <v>1616</v>
      </c>
      <c r="E366" s="99">
        <v>1</v>
      </c>
      <c r="F366" s="99" t="s">
        <v>1936</v>
      </c>
      <c r="G366" s="37">
        <v>42.4</v>
      </c>
      <c r="H366" s="367"/>
      <c r="I366" s="367"/>
    </row>
    <row r="367" spans="1:9">
      <c r="A367" s="119">
        <f t="shared" si="5"/>
        <v>363</v>
      </c>
      <c r="B367" s="145" t="s">
        <v>2200</v>
      </c>
      <c r="C367" s="99" t="s">
        <v>241</v>
      </c>
      <c r="D367" s="99" t="s">
        <v>1616</v>
      </c>
      <c r="E367" s="99">
        <v>1</v>
      </c>
      <c r="F367" s="99" t="s">
        <v>1936</v>
      </c>
      <c r="G367" s="75">
        <v>20.32</v>
      </c>
      <c r="H367" s="367"/>
      <c r="I367" s="367"/>
    </row>
    <row r="368" spans="1:9">
      <c r="A368" s="119">
        <f t="shared" si="5"/>
        <v>364</v>
      </c>
      <c r="B368" s="145" t="s">
        <v>2201</v>
      </c>
      <c r="C368" s="99" t="s">
        <v>241</v>
      </c>
      <c r="D368" s="99" t="s">
        <v>1616</v>
      </c>
      <c r="E368" s="99">
        <v>1</v>
      </c>
      <c r="F368" s="99" t="s">
        <v>1936</v>
      </c>
      <c r="G368" s="74">
        <v>21.12</v>
      </c>
      <c r="H368" s="367"/>
      <c r="I368" s="367"/>
    </row>
    <row r="369" spans="1:9">
      <c r="A369" s="119">
        <f t="shared" si="5"/>
        <v>365</v>
      </c>
      <c r="B369" s="145" t="s">
        <v>2202</v>
      </c>
      <c r="C369" s="99" t="s">
        <v>241</v>
      </c>
      <c r="D369" s="99" t="s">
        <v>1616</v>
      </c>
      <c r="E369" s="99">
        <v>1</v>
      </c>
      <c r="F369" s="99" t="s">
        <v>1936</v>
      </c>
      <c r="G369" s="74">
        <v>21.12</v>
      </c>
      <c r="H369" s="367"/>
      <c r="I369" s="367"/>
    </row>
    <row r="370" spans="1:9">
      <c r="A370" s="119">
        <f t="shared" si="5"/>
        <v>366</v>
      </c>
      <c r="B370" s="124" t="s">
        <v>2203</v>
      </c>
      <c r="C370" s="99" t="s">
        <v>241</v>
      </c>
      <c r="D370" s="99" t="s">
        <v>1616</v>
      </c>
      <c r="E370" s="99">
        <v>1</v>
      </c>
      <c r="F370" s="99" t="s">
        <v>1936</v>
      </c>
      <c r="G370" s="74">
        <v>15</v>
      </c>
      <c r="H370" s="367"/>
      <c r="I370" s="367"/>
    </row>
    <row r="371" spans="1:9">
      <c r="A371" s="119">
        <f t="shared" si="5"/>
        <v>367</v>
      </c>
      <c r="B371" s="124" t="s">
        <v>2204</v>
      </c>
      <c r="C371" s="99" t="s">
        <v>241</v>
      </c>
      <c r="D371" s="99" t="s">
        <v>1616</v>
      </c>
      <c r="E371" s="99">
        <v>1</v>
      </c>
      <c r="F371" s="99" t="s">
        <v>1936</v>
      </c>
      <c r="G371" s="74">
        <v>15</v>
      </c>
      <c r="H371" s="367"/>
      <c r="I371" s="367"/>
    </row>
    <row r="372" spans="1:9">
      <c r="A372" s="119">
        <f t="shared" si="5"/>
        <v>368</v>
      </c>
      <c r="B372" s="145" t="s">
        <v>2205</v>
      </c>
      <c r="C372" s="99" t="s">
        <v>241</v>
      </c>
      <c r="D372" s="99" t="s">
        <v>1616</v>
      </c>
      <c r="E372" s="99">
        <v>1</v>
      </c>
      <c r="F372" s="99" t="s">
        <v>1936</v>
      </c>
      <c r="G372" s="37">
        <v>60.5</v>
      </c>
      <c r="H372" s="367"/>
      <c r="I372" s="367"/>
    </row>
    <row r="373" spans="1:9">
      <c r="A373" s="119">
        <f t="shared" si="5"/>
        <v>369</v>
      </c>
      <c r="B373" s="145" t="s">
        <v>2206</v>
      </c>
      <c r="C373" s="99" t="s">
        <v>241</v>
      </c>
      <c r="D373" s="99" t="s">
        <v>1616</v>
      </c>
      <c r="E373" s="99">
        <v>1</v>
      </c>
      <c r="F373" s="99" t="s">
        <v>1936</v>
      </c>
      <c r="G373" s="37">
        <v>60.5</v>
      </c>
      <c r="H373" s="367"/>
      <c r="I373" s="367"/>
    </row>
    <row r="374" spans="1:9">
      <c r="A374" s="119">
        <f t="shared" si="5"/>
        <v>370</v>
      </c>
      <c r="B374" s="308" t="s">
        <v>2207</v>
      </c>
      <c r="C374" s="99" t="s">
        <v>241</v>
      </c>
      <c r="D374" s="99" t="s">
        <v>1616</v>
      </c>
      <c r="E374" s="99">
        <v>1</v>
      </c>
      <c r="F374" s="99" t="s">
        <v>1936</v>
      </c>
      <c r="G374" s="74">
        <v>34.665999999999997</v>
      </c>
      <c r="H374" s="367"/>
      <c r="I374" s="367"/>
    </row>
    <row r="375" spans="1:9">
      <c r="A375" s="119">
        <f t="shared" si="5"/>
        <v>371</v>
      </c>
      <c r="B375" s="145" t="s">
        <v>2208</v>
      </c>
      <c r="C375" s="99" t="s">
        <v>241</v>
      </c>
      <c r="D375" s="99" t="s">
        <v>1616</v>
      </c>
      <c r="E375" s="99">
        <v>1</v>
      </c>
      <c r="F375" s="99" t="s">
        <v>1936</v>
      </c>
      <c r="G375" s="37">
        <v>16.5</v>
      </c>
      <c r="H375" s="367"/>
      <c r="I375" s="367"/>
    </row>
    <row r="376" spans="1:9">
      <c r="A376" s="119">
        <f t="shared" si="5"/>
        <v>372</v>
      </c>
      <c r="B376" s="124" t="s">
        <v>2209</v>
      </c>
      <c r="C376" s="99" t="s">
        <v>241</v>
      </c>
      <c r="D376" s="99" t="s">
        <v>1616</v>
      </c>
      <c r="E376" s="99">
        <v>1</v>
      </c>
      <c r="F376" s="99" t="s">
        <v>1936</v>
      </c>
      <c r="G376" s="74">
        <v>48</v>
      </c>
      <c r="H376" s="367"/>
      <c r="I376" s="367"/>
    </row>
    <row r="377" spans="1:9">
      <c r="A377" s="119">
        <f t="shared" si="5"/>
        <v>373</v>
      </c>
      <c r="B377" s="124" t="s">
        <v>2210</v>
      </c>
      <c r="C377" s="99" t="s">
        <v>241</v>
      </c>
      <c r="D377" s="99" t="s">
        <v>1616</v>
      </c>
      <c r="E377" s="99">
        <v>1</v>
      </c>
      <c r="F377" s="99" t="s">
        <v>1936</v>
      </c>
      <c r="G377" s="74">
        <v>45</v>
      </c>
      <c r="H377" s="367"/>
      <c r="I377" s="367"/>
    </row>
    <row r="378" spans="1:9">
      <c r="A378" s="119">
        <f t="shared" si="5"/>
        <v>374</v>
      </c>
      <c r="B378" s="124" t="s">
        <v>2211</v>
      </c>
      <c r="C378" s="99" t="s">
        <v>241</v>
      </c>
      <c r="D378" s="99" t="s">
        <v>1616</v>
      </c>
      <c r="E378" s="99">
        <v>1</v>
      </c>
      <c r="F378" s="99" t="s">
        <v>1936</v>
      </c>
      <c r="G378" s="74">
        <v>49</v>
      </c>
      <c r="H378" s="367"/>
      <c r="I378" s="367"/>
    </row>
    <row r="379" spans="1:9">
      <c r="A379" s="119">
        <f t="shared" si="5"/>
        <v>375</v>
      </c>
      <c r="B379" s="124" t="s">
        <v>2212</v>
      </c>
      <c r="C379" s="99" t="s">
        <v>241</v>
      </c>
      <c r="D379" s="99" t="s">
        <v>1616</v>
      </c>
      <c r="E379" s="99">
        <v>1</v>
      </c>
      <c r="F379" s="99" t="s">
        <v>1936</v>
      </c>
      <c r="G379" s="74">
        <v>48.5</v>
      </c>
      <c r="H379" s="367"/>
      <c r="I379" s="367"/>
    </row>
    <row r="380" spans="1:9">
      <c r="A380" s="119">
        <f t="shared" si="5"/>
        <v>376</v>
      </c>
      <c r="B380" s="145" t="s">
        <v>2213</v>
      </c>
      <c r="C380" s="99" t="s">
        <v>241</v>
      </c>
      <c r="D380" s="99" t="s">
        <v>1616</v>
      </c>
      <c r="E380" s="99">
        <v>1</v>
      </c>
      <c r="F380" s="99" t="s">
        <v>1936</v>
      </c>
      <c r="G380" s="37">
        <v>22</v>
      </c>
      <c r="H380" s="367"/>
      <c r="I380" s="367"/>
    </row>
    <row r="381" spans="1:9" ht="31.2">
      <c r="A381" s="119">
        <f t="shared" si="5"/>
        <v>377</v>
      </c>
      <c r="B381" s="145" t="s">
        <v>253</v>
      </c>
      <c r="C381" s="99" t="s">
        <v>241</v>
      </c>
      <c r="D381" s="99" t="s">
        <v>1616</v>
      </c>
      <c r="E381" s="99">
        <v>1</v>
      </c>
      <c r="F381" s="99" t="s">
        <v>1936</v>
      </c>
      <c r="G381" s="37">
        <v>32</v>
      </c>
      <c r="H381" s="367"/>
      <c r="I381" s="367"/>
    </row>
    <row r="382" spans="1:9">
      <c r="A382" s="119">
        <f t="shared" si="5"/>
        <v>378</v>
      </c>
      <c r="B382" s="124" t="s">
        <v>2214</v>
      </c>
      <c r="C382" s="99" t="s">
        <v>241</v>
      </c>
      <c r="D382" s="99" t="s">
        <v>1616</v>
      </c>
      <c r="E382" s="99">
        <v>1</v>
      </c>
      <c r="F382" s="99" t="s">
        <v>1936</v>
      </c>
      <c r="G382" s="74">
        <v>51</v>
      </c>
      <c r="H382" s="367"/>
      <c r="I382" s="367"/>
    </row>
    <row r="383" spans="1:9">
      <c r="A383" s="119">
        <f t="shared" si="5"/>
        <v>379</v>
      </c>
      <c r="B383" s="145" t="s">
        <v>2215</v>
      </c>
      <c r="C383" s="99" t="s">
        <v>241</v>
      </c>
      <c r="D383" s="99" t="s">
        <v>1616</v>
      </c>
      <c r="E383" s="99">
        <v>1</v>
      </c>
      <c r="F383" s="99" t="s">
        <v>1936</v>
      </c>
      <c r="G383" s="74">
        <v>1.55</v>
      </c>
      <c r="H383" s="367"/>
      <c r="I383" s="367"/>
    </row>
    <row r="384" spans="1:9">
      <c r="A384" s="119">
        <f t="shared" si="5"/>
        <v>380</v>
      </c>
      <c r="B384" s="145" t="s">
        <v>2216</v>
      </c>
      <c r="C384" s="99" t="s">
        <v>241</v>
      </c>
      <c r="D384" s="99" t="s">
        <v>1616</v>
      </c>
      <c r="E384" s="99">
        <v>1</v>
      </c>
      <c r="F384" s="99" t="s">
        <v>1936</v>
      </c>
      <c r="G384" s="74">
        <v>15.6</v>
      </c>
      <c r="H384" s="367"/>
      <c r="I384" s="367"/>
    </row>
    <row r="385" spans="1:9">
      <c r="A385" s="119">
        <f t="shared" si="5"/>
        <v>381</v>
      </c>
      <c r="B385" s="145" t="s">
        <v>2217</v>
      </c>
      <c r="C385" s="99" t="s">
        <v>241</v>
      </c>
      <c r="D385" s="99" t="s">
        <v>1616</v>
      </c>
      <c r="E385" s="99">
        <v>1</v>
      </c>
      <c r="F385" s="99" t="s">
        <v>1936</v>
      </c>
      <c r="G385" s="74">
        <v>22.2</v>
      </c>
      <c r="H385" s="367"/>
      <c r="I385" s="367"/>
    </row>
    <row r="386" spans="1:9">
      <c r="A386" s="119">
        <f t="shared" si="5"/>
        <v>382</v>
      </c>
      <c r="B386" s="145" t="s">
        <v>2218</v>
      </c>
      <c r="C386" s="99" t="s">
        <v>241</v>
      </c>
      <c r="D386" s="99" t="s">
        <v>1616</v>
      </c>
      <c r="E386" s="99">
        <v>1</v>
      </c>
      <c r="F386" s="99" t="s">
        <v>1936</v>
      </c>
      <c r="G386" s="74">
        <v>23</v>
      </c>
      <c r="H386" s="367"/>
      <c r="I386" s="367"/>
    </row>
    <row r="387" spans="1:9">
      <c r="A387" s="119">
        <f t="shared" si="5"/>
        <v>383</v>
      </c>
      <c r="B387" s="145" t="s">
        <v>2219</v>
      </c>
      <c r="C387" s="99" t="s">
        <v>241</v>
      </c>
      <c r="D387" s="99" t="s">
        <v>1616</v>
      </c>
      <c r="E387" s="99">
        <v>1</v>
      </c>
      <c r="F387" s="99" t="s">
        <v>1936</v>
      </c>
      <c r="G387" s="74">
        <v>58</v>
      </c>
      <c r="H387" s="367"/>
      <c r="I387" s="367"/>
    </row>
    <row r="388" spans="1:9">
      <c r="A388" s="119">
        <f t="shared" si="5"/>
        <v>384</v>
      </c>
      <c r="B388" s="145" t="s">
        <v>2220</v>
      </c>
      <c r="C388" s="99" t="s">
        <v>241</v>
      </c>
      <c r="D388" s="99" t="s">
        <v>1616</v>
      </c>
      <c r="E388" s="99">
        <v>1</v>
      </c>
      <c r="F388" s="99" t="s">
        <v>1936</v>
      </c>
      <c r="G388" s="74">
        <v>54</v>
      </c>
      <c r="H388" s="367"/>
      <c r="I388" s="367"/>
    </row>
    <row r="389" spans="1:9">
      <c r="A389" s="119">
        <f t="shared" si="5"/>
        <v>385</v>
      </c>
      <c r="B389" s="145" t="s">
        <v>2221</v>
      </c>
      <c r="C389" s="99" t="s">
        <v>241</v>
      </c>
      <c r="D389" s="99" t="s">
        <v>1616</v>
      </c>
      <c r="E389" s="99">
        <v>1</v>
      </c>
      <c r="F389" s="99" t="s">
        <v>1936</v>
      </c>
      <c r="G389" s="74">
        <v>7.2</v>
      </c>
      <c r="H389" s="367"/>
      <c r="I389" s="367"/>
    </row>
    <row r="390" spans="1:9">
      <c r="A390" s="119">
        <f t="shared" si="5"/>
        <v>386</v>
      </c>
      <c r="B390" s="145" t="s">
        <v>2222</v>
      </c>
      <c r="C390" s="99" t="s">
        <v>241</v>
      </c>
      <c r="D390" s="99" t="s">
        <v>1616</v>
      </c>
      <c r="E390" s="99">
        <v>1</v>
      </c>
      <c r="F390" s="99" t="s">
        <v>1936</v>
      </c>
      <c r="G390" s="74">
        <v>17.2</v>
      </c>
      <c r="H390" s="367"/>
      <c r="I390" s="367"/>
    </row>
    <row r="391" spans="1:9">
      <c r="A391" s="119">
        <f t="shared" ref="A391:A460" si="6">A390+1</f>
        <v>387</v>
      </c>
      <c r="B391" s="145" t="s">
        <v>2223</v>
      </c>
      <c r="C391" s="99" t="s">
        <v>241</v>
      </c>
      <c r="D391" s="99" t="s">
        <v>1616</v>
      </c>
      <c r="E391" s="99">
        <v>1</v>
      </c>
      <c r="F391" s="99" t="s">
        <v>1936</v>
      </c>
      <c r="G391" s="74">
        <v>33.200000000000003</v>
      </c>
      <c r="H391" s="367"/>
      <c r="I391" s="367"/>
    </row>
    <row r="392" spans="1:9">
      <c r="A392" s="119">
        <f t="shared" si="6"/>
        <v>388</v>
      </c>
      <c r="B392" s="145" t="s">
        <v>2224</v>
      </c>
      <c r="C392" s="99" t="s">
        <v>241</v>
      </c>
      <c r="D392" s="99" t="s">
        <v>1616</v>
      </c>
      <c r="E392" s="99">
        <v>1</v>
      </c>
      <c r="F392" s="99" t="s">
        <v>1936</v>
      </c>
      <c r="G392" s="74">
        <v>16</v>
      </c>
      <c r="H392" s="367"/>
      <c r="I392" s="367"/>
    </row>
    <row r="393" spans="1:9">
      <c r="A393" s="119">
        <f t="shared" si="6"/>
        <v>389</v>
      </c>
      <c r="B393" s="145" t="s">
        <v>2225</v>
      </c>
      <c r="C393" s="99" t="s">
        <v>241</v>
      </c>
      <c r="D393" s="99" t="s">
        <v>1616</v>
      </c>
      <c r="E393" s="99">
        <v>1</v>
      </c>
      <c r="F393" s="99" t="s">
        <v>1936</v>
      </c>
      <c r="G393" s="74">
        <v>27</v>
      </c>
      <c r="H393" s="367"/>
      <c r="I393" s="367"/>
    </row>
    <row r="394" spans="1:9">
      <c r="A394" s="119">
        <f t="shared" si="6"/>
        <v>390</v>
      </c>
      <c r="B394" s="145" t="s">
        <v>2226</v>
      </c>
      <c r="C394" s="99" t="s">
        <v>241</v>
      </c>
      <c r="D394" s="99" t="s">
        <v>1616</v>
      </c>
      <c r="E394" s="99">
        <v>1</v>
      </c>
      <c r="F394" s="99" t="s">
        <v>1936</v>
      </c>
      <c r="G394" s="74">
        <v>15</v>
      </c>
      <c r="H394" s="367"/>
      <c r="I394" s="367"/>
    </row>
    <row r="395" spans="1:9">
      <c r="A395" s="119">
        <f t="shared" si="6"/>
        <v>391</v>
      </c>
      <c r="B395" s="124" t="s">
        <v>2227</v>
      </c>
      <c r="C395" s="99" t="s">
        <v>241</v>
      </c>
      <c r="D395" s="99" t="s">
        <v>1616</v>
      </c>
      <c r="E395" s="99">
        <v>1</v>
      </c>
      <c r="F395" s="99" t="s">
        <v>1936</v>
      </c>
      <c r="G395" s="74">
        <v>62</v>
      </c>
      <c r="H395" s="367"/>
      <c r="I395" s="367"/>
    </row>
    <row r="396" spans="1:9">
      <c r="A396" s="119">
        <f t="shared" si="6"/>
        <v>392</v>
      </c>
      <c r="B396" s="145" t="s">
        <v>2228</v>
      </c>
      <c r="C396" s="99" t="s">
        <v>241</v>
      </c>
      <c r="D396" s="99" t="s">
        <v>1616</v>
      </c>
      <c r="E396" s="99">
        <v>1</v>
      </c>
      <c r="F396" s="99" t="s">
        <v>1936</v>
      </c>
      <c r="G396" s="74">
        <v>37.729999999999997</v>
      </c>
      <c r="H396" s="367"/>
      <c r="I396" s="367"/>
    </row>
    <row r="397" spans="1:9">
      <c r="A397" s="119">
        <f t="shared" si="6"/>
        <v>393</v>
      </c>
      <c r="B397" s="145" t="s">
        <v>2229</v>
      </c>
      <c r="C397" s="99" t="s">
        <v>241</v>
      </c>
      <c r="D397" s="99" t="s">
        <v>1616</v>
      </c>
      <c r="E397" s="99">
        <v>1</v>
      </c>
      <c r="F397" s="99" t="s">
        <v>1936</v>
      </c>
      <c r="G397" s="74">
        <v>5</v>
      </c>
      <c r="H397" s="367"/>
      <c r="I397" s="367"/>
    </row>
    <row r="398" spans="1:9">
      <c r="A398" s="119">
        <f t="shared" si="6"/>
        <v>394</v>
      </c>
      <c r="B398" s="145" t="s">
        <v>2230</v>
      </c>
      <c r="C398" s="99" t="s">
        <v>241</v>
      </c>
      <c r="D398" s="99" t="s">
        <v>1616</v>
      </c>
      <c r="E398" s="99">
        <v>1</v>
      </c>
      <c r="F398" s="99" t="s">
        <v>1936</v>
      </c>
      <c r="G398" s="74">
        <v>5</v>
      </c>
      <c r="H398" s="367"/>
      <c r="I398" s="367"/>
    </row>
    <row r="399" spans="1:9">
      <c r="A399" s="119">
        <f t="shared" si="6"/>
        <v>395</v>
      </c>
      <c r="B399" s="145" t="s">
        <v>2231</v>
      </c>
      <c r="C399" s="99" t="s">
        <v>241</v>
      </c>
      <c r="D399" s="99" t="s">
        <v>1616</v>
      </c>
      <c r="E399" s="99">
        <v>1</v>
      </c>
      <c r="F399" s="99" t="s">
        <v>1936</v>
      </c>
      <c r="G399" s="74">
        <v>40</v>
      </c>
      <c r="H399" s="367"/>
      <c r="I399" s="367"/>
    </row>
    <row r="400" spans="1:9">
      <c r="A400" s="119">
        <f t="shared" si="6"/>
        <v>396</v>
      </c>
      <c r="B400" s="145" t="s">
        <v>2232</v>
      </c>
      <c r="C400" s="99" t="s">
        <v>241</v>
      </c>
      <c r="D400" s="99" t="s">
        <v>1616</v>
      </c>
      <c r="E400" s="99">
        <v>1</v>
      </c>
      <c r="F400" s="99" t="s">
        <v>1936</v>
      </c>
      <c r="G400" s="74">
        <v>40</v>
      </c>
      <c r="H400" s="367"/>
      <c r="I400" s="367"/>
    </row>
    <row r="401" spans="1:9">
      <c r="A401" s="119">
        <f t="shared" si="6"/>
        <v>397</v>
      </c>
      <c r="B401" s="145" t="s">
        <v>2233</v>
      </c>
      <c r="C401" s="99" t="s">
        <v>241</v>
      </c>
      <c r="D401" s="99" t="s">
        <v>1616</v>
      </c>
      <c r="E401" s="99">
        <v>1</v>
      </c>
      <c r="F401" s="99" t="s">
        <v>1936</v>
      </c>
      <c r="G401" s="74">
        <v>48.89</v>
      </c>
      <c r="H401" s="367"/>
      <c r="I401" s="367"/>
    </row>
    <row r="402" spans="1:9">
      <c r="A402" s="119">
        <f t="shared" si="6"/>
        <v>398</v>
      </c>
      <c r="B402" s="145" t="s">
        <v>2234</v>
      </c>
      <c r="C402" s="99" t="s">
        <v>241</v>
      </c>
      <c r="D402" s="99" t="s">
        <v>1616</v>
      </c>
      <c r="E402" s="99">
        <v>1</v>
      </c>
      <c r="F402" s="99" t="s">
        <v>1936</v>
      </c>
      <c r="G402" s="74">
        <v>27</v>
      </c>
      <c r="H402" s="367"/>
      <c r="I402" s="367"/>
    </row>
    <row r="403" spans="1:9">
      <c r="A403" s="119">
        <f t="shared" si="6"/>
        <v>399</v>
      </c>
      <c r="B403" s="124" t="s">
        <v>2235</v>
      </c>
      <c r="C403" s="99" t="s">
        <v>241</v>
      </c>
      <c r="D403" s="99" t="s">
        <v>1616</v>
      </c>
      <c r="E403" s="99">
        <v>1</v>
      </c>
      <c r="F403" s="99" t="s">
        <v>1936</v>
      </c>
      <c r="G403" s="74">
        <v>49</v>
      </c>
      <c r="H403" s="367"/>
      <c r="I403" s="367"/>
    </row>
    <row r="404" spans="1:9">
      <c r="A404" s="119">
        <f t="shared" si="6"/>
        <v>400</v>
      </c>
      <c r="B404" s="145" t="s">
        <v>2236</v>
      </c>
      <c r="C404" s="99" t="s">
        <v>241</v>
      </c>
      <c r="D404" s="99" t="s">
        <v>1616</v>
      </c>
      <c r="E404" s="99">
        <v>1</v>
      </c>
      <c r="F404" s="99" t="s">
        <v>1936</v>
      </c>
      <c r="G404" s="74">
        <v>7</v>
      </c>
      <c r="H404" s="367"/>
      <c r="I404" s="367"/>
    </row>
    <row r="405" spans="1:9">
      <c r="A405" s="119">
        <f t="shared" si="6"/>
        <v>401</v>
      </c>
      <c r="B405" s="145" t="s">
        <v>2237</v>
      </c>
      <c r="C405" s="99" t="s">
        <v>241</v>
      </c>
      <c r="D405" s="99" t="s">
        <v>1616</v>
      </c>
      <c r="E405" s="99">
        <v>1</v>
      </c>
      <c r="F405" s="99" t="s">
        <v>1936</v>
      </c>
      <c r="G405" s="74">
        <v>58</v>
      </c>
      <c r="H405" s="367"/>
      <c r="I405" s="367"/>
    </row>
    <row r="406" spans="1:9">
      <c r="A406" s="119">
        <f t="shared" si="6"/>
        <v>402</v>
      </c>
      <c r="B406" s="124" t="s">
        <v>2238</v>
      </c>
      <c r="C406" s="99" t="s">
        <v>241</v>
      </c>
      <c r="D406" s="99" t="s">
        <v>1616</v>
      </c>
      <c r="E406" s="99">
        <v>1</v>
      </c>
      <c r="F406" s="99" t="s">
        <v>1936</v>
      </c>
      <c r="G406" s="74">
        <f>28+13.2</f>
        <v>41.2</v>
      </c>
      <c r="H406" s="367"/>
      <c r="I406" s="367"/>
    </row>
    <row r="407" spans="1:9">
      <c r="A407" s="119">
        <f t="shared" si="6"/>
        <v>403</v>
      </c>
      <c r="B407" s="124" t="s">
        <v>2239</v>
      </c>
      <c r="C407" s="99" t="s">
        <v>241</v>
      </c>
      <c r="D407" s="99" t="s">
        <v>1616</v>
      </c>
      <c r="E407" s="99">
        <v>1</v>
      </c>
      <c r="F407" s="99" t="s">
        <v>1936</v>
      </c>
      <c r="G407" s="37">
        <v>32</v>
      </c>
      <c r="H407" s="367"/>
      <c r="I407" s="367"/>
    </row>
    <row r="408" spans="1:9">
      <c r="A408" s="119">
        <f t="shared" si="6"/>
        <v>404</v>
      </c>
      <c r="B408" s="308" t="s">
        <v>2240</v>
      </c>
      <c r="C408" s="99" t="s">
        <v>241</v>
      </c>
      <c r="D408" s="99" t="s">
        <v>1616</v>
      </c>
      <c r="E408" s="99">
        <v>1</v>
      </c>
      <c r="F408" s="99" t="s">
        <v>1936</v>
      </c>
      <c r="G408" s="75">
        <v>18</v>
      </c>
      <c r="H408" s="367"/>
      <c r="I408" s="367"/>
    </row>
    <row r="409" spans="1:9">
      <c r="A409" s="119">
        <f t="shared" si="6"/>
        <v>405</v>
      </c>
      <c r="B409" s="308" t="s">
        <v>2241</v>
      </c>
      <c r="C409" s="99" t="s">
        <v>241</v>
      </c>
      <c r="D409" s="99" t="s">
        <v>1616</v>
      </c>
      <c r="E409" s="99">
        <v>1</v>
      </c>
      <c r="F409" s="99" t="s">
        <v>1936</v>
      </c>
      <c r="G409" s="75">
        <v>24.5</v>
      </c>
      <c r="H409" s="367"/>
      <c r="I409" s="367"/>
    </row>
    <row r="410" spans="1:9">
      <c r="A410" s="119">
        <f t="shared" si="6"/>
        <v>406</v>
      </c>
      <c r="B410" s="308" t="s">
        <v>2242</v>
      </c>
      <c r="C410" s="99" t="s">
        <v>241</v>
      </c>
      <c r="D410" s="99" t="s">
        <v>1616</v>
      </c>
      <c r="E410" s="99">
        <v>1</v>
      </c>
      <c r="F410" s="99" t="s">
        <v>1936</v>
      </c>
      <c r="G410" s="75">
        <v>24.5</v>
      </c>
      <c r="H410" s="367"/>
      <c r="I410" s="367"/>
    </row>
    <row r="411" spans="1:9">
      <c r="A411" s="119">
        <f t="shared" si="6"/>
        <v>407</v>
      </c>
      <c r="B411" s="145" t="s">
        <v>2243</v>
      </c>
      <c r="C411" s="99" t="s">
        <v>241</v>
      </c>
      <c r="D411" s="99" t="s">
        <v>1616</v>
      </c>
      <c r="E411" s="99">
        <v>1</v>
      </c>
      <c r="F411" s="99" t="s">
        <v>1936</v>
      </c>
      <c r="G411" s="37">
        <v>55</v>
      </c>
      <c r="H411" s="367"/>
      <c r="I411" s="367"/>
    </row>
    <row r="412" spans="1:9">
      <c r="A412" s="119">
        <f t="shared" si="6"/>
        <v>408</v>
      </c>
      <c r="B412" s="145" t="s">
        <v>2244</v>
      </c>
      <c r="C412" s="99" t="s">
        <v>241</v>
      </c>
      <c r="D412" s="99" t="s">
        <v>1616</v>
      </c>
      <c r="E412" s="99">
        <v>1</v>
      </c>
      <c r="F412" s="99" t="s">
        <v>1936</v>
      </c>
      <c r="G412" s="74">
        <v>34</v>
      </c>
      <c r="H412" s="367"/>
      <c r="I412" s="367"/>
    </row>
    <row r="413" spans="1:9">
      <c r="A413" s="119">
        <f t="shared" si="6"/>
        <v>409</v>
      </c>
      <c r="B413" s="308" t="s">
        <v>2245</v>
      </c>
      <c r="C413" s="99" t="s">
        <v>241</v>
      </c>
      <c r="D413" s="99" t="s">
        <v>1616</v>
      </c>
      <c r="E413" s="99">
        <v>1</v>
      </c>
      <c r="F413" s="99" t="s">
        <v>1936</v>
      </c>
      <c r="G413" s="75">
        <v>10</v>
      </c>
      <c r="H413" s="367"/>
      <c r="I413" s="367"/>
    </row>
    <row r="414" spans="1:9">
      <c r="A414" s="119">
        <f t="shared" si="6"/>
        <v>410</v>
      </c>
      <c r="B414" s="145" t="s">
        <v>2246</v>
      </c>
      <c r="C414" s="99" t="s">
        <v>241</v>
      </c>
      <c r="D414" s="99" t="s">
        <v>1616</v>
      </c>
      <c r="E414" s="99">
        <v>1</v>
      </c>
      <c r="F414" s="99" t="s">
        <v>1936</v>
      </c>
      <c r="G414" s="37">
        <v>82</v>
      </c>
      <c r="H414" s="367"/>
      <c r="I414" s="367"/>
    </row>
    <row r="415" spans="1:9" ht="31.2">
      <c r="A415" s="119">
        <f t="shared" si="6"/>
        <v>411</v>
      </c>
      <c r="B415" s="309" t="s">
        <v>2247</v>
      </c>
      <c r="C415" s="99" t="s">
        <v>241</v>
      </c>
      <c r="D415" s="99" t="s">
        <v>1616</v>
      </c>
      <c r="E415" s="99">
        <v>1</v>
      </c>
      <c r="F415" s="99" t="s">
        <v>1936</v>
      </c>
      <c r="G415" s="74">
        <v>0.8</v>
      </c>
      <c r="H415" s="367"/>
      <c r="I415" s="367"/>
    </row>
    <row r="416" spans="1:9">
      <c r="A416" s="119">
        <f t="shared" si="6"/>
        <v>412</v>
      </c>
      <c r="B416" s="145" t="s">
        <v>2248</v>
      </c>
      <c r="C416" s="99" t="s">
        <v>241</v>
      </c>
      <c r="D416" s="99" t="s">
        <v>1616</v>
      </c>
      <c r="E416" s="99">
        <v>1</v>
      </c>
      <c r="F416" s="99" t="s">
        <v>1936</v>
      </c>
      <c r="G416" s="37">
        <v>1</v>
      </c>
      <c r="H416" s="367"/>
      <c r="I416" s="367"/>
    </row>
    <row r="417" spans="1:9">
      <c r="A417" s="119">
        <f t="shared" si="6"/>
        <v>413</v>
      </c>
      <c r="B417" s="145" t="s">
        <v>2249</v>
      </c>
      <c r="C417" s="99" t="s">
        <v>241</v>
      </c>
      <c r="D417" s="99" t="s">
        <v>1616</v>
      </c>
      <c r="E417" s="99">
        <v>1</v>
      </c>
      <c r="F417" s="99" t="s">
        <v>1936</v>
      </c>
      <c r="G417" s="74">
        <v>30</v>
      </c>
      <c r="H417" s="367"/>
      <c r="I417" s="367"/>
    </row>
    <row r="418" spans="1:9" ht="31.2">
      <c r="A418" s="119">
        <f t="shared" si="6"/>
        <v>414</v>
      </c>
      <c r="B418" s="308" t="s">
        <v>2250</v>
      </c>
      <c r="C418" s="99" t="s">
        <v>241</v>
      </c>
      <c r="D418" s="99" t="s">
        <v>1616</v>
      </c>
      <c r="E418" s="99">
        <v>1</v>
      </c>
      <c r="F418" s="99" t="s">
        <v>1936</v>
      </c>
      <c r="G418" s="75">
        <v>8</v>
      </c>
      <c r="H418" s="367"/>
      <c r="I418" s="367"/>
    </row>
    <row r="419" spans="1:9">
      <c r="A419" s="119">
        <f t="shared" si="6"/>
        <v>415</v>
      </c>
      <c r="B419" s="145" t="s">
        <v>2251</v>
      </c>
      <c r="C419" s="99" t="s">
        <v>241</v>
      </c>
      <c r="D419" s="99" t="s">
        <v>1616</v>
      </c>
      <c r="E419" s="99">
        <v>1</v>
      </c>
      <c r="F419" s="99" t="s">
        <v>1936</v>
      </c>
      <c r="G419" s="74">
        <v>36.29</v>
      </c>
      <c r="H419" s="367"/>
      <c r="I419" s="367"/>
    </row>
    <row r="420" spans="1:9">
      <c r="A420" s="119">
        <f t="shared" si="6"/>
        <v>416</v>
      </c>
      <c r="B420" s="145" t="s">
        <v>2252</v>
      </c>
      <c r="C420" s="99" t="s">
        <v>241</v>
      </c>
      <c r="D420" s="99" t="s">
        <v>1616</v>
      </c>
      <c r="E420" s="99">
        <v>1</v>
      </c>
      <c r="F420" s="99" t="s">
        <v>1936</v>
      </c>
      <c r="G420" s="74">
        <v>5.37</v>
      </c>
      <c r="H420" s="367"/>
      <c r="I420" s="367"/>
    </row>
    <row r="421" spans="1:9">
      <c r="A421" s="119">
        <f t="shared" si="6"/>
        <v>417</v>
      </c>
      <c r="B421" s="145" t="s">
        <v>2253</v>
      </c>
      <c r="C421" s="99" t="s">
        <v>241</v>
      </c>
      <c r="D421" s="99" t="s">
        <v>1616</v>
      </c>
      <c r="E421" s="99">
        <v>1</v>
      </c>
      <c r="F421" s="99" t="s">
        <v>1936</v>
      </c>
      <c r="G421" s="74">
        <v>8.5299999999999994</v>
      </c>
      <c r="H421" s="367"/>
      <c r="I421" s="367"/>
    </row>
    <row r="422" spans="1:9">
      <c r="A422" s="119">
        <f t="shared" si="6"/>
        <v>418</v>
      </c>
      <c r="B422" s="145" t="s">
        <v>2254</v>
      </c>
      <c r="C422" s="99" t="s">
        <v>241</v>
      </c>
      <c r="D422" s="99" t="s">
        <v>1616</v>
      </c>
      <c r="E422" s="99">
        <v>1</v>
      </c>
      <c r="F422" s="99" t="s">
        <v>1936</v>
      </c>
      <c r="G422" s="74">
        <v>18.54</v>
      </c>
      <c r="H422" s="367"/>
      <c r="I422" s="367"/>
    </row>
    <row r="423" spans="1:9">
      <c r="A423" s="119">
        <f t="shared" si="6"/>
        <v>419</v>
      </c>
      <c r="B423" s="145" t="s">
        <v>2255</v>
      </c>
      <c r="C423" s="99" t="s">
        <v>241</v>
      </c>
      <c r="D423" s="99" t="s">
        <v>1616</v>
      </c>
      <c r="E423" s="99">
        <v>1</v>
      </c>
      <c r="F423" s="99" t="s">
        <v>1936</v>
      </c>
      <c r="G423" s="74">
        <v>32.119999999999997</v>
      </c>
      <c r="H423" s="367"/>
      <c r="I423" s="367"/>
    </row>
    <row r="424" spans="1:9">
      <c r="A424" s="119">
        <f t="shared" si="6"/>
        <v>420</v>
      </c>
      <c r="B424" s="145" t="s">
        <v>2256</v>
      </c>
      <c r="C424" s="99" t="s">
        <v>241</v>
      </c>
      <c r="D424" s="99" t="s">
        <v>1616</v>
      </c>
      <c r="E424" s="99">
        <v>1</v>
      </c>
      <c r="F424" s="99" t="s">
        <v>1936</v>
      </c>
      <c r="G424" s="74">
        <v>32.119999999999997</v>
      </c>
      <c r="H424" s="367"/>
      <c r="I424" s="367"/>
    </row>
    <row r="425" spans="1:9">
      <c r="A425" s="119">
        <f t="shared" si="6"/>
        <v>421</v>
      </c>
      <c r="B425" s="145" t="s">
        <v>2257</v>
      </c>
      <c r="C425" s="99" t="s">
        <v>241</v>
      </c>
      <c r="D425" s="99" t="s">
        <v>1616</v>
      </c>
      <c r="E425" s="99">
        <v>1</v>
      </c>
      <c r="F425" s="99" t="s">
        <v>1936</v>
      </c>
      <c r="G425" s="74">
        <v>12.54</v>
      </c>
      <c r="H425" s="367"/>
      <c r="I425" s="367"/>
    </row>
    <row r="426" spans="1:9">
      <c r="A426" s="119">
        <f t="shared" si="6"/>
        <v>422</v>
      </c>
      <c r="B426" s="145" t="s">
        <v>2258</v>
      </c>
      <c r="C426" s="99" t="s">
        <v>241</v>
      </c>
      <c r="D426" s="99" t="s">
        <v>1616</v>
      </c>
      <c r="E426" s="99">
        <v>1</v>
      </c>
      <c r="F426" s="99" t="s">
        <v>1936</v>
      </c>
      <c r="G426" s="74">
        <v>12.54</v>
      </c>
      <c r="H426" s="367"/>
      <c r="I426" s="367"/>
    </row>
    <row r="427" spans="1:9">
      <c r="A427" s="119">
        <f t="shared" si="6"/>
        <v>423</v>
      </c>
      <c r="B427" s="145" t="s">
        <v>2259</v>
      </c>
      <c r="C427" s="99" t="s">
        <v>241</v>
      </c>
      <c r="D427" s="99" t="s">
        <v>1616</v>
      </c>
      <c r="E427" s="99">
        <v>1</v>
      </c>
      <c r="F427" s="99" t="s">
        <v>1936</v>
      </c>
      <c r="G427" s="74">
        <v>8.6809999999999992</v>
      </c>
      <c r="H427" s="367"/>
      <c r="I427" s="367"/>
    </row>
    <row r="428" spans="1:9">
      <c r="A428" s="119">
        <f t="shared" si="6"/>
        <v>424</v>
      </c>
      <c r="B428" s="145" t="s">
        <v>2260</v>
      </c>
      <c r="C428" s="99" t="s">
        <v>241</v>
      </c>
      <c r="D428" s="99" t="s">
        <v>1616</v>
      </c>
      <c r="E428" s="99">
        <v>1</v>
      </c>
      <c r="F428" s="99" t="s">
        <v>1936</v>
      </c>
      <c r="G428" s="74">
        <v>30</v>
      </c>
      <c r="H428" s="367"/>
      <c r="I428" s="367"/>
    </row>
    <row r="429" spans="1:9">
      <c r="A429" s="119">
        <f t="shared" si="6"/>
        <v>425</v>
      </c>
      <c r="B429" s="145" t="s">
        <v>2261</v>
      </c>
      <c r="C429" s="99" t="s">
        <v>241</v>
      </c>
      <c r="D429" s="99" t="s">
        <v>1616</v>
      </c>
      <c r="E429" s="99">
        <v>1</v>
      </c>
      <c r="F429" s="99" t="s">
        <v>1936</v>
      </c>
      <c r="G429" s="74">
        <v>22.64</v>
      </c>
      <c r="H429" s="367"/>
      <c r="I429" s="367"/>
    </row>
    <row r="430" spans="1:9">
      <c r="A430" s="119">
        <f t="shared" si="6"/>
        <v>426</v>
      </c>
      <c r="B430" s="145" t="s">
        <v>2262</v>
      </c>
      <c r="C430" s="99" t="s">
        <v>241</v>
      </c>
      <c r="D430" s="99" t="s">
        <v>1616</v>
      </c>
      <c r="E430" s="99">
        <v>1</v>
      </c>
      <c r="F430" s="99" t="s">
        <v>1936</v>
      </c>
      <c r="G430" s="74">
        <v>22.64</v>
      </c>
      <c r="H430" s="367"/>
      <c r="I430" s="367"/>
    </row>
    <row r="431" spans="1:9">
      <c r="A431" s="119">
        <f t="shared" si="6"/>
        <v>427</v>
      </c>
      <c r="B431" s="145" t="s">
        <v>2263</v>
      </c>
      <c r="C431" s="99" t="s">
        <v>241</v>
      </c>
      <c r="D431" s="99" t="s">
        <v>1616</v>
      </c>
      <c r="E431" s="99">
        <v>1</v>
      </c>
      <c r="F431" s="99" t="s">
        <v>1936</v>
      </c>
      <c r="G431" s="74">
        <v>28.245000000000001</v>
      </c>
      <c r="H431" s="367"/>
      <c r="I431" s="367"/>
    </row>
    <row r="432" spans="1:9">
      <c r="A432" s="119">
        <f t="shared" si="6"/>
        <v>428</v>
      </c>
      <c r="B432" s="145" t="s">
        <v>2264</v>
      </c>
      <c r="C432" s="99" t="s">
        <v>241</v>
      </c>
      <c r="D432" s="99" t="s">
        <v>1616</v>
      </c>
      <c r="E432" s="99">
        <v>1</v>
      </c>
      <c r="F432" s="99" t="s">
        <v>1936</v>
      </c>
      <c r="G432" s="74">
        <v>8.4250000000000007</v>
      </c>
      <c r="H432" s="367"/>
      <c r="I432" s="367"/>
    </row>
    <row r="433" spans="1:9">
      <c r="A433" s="119">
        <f t="shared" si="6"/>
        <v>429</v>
      </c>
      <c r="B433" s="145" t="s">
        <v>2265</v>
      </c>
      <c r="C433" s="99" t="s">
        <v>241</v>
      </c>
      <c r="D433" s="99" t="s">
        <v>1616</v>
      </c>
      <c r="E433" s="99">
        <v>1</v>
      </c>
      <c r="F433" s="99" t="s">
        <v>1936</v>
      </c>
      <c r="G433" s="74">
        <v>2.2400000000000002</v>
      </c>
      <c r="H433" s="367"/>
      <c r="I433" s="367"/>
    </row>
    <row r="434" spans="1:9">
      <c r="A434" s="119">
        <f t="shared" si="6"/>
        <v>430</v>
      </c>
      <c r="B434" s="145" t="s">
        <v>2266</v>
      </c>
      <c r="C434" s="99" t="s">
        <v>241</v>
      </c>
      <c r="D434" s="99" t="s">
        <v>1616</v>
      </c>
      <c r="E434" s="99">
        <v>1</v>
      </c>
      <c r="F434" s="99" t="s">
        <v>1936</v>
      </c>
      <c r="G434" s="74">
        <v>3.47</v>
      </c>
      <c r="H434" s="367"/>
      <c r="I434" s="367"/>
    </row>
    <row r="435" spans="1:9">
      <c r="A435" s="119">
        <f t="shared" si="6"/>
        <v>431</v>
      </c>
      <c r="B435" s="145" t="s">
        <v>2267</v>
      </c>
      <c r="C435" s="99" t="s">
        <v>241</v>
      </c>
      <c r="D435" s="99" t="s">
        <v>1616</v>
      </c>
      <c r="E435" s="99">
        <v>1</v>
      </c>
      <c r="F435" s="99" t="s">
        <v>1936</v>
      </c>
      <c r="G435" s="74">
        <v>31.337</v>
      </c>
      <c r="H435" s="367"/>
      <c r="I435" s="367"/>
    </row>
    <row r="436" spans="1:9">
      <c r="A436" s="119">
        <f t="shared" si="6"/>
        <v>432</v>
      </c>
      <c r="B436" s="145" t="s">
        <v>2268</v>
      </c>
      <c r="C436" s="99" t="s">
        <v>241</v>
      </c>
      <c r="D436" s="99" t="s">
        <v>1616</v>
      </c>
      <c r="E436" s="99">
        <v>1</v>
      </c>
      <c r="F436" s="99" t="s">
        <v>1936</v>
      </c>
      <c r="G436" s="74">
        <v>31.337</v>
      </c>
      <c r="H436" s="367"/>
      <c r="I436" s="367"/>
    </row>
    <row r="437" spans="1:9">
      <c r="A437" s="119">
        <f t="shared" si="6"/>
        <v>433</v>
      </c>
      <c r="B437" s="145" t="s">
        <v>2269</v>
      </c>
      <c r="C437" s="99" t="s">
        <v>241</v>
      </c>
      <c r="D437" s="99" t="s">
        <v>1616</v>
      </c>
      <c r="E437" s="99">
        <v>1</v>
      </c>
      <c r="F437" s="99" t="s">
        <v>1936</v>
      </c>
      <c r="G437" s="74">
        <v>25.006</v>
      </c>
      <c r="H437" s="367"/>
      <c r="I437" s="367"/>
    </row>
    <row r="438" spans="1:9">
      <c r="A438" s="119">
        <f t="shared" si="6"/>
        <v>434</v>
      </c>
      <c r="B438" s="145" t="s">
        <v>2270</v>
      </c>
      <c r="C438" s="99" t="s">
        <v>241</v>
      </c>
      <c r="D438" s="99" t="s">
        <v>1616</v>
      </c>
      <c r="E438" s="99">
        <v>1</v>
      </c>
      <c r="F438" s="99" t="s">
        <v>1936</v>
      </c>
      <c r="G438" s="74">
        <v>25.006</v>
      </c>
      <c r="H438" s="367"/>
      <c r="I438" s="367"/>
    </row>
    <row r="439" spans="1:9">
      <c r="A439" s="119">
        <f t="shared" si="6"/>
        <v>435</v>
      </c>
      <c r="B439" s="145" t="s">
        <v>2271</v>
      </c>
      <c r="C439" s="99" t="s">
        <v>241</v>
      </c>
      <c r="D439" s="99" t="s">
        <v>1616</v>
      </c>
      <c r="E439" s="99">
        <v>1</v>
      </c>
      <c r="F439" s="99" t="s">
        <v>1936</v>
      </c>
      <c r="G439" s="74">
        <v>29</v>
      </c>
      <c r="H439" s="367"/>
      <c r="I439" s="367"/>
    </row>
    <row r="440" spans="1:9">
      <c r="A440" s="119">
        <f t="shared" si="6"/>
        <v>436</v>
      </c>
      <c r="B440" s="145" t="s">
        <v>2272</v>
      </c>
      <c r="C440" s="99" t="s">
        <v>241</v>
      </c>
      <c r="D440" s="99" t="s">
        <v>1616</v>
      </c>
      <c r="E440" s="99">
        <v>1</v>
      </c>
      <c r="F440" s="99" t="s">
        <v>1936</v>
      </c>
      <c r="G440" s="74">
        <v>6</v>
      </c>
      <c r="H440" s="367"/>
      <c r="I440" s="367"/>
    </row>
    <row r="441" spans="1:9">
      <c r="A441" s="119">
        <f t="shared" si="6"/>
        <v>437</v>
      </c>
      <c r="B441" s="145" t="s">
        <v>2273</v>
      </c>
      <c r="C441" s="99" t="s">
        <v>241</v>
      </c>
      <c r="D441" s="99" t="s">
        <v>1616</v>
      </c>
      <c r="E441" s="99">
        <v>1</v>
      </c>
      <c r="F441" s="99" t="s">
        <v>1936</v>
      </c>
      <c r="G441" s="74">
        <v>20</v>
      </c>
      <c r="H441" s="367"/>
      <c r="I441" s="367"/>
    </row>
    <row r="442" spans="1:9">
      <c r="A442" s="119">
        <f t="shared" si="6"/>
        <v>438</v>
      </c>
      <c r="B442" s="145" t="s">
        <v>2274</v>
      </c>
      <c r="C442" s="99" t="s">
        <v>241</v>
      </c>
      <c r="D442" s="99" t="s">
        <v>1616</v>
      </c>
      <c r="E442" s="99">
        <v>1</v>
      </c>
      <c r="F442" s="99" t="s">
        <v>1936</v>
      </c>
      <c r="G442" s="74">
        <v>11.112</v>
      </c>
      <c r="H442" s="367"/>
      <c r="I442" s="367"/>
    </row>
    <row r="443" spans="1:9">
      <c r="A443" s="119">
        <f t="shared" si="6"/>
        <v>439</v>
      </c>
      <c r="B443" s="145" t="s">
        <v>2275</v>
      </c>
      <c r="C443" s="99" t="s">
        <v>241</v>
      </c>
      <c r="D443" s="99" t="s">
        <v>1616</v>
      </c>
      <c r="E443" s="99">
        <v>1</v>
      </c>
      <c r="F443" s="99" t="s">
        <v>1936</v>
      </c>
      <c r="G443" s="74">
        <v>11.112</v>
      </c>
      <c r="H443" s="367"/>
      <c r="I443" s="367"/>
    </row>
    <row r="444" spans="1:9">
      <c r="A444" s="119">
        <f t="shared" si="6"/>
        <v>440</v>
      </c>
      <c r="B444" s="145" t="s">
        <v>2276</v>
      </c>
      <c r="C444" s="99" t="s">
        <v>241</v>
      </c>
      <c r="D444" s="99" t="s">
        <v>1616</v>
      </c>
      <c r="E444" s="99">
        <v>1</v>
      </c>
      <c r="F444" s="99" t="s">
        <v>1936</v>
      </c>
      <c r="G444" s="74">
        <v>0.2</v>
      </c>
      <c r="H444" s="367"/>
      <c r="I444" s="367"/>
    </row>
    <row r="445" spans="1:9">
      <c r="A445" s="119">
        <f t="shared" si="6"/>
        <v>441</v>
      </c>
      <c r="B445" s="145" t="s">
        <v>2277</v>
      </c>
      <c r="C445" s="99" t="s">
        <v>241</v>
      </c>
      <c r="D445" s="99" t="s">
        <v>1616</v>
      </c>
      <c r="E445" s="99">
        <v>1</v>
      </c>
      <c r="F445" s="99" t="s">
        <v>1936</v>
      </c>
      <c r="G445" s="74">
        <v>0.2</v>
      </c>
      <c r="H445" s="367"/>
      <c r="I445" s="367"/>
    </row>
    <row r="446" spans="1:9">
      <c r="A446" s="119">
        <f t="shared" si="6"/>
        <v>442</v>
      </c>
      <c r="B446" s="145" t="s">
        <v>2278</v>
      </c>
      <c r="C446" s="99" t="s">
        <v>241</v>
      </c>
      <c r="D446" s="99" t="s">
        <v>1616</v>
      </c>
      <c r="E446" s="99">
        <v>1</v>
      </c>
      <c r="F446" s="99" t="s">
        <v>1936</v>
      </c>
      <c r="G446" s="74">
        <v>18.55</v>
      </c>
      <c r="H446" s="367"/>
      <c r="I446" s="367"/>
    </row>
    <row r="447" spans="1:9">
      <c r="A447" s="119">
        <f t="shared" si="6"/>
        <v>443</v>
      </c>
      <c r="B447" s="145" t="s">
        <v>2279</v>
      </c>
      <c r="C447" s="99" t="s">
        <v>241</v>
      </c>
      <c r="D447" s="99" t="s">
        <v>1616</v>
      </c>
      <c r="E447" s="99">
        <v>1</v>
      </c>
      <c r="F447" s="99" t="s">
        <v>1936</v>
      </c>
      <c r="G447" s="74">
        <v>18.55</v>
      </c>
      <c r="H447" s="367"/>
      <c r="I447" s="367"/>
    </row>
    <row r="448" spans="1:9">
      <c r="A448" s="119">
        <f t="shared" si="6"/>
        <v>444</v>
      </c>
      <c r="B448" s="145" t="s">
        <v>2280</v>
      </c>
      <c r="C448" s="99" t="s">
        <v>241</v>
      </c>
      <c r="D448" s="99" t="s">
        <v>1616</v>
      </c>
      <c r="E448" s="99">
        <v>1</v>
      </c>
      <c r="F448" s="99" t="s">
        <v>1936</v>
      </c>
      <c r="G448" s="74">
        <v>50</v>
      </c>
      <c r="H448" s="367"/>
      <c r="I448" s="367"/>
    </row>
    <row r="449" spans="1:11">
      <c r="A449" s="119">
        <f t="shared" si="6"/>
        <v>445</v>
      </c>
      <c r="B449" s="145" t="s">
        <v>2281</v>
      </c>
      <c r="C449" s="99" t="s">
        <v>241</v>
      </c>
      <c r="D449" s="99" t="s">
        <v>1616</v>
      </c>
      <c r="E449" s="99">
        <v>1</v>
      </c>
      <c r="F449" s="99" t="s">
        <v>1936</v>
      </c>
      <c r="G449" s="74">
        <v>50</v>
      </c>
      <c r="H449" s="367"/>
      <c r="I449" s="367"/>
    </row>
    <row r="450" spans="1:11">
      <c r="A450" s="119">
        <f t="shared" si="6"/>
        <v>446</v>
      </c>
      <c r="B450" s="145" t="s">
        <v>2282</v>
      </c>
      <c r="C450" s="99" t="s">
        <v>241</v>
      </c>
      <c r="D450" s="99" t="s">
        <v>1616</v>
      </c>
      <c r="E450" s="99">
        <v>1</v>
      </c>
      <c r="F450" s="99" t="s">
        <v>1936</v>
      </c>
      <c r="G450" s="74">
        <v>22.869</v>
      </c>
      <c r="H450" s="367"/>
      <c r="I450" s="367"/>
    </row>
    <row r="451" spans="1:11">
      <c r="A451" s="119">
        <f t="shared" si="6"/>
        <v>447</v>
      </c>
      <c r="B451" s="145" t="s">
        <v>2283</v>
      </c>
      <c r="C451" s="99" t="s">
        <v>241</v>
      </c>
      <c r="D451" s="99" t="s">
        <v>1616</v>
      </c>
      <c r="E451" s="99">
        <v>1</v>
      </c>
      <c r="F451" s="99" t="s">
        <v>1936</v>
      </c>
      <c r="G451" s="74">
        <v>22.869</v>
      </c>
      <c r="H451" s="367"/>
      <c r="I451" s="367"/>
    </row>
    <row r="452" spans="1:11">
      <c r="A452" s="119">
        <f t="shared" si="6"/>
        <v>448</v>
      </c>
      <c r="B452" s="145" t="s">
        <v>2284</v>
      </c>
      <c r="C452" s="99" t="s">
        <v>241</v>
      </c>
      <c r="D452" s="99" t="s">
        <v>1616</v>
      </c>
      <c r="E452" s="99">
        <v>1</v>
      </c>
      <c r="F452" s="99" t="s">
        <v>1936</v>
      </c>
      <c r="G452" s="74">
        <v>22.413</v>
      </c>
      <c r="H452" s="367"/>
      <c r="I452" s="367"/>
    </row>
    <row r="453" spans="1:11">
      <c r="A453" s="119">
        <f t="shared" si="6"/>
        <v>449</v>
      </c>
      <c r="B453" s="145" t="s">
        <v>2285</v>
      </c>
      <c r="C453" s="99" t="s">
        <v>241</v>
      </c>
      <c r="D453" s="99" t="s">
        <v>1616</v>
      </c>
      <c r="E453" s="99">
        <v>1</v>
      </c>
      <c r="F453" s="99" t="s">
        <v>1936</v>
      </c>
      <c r="G453" s="74">
        <v>2.2210000000000001</v>
      </c>
      <c r="H453" s="367"/>
      <c r="I453" s="367"/>
    </row>
    <row r="454" spans="1:11">
      <c r="A454" s="119">
        <f t="shared" si="6"/>
        <v>450</v>
      </c>
      <c r="B454" s="145" t="s">
        <v>2286</v>
      </c>
      <c r="C454" s="99" t="s">
        <v>241</v>
      </c>
      <c r="D454" s="99" t="s">
        <v>1616</v>
      </c>
      <c r="E454" s="99">
        <v>1</v>
      </c>
      <c r="F454" s="99" t="s">
        <v>1936</v>
      </c>
      <c r="G454" s="74">
        <v>42.9</v>
      </c>
      <c r="H454" s="367"/>
      <c r="I454" s="367"/>
    </row>
    <row r="455" spans="1:11">
      <c r="A455" s="119">
        <f t="shared" si="6"/>
        <v>451</v>
      </c>
      <c r="B455" s="145" t="s">
        <v>2287</v>
      </c>
      <c r="C455" s="99" t="s">
        <v>241</v>
      </c>
      <c r="D455" s="99" t="s">
        <v>1616</v>
      </c>
      <c r="E455" s="99">
        <v>1</v>
      </c>
      <c r="F455" s="99" t="s">
        <v>1936</v>
      </c>
      <c r="G455" s="74">
        <v>42.9</v>
      </c>
      <c r="H455" s="367"/>
      <c r="I455" s="367"/>
    </row>
    <row r="456" spans="1:11">
      <c r="A456" s="119">
        <f t="shared" si="6"/>
        <v>452</v>
      </c>
      <c r="B456" s="145" t="s">
        <v>2288</v>
      </c>
      <c r="C456" s="99" t="s">
        <v>241</v>
      </c>
      <c r="D456" s="99" t="s">
        <v>1616</v>
      </c>
      <c r="E456" s="99">
        <v>1</v>
      </c>
      <c r="F456" s="99" t="s">
        <v>1936</v>
      </c>
      <c r="G456" s="74">
        <v>43</v>
      </c>
      <c r="H456" s="367"/>
      <c r="I456" s="367"/>
    </row>
    <row r="457" spans="1:11">
      <c r="A457" s="119">
        <f t="shared" si="6"/>
        <v>453</v>
      </c>
      <c r="B457" s="145" t="s">
        <v>2289</v>
      </c>
      <c r="C457" s="99" t="s">
        <v>241</v>
      </c>
      <c r="D457" s="99" t="s">
        <v>1616</v>
      </c>
      <c r="E457" s="99">
        <v>1</v>
      </c>
      <c r="F457" s="99" t="s">
        <v>1936</v>
      </c>
      <c r="G457" s="74">
        <v>43</v>
      </c>
      <c r="H457" s="367"/>
      <c r="I457" s="367"/>
    </row>
    <row r="458" spans="1:11">
      <c r="A458" s="119">
        <f t="shared" si="6"/>
        <v>454</v>
      </c>
      <c r="B458" s="145" t="s">
        <v>2290</v>
      </c>
      <c r="C458" s="99" t="s">
        <v>241</v>
      </c>
      <c r="D458" s="99" t="s">
        <v>1616</v>
      </c>
      <c r="E458" s="99">
        <v>1</v>
      </c>
      <c r="F458" s="99" t="s">
        <v>1936</v>
      </c>
      <c r="G458" s="74">
        <v>10.875</v>
      </c>
      <c r="H458" s="367"/>
      <c r="I458" s="367"/>
    </row>
    <row r="459" spans="1:11">
      <c r="A459" s="119">
        <f t="shared" si="6"/>
        <v>455</v>
      </c>
      <c r="B459" s="303" t="s">
        <v>2291</v>
      </c>
      <c r="C459" s="99" t="s">
        <v>241</v>
      </c>
      <c r="D459" s="99" t="s">
        <v>1616</v>
      </c>
      <c r="E459" s="99">
        <v>1</v>
      </c>
      <c r="F459" s="99" t="s">
        <v>1936</v>
      </c>
      <c r="G459" s="37">
        <v>39.119999999999997</v>
      </c>
      <c r="H459" s="367"/>
      <c r="I459" s="367"/>
    </row>
    <row r="460" spans="1:11">
      <c r="A460" s="119">
        <f t="shared" si="6"/>
        <v>456</v>
      </c>
      <c r="B460" s="303" t="s">
        <v>2292</v>
      </c>
      <c r="C460" s="99" t="s">
        <v>241</v>
      </c>
      <c r="D460" s="99" t="s">
        <v>1616</v>
      </c>
      <c r="E460" s="99">
        <v>1</v>
      </c>
      <c r="F460" s="99" t="s">
        <v>1936</v>
      </c>
      <c r="G460" s="37">
        <v>39.119999999999997</v>
      </c>
      <c r="H460" s="367"/>
      <c r="I460" s="367"/>
    </row>
    <row r="461" spans="1:11">
      <c r="A461" s="126" t="s">
        <v>254</v>
      </c>
      <c r="B461" s="126"/>
      <c r="C461" s="126"/>
      <c r="D461" s="126"/>
      <c r="E461" s="126"/>
      <c r="F461" s="126"/>
      <c r="G461" s="78">
        <f>SUM(G5:G460)</f>
        <v>16163.892000000011</v>
      </c>
      <c r="H461" s="367"/>
      <c r="I461" s="367"/>
    </row>
    <row r="462" spans="1:11">
      <c r="A462" s="367"/>
      <c r="B462" s="406"/>
      <c r="C462" s="376"/>
      <c r="D462" s="376"/>
      <c r="E462" s="376"/>
      <c r="F462" s="376"/>
      <c r="G462" s="376"/>
      <c r="H462" s="376"/>
      <c r="I462" s="378"/>
    </row>
    <row r="463" spans="1:11">
      <c r="A463" s="370" t="s">
        <v>255</v>
      </c>
      <c r="B463" s="370"/>
      <c r="C463" s="370"/>
      <c r="D463" s="370"/>
      <c r="E463" s="370"/>
      <c r="F463" s="370"/>
      <c r="G463" s="370"/>
      <c r="H463" s="370"/>
      <c r="I463" s="378"/>
    </row>
    <row r="464" spans="1:11" ht="66" customHeight="1">
      <c r="A464" s="127" t="s">
        <v>234</v>
      </c>
      <c r="B464" s="310" t="s">
        <v>256</v>
      </c>
      <c r="C464" s="126" t="s">
        <v>257</v>
      </c>
      <c r="D464" s="127" t="s">
        <v>1605</v>
      </c>
      <c r="E464" s="127"/>
      <c r="F464" s="127"/>
      <c r="G464" s="127"/>
      <c r="H464" s="126" t="s">
        <v>258</v>
      </c>
      <c r="I464" s="126"/>
      <c r="J464" s="399"/>
      <c r="K464" s="399"/>
    </row>
    <row r="465" spans="1:11">
      <c r="A465" s="127"/>
      <c r="B465" s="310"/>
      <c r="C465" s="126"/>
      <c r="D465" s="126" t="s">
        <v>0</v>
      </c>
      <c r="E465" s="126"/>
      <c r="F465" s="126" t="s">
        <v>1</v>
      </c>
      <c r="G465" s="126"/>
      <c r="H465" s="106" t="s">
        <v>4</v>
      </c>
      <c r="I465" s="109" t="s">
        <v>259</v>
      </c>
      <c r="J465" s="399"/>
      <c r="K465" s="399"/>
    </row>
    <row r="466" spans="1:11" s="366" customFormat="1">
      <c r="A466" s="127"/>
      <c r="B466" s="310"/>
      <c r="C466" s="126"/>
      <c r="D466" s="106" t="s">
        <v>260</v>
      </c>
      <c r="E466" s="106" t="s">
        <v>261</v>
      </c>
      <c r="F466" s="106" t="s">
        <v>260</v>
      </c>
      <c r="G466" s="106" t="s">
        <v>261</v>
      </c>
      <c r="H466" s="106" t="s">
        <v>260</v>
      </c>
      <c r="I466" s="106" t="s">
        <v>260</v>
      </c>
      <c r="J466" s="399"/>
      <c r="K466" s="399"/>
    </row>
    <row r="467" spans="1:11">
      <c r="A467" s="109">
        <v>1</v>
      </c>
      <c r="B467" s="122" t="s">
        <v>262</v>
      </c>
      <c r="C467" s="102" t="s">
        <v>1</v>
      </c>
      <c r="D467" s="72">
        <v>0</v>
      </c>
      <c r="E467" s="72">
        <v>0</v>
      </c>
      <c r="F467" s="104">
        <v>4</v>
      </c>
      <c r="G467" s="104" t="s">
        <v>263</v>
      </c>
      <c r="H467" s="81">
        <v>0</v>
      </c>
      <c r="I467" s="81">
        <v>9</v>
      </c>
    </row>
    <row r="468" spans="1:11">
      <c r="A468" s="109">
        <v>2</v>
      </c>
      <c r="B468" s="122" t="s">
        <v>264</v>
      </c>
      <c r="C468" s="102" t="s">
        <v>1</v>
      </c>
      <c r="D468" s="72">
        <v>0</v>
      </c>
      <c r="E468" s="72">
        <v>0</v>
      </c>
      <c r="F468" s="104">
        <v>2</v>
      </c>
      <c r="G468" s="104" t="s">
        <v>265</v>
      </c>
      <c r="H468" s="81">
        <v>0</v>
      </c>
      <c r="I468" s="81">
        <v>5</v>
      </c>
    </row>
    <row r="469" spans="1:11">
      <c r="A469" s="109">
        <v>3</v>
      </c>
      <c r="B469" s="122" t="s">
        <v>266</v>
      </c>
      <c r="C469" s="102" t="s">
        <v>1</v>
      </c>
      <c r="D469" s="72">
        <v>0</v>
      </c>
      <c r="E469" s="72">
        <v>0</v>
      </c>
      <c r="F469" s="104">
        <v>2</v>
      </c>
      <c r="G469" s="104" t="s">
        <v>267</v>
      </c>
      <c r="H469" s="81">
        <v>0</v>
      </c>
      <c r="I469" s="81">
        <v>5</v>
      </c>
    </row>
    <row r="470" spans="1:11">
      <c r="A470" s="109">
        <v>4</v>
      </c>
      <c r="B470" s="122" t="s">
        <v>268</v>
      </c>
      <c r="C470" s="102" t="s">
        <v>1</v>
      </c>
      <c r="D470" s="72">
        <v>0</v>
      </c>
      <c r="E470" s="72">
        <v>0</v>
      </c>
      <c r="F470" s="104">
        <v>2</v>
      </c>
      <c r="G470" s="104" t="s">
        <v>265</v>
      </c>
      <c r="H470" s="81">
        <v>0</v>
      </c>
      <c r="I470" s="81">
        <v>7</v>
      </c>
    </row>
    <row r="471" spans="1:11">
      <c r="A471" s="109">
        <v>5</v>
      </c>
      <c r="B471" s="122" t="s">
        <v>269</v>
      </c>
      <c r="C471" s="102" t="s">
        <v>1</v>
      </c>
      <c r="D471" s="72">
        <v>0</v>
      </c>
      <c r="E471" s="72">
        <v>0</v>
      </c>
      <c r="F471" s="104">
        <v>3</v>
      </c>
      <c r="G471" s="104" t="s">
        <v>270</v>
      </c>
      <c r="H471" s="81">
        <v>0</v>
      </c>
      <c r="I471" s="81">
        <v>9</v>
      </c>
    </row>
    <row r="472" spans="1:11">
      <c r="A472" s="109">
        <v>6</v>
      </c>
      <c r="B472" s="122" t="s">
        <v>271</v>
      </c>
      <c r="C472" s="102" t="s">
        <v>1</v>
      </c>
      <c r="D472" s="72">
        <v>0</v>
      </c>
      <c r="E472" s="72">
        <v>0</v>
      </c>
      <c r="F472" s="104">
        <v>2</v>
      </c>
      <c r="G472" s="104" t="s">
        <v>1459</v>
      </c>
      <c r="H472" s="81">
        <v>0</v>
      </c>
      <c r="I472" s="81">
        <v>5</v>
      </c>
    </row>
    <row r="473" spans="1:11">
      <c r="A473" s="109">
        <v>7</v>
      </c>
      <c r="B473" s="122" t="s">
        <v>272</v>
      </c>
      <c r="C473" s="102" t="s">
        <v>1</v>
      </c>
      <c r="D473" s="72">
        <v>0</v>
      </c>
      <c r="E473" s="72">
        <v>0</v>
      </c>
      <c r="F473" s="104">
        <v>2</v>
      </c>
      <c r="G473" s="104" t="s">
        <v>267</v>
      </c>
      <c r="H473" s="81">
        <v>0</v>
      </c>
      <c r="I473" s="81">
        <v>5</v>
      </c>
    </row>
    <row r="474" spans="1:11">
      <c r="A474" s="109">
        <v>8</v>
      </c>
      <c r="B474" s="122" t="s">
        <v>273</v>
      </c>
      <c r="C474" s="102" t="s">
        <v>1</v>
      </c>
      <c r="D474" s="72">
        <v>0</v>
      </c>
      <c r="E474" s="72">
        <v>0</v>
      </c>
      <c r="F474" s="104">
        <v>2</v>
      </c>
      <c r="G474" s="104" t="s">
        <v>315</v>
      </c>
      <c r="H474" s="81">
        <v>0</v>
      </c>
      <c r="I474" s="81">
        <v>5</v>
      </c>
    </row>
    <row r="475" spans="1:11">
      <c r="A475" s="109">
        <v>9</v>
      </c>
      <c r="B475" s="122" t="s">
        <v>274</v>
      </c>
      <c r="C475" s="102" t="s">
        <v>1</v>
      </c>
      <c r="D475" s="72">
        <v>0</v>
      </c>
      <c r="E475" s="72">
        <v>0</v>
      </c>
      <c r="F475" s="104">
        <v>3</v>
      </c>
      <c r="G475" s="104" t="s">
        <v>317</v>
      </c>
      <c r="H475" s="81">
        <v>0</v>
      </c>
      <c r="I475" s="81">
        <v>8</v>
      </c>
    </row>
    <row r="476" spans="1:11">
      <c r="A476" s="109">
        <v>10</v>
      </c>
      <c r="B476" s="122" t="s">
        <v>1460</v>
      </c>
      <c r="C476" s="102" t="s">
        <v>1</v>
      </c>
      <c r="D476" s="72">
        <v>0</v>
      </c>
      <c r="E476" s="72">
        <v>0</v>
      </c>
      <c r="F476" s="104">
        <v>2</v>
      </c>
      <c r="G476" s="104" t="s">
        <v>265</v>
      </c>
      <c r="H476" s="81">
        <v>0</v>
      </c>
      <c r="I476" s="81">
        <v>8</v>
      </c>
    </row>
    <row r="477" spans="1:11">
      <c r="A477" s="109">
        <v>11</v>
      </c>
      <c r="B477" s="122" t="s">
        <v>1461</v>
      </c>
      <c r="C477" s="102" t="s">
        <v>1</v>
      </c>
      <c r="D477" s="72">
        <v>0</v>
      </c>
      <c r="E477" s="72">
        <v>0</v>
      </c>
      <c r="F477" s="104">
        <v>3</v>
      </c>
      <c r="G477" s="104" t="s">
        <v>275</v>
      </c>
      <c r="H477" s="81">
        <v>0</v>
      </c>
      <c r="I477" s="81">
        <v>8</v>
      </c>
    </row>
    <row r="478" spans="1:11">
      <c r="A478" s="109">
        <v>12</v>
      </c>
      <c r="B478" s="122" t="s">
        <v>1462</v>
      </c>
      <c r="C478" s="102" t="s">
        <v>1</v>
      </c>
      <c r="D478" s="72">
        <v>0</v>
      </c>
      <c r="E478" s="72">
        <v>0</v>
      </c>
      <c r="F478" s="104">
        <v>2</v>
      </c>
      <c r="G478" s="104" t="s">
        <v>276</v>
      </c>
      <c r="H478" s="81">
        <v>0</v>
      </c>
      <c r="I478" s="81">
        <v>5</v>
      </c>
    </row>
    <row r="479" spans="1:11">
      <c r="A479" s="109">
        <v>13</v>
      </c>
      <c r="B479" s="122" t="s">
        <v>1345</v>
      </c>
      <c r="C479" s="102" t="s">
        <v>1</v>
      </c>
      <c r="D479" s="72">
        <v>0</v>
      </c>
      <c r="E479" s="72">
        <v>0</v>
      </c>
      <c r="F479" s="104">
        <v>2</v>
      </c>
      <c r="G479" s="104" t="s">
        <v>265</v>
      </c>
      <c r="H479" s="81">
        <v>0</v>
      </c>
      <c r="I479" s="81">
        <v>9</v>
      </c>
    </row>
    <row r="480" spans="1:11">
      <c r="A480" s="109">
        <v>14</v>
      </c>
      <c r="B480" s="122" t="s">
        <v>277</v>
      </c>
      <c r="C480" s="102" t="s">
        <v>1</v>
      </c>
      <c r="D480" s="72">
        <v>0</v>
      </c>
      <c r="E480" s="72">
        <v>0</v>
      </c>
      <c r="F480" s="104">
        <v>4</v>
      </c>
      <c r="G480" s="104" t="s">
        <v>263</v>
      </c>
      <c r="H480" s="81">
        <v>0</v>
      </c>
      <c r="I480" s="81">
        <v>8</v>
      </c>
    </row>
    <row r="481" spans="1:9">
      <c r="A481" s="109">
        <v>15</v>
      </c>
      <c r="B481" s="122" t="s">
        <v>278</v>
      </c>
      <c r="C481" s="102" t="s">
        <v>1</v>
      </c>
      <c r="D481" s="72">
        <v>0</v>
      </c>
      <c r="E481" s="72">
        <v>0</v>
      </c>
      <c r="F481" s="104">
        <v>2</v>
      </c>
      <c r="G481" s="104" t="s">
        <v>265</v>
      </c>
      <c r="H481" s="81">
        <v>0</v>
      </c>
      <c r="I481" s="81">
        <v>5</v>
      </c>
    </row>
    <row r="482" spans="1:9">
      <c r="A482" s="109">
        <v>16</v>
      </c>
      <c r="B482" s="122" t="s">
        <v>279</v>
      </c>
      <c r="C482" s="102" t="s">
        <v>1</v>
      </c>
      <c r="D482" s="104">
        <v>4</v>
      </c>
      <c r="E482" s="104" t="s">
        <v>280</v>
      </c>
      <c r="F482" s="104">
        <v>3</v>
      </c>
      <c r="G482" s="104" t="s">
        <v>281</v>
      </c>
      <c r="H482" s="81">
        <v>14</v>
      </c>
      <c r="I482" s="81">
        <v>17</v>
      </c>
    </row>
    <row r="483" spans="1:9">
      <c r="A483" s="109">
        <v>17</v>
      </c>
      <c r="B483" s="122" t="s">
        <v>282</v>
      </c>
      <c r="C483" s="102" t="s">
        <v>1</v>
      </c>
      <c r="D483" s="72">
        <v>0</v>
      </c>
      <c r="E483" s="72">
        <v>0</v>
      </c>
      <c r="F483" s="104">
        <v>2</v>
      </c>
      <c r="G483" s="104" t="s">
        <v>1459</v>
      </c>
      <c r="H483" s="81">
        <v>0</v>
      </c>
      <c r="I483" s="81">
        <v>5</v>
      </c>
    </row>
    <row r="484" spans="1:9">
      <c r="A484" s="109">
        <v>18</v>
      </c>
      <c r="B484" s="122" t="s">
        <v>283</v>
      </c>
      <c r="C484" s="102" t="s">
        <v>1</v>
      </c>
      <c r="D484" s="72">
        <v>0</v>
      </c>
      <c r="E484" s="72">
        <v>0</v>
      </c>
      <c r="F484" s="104">
        <v>2</v>
      </c>
      <c r="G484" s="104" t="s">
        <v>267</v>
      </c>
      <c r="H484" s="81">
        <v>0</v>
      </c>
      <c r="I484" s="81">
        <v>5</v>
      </c>
    </row>
    <row r="485" spans="1:9">
      <c r="A485" s="109">
        <v>19</v>
      </c>
      <c r="B485" s="122" t="s">
        <v>284</v>
      </c>
      <c r="C485" s="102" t="s">
        <v>1</v>
      </c>
      <c r="D485" s="72">
        <v>0</v>
      </c>
      <c r="E485" s="72">
        <v>0</v>
      </c>
      <c r="F485" s="104">
        <v>2</v>
      </c>
      <c r="G485" s="104" t="s">
        <v>276</v>
      </c>
      <c r="H485" s="81">
        <v>0</v>
      </c>
      <c r="I485" s="81">
        <v>5</v>
      </c>
    </row>
    <row r="486" spans="1:9">
      <c r="A486" s="109">
        <v>20</v>
      </c>
      <c r="B486" s="122" t="s">
        <v>285</v>
      </c>
      <c r="C486" s="102" t="s">
        <v>1</v>
      </c>
      <c r="D486" s="72">
        <v>0</v>
      </c>
      <c r="E486" s="72">
        <v>0</v>
      </c>
      <c r="F486" s="104">
        <v>2</v>
      </c>
      <c r="G486" s="104" t="s">
        <v>267</v>
      </c>
      <c r="H486" s="81">
        <v>0</v>
      </c>
      <c r="I486" s="81">
        <v>5</v>
      </c>
    </row>
    <row r="487" spans="1:9">
      <c r="A487" s="109">
        <v>21</v>
      </c>
      <c r="B487" s="122" t="s">
        <v>286</v>
      </c>
      <c r="C487" s="102" t="s">
        <v>1</v>
      </c>
      <c r="D487" s="72">
        <v>0</v>
      </c>
      <c r="E487" s="72">
        <v>0</v>
      </c>
      <c r="F487" s="104">
        <v>3</v>
      </c>
      <c r="G487" s="104" t="s">
        <v>270</v>
      </c>
      <c r="H487" s="81">
        <v>0</v>
      </c>
      <c r="I487" s="81">
        <v>15</v>
      </c>
    </row>
    <row r="488" spans="1:9">
      <c r="A488" s="109">
        <v>22</v>
      </c>
      <c r="B488" s="122" t="s">
        <v>1463</v>
      </c>
      <c r="C488" s="102" t="s">
        <v>1</v>
      </c>
      <c r="D488" s="72">
        <v>0</v>
      </c>
      <c r="E488" s="72">
        <v>0</v>
      </c>
      <c r="F488" s="104">
        <v>2</v>
      </c>
      <c r="G488" s="104" t="s">
        <v>265</v>
      </c>
      <c r="H488" s="81">
        <v>0</v>
      </c>
      <c r="I488" s="81">
        <v>5</v>
      </c>
    </row>
    <row r="489" spans="1:9">
      <c r="A489" s="109">
        <v>23</v>
      </c>
      <c r="B489" s="122" t="s">
        <v>287</v>
      </c>
      <c r="C489" s="102" t="s">
        <v>1</v>
      </c>
      <c r="D489" s="104">
        <v>3</v>
      </c>
      <c r="E489" s="104" t="s">
        <v>288</v>
      </c>
      <c r="F489" s="104">
        <v>1</v>
      </c>
      <c r="G489" s="104" t="s">
        <v>289</v>
      </c>
      <c r="H489" s="81">
        <v>16</v>
      </c>
      <c r="I489" s="81">
        <v>13</v>
      </c>
    </row>
    <row r="490" spans="1:9">
      <c r="A490" s="109">
        <v>24</v>
      </c>
      <c r="B490" s="122" t="s">
        <v>1464</v>
      </c>
      <c r="C490" s="102" t="s">
        <v>1</v>
      </c>
      <c r="D490" s="72">
        <v>0</v>
      </c>
      <c r="E490" s="72">
        <v>0</v>
      </c>
      <c r="F490" s="104">
        <v>4</v>
      </c>
      <c r="G490" s="104" t="s">
        <v>263</v>
      </c>
      <c r="H490" s="81">
        <v>0</v>
      </c>
      <c r="I490" s="81">
        <v>9</v>
      </c>
    </row>
    <row r="491" spans="1:9">
      <c r="A491" s="109">
        <v>25</v>
      </c>
      <c r="B491" s="122" t="s">
        <v>1465</v>
      </c>
      <c r="C491" s="102" t="s">
        <v>1</v>
      </c>
      <c r="D491" s="104">
        <v>2</v>
      </c>
      <c r="E491" s="104" t="s">
        <v>290</v>
      </c>
      <c r="F491" s="104">
        <v>2</v>
      </c>
      <c r="G491" s="104" t="s">
        <v>265</v>
      </c>
      <c r="H491" s="81">
        <v>6</v>
      </c>
      <c r="I491" s="81">
        <v>7</v>
      </c>
    </row>
    <row r="492" spans="1:9">
      <c r="A492" s="109">
        <v>26</v>
      </c>
      <c r="B492" s="122" t="s">
        <v>291</v>
      </c>
      <c r="C492" s="102" t="s">
        <v>1</v>
      </c>
      <c r="D492" s="72">
        <v>0</v>
      </c>
      <c r="E492" s="72">
        <v>0</v>
      </c>
      <c r="F492" s="104">
        <v>3</v>
      </c>
      <c r="G492" s="104" t="s">
        <v>270</v>
      </c>
      <c r="H492" s="81">
        <v>0</v>
      </c>
      <c r="I492" s="81">
        <v>7</v>
      </c>
    </row>
    <row r="493" spans="1:9">
      <c r="A493" s="109">
        <v>27</v>
      </c>
      <c r="B493" s="122" t="s">
        <v>292</v>
      </c>
      <c r="C493" s="102" t="s">
        <v>1</v>
      </c>
      <c r="D493" s="104">
        <v>5</v>
      </c>
      <c r="E493" s="104" t="s">
        <v>293</v>
      </c>
      <c r="F493" s="104">
        <v>3</v>
      </c>
      <c r="G493" s="104" t="s">
        <v>281</v>
      </c>
      <c r="H493" s="81">
        <v>10</v>
      </c>
      <c r="I493" s="81">
        <v>18</v>
      </c>
    </row>
    <row r="494" spans="1:9">
      <c r="A494" s="109">
        <v>28</v>
      </c>
      <c r="B494" s="122" t="s">
        <v>294</v>
      </c>
      <c r="C494" s="102" t="s">
        <v>1</v>
      </c>
      <c r="D494" s="72">
        <v>0</v>
      </c>
      <c r="E494" s="72">
        <v>0</v>
      </c>
      <c r="F494" s="104">
        <v>3</v>
      </c>
      <c r="G494" s="104" t="s">
        <v>270</v>
      </c>
      <c r="H494" s="81">
        <v>0</v>
      </c>
      <c r="I494" s="81">
        <v>8</v>
      </c>
    </row>
    <row r="495" spans="1:9">
      <c r="A495" s="109">
        <v>29</v>
      </c>
      <c r="B495" s="122" t="s">
        <v>1342</v>
      </c>
      <c r="C495" s="102" t="s">
        <v>1</v>
      </c>
      <c r="D495" s="72">
        <v>0</v>
      </c>
      <c r="E495" s="72">
        <v>0</v>
      </c>
      <c r="F495" s="104">
        <v>2</v>
      </c>
      <c r="G495" s="104" t="s">
        <v>1459</v>
      </c>
      <c r="H495" s="81">
        <v>0</v>
      </c>
      <c r="I495" s="81">
        <v>5</v>
      </c>
    </row>
    <row r="496" spans="1:9">
      <c r="A496" s="109">
        <v>30</v>
      </c>
      <c r="B496" s="122" t="s">
        <v>1343</v>
      </c>
      <c r="C496" s="102" t="s">
        <v>1</v>
      </c>
      <c r="D496" s="72">
        <v>0</v>
      </c>
      <c r="E496" s="72">
        <v>0</v>
      </c>
      <c r="F496" s="104">
        <v>3</v>
      </c>
      <c r="G496" s="104" t="s">
        <v>281</v>
      </c>
      <c r="H496" s="81">
        <v>0</v>
      </c>
      <c r="I496" s="81">
        <v>16</v>
      </c>
    </row>
    <row r="497" spans="1:9">
      <c r="A497" s="109">
        <v>31</v>
      </c>
      <c r="B497" s="122" t="s">
        <v>295</v>
      </c>
      <c r="C497" s="102" t="s">
        <v>1</v>
      </c>
      <c r="D497" s="72">
        <v>0</v>
      </c>
      <c r="E497" s="72">
        <v>0</v>
      </c>
      <c r="F497" s="104">
        <v>3</v>
      </c>
      <c r="G497" s="104" t="s">
        <v>296</v>
      </c>
      <c r="H497" s="81">
        <v>0</v>
      </c>
      <c r="I497" s="81">
        <v>10</v>
      </c>
    </row>
    <row r="498" spans="1:9">
      <c r="A498" s="109">
        <v>32</v>
      </c>
      <c r="B498" s="122" t="s">
        <v>297</v>
      </c>
      <c r="C498" s="102" t="s">
        <v>1</v>
      </c>
      <c r="D498" s="72">
        <v>0</v>
      </c>
      <c r="E498" s="72">
        <v>0</v>
      </c>
      <c r="F498" s="104">
        <v>3</v>
      </c>
      <c r="G498" s="104" t="s">
        <v>275</v>
      </c>
      <c r="H498" s="81">
        <v>0</v>
      </c>
      <c r="I498" s="81">
        <v>9</v>
      </c>
    </row>
    <row r="499" spans="1:9">
      <c r="A499" s="109">
        <v>33</v>
      </c>
      <c r="B499" s="122" t="s">
        <v>1466</v>
      </c>
      <c r="C499" s="102" t="s">
        <v>1</v>
      </c>
      <c r="D499" s="72">
        <v>0</v>
      </c>
      <c r="E499" s="72">
        <v>0</v>
      </c>
      <c r="F499" s="104">
        <v>2</v>
      </c>
      <c r="G499" s="104" t="s">
        <v>265</v>
      </c>
      <c r="H499" s="81">
        <v>0</v>
      </c>
      <c r="I499" s="81">
        <v>9</v>
      </c>
    </row>
    <row r="500" spans="1:9">
      <c r="A500" s="109">
        <v>34</v>
      </c>
      <c r="B500" s="122" t="s">
        <v>1467</v>
      </c>
      <c r="C500" s="102" t="s">
        <v>0</v>
      </c>
      <c r="D500" s="104">
        <v>2</v>
      </c>
      <c r="E500" s="104" t="s">
        <v>1468</v>
      </c>
      <c r="F500" s="72">
        <v>0</v>
      </c>
      <c r="G500" s="72">
        <v>0</v>
      </c>
      <c r="H500" s="81">
        <v>8</v>
      </c>
      <c r="I500" s="81">
        <v>2</v>
      </c>
    </row>
    <row r="501" spans="1:9">
      <c r="A501" s="109">
        <v>35</v>
      </c>
      <c r="B501" s="122" t="s">
        <v>1341</v>
      </c>
      <c r="C501" s="102" t="s">
        <v>1</v>
      </c>
      <c r="D501" s="104">
        <v>4</v>
      </c>
      <c r="E501" s="104" t="s">
        <v>280</v>
      </c>
      <c r="F501" s="104">
        <v>3</v>
      </c>
      <c r="G501" s="104" t="s">
        <v>281</v>
      </c>
      <c r="H501" s="81">
        <v>10</v>
      </c>
      <c r="I501" s="81">
        <v>17</v>
      </c>
    </row>
    <row r="502" spans="1:9">
      <c r="A502" s="109">
        <v>36</v>
      </c>
      <c r="B502" s="122" t="s">
        <v>298</v>
      </c>
      <c r="C502" s="102" t="s">
        <v>1</v>
      </c>
      <c r="D502" s="72">
        <v>0</v>
      </c>
      <c r="E502" s="72">
        <v>0</v>
      </c>
      <c r="F502" s="104">
        <v>3</v>
      </c>
      <c r="G502" s="104" t="s">
        <v>299</v>
      </c>
      <c r="H502" s="81">
        <v>0</v>
      </c>
      <c r="I502" s="81">
        <v>9</v>
      </c>
    </row>
    <row r="503" spans="1:9">
      <c r="A503" s="109">
        <v>37</v>
      </c>
      <c r="B503" s="122" t="s">
        <v>300</v>
      </c>
      <c r="C503" s="102" t="s">
        <v>1</v>
      </c>
      <c r="D503" s="72">
        <v>0</v>
      </c>
      <c r="E503" s="72">
        <v>0</v>
      </c>
      <c r="F503" s="104">
        <v>2</v>
      </c>
      <c r="G503" s="104" t="s">
        <v>265</v>
      </c>
      <c r="H503" s="81">
        <v>0</v>
      </c>
      <c r="I503" s="81">
        <v>5</v>
      </c>
    </row>
    <row r="504" spans="1:9">
      <c r="A504" s="109">
        <v>38</v>
      </c>
      <c r="B504" s="122" t="s">
        <v>1347</v>
      </c>
      <c r="C504" s="102" t="s">
        <v>1</v>
      </c>
      <c r="D504" s="72">
        <v>0</v>
      </c>
      <c r="E504" s="72">
        <v>0</v>
      </c>
      <c r="F504" s="104">
        <v>3</v>
      </c>
      <c r="G504" s="104" t="s">
        <v>301</v>
      </c>
      <c r="H504" s="81">
        <v>0</v>
      </c>
      <c r="I504" s="81">
        <v>5</v>
      </c>
    </row>
    <row r="505" spans="1:9">
      <c r="A505" s="109">
        <v>39</v>
      </c>
      <c r="B505" s="122" t="s">
        <v>302</v>
      </c>
      <c r="C505" s="102" t="s">
        <v>1</v>
      </c>
      <c r="D505" s="72">
        <v>0</v>
      </c>
      <c r="E505" s="72">
        <v>0</v>
      </c>
      <c r="F505" s="104">
        <v>2</v>
      </c>
      <c r="G505" s="104" t="s">
        <v>265</v>
      </c>
      <c r="H505" s="81">
        <v>0</v>
      </c>
      <c r="I505" s="81">
        <v>10</v>
      </c>
    </row>
    <row r="506" spans="1:9">
      <c r="A506" s="109">
        <v>40</v>
      </c>
      <c r="B506" s="122" t="s">
        <v>303</v>
      </c>
      <c r="C506" s="102" t="s">
        <v>1</v>
      </c>
      <c r="D506" s="72">
        <v>0</v>
      </c>
      <c r="E506" s="72">
        <v>0</v>
      </c>
      <c r="F506" s="104">
        <v>4</v>
      </c>
      <c r="G506" s="104" t="s">
        <v>304</v>
      </c>
      <c r="H506" s="81">
        <v>0</v>
      </c>
      <c r="I506" s="81">
        <v>7</v>
      </c>
    </row>
    <row r="507" spans="1:9">
      <c r="A507" s="109">
        <v>41</v>
      </c>
      <c r="B507" s="122" t="s">
        <v>305</v>
      </c>
      <c r="C507" s="102" t="s">
        <v>1</v>
      </c>
      <c r="D507" s="72">
        <v>0</v>
      </c>
      <c r="E507" s="72">
        <v>0</v>
      </c>
      <c r="F507" s="104">
        <v>2</v>
      </c>
      <c r="G507" s="104" t="s">
        <v>306</v>
      </c>
      <c r="H507" s="81">
        <v>0</v>
      </c>
      <c r="I507" s="81">
        <v>3</v>
      </c>
    </row>
    <row r="508" spans="1:9">
      <c r="A508" s="109">
        <v>42</v>
      </c>
      <c r="B508" s="122" t="s">
        <v>307</v>
      </c>
      <c r="C508" s="102" t="s">
        <v>1</v>
      </c>
      <c r="D508" s="104">
        <v>5</v>
      </c>
      <c r="E508" s="104" t="s">
        <v>308</v>
      </c>
      <c r="F508" s="104">
        <v>3</v>
      </c>
      <c r="G508" s="104" t="s">
        <v>281</v>
      </c>
      <c r="H508" s="81">
        <v>11</v>
      </c>
      <c r="I508" s="81">
        <v>14</v>
      </c>
    </row>
    <row r="509" spans="1:9">
      <c r="A509" s="109">
        <v>43</v>
      </c>
      <c r="B509" s="122" t="s">
        <v>1469</v>
      </c>
      <c r="C509" s="102" t="s">
        <v>1</v>
      </c>
      <c r="D509" s="72">
        <v>0</v>
      </c>
      <c r="E509" s="72">
        <v>0</v>
      </c>
      <c r="F509" s="104">
        <v>3</v>
      </c>
      <c r="G509" s="104" t="s">
        <v>275</v>
      </c>
      <c r="H509" s="81">
        <v>0</v>
      </c>
      <c r="I509" s="81">
        <v>12</v>
      </c>
    </row>
    <row r="510" spans="1:9">
      <c r="A510" s="109">
        <v>44</v>
      </c>
      <c r="B510" s="122" t="s">
        <v>309</v>
      </c>
      <c r="C510" s="102" t="s">
        <v>1</v>
      </c>
      <c r="D510" s="72">
        <v>0</v>
      </c>
      <c r="E510" s="72">
        <v>0</v>
      </c>
      <c r="F510" s="104">
        <v>3</v>
      </c>
      <c r="G510" s="104" t="s">
        <v>301</v>
      </c>
      <c r="H510" s="81">
        <v>0</v>
      </c>
      <c r="I510" s="81">
        <v>5</v>
      </c>
    </row>
    <row r="511" spans="1:9">
      <c r="A511" s="109">
        <v>45</v>
      </c>
      <c r="B511" s="122" t="s">
        <v>1470</v>
      </c>
      <c r="C511" s="102" t="s">
        <v>1</v>
      </c>
      <c r="D511" s="72">
        <v>0</v>
      </c>
      <c r="E511" s="72">
        <v>0</v>
      </c>
      <c r="F511" s="104">
        <v>3</v>
      </c>
      <c r="G511" s="104" t="s">
        <v>281</v>
      </c>
      <c r="H511" s="81">
        <v>0</v>
      </c>
      <c r="I511" s="81">
        <v>8</v>
      </c>
    </row>
    <row r="512" spans="1:9">
      <c r="A512" s="109">
        <v>46</v>
      </c>
      <c r="B512" s="122" t="s">
        <v>310</v>
      </c>
      <c r="C512" s="102" t="s">
        <v>1</v>
      </c>
      <c r="D512" s="104">
        <v>3</v>
      </c>
      <c r="E512" s="104" t="s">
        <v>1606</v>
      </c>
      <c r="F512" s="104">
        <v>3</v>
      </c>
      <c r="G512" s="104" t="s">
        <v>311</v>
      </c>
      <c r="H512" s="81">
        <v>12</v>
      </c>
      <c r="I512" s="81">
        <v>13</v>
      </c>
    </row>
    <row r="513" spans="1:9">
      <c r="A513" s="109">
        <v>47</v>
      </c>
      <c r="B513" s="122" t="s">
        <v>312</v>
      </c>
      <c r="C513" s="102" t="s">
        <v>1</v>
      </c>
      <c r="D513" s="72">
        <v>0</v>
      </c>
      <c r="E513" s="72">
        <v>0</v>
      </c>
      <c r="F513" s="104">
        <v>3</v>
      </c>
      <c r="G513" s="104" t="s">
        <v>317</v>
      </c>
      <c r="H513" s="81">
        <v>0</v>
      </c>
      <c r="I513" s="81">
        <v>8</v>
      </c>
    </row>
    <row r="514" spans="1:9">
      <c r="A514" s="109">
        <v>48</v>
      </c>
      <c r="B514" s="122" t="s">
        <v>313</v>
      </c>
      <c r="C514" s="102" t="s">
        <v>1</v>
      </c>
      <c r="D514" s="104">
        <v>3</v>
      </c>
      <c r="E514" s="104" t="s">
        <v>1607</v>
      </c>
      <c r="F514" s="104">
        <v>3</v>
      </c>
      <c r="G514" s="104" t="s">
        <v>281</v>
      </c>
      <c r="H514" s="81">
        <v>7</v>
      </c>
      <c r="I514" s="81">
        <v>11</v>
      </c>
    </row>
    <row r="515" spans="1:9">
      <c r="A515" s="109">
        <v>49</v>
      </c>
      <c r="B515" s="122" t="s">
        <v>314</v>
      </c>
      <c r="C515" s="102" t="s">
        <v>1</v>
      </c>
      <c r="D515" s="72">
        <v>0</v>
      </c>
      <c r="E515" s="72">
        <v>0</v>
      </c>
      <c r="F515" s="104">
        <v>2</v>
      </c>
      <c r="G515" s="104" t="s">
        <v>315</v>
      </c>
      <c r="H515" s="81">
        <v>0</v>
      </c>
      <c r="I515" s="81">
        <v>5</v>
      </c>
    </row>
    <row r="516" spans="1:9">
      <c r="A516" s="109">
        <v>50</v>
      </c>
      <c r="B516" s="122" t="s">
        <v>316</v>
      </c>
      <c r="C516" s="102" t="s">
        <v>1</v>
      </c>
      <c r="D516" s="72">
        <v>0</v>
      </c>
      <c r="E516" s="72">
        <v>0</v>
      </c>
      <c r="F516" s="104">
        <v>3</v>
      </c>
      <c r="G516" s="104" t="s">
        <v>317</v>
      </c>
      <c r="H516" s="81">
        <v>0</v>
      </c>
      <c r="I516" s="81">
        <v>11</v>
      </c>
    </row>
    <row r="517" spans="1:9">
      <c r="A517" s="109">
        <v>51</v>
      </c>
      <c r="B517" s="122" t="s">
        <v>318</v>
      </c>
      <c r="C517" s="102" t="s">
        <v>1</v>
      </c>
      <c r="D517" s="72">
        <v>0</v>
      </c>
      <c r="E517" s="72">
        <v>0</v>
      </c>
      <c r="F517" s="104">
        <v>3</v>
      </c>
      <c r="G517" s="104" t="s">
        <v>299</v>
      </c>
      <c r="H517" s="81">
        <v>0</v>
      </c>
      <c r="I517" s="81">
        <v>6</v>
      </c>
    </row>
    <row r="518" spans="1:9">
      <c r="A518" s="109">
        <v>52</v>
      </c>
      <c r="B518" s="122" t="s">
        <v>1471</v>
      </c>
      <c r="C518" s="102" t="s">
        <v>1</v>
      </c>
      <c r="D518" s="72">
        <v>0</v>
      </c>
      <c r="E518" s="72">
        <v>0</v>
      </c>
      <c r="F518" s="104">
        <v>3</v>
      </c>
      <c r="G518" s="104" t="s">
        <v>281</v>
      </c>
      <c r="H518" s="81">
        <v>0</v>
      </c>
      <c r="I518" s="81">
        <v>8</v>
      </c>
    </row>
    <row r="519" spans="1:9">
      <c r="A519" s="109">
        <v>53</v>
      </c>
      <c r="B519" s="122" t="s">
        <v>1472</v>
      </c>
      <c r="C519" s="102" t="s">
        <v>0</v>
      </c>
      <c r="D519" s="104">
        <v>3</v>
      </c>
      <c r="E519" s="104" t="s">
        <v>1608</v>
      </c>
      <c r="F519" s="72">
        <v>0</v>
      </c>
      <c r="G519" s="72">
        <v>0</v>
      </c>
      <c r="H519" s="81">
        <v>8</v>
      </c>
      <c r="I519" s="81">
        <v>8</v>
      </c>
    </row>
    <row r="520" spans="1:9">
      <c r="A520" s="109">
        <v>54</v>
      </c>
      <c r="B520" s="122" t="s">
        <v>319</v>
      </c>
      <c r="C520" s="102" t="s">
        <v>1</v>
      </c>
      <c r="D520" s="72">
        <v>0</v>
      </c>
      <c r="E520" s="72">
        <v>0</v>
      </c>
      <c r="F520" s="104">
        <v>3</v>
      </c>
      <c r="G520" s="104" t="s">
        <v>317</v>
      </c>
      <c r="H520" s="81">
        <v>0</v>
      </c>
      <c r="I520" s="81">
        <v>7</v>
      </c>
    </row>
    <row r="521" spans="1:9">
      <c r="A521" s="109">
        <v>55</v>
      </c>
      <c r="B521" s="122" t="s">
        <v>320</v>
      </c>
      <c r="C521" s="102" t="s">
        <v>1</v>
      </c>
      <c r="D521" s="72">
        <v>0</v>
      </c>
      <c r="E521" s="72">
        <v>0</v>
      </c>
      <c r="F521" s="104">
        <v>2</v>
      </c>
      <c r="G521" s="104" t="s">
        <v>1459</v>
      </c>
      <c r="H521" s="81">
        <v>0</v>
      </c>
      <c r="I521" s="81">
        <v>5</v>
      </c>
    </row>
    <row r="522" spans="1:9">
      <c r="A522" s="109">
        <v>56</v>
      </c>
      <c r="B522" s="122" t="s">
        <v>321</v>
      </c>
      <c r="C522" s="102" t="s">
        <v>1</v>
      </c>
      <c r="D522" s="72">
        <v>0</v>
      </c>
      <c r="E522" s="72">
        <v>0</v>
      </c>
      <c r="F522" s="104">
        <v>2</v>
      </c>
      <c r="G522" s="104" t="s">
        <v>265</v>
      </c>
      <c r="H522" s="81">
        <v>0</v>
      </c>
      <c r="I522" s="81">
        <v>7</v>
      </c>
    </row>
    <row r="523" spans="1:9">
      <c r="A523" s="109">
        <v>57</v>
      </c>
      <c r="B523" s="122" t="s">
        <v>322</v>
      </c>
      <c r="C523" s="102" t="s">
        <v>1</v>
      </c>
      <c r="D523" s="72">
        <v>0</v>
      </c>
      <c r="E523" s="72">
        <v>0</v>
      </c>
      <c r="F523" s="104">
        <v>2</v>
      </c>
      <c r="G523" s="104" t="s">
        <v>265</v>
      </c>
      <c r="H523" s="81">
        <v>0</v>
      </c>
      <c r="I523" s="81">
        <v>7</v>
      </c>
    </row>
    <row r="524" spans="1:9">
      <c r="A524" s="109">
        <v>58</v>
      </c>
      <c r="B524" s="122" t="s">
        <v>323</v>
      </c>
      <c r="C524" s="102" t="s">
        <v>1</v>
      </c>
      <c r="D524" s="72">
        <v>0</v>
      </c>
      <c r="E524" s="72">
        <v>0</v>
      </c>
      <c r="F524" s="104">
        <v>3</v>
      </c>
      <c r="G524" s="104" t="s">
        <v>317</v>
      </c>
      <c r="H524" s="81">
        <v>0</v>
      </c>
      <c r="I524" s="81">
        <v>8</v>
      </c>
    </row>
    <row r="525" spans="1:9">
      <c r="A525" s="109">
        <v>59</v>
      </c>
      <c r="B525" s="122" t="s">
        <v>324</v>
      </c>
      <c r="C525" s="102" t="s">
        <v>1</v>
      </c>
      <c r="D525" s="72">
        <v>0</v>
      </c>
      <c r="E525" s="72">
        <v>0</v>
      </c>
      <c r="F525" s="104">
        <v>5</v>
      </c>
      <c r="G525" s="104" t="s">
        <v>325</v>
      </c>
      <c r="H525" s="81">
        <v>0</v>
      </c>
      <c r="I525" s="81">
        <v>9</v>
      </c>
    </row>
    <row r="526" spans="1:9">
      <c r="A526" s="109">
        <v>60</v>
      </c>
      <c r="B526" s="122" t="s">
        <v>326</v>
      </c>
      <c r="C526" s="102" t="s">
        <v>1</v>
      </c>
      <c r="D526" s="72">
        <v>0</v>
      </c>
      <c r="E526" s="72">
        <v>0</v>
      </c>
      <c r="F526" s="104">
        <v>3</v>
      </c>
      <c r="G526" s="104" t="s">
        <v>270</v>
      </c>
      <c r="H526" s="81">
        <v>0</v>
      </c>
      <c r="I526" s="81">
        <v>8</v>
      </c>
    </row>
    <row r="527" spans="1:9">
      <c r="A527" s="109">
        <v>61</v>
      </c>
      <c r="B527" s="122" t="s">
        <v>327</v>
      </c>
      <c r="C527" s="102" t="s">
        <v>1</v>
      </c>
      <c r="D527" s="72">
        <v>0</v>
      </c>
      <c r="E527" s="72">
        <v>0</v>
      </c>
      <c r="F527" s="104">
        <v>3</v>
      </c>
      <c r="G527" s="104" t="s">
        <v>270</v>
      </c>
      <c r="H527" s="81">
        <v>0</v>
      </c>
      <c r="I527" s="81">
        <v>13</v>
      </c>
    </row>
    <row r="528" spans="1:9">
      <c r="A528" s="109">
        <v>62</v>
      </c>
      <c r="B528" s="122" t="s">
        <v>1473</v>
      </c>
      <c r="C528" s="102" t="s">
        <v>1</v>
      </c>
      <c r="D528" s="72">
        <v>0</v>
      </c>
      <c r="E528" s="72">
        <v>0</v>
      </c>
      <c r="F528" s="104">
        <v>2</v>
      </c>
      <c r="G528" s="104" t="s">
        <v>265</v>
      </c>
      <c r="H528" s="81">
        <v>0</v>
      </c>
      <c r="I528" s="81">
        <v>8</v>
      </c>
    </row>
    <row r="529" spans="1:9">
      <c r="A529" s="109">
        <v>63</v>
      </c>
      <c r="B529" s="122" t="s">
        <v>328</v>
      </c>
      <c r="C529" s="102" t="s">
        <v>1</v>
      </c>
      <c r="D529" s="72">
        <v>0</v>
      </c>
      <c r="E529" s="72">
        <v>0</v>
      </c>
      <c r="F529" s="104">
        <v>3</v>
      </c>
      <c r="G529" s="104" t="s">
        <v>270</v>
      </c>
      <c r="H529" s="81">
        <v>0</v>
      </c>
      <c r="I529" s="81">
        <v>7</v>
      </c>
    </row>
    <row r="530" spans="1:9">
      <c r="A530" s="109">
        <v>64</v>
      </c>
      <c r="B530" s="122" t="s">
        <v>329</v>
      </c>
      <c r="C530" s="102" t="s">
        <v>1</v>
      </c>
      <c r="D530" s="72">
        <v>0</v>
      </c>
      <c r="E530" s="72">
        <v>0</v>
      </c>
      <c r="F530" s="104">
        <v>3</v>
      </c>
      <c r="G530" s="104" t="s">
        <v>270</v>
      </c>
      <c r="H530" s="81">
        <v>0</v>
      </c>
      <c r="I530" s="81">
        <v>11</v>
      </c>
    </row>
    <row r="531" spans="1:9">
      <c r="A531" s="109">
        <v>65</v>
      </c>
      <c r="B531" s="122" t="s">
        <v>1349</v>
      </c>
      <c r="C531" s="102" t="s">
        <v>1</v>
      </c>
      <c r="D531" s="72">
        <v>0</v>
      </c>
      <c r="E531" s="72">
        <v>0</v>
      </c>
      <c r="F531" s="104">
        <v>2</v>
      </c>
      <c r="G531" s="104" t="s">
        <v>1474</v>
      </c>
      <c r="H531" s="81">
        <v>0</v>
      </c>
      <c r="I531" s="81">
        <v>5</v>
      </c>
    </row>
    <row r="532" spans="1:9">
      <c r="A532" s="109">
        <v>66</v>
      </c>
      <c r="B532" s="122" t="s">
        <v>330</v>
      </c>
      <c r="C532" s="102" t="s">
        <v>1</v>
      </c>
      <c r="D532" s="72">
        <v>0</v>
      </c>
      <c r="E532" s="72">
        <v>0</v>
      </c>
      <c r="F532" s="104">
        <v>4</v>
      </c>
      <c r="G532" s="104" t="s">
        <v>331</v>
      </c>
      <c r="H532" s="81">
        <v>0</v>
      </c>
      <c r="I532" s="81">
        <v>0</v>
      </c>
    </row>
    <row r="533" spans="1:9">
      <c r="A533" s="109">
        <v>67</v>
      </c>
      <c r="B533" s="311" t="s">
        <v>1609</v>
      </c>
      <c r="C533" s="102" t="s">
        <v>1</v>
      </c>
      <c r="D533" s="104">
        <v>2</v>
      </c>
      <c r="E533" s="104" t="s">
        <v>1610</v>
      </c>
      <c r="F533" s="104">
        <v>2</v>
      </c>
      <c r="G533" s="104" t="s">
        <v>1611</v>
      </c>
      <c r="H533" s="81">
        <v>0</v>
      </c>
      <c r="I533" s="81">
        <v>0</v>
      </c>
    </row>
    <row r="534" spans="1:9">
      <c r="A534" s="109">
        <v>68</v>
      </c>
      <c r="B534" s="311" t="s">
        <v>1475</v>
      </c>
      <c r="C534" s="102" t="s">
        <v>1</v>
      </c>
      <c r="D534" s="72">
        <v>0</v>
      </c>
      <c r="E534" s="72">
        <v>0</v>
      </c>
      <c r="F534" s="104">
        <v>3</v>
      </c>
      <c r="G534" s="104" t="s">
        <v>296</v>
      </c>
      <c r="H534" s="81">
        <v>0</v>
      </c>
      <c r="I534" s="81">
        <v>10</v>
      </c>
    </row>
    <row r="535" spans="1:9">
      <c r="A535" s="109">
        <v>69</v>
      </c>
      <c r="B535" s="122" t="s">
        <v>332</v>
      </c>
      <c r="C535" s="102" t="s">
        <v>1</v>
      </c>
      <c r="D535" s="72">
        <v>0</v>
      </c>
      <c r="E535" s="72">
        <v>0</v>
      </c>
      <c r="F535" s="104">
        <v>4</v>
      </c>
      <c r="G535" s="104" t="s">
        <v>263</v>
      </c>
      <c r="H535" s="81">
        <v>0</v>
      </c>
      <c r="I535" s="81">
        <v>7</v>
      </c>
    </row>
    <row r="536" spans="1:9">
      <c r="A536" s="109">
        <v>70</v>
      </c>
      <c r="B536" s="122" t="s">
        <v>1476</v>
      </c>
      <c r="C536" s="102" t="s">
        <v>1</v>
      </c>
      <c r="D536" s="72">
        <v>0</v>
      </c>
      <c r="E536" s="72">
        <v>0</v>
      </c>
      <c r="F536" s="104">
        <v>4</v>
      </c>
      <c r="G536" s="104" t="s">
        <v>333</v>
      </c>
      <c r="H536" s="81">
        <v>0</v>
      </c>
      <c r="I536" s="81">
        <v>12</v>
      </c>
    </row>
    <row r="537" spans="1:9">
      <c r="A537" s="109">
        <v>71</v>
      </c>
      <c r="B537" s="122" t="s">
        <v>334</v>
      </c>
      <c r="C537" s="102" t="s">
        <v>1</v>
      </c>
      <c r="D537" s="72">
        <v>0</v>
      </c>
      <c r="E537" s="72">
        <v>0</v>
      </c>
      <c r="F537" s="104">
        <v>4</v>
      </c>
      <c r="G537" s="104" t="s">
        <v>333</v>
      </c>
      <c r="H537" s="81">
        <v>0</v>
      </c>
      <c r="I537" s="81">
        <v>8</v>
      </c>
    </row>
    <row r="538" spans="1:9">
      <c r="A538" s="109">
        <v>72</v>
      </c>
      <c r="B538" s="122" t="s">
        <v>335</v>
      </c>
      <c r="C538" s="102" t="s">
        <v>1</v>
      </c>
      <c r="D538" s="72">
        <v>0</v>
      </c>
      <c r="E538" s="72">
        <v>0</v>
      </c>
      <c r="F538" s="104">
        <v>4</v>
      </c>
      <c r="G538" s="104" t="s">
        <v>336</v>
      </c>
      <c r="H538" s="81">
        <v>0</v>
      </c>
      <c r="I538" s="81">
        <v>7</v>
      </c>
    </row>
    <row r="539" spans="1:9">
      <c r="A539" s="109">
        <v>73</v>
      </c>
      <c r="B539" s="122" t="s">
        <v>337</v>
      </c>
      <c r="C539" s="102" t="s">
        <v>1</v>
      </c>
      <c r="D539" s="72">
        <v>0</v>
      </c>
      <c r="E539" s="72">
        <v>0</v>
      </c>
      <c r="F539" s="104">
        <v>2</v>
      </c>
      <c r="G539" s="104" t="s">
        <v>265</v>
      </c>
      <c r="H539" s="81">
        <v>0</v>
      </c>
      <c r="I539" s="81">
        <v>7</v>
      </c>
    </row>
    <row r="540" spans="1:9">
      <c r="A540" s="109">
        <v>74</v>
      </c>
      <c r="B540" s="122" t="s">
        <v>338</v>
      </c>
      <c r="C540" s="102" t="s">
        <v>1</v>
      </c>
      <c r="D540" s="72">
        <v>0</v>
      </c>
      <c r="E540" s="72">
        <v>0</v>
      </c>
      <c r="F540" s="104">
        <v>3</v>
      </c>
      <c r="G540" s="104" t="s">
        <v>296</v>
      </c>
      <c r="H540" s="81">
        <v>0</v>
      </c>
      <c r="I540" s="81">
        <v>6</v>
      </c>
    </row>
    <row r="541" spans="1:9">
      <c r="A541" s="109">
        <v>75</v>
      </c>
      <c r="B541" s="122" t="s">
        <v>339</v>
      </c>
      <c r="C541" s="102" t="s">
        <v>1</v>
      </c>
      <c r="D541" s="104">
        <v>1</v>
      </c>
      <c r="E541" s="104" t="s">
        <v>340</v>
      </c>
      <c r="F541" s="104">
        <v>2</v>
      </c>
      <c r="G541" s="104" t="s">
        <v>265</v>
      </c>
      <c r="H541" s="81">
        <v>8</v>
      </c>
      <c r="I541" s="81">
        <v>9</v>
      </c>
    </row>
    <row r="542" spans="1:9">
      <c r="A542" s="109">
        <v>76</v>
      </c>
      <c r="B542" s="122" t="s">
        <v>341</v>
      </c>
      <c r="C542" s="102" t="s">
        <v>1</v>
      </c>
      <c r="D542" s="104">
        <v>4</v>
      </c>
      <c r="E542" s="104" t="s">
        <v>1612</v>
      </c>
      <c r="F542" s="104">
        <v>5</v>
      </c>
      <c r="G542" s="104" t="s">
        <v>325</v>
      </c>
      <c r="H542" s="81">
        <v>10</v>
      </c>
      <c r="I542" s="81">
        <v>15</v>
      </c>
    </row>
    <row r="543" spans="1:9">
      <c r="A543" s="109">
        <v>77</v>
      </c>
      <c r="B543" s="122" t="s">
        <v>1477</v>
      </c>
      <c r="C543" s="102" t="s">
        <v>1</v>
      </c>
      <c r="D543" s="72">
        <v>0</v>
      </c>
      <c r="E543" s="72">
        <v>0</v>
      </c>
      <c r="F543" s="104">
        <v>3</v>
      </c>
      <c r="G543" s="104" t="s">
        <v>296</v>
      </c>
      <c r="H543" s="81">
        <v>0</v>
      </c>
      <c r="I543" s="81">
        <v>10</v>
      </c>
    </row>
    <row r="544" spans="1:9">
      <c r="A544" s="109">
        <v>78</v>
      </c>
      <c r="B544" s="122" t="s">
        <v>1478</v>
      </c>
      <c r="C544" s="102" t="s">
        <v>1</v>
      </c>
      <c r="D544" s="104">
        <v>3</v>
      </c>
      <c r="E544" s="104" t="s">
        <v>1479</v>
      </c>
      <c r="F544" s="104">
        <v>2</v>
      </c>
      <c r="G544" s="104" t="s">
        <v>265</v>
      </c>
      <c r="H544" s="81">
        <v>11</v>
      </c>
      <c r="I544" s="81">
        <v>11</v>
      </c>
    </row>
    <row r="545" spans="1:9">
      <c r="A545" s="109">
        <v>79</v>
      </c>
      <c r="B545" s="122" t="s">
        <v>342</v>
      </c>
      <c r="C545" s="102" t="s">
        <v>1</v>
      </c>
      <c r="D545" s="72">
        <v>0</v>
      </c>
      <c r="E545" s="72">
        <v>0</v>
      </c>
      <c r="F545" s="104">
        <v>2</v>
      </c>
      <c r="G545" s="104" t="s">
        <v>276</v>
      </c>
      <c r="H545" s="81">
        <v>0</v>
      </c>
      <c r="I545" s="81">
        <v>7</v>
      </c>
    </row>
    <row r="546" spans="1:9">
      <c r="A546" s="109">
        <v>80</v>
      </c>
      <c r="B546" s="122" t="s">
        <v>343</v>
      </c>
      <c r="C546" s="102" t="s">
        <v>1</v>
      </c>
      <c r="D546" s="72">
        <v>0</v>
      </c>
      <c r="E546" s="72">
        <v>0</v>
      </c>
      <c r="F546" s="104">
        <v>3</v>
      </c>
      <c r="G546" s="104" t="s">
        <v>317</v>
      </c>
      <c r="H546" s="81">
        <v>0</v>
      </c>
      <c r="I546" s="81">
        <v>7</v>
      </c>
    </row>
    <row r="547" spans="1:9">
      <c r="A547" s="109">
        <v>81</v>
      </c>
      <c r="B547" s="122" t="s">
        <v>1480</v>
      </c>
      <c r="C547" s="102" t="s">
        <v>1</v>
      </c>
      <c r="D547" s="72">
        <v>0</v>
      </c>
      <c r="E547" s="72">
        <v>0</v>
      </c>
      <c r="F547" s="104">
        <v>2</v>
      </c>
      <c r="G547" s="104" t="s">
        <v>267</v>
      </c>
      <c r="H547" s="81">
        <v>0</v>
      </c>
      <c r="I547" s="81">
        <v>10</v>
      </c>
    </row>
    <row r="548" spans="1:9">
      <c r="A548" s="109">
        <v>82</v>
      </c>
      <c r="B548" s="122" t="s">
        <v>344</v>
      </c>
      <c r="C548" s="102" t="s">
        <v>1</v>
      </c>
      <c r="D548" s="72">
        <v>0</v>
      </c>
      <c r="E548" s="72">
        <v>0</v>
      </c>
      <c r="F548" s="104">
        <v>3</v>
      </c>
      <c r="G548" s="104" t="s">
        <v>270</v>
      </c>
      <c r="H548" s="81">
        <v>0</v>
      </c>
      <c r="I548" s="81">
        <v>13</v>
      </c>
    </row>
    <row r="549" spans="1:9">
      <c r="A549" s="109">
        <v>83</v>
      </c>
      <c r="B549" s="122" t="s">
        <v>1481</v>
      </c>
      <c r="C549" s="102" t="s">
        <v>1</v>
      </c>
      <c r="D549" s="104">
        <v>2</v>
      </c>
      <c r="E549" s="104" t="s">
        <v>290</v>
      </c>
      <c r="F549" s="104">
        <v>2</v>
      </c>
      <c r="G549" s="104" t="s">
        <v>265</v>
      </c>
      <c r="H549" s="81">
        <v>8</v>
      </c>
      <c r="I549" s="81">
        <v>7</v>
      </c>
    </row>
    <row r="550" spans="1:9">
      <c r="A550" s="109">
        <v>84</v>
      </c>
      <c r="B550" s="122" t="s">
        <v>345</v>
      </c>
      <c r="C550" s="102" t="s">
        <v>1</v>
      </c>
      <c r="D550" s="104">
        <v>4</v>
      </c>
      <c r="E550" s="104" t="s">
        <v>280</v>
      </c>
      <c r="F550" s="104">
        <v>3</v>
      </c>
      <c r="G550" s="104" t="s">
        <v>275</v>
      </c>
      <c r="H550" s="81">
        <v>13</v>
      </c>
      <c r="I550" s="81">
        <v>11</v>
      </c>
    </row>
    <row r="551" spans="1:9">
      <c r="A551" s="109">
        <v>85</v>
      </c>
      <c r="B551" s="122" t="s">
        <v>346</v>
      </c>
      <c r="C551" s="102" t="s">
        <v>1</v>
      </c>
      <c r="D551" s="72">
        <v>0</v>
      </c>
      <c r="E551" s="72">
        <v>0</v>
      </c>
      <c r="F551" s="104">
        <v>3</v>
      </c>
      <c r="G551" s="104" t="s">
        <v>275</v>
      </c>
      <c r="H551" s="81">
        <v>0</v>
      </c>
      <c r="I551" s="81">
        <v>10</v>
      </c>
    </row>
    <row r="552" spans="1:9">
      <c r="A552" s="109">
        <v>86</v>
      </c>
      <c r="B552" s="122" t="s">
        <v>347</v>
      </c>
      <c r="C552" s="102" t="s">
        <v>1</v>
      </c>
      <c r="D552" s="72">
        <v>0</v>
      </c>
      <c r="E552" s="72">
        <v>0</v>
      </c>
      <c r="F552" s="104">
        <v>3</v>
      </c>
      <c r="G552" s="104" t="s">
        <v>1613</v>
      </c>
      <c r="H552" s="81">
        <v>0</v>
      </c>
      <c r="I552" s="81">
        <v>6</v>
      </c>
    </row>
    <row r="553" spans="1:9">
      <c r="A553" s="109">
        <v>87</v>
      </c>
      <c r="B553" s="122" t="s">
        <v>348</v>
      </c>
      <c r="C553" s="102" t="s">
        <v>1</v>
      </c>
      <c r="D553" s="72">
        <v>0</v>
      </c>
      <c r="E553" s="72">
        <v>0</v>
      </c>
      <c r="F553" s="104">
        <v>2</v>
      </c>
      <c r="G553" s="104" t="s">
        <v>267</v>
      </c>
      <c r="H553" s="81">
        <v>0</v>
      </c>
      <c r="I553" s="81">
        <v>7</v>
      </c>
    </row>
    <row r="554" spans="1:9">
      <c r="A554" s="109">
        <v>88</v>
      </c>
      <c r="B554" s="122" t="s">
        <v>349</v>
      </c>
      <c r="C554" s="102" t="s">
        <v>1</v>
      </c>
      <c r="D554" s="72">
        <v>0</v>
      </c>
      <c r="E554" s="72">
        <v>0</v>
      </c>
      <c r="F554" s="104">
        <v>2</v>
      </c>
      <c r="G554" s="104" t="s">
        <v>267</v>
      </c>
      <c r="H554" s="81">
        <v>0</v>
      </c>
      <c r="I554" s="81">
        <v>5</v>
      </c>
    </row>
    <row r="555" spans="1:9">
      <c r="A555" s="109">
        <v>89</v>
      </c>
      <c r="B555" s="122" t="s">
        <v>350</v>
      </c>
      <c r="C555" s="102" t="s">
        <v>1</v>
      </c>
      <c r="D555" s="72">
        <v>0</v>
      </c>
      <c r="E555" s="72">
        <v>0</v>
      </c>
      <c r="F555" s="104">
        <v>2</v>
      </c>
      <c r="G555" s="104" t="s">
        <v>315</v>
      </c>
      <c r="H555" s="81">
        <v>0</v>
      </c>
      <c r="I555" s="81">
        <v>5</v>
      </c>
    </row>
    <row r="556" spans="1:9">
      <c r="A556" s="109">
        <v>90</v>
      </c>
      <c r="B556" s="122" t="s">
        <v>351</v>
      </c>
      <c r="C556" s="102" t="s">
        <v>1</v>
      </c>
      <c r="D556" s="72">
        <v>0</v>
      </c>
      <c r="E556" s="72">
        <v>0</v>
      </c>
      <c r="F556" s="104">
        <v>3</v>
      </c>
      <c r="G556" s="104" t="s">
        <v>296</v>
      </c>
      <c r="H556" s="81">
        <v>0</v>
      </c>
      <c r="I556" s="81">
        <v>6</v>
      </c>
    </row>
    <row r="557" spans="1:9">
      <c r="A557" s="109">
        <v>91</v>
      </c>
      <c r="B557" s="122" t="s">
        <v>352</v>
      </c>
      <c r="C557" s="102" t="s">
        <v>1</v>
      </c>
      <c r="D557" s="72">
        <v>0</v>
      </c>
      <c r="E557" s="72">
        <v>0</v>
      </c>
      <c r="F557" s="104">
        <v>2</v>
      </c>
      <c r="G557" s="104" t="s">
        <v>353</v>
      </c>
      <c r="H557" s="81">
        <v>0</v>
      </c>
      <c r="I557" s="81">
        <v>3</v>
      </c>
    </row>
    <row r="558" spans="1:9">
      <c r="A558" s="109">
        <v>92</v>
      </c>
      <c r="B558" s="122" t="s">
        <v>354</v>
      </c>
      <c r="C558" s="102" t="s">
        <v>1</v>
      </c>
      <c r="D558" s="72">
        <v>0</v>
      </c>
      <c r="E558" s="72">
        <v>0</v>
      </c>
      <c r="F558" s="104">
        <v>2</v>
      </c>
      <c r="G558" s="104" t="s">
        <v>265</v>
      </c>
      <c r="H558" s="81">
        <v>0</v>
      </c>
      <c r="I558" s="81">
        <v>6</v>
      </c>
    </row>
    <row r="559" spans="1:9">
      <c r="A559" s="109">
        <v>93</v>
      </c>
      <c r="B559" s="122" t="s">
        <v>355</v>
      </c>
      <c r="C559" s="102" t="s">
        <v>1</v>
      </c>
      <c r="D559" s="72">
        <v>0</v>
      </c>
      <c r="E559" s="72">
        <v>0</v>
      </c>
      <c r="F559" s="104">
        <v>3</v>
      </c>
      <c r="G559" s="104" t="s">
        <v>281</v>
      </c>
      <c r="H559" s="81">
        <v>0</v>
      </c>
      <c r="I559" s="81">
        <v>13</v>
      </c>
    </row>
    <row r="560" spans="1:9">
      <c r="A560" s="109">
        <v>94</v>
      </c>
      <c r="B560" s="122" t="s">
        <v>356</v>
      </c>
      <c r="C560" s="102" t="s">
        <v>1</v>
      </c>
      <c r="D560" s="104">
        <v>2</v>
      </c>
      <c r="E560" s="104" t="s">
        <v>290</v>
      </c>
      <c r="F560" s="104">
        <v>3</v>
      </c>
      <c r="G560" s="104" t="s">
        <v>281</v>
      </c>
      <c r="H560" s="81">
        <v>12</v>
      </c>
      <c r="I560" s="81">
        <v>11</v>
      </c>
    </row>
    <row r="561" spans="1:9">
      <c r="A561" s="109">
        <v>95</v>
      </c>
      <c r="B561" s="122" t="s">
        <v>1482</v>
      </c>
      <c r="C561" s="102" t="s">
        <v>1</v>
      </c>
      <c r="D561" s="104">
        <v>2</v>
      </c>
      <c r="E561" s="104" t="s">
        <v>290</v>
      </c>
      <c r="F561" s="104">
        <v>3</v>
      </c>
      <c r="G561" s="104" t="s">
        <v>281</v>
      </c>
      <c r="H561" s="81">
        <v>10</v>
      </c>
      <c r="I561" s="81">
        <v>10</v>
      </c>
    </row>
    <row r="562" spans="1:9">
      <c r="A562" s="109">
        <v>96</v>
      </c>
      <c r="B562" s="122" t="s">
        <v>1483</v>
      </c>
      <c r="C562" s="102" t="s">
        <v>1</v>
      </c>
      <c r="D562" s="72">
        <v>0</v>
      </c>
      <c r="E562" s="72">
        <v>0</v>
      </c>
      <c r="F562" s="104">
        <v>2</v>
      </c>
      <c r="G562" s="104" t="s">
        <v>1459</v>
      </c>
      <c r="H562" s="81">
        <v>0</v>
      </c>
      <c r="I562" s="81">
        <v>7</v>
      </c>
    </row>
    <row r="563" spans="1:9">
      <c r="A563" s="109">
        <v>97</v>
      </c>
      <c r="B563" s="122" t="s">
        <v>357</v>
      </c>
      <c r="C563" s="102" t="s">
        <v>1</v>
      </c>
      <c r="D563" s="72">
        <v>0</v>
      </c>
      <c r="E563" s="72">
        <v>0</v>
      </c>
      <c r="F563" s="104">
        <v>3</v>
      </c>
      <c r="G563" s="104" t="s">
        <v>281</v>
      </c>
      <c r="H563" s="81">
        <v>0</v>
      </c>
      <c r="I563" s="81">
        <v>9</v>
      </c>
    </row>
    <row r="564" spans="1:9">
      <c r="A564" s="109">
        <v>98</v>
      </c>
      <c r="B564" s="122" t="s">
        <v>358</v>
      </c>
      <c r="C564" s="102" t="s">
        <v>1</v>
      </c>
      <c r="D564" s="72">
        <v>0</v>
      </c>
      <c r="E564" s="72">
        <v>0</v>
      </c>
      <c r="F564" s="104">
        <v>3</v>
      </c>
      <c r="G564" s="104" t="s">
        <v>359</v>
      </c>
      <c r="H564" s="81">
        <v>0</v>
      </c>
      <c r="I564" s="81">
        <v>7</v>
      </c>
    </row>
    <row r="565" spans="1:9">
      <c r="A565" s="109">
        <v>99</v>
      </c>
      <c r="B565" s="122" t="s">
        <v>360</v>
      </c>
      <c r="C565" s="102" t="s">
        <v>1</v>
      </c>
      <c r="D565" s="72">
        <v>0</v>
      </c>
      <c r="E565" s="72">
        <v>0</v>
      </c>
      <c r="F565" s="104">
        <v>2</v>
      </c>
      <c r="G565" s="104" t="s">
        <v>267</v>
      </c>
      <c r="H565" s="81">
        <v>0</v>
      </c>
      <c r="I565" s="81">
        <v>5</v>
      </c>
    </row>
    <row r="566" spans="1:9">
      <c r="A566" s="109">
        <v>100</v>
      </c>
      <c r="B566" s="122" t="s">
        <v>361</v>
      </c>
      <c r="C566" s="102" t="s">
        <v>1</v>
      </c>
      <c r="D566" s="72">
        <v>0</v>
      </c>
      <c r="E566" s="72">
        <v>0</v>
      </c>
      <c r="F566" s="104">
        <v>4</v>
      </c>
      <c r="G566" s="104" t="s">
        <v>333</v>
      </c>
      <c r="H566" s="81">
        <v>0</v>
      </c>
      <c r="I566" s="81">
        <v>7</v>
      </c>
    </row>
    <row r="567" spans="1:9">
      <c r="A567" s="109">
        <v>101</v>
      </c>
      <c r="B567" s="122" t="s">
        <v>362</v>
      </c>
      <c r="C567" s="102" t="s">
        <v>1</v>
      </c>
      <c r="D567" s="72">
        <v>0</v>
      </c>
      <c r="E567" s="72">
        <v>0</v>
      </c>
      <c r="F567" s="104">
        <v>4</v>
      </c>
      <c r="G567" s="104" t="s">
        <v>363</v>
      </c>
      <c r="H567" s="81">
        <v>0</v>
      </c>
      <c r="I567" s="81">
        <v>10</v>
      </c>
    </row>
    <row r="568" spans="1:9">
      <c r="A568" s="109">
        <v>102</v>
      </c>
      <c r="B568" s="122" t="s">
        <v>364</v>
      </c>
      <c r="C568" s="102" t="s">
        <v>1</v>
      </c>
      <c r="D568" s="72">
        <v>0</v>
      </c>
      <c r="E568" s="72">
        <v>0</v>
      </c>
      <c r="F568" s="104">
        <v>2</v>
      </c>
      <c r="G568" s="104" t="s">
        <v>267</v>
      </c>
      <c r="H568" s="81">
        <v>0</v>
      </c>
      <c r="I568" s="81">
        <v>5</v>
      </c>
    </row>
    <row r="569" spans="1:9">
      <c r="A569" s="109">
        <v>103</v>
      </c>
      <c r="B569" s="122" t="s">
        <v>365</v>
      </c>
      <c r="C569" s="102" t="s">
        <v>1</v>
      </c>
      <c r="D569" s="72">
        <v>0</v>
      </c>
      <c r="E569" s="72">
        <v>0</v>
      </c>
      <c r="F569" s="104">
        <v>2</v>
      </c>
      <c r="G569" s="104" t="s">
        <v>267</v>
      </c>
      <c r="H569" s="81">
        <v>0</v>
      </c>
      <c r="I569" s="81">
        <v>5</v>
      </c>
    </row>
    <row r="570" spans="1:9">
      <c r="A570" s="109">
        <v>104</v>
      </c>
      <c r="B570" s="311" t="s">
        <v>1614</v>
      </c>
      <c r="C570" s="312" t="s">
        <v>1</v>
      </c>
      <c r="D570" s="72">
        <v>0</v>
      </c>
      <c r="E570" s="72">
        <v>0</v>
      </c>
      <c r="F570" s="104">
        <v>2</v>
      </c>
      <c r="G570" s="104" t="s">
        <v>1611</v>
      </c>
      <c r="H570" s="81">
        <v>0</v>
      </c>
      <c r="I570" s="81">
        <v>0</v>
      </c>
    </row>
    <row r="571" spans="1:9">
      <c r="A571" s="109">
        <v>105</v>
      </c>
      <c r="B571" s="122" t="s">
        <v>366</v>
      </c>
      <c r="C571" s="102" t="s">
        <v>1</v>
      </c>
      <c r="D571" s="72">
        <v>0</v>
      </c>
      <c r="E571" s="72">
        <v>0</v>
      </c>
      <c r="F571" s="104">
        <v>2</v>
      </c>
      <c r="G571" s="104" t="s">
        <v>265</v>
      </c>
      <c r="H571" s="81">
        <v>0</v>
      </c>
      <c r="I571" s="81">
        <v>10</v>
      </c>
    </row>
    <row r="572" spans="1:9">
      <c r="A572" s="109">
        <v>106</v>
      </c>
      <c r="B572" s="122" t="s">
        <v>1484</v>
      </c>
      <c r="C572" s="102" t="s">
        <v>1</v>
      </c>
      <c r="D572" s="72">
        <v>0</v>
      </c>
      <c r="E572" s="72">
        <v>0</v>
      </c>
      <c r="F572" s="104">
        <v>2</v>
      </c>
      <c r="G572" s="104" t="s">
        <v>267</v>
      </c>
      <c r="H572" s="81">
        <v>0</v>
      </c>
      <c r="I572" s="81">
        <v>9</v>
      </c>
    </row>
    <row r="573" spans="1:9">
      <c r="A573" s="109">
        <v>107</v>
      </c>
      <c r="B573" s="122" t="s">
        <v>367</v>
      </c>
      <c r="C573" s="102" t="s">
        <v>1</v>
      </c>
      <c r="D573" s="72">
        <v>0</v>
      </c>
      <c r="E573" s="72">
        <v>0</v>
      </c>
      <c r="F573" s="104">
        <v>2</v>
      </c>
      <c r="G573" s="104" t="s">
        <v>267</v>
      </c>
      <c r="H573" s="81">
        <v>0</v>
      </c>
      <c r="I573" s="81">
        <v>5</v>
      </c>
    </row>
    <row r="574" spans="1:9">
      <c r="A574" s="109">
        <v>108</v>
      </c>
      <c r="B574" s="122" t="s">
        <v>1348</v>
      </c>
      <c r="C574" s="102" t="s">
        <v>1</v>
      </c>
      <c r="D574" s="72">
        <v>0</v>
      </c>
      <c r="E574" s="72">
        <v>0</v>
      </c>
      <c r="F574" s="104">
        <v>2</v>
      </c>
      <c r="G574" s="104" t="s">
        <v>276</v>
      </c>
      <c r="H574" s="81">
        <v>0</v>
      </c>
      <c r="I574" s="81">
        <v>5</v>
      </c>
    </row>
    <row r="575" spans="1:9">
      <c r="A575" s="109">
        <v>109</v>
      </c>
      <c r="B575" s="122" t="s">
        <v>368</v>
      </c>
      <c r="C575" s="102" t="s">
        <v>1</v>
      </c>
      <c r="D575" s="72">
        <v>0</v>
      </c>
      <c r="E575" s="72">
        <v>0</v>
      </c>
      <c r="F575" s="104">
        <v>3</v>
      </c>
      <c r="G575" s="104" t="s">
        <v>281</v>
      </c>
      <c r="H575" s="81">
        <v>0</v>
      </c>
      <c r="I575" s="81">
        <v>12</v>
      </c>
    </row>
    <row r="576" spans="1:9">
      <c r="A576" s="109">
        <v>110</v>
      </c>
      <c r="B576" s="122" t="s">
        <v>1485</v>
      </c>
      <c r="C576" s="102" t="s">
        <v>1</v>
      </c>
      <c r="D576" s="104">
        <v>2</v>
      </c>
      <c r="E576" s="104" t="s">
        <v>369</v>
      </c>
      <c r="F576" s="104">
        <v>3</v>
      </c>
      <c r="G576" s="104" t="s">
        <v>296</v>
      </c>
      <c r="H576" s="81">
        <v>10</v>
      </c>
      <c r="I576" s="81">
        <v>11</v>
      </c>
    </row>
    <row r="577" spans="1:9">
      <c r="A577" s="109">
        <v>111</v>
      </c>
      <c r="B577" s="122" t="s">
        <v>370</v>
      </c>
      <c r="C577" s="102" t="s">
        <v>1</v>
      </c>
      <c r="D577" s="72">
        <v>0</v>
      </c>
      <c r="E577" s="72">
        <v>0</v>
      </c>
      <c r="F577" s="104">
        <v>2</v>
      </c>
      <c r="G577" s="104" t="s">
        <v>265</v>
      </c>
      <c r="H577" s="81">
        <v>0</v>
      </c>
      <c r="I577" s="81">
        <v>8</v>
      </c>
    </row>
    <row r="578" spans="1:9">
      <c r="A578" s="109">
        <v>112</v>
      </c>
      <c r="B578" s="122" t="s">
        <v>371</v>
      </c>
      <c r="C578" s="102" t="s">
        <v>1</v>
      </c>
      <c r="D578" s="72">
        <v>0</v>
      </c>
      <c r="E578" s="72">
        <v>0</v>
      </c>
      <c r="F578" s="104">
        <v>3</v>
      </c>
      <c r="G578" s="104" t="s">
        <v>281</v>
      </c>
      <c r="H578" s="81">
        <v>0</v>
      </c>
      <c r="I578" s="81">
        <v>6</v>
      </c>
    </row>
    <row r="579" spans="1:9">
      <c r="A579" s="109">
        <v>113</v>
      </c>
      <c r="B579" s="122" t="s">
        <v>372</v>
      </c>
      <c r="C579" s="102" t="s">
        <v>1</v>
      </c>
      <c r="D579" s="72">
        <v>0</v>
      </c>
      <c r="E579" s="72">
        <v>0</v>
      </c>
      <c r="F579" s="104">
        <v>3</v>
      </c>
      <c r="G579" s="104" t="s">
        <v>275</v>
      </c>
      <c r="H579" s="81">
        <v>0</v>
      </c>
      <c r="I579" s="81">
        <v>7</v>
      </c>
    </row>
    <row r="580" spans="1:9">
      <c r="A580" s="109">
        <v>114</v>
      </c>
      <c r="B580" s="122" t="s">
        <v>373</v>
      </c>
      <c r="C580" s="102" t="s">
        <v>1</v>
      </c>
      <c r="D580" s="72">
        <v>0</v>
      </c>
      <c r="E580" s="72">
        <v>0</v>
      </c>
      <c r="F580" s="104">
        <v>2</v>
      </c>
      <c r="G580" s="104" t="s">
        <v>265</v>
      </c>
      <c r="H580" s="81">
        <v>0</v>
      </c>
      <c r="I580" s="81">
        <v>6</v>
      </c>
    </row>
    <row r="581" spans="1:9">
      <c r="A581" s="109">
        <v>115</v>
      </c>
      <c r="B581" s="122" t="s">
        <v>374</v>
      </c>
      <c r="C581" s="102" t="s">
        <v>1</v>
      </c>
      <c r="D581" s="72">
        <v>0</v>
      </c>
      <c r="E581" s="72">
        <v>0</v>
      </c>
      <c r="F581" s="104">
        <v>3</v>
      </c>
      <c r="G581" s="104" t="s">
        <v>270</v>
      </c>
      <c r="H581" s="81">
        <v>0</v>
      </c>
      <c r="I581" s="81">
        <v>11</v>
      </c>
    </row>
    <row r="582" spans="1:9">
      <c r="A582" s="109">
        <v>116</v>
      </c>
      <c r="B582" s="122" t="s">
        <v>375</v>
      </c>
      <c r="C582" s="102" t="s">
        <v>1</v>
      </c>
      <c r="D582" s="72">
        <v>0</v>
      </c>
      <c r="E582" s="72">
        <v>0</v>
      </c>
      <c r="F582" s="104">
        <v>2</v>
      </c>
      <c r="G582" s="104" t="s">
        <v>265</v>
      </c>
      <c r="H582" s="81">
        <v>0</v>
      </c>
      <c r="I582" s="81">
        <v>8</v>
      </c>
    </row>
    <row r="583" spans="1:9">
      <c r="A583" s="109">
        <v>117</v>
      </c>
      <c r="B583" s="122" t="s">
        <v>376</v>
      </c>
      <c r="C583" s="102" t="s">
        <v>1</v>
      </c>
      <c r="D583" s="72">
        <v>0</v>
      </c>
      <c r="E583" s="72">
        <v>0</v>
      </c>
      <c r="F583" s="104">
        <v>2</v>
      </c>
      <c r="G583" s="104" t="s">
        <v>267</v>
      </c>
      <c r="H583" s="81">
        <v>0</v>
      </c>
      <c r="I583" s="81">
        <v>7</v>
      </c>
    </row>
    <row r="584" spans="1:9">
      <c r="A584" s="109">
        <v>118</v>
      </c>
      <c r="B584" s="122" t="s">
        <v>1487</v>
      </c>
      <c r="C584" s="102" t="s">
        <v>1</v>
      </c>
      <c r="D584" s="72">
        <v>0</v>
      </c>
      <c r="E584" s="72">
        <v>0</v>
      </c>
      <c r="F584" s="104">
        <v>2</v>
      </c>
      <c r="G584" s="104" t="s">
        <v>276</v>
      </c>
      <c r="H584" s="81">
        <v>0</v>
      </c>
      <c r="I584" s="81">
        <v>8</v>
      </c>
    </row>
    <row r="585" spans="1:9">
      <c r="A585" s="109">
        <v>119</v>
      </c>
      <c r="B585" s="122" t="s">
        <v>377</v>
      </c>
      <c r="C585" s="102" t="s">
        <v>1</v>
      </c>
      <c r="D585" s="72">
        <v>0</v>
      </c>
      <c r="E585" s="72">
        <v>0</v>
      </c>
      <c r="F585" s="104">
        <v>3</v>
      </c>
      <c r="G585" s="104" t="s">
        <v>281</v>
      </c>
      <c r="H585" s="81">
        <v>0</v>
      </c>
      <c r="I585" s="81">
        <v>0</v>
      </c>
    </row>
    <row r="586" spans="1:9">
      <c r="A586" s="109">
        <v>120</v>
      </c>
      <c r="B586" s="122" t="s">
        <v>378</v>
      </c>
      <c r="C586" s="102" t="s">
        <v>1</v>
      </c>
      <c r="D586" s="72">
        <v>0</v>
      </c>
      <c r="E586" s="72">
        <v>0</v>
      </c>
      <c r="F586" s="104">
        <v>2</v>
      </c>
      <c r="G586" s="104" t="s">
        <v>265</v>
      </c>
      <c r="H586" s="81">
        <v>0</v>
      </c>
      <c r="I586" s="81">
        <v>11</v>
      </c>
    </row>
    <row r="587" spans="1:9">
      <c r="A587" s="109">
        <v>121</v>
      </c>
      <c r="B587" s="122" t="s">
        <v>1346</v>
      </c>
      <c r="C587" s="102" t="s">
        <v>1</v>
      </c>
      <c r="D587" s="72">
        <v>0</v>
      </c>
      <c r="E587" s="72">
        <v>0</v>
      </c>
      <c r="F587" s="104">
        <v>3</v>
      </c>
      <c r="G587" s="104" t="s">
        <v>281</v>
      </c>
      <c r="H587" s="81">
        <v>0</v>
      </c>
      <c r="I587" s="81">
        <v>14</v>
      </c>
    </row>
    <row r="588" spans="1:9">
      <c r="A588" s="109">
        <v>122</v>
      </c>
      <c r="B588" s="122" t="s">
        <v>1488</v>
      </c>
      <c r="C588" s="102" t="s">
        <v>1</v>
      </c>
      <c r="D588" s="104">
        <v>2</v>
      </c>
      <c r="E588" s="104" t="s">
        <v>290</v>
      </c>
      <c r="F588" s="104">
        <v>2</v>
      </c>
      <c r="G588" s="104" t="s">
        <v>265</v>
      </c>
      <c r="H588" s="81">
        <v>10</v>
      </c>
      <c r="I588" s="81">
        <v>7</v>
      </c>
    </row>
    <row r="589" spans="1:9">
      <c r="A589" s="109">
        <v>123</v>
      </c>
      <c r="B589" s="122" t="s">
        <v>379</v>
      </c>
      <c r="C589" s="102" t="s">
        <v>1</v>
      </c>
      <c r="D589" s="72">
        <v>0</v>
      </c>
      <c r="E589" s="72">
        <v>0</v>
      </c>
      <c r="F589" s="104">
        <v>3</v>
      </c>
      <c r="G589" s="104" t="s">
        <v>299</v>
      </c>
      <c r="H589" s="81">
        <v>0</v>
      </c>
      <c r="I589" s="81">
        <v>8</v>
      </c>
    </row>
    <row r="590" spans="1:9">
      <c r="A590" s="109">
        <v>124</v>
      </c>
      <c r="B590" s="122" t="s">
        <v>380</v>
      </c>
      <c r="C590" s="102" t="s">
        <v>1</v>
      </c>
      <c r="D590" s="72">
        <v>0</v>
      </c>
      <c r="E590" s="72">
        <v>0</v>
      </c>
      <c r="F590" s="104">
        <v>2</v>
      </c>
      <c r="G590" s="104" t="s">
        <v>267</v>
      </c>
      <c r="H590" s="81">
        <v>0</v>
      </c>
      <c r="I590" s="81">
        <v>10</v>
      </c>
    </row>
    <row r="591" spans="1:9">
      <c r="A591" s="109">
        <v>125</v>
      </c>
      <c r="B591" s="122" t="s">
        <v>381</v>
      </c>
      <c r="C591" s="102" t="s">
        <v>1</v>
      </c>
      <c r="D591" s="72">
        <v>0</v>
      </c>
      <c r="E591" s="72">
        <v>0</v>
      </c>
      <c r="F591" s="104">
        <v>3</v>
      </c>
      <c r="G591" s="104" t="s">
        <v>299</v>
      </c>
      <c r="H591" s="81">
        <v>0</v>
      </c>
      <c r="I591" s="81">
        <v>8</v>
      </c>
    </row>
    <row r="592" spans="1:9">
      <c r="A592" s="109">
        <v>126</v>
      </c>
      <c r="B592" s="122" t="s">
        <v>382</v>
      </c>
      <c r="C592" s="102" t="s">
        <v>1</v>
      </c>
      <c r="D592" s="72">
        <v>0</v>
      </c>
      <c r="E592" s="72">
        <v>0</v>
      </c>
      <c r="F592" s="104">
        <v>3</v>
      </c>
      <c r="G592" s="104" t="s">
        <v>270</v>
      </c>
      <c r="H592" s="81">
        <v>0</v>
      </c>
      <c r="I592" s="81">
        <v>11</v>
      </c>
    </row>
    <row r="593" spans="1:9">
      <c r="A593" s="109">
        <v>127</v>
      </c>
      <c r="B593" s="122" t="s">
        <v>383</v>
      </c>
      <c r="C593" s="102" t="s">
        <v>1</v>
      </c>
      <c r="D593" s="72">
        <v>0</v>
      </c>
      <c r="E593" s="72">
        <v>0</v>
      </c>
      <c r="F593" s="104">
        <v>2</v>
      </c>
      <c r="G593" s="104" t="s">
        <v>265</v>
      </c>
      <c r="H593" s="81">
        <v>0</v>
      </c>
      <c r="I593" s="81">
        <v>7</v>
      </c>
    </row>
    <row r="594" spans="1:9">
      <c r="A594" s="109">
        <v>128</v>
      </c>
      <c r="B594" s="122" t="s">
        <v>384</v>
      </c>
      <c r="C594" s="102" t="s">
        <v>1</v>
      </c>
      <c r="D594" s="72">
        <v>0</v>
      </c>
      <c r="E594" s="72">
        <v>0</v>
      </c>
      <c r="F594" s="104">
        <v>3</v>
      </c>
      <c r="G594" s="104" t="s">
        <v>299</v>
      </c>
      <c r="H594" s="81">
        <v>0</v>
      </c>
      <c r="I594" s="81">
        <v>7</v>
      </c>
    </row>
    <row r="595" spans="1:9">
      <c r="A595" s="109">
        <v>129</v>
      </c>
      <c r="B595" s="122" t="s">
        <v>1489</v>
      </c>
      <c r="C595" s="102" t="s">
        <v>1</v>
      </c>
      <c r="D595" s="72">
        <v>0</v>
      </c>
      <c r="E595" s="72">
        <v>0</v>
      </c>
      <c r="F595" s="104">
        <v>2</v>
      </c>
      <c r="G595" s="104" t="s">
        <v>267</v>
      </c>
      <c r="H595" s="81">
        <v>0</v>
      </c>
      <c r="I595" s="81">
        <v>4</v>
      </c>
    </row>
    <row r="596" spans="1:9">
      <c r="A596" s="109">
        <v>130</v>
      </c>
      <c r="B596" s="122" t="s">
        <v>385</v>
      </c>
      <c r="C596" s="102" t="s">
        <v>1</v>
      </c>
      <c r="D596" s="72">
        <v>0</v>
      </c>
      <c r="E596" s="72">
        <v>0</v>
      </c>
      <c r="F596" s="104">
        <v>3</v>
      </c>
      <c r="G596" s="104" t="s">
        <v>281</v>
      </c>
      <c r="H596" s="81">
        <v>0</v>
      </c>
      <c r="I596" s="81">
        <v>9</v>
      </c>
    </row>
    <row r="597" spans="1:9">
      <c r="A597" s="109">
        <v>131</v>
      </c>
      <c r="B597" s="122" t="s">
        <v>386</v>
      </c>
      <c r="C597" s="102" t="s">
        <v>1</v>
      </c>
      <c r="D597" s="72">
        <v>0</v>
      </c>
      <c r="E597" s="72">
        <v>0</v>
      </c>
      <c r="F597" s="104">
        <v>3</v>
      </c>
      <c r="G597" s="104" t="s">
        <v>281</v>
      </c>
      <c r="H597" s="81">
        <v>0</v>
      </c>
      <c r="I597" s="81">
        <v>10</v>
      </c>
    </row>
    <row r="598" spans="1:9">
      <c r="A598" s="109">
        <v>132</v>
      </c>
      <c r="B598" s="122" t="s">
        <v>1490</v>
      </c>
      <c r="C598" s="102" t="s">
        <v>1</v>
      </c>
      <c r="D598" s="72">
        <v>0</v>
      </c>
      <c r="E598" s="72">
        <v>0</v>
      </c>
      <c r="F598" s="104">
        <v>3</v>
      </c>
      <c r="G598" s="104" t="s">
        <v>1486</v>
      </c>
      <c r="H598" s="81">
        <v>0</v>
      </c>
      <c r="I598" s="81">
        <v>10</v>
      </c>
    </row>
    <row r="599" spans="1:9">
      <c r="A599" s="109">
        <v>133</v>
      </c>
      <c r="B599" s="122" t="s">
        <v>387</v>
      </c>
      <c r="C599" s="102" t="s">
        <v>1</v>
      </c>
      <c r="D599" s="72">
        <v>0</v>
      </c>
      <c r="E599" s="72">
        <v>0</v>
      </c>
      <c r="F599" s="104">
        <v>3</v>
      </c>
      <c r="G599" s="104" t="s">
        <v>281</v>
      </c>
      <c r="H599" s="81">
        <v>0</v>
      </c>
      <c r="I599" s="81">
        <v>10</v>
      </c>
    </row>
    <row r="600" spans="1:9">
      <c r="A600" s="109">
        <v>134</v>
      </c>
      <c r="B600" s="122" t="s">
        <v>388</v>
      </c>
      <c r="C600" s="102" t="s">
        <v>1</v>
      </c>
      <c r="D600" s="72">
        <v>0</v>
      </c>
      <c r="E600" s="72">
        <v>0</v>
      </c>
      <c r="F600" s="104">
        <v>2</v>
      </c>
      <c r="G600" s="104" t="s">
        <v>315</v>
      </c>
      <c r="H600" s="81">
        <v>0</v>
      </c>
      <c r="I600" s="81">
        <v>10</v>
      </c>
    </row>
    <row r="601" spans="1:9">
      <c r="A601" s="109">
        <v>135</v>
      </c>
      <c r="B601" s="122" t="s">
        <v>1491</v>
      </c>
      <c r="C601" s="102" t="s">
        <v>1</v>
      </c>
      <c r="D601" s="104">
        <v>3</v>
      </c>
      <c r="E601" s="104" t="s">
        <v>1479</v>
      </c>
      <c r="F601" s="104">
        <v>2</v>
      </c>
      <c r="G601" s="104" t="s">
        <v>265</v>
      </c>
      <c r="H601" s="81">
        <v>7</v>
      </c>
      <c r="I601" s="81">
        <v>10</v>
      </c>
    </row>
    <row r="602" spans="1:9">
      <c r="A602" s="109">
        <v>136</v>
      </c>
      <c r="B602" s="122" t="s">
        <v>1492</v>
      </c>
      <c r="C602" s="102" t="s">
        <v>1</v>
      </c>
      <c r="D602" s="72">
        <v>0</v>
      </c>
      <c r="E602" s="72">
        <v>0</v>
      </c>
      <c r="F602" s="104">
        <v>2</v>
      </c>
      <c r="G602" s="104" t="s">
        <v>265</v>
      </c>
      <c r="H602" s="81">
        <v>0</v>
      </c>
      <c r="I602" s="81">
        <v>18</v>
      </c>
    </row>
    <row r="603" spans="1:9">
      <c r="A603" s="109">
        <v>137</v>
      </c>
      <c r="B603" s="122" t="s">
        <v>389</v>
      </c>
      <c r="C603" s="102" t="s">
        <v>1</v>
      </c>
      <c r="D603" s="72">
        <v>0</v>
      </c>
      <c r="E603" s="72">
        <v>0</v>
      </c>
      <c r="F603" s="104">
        <v>4</v>
      </c>
      <c r="G603" s="104" t="s">
        <v>1615</v>
      </c>
      <c r="H603" s="81">
        <v>0</v>
      </c>
      <c r="I603" s="81">
        <v>14</v>
      </c>
    </row>
    <row r="604" spans="1:9">
      <c r="A604" s="109">
        <v>138</v>
      </c>
      <c r="B604" s="122" t="s">
        <v>1493</v>
      </c>
      <c r="C604" s="102" t="s">
        <v>1</v>
      </c>
      <c r="D604" s="72">
        <v>0</v>
      </c>
      <c r="E604" s="72">
        <v>0</v>
      </c>
      <c r="F604" s="104">
        <v>3</v>
      </c>
      <c r="G604" s="104" t="s">
        <v>299</v>
      </c>
      <c r="H604" s="81">
        <v>0</v>
      </c>
      <c r="I604" s="81">
        <v>11</v>
      </c>
    </row>
    <row r="605" spans="1:9">
      <c r="A605" s="109">
        <v>139</v>
      </c>
      <c r="B605" s="122" t="s">
        <v>390</v>
      </c>
      <c r="C605" s="102" t="s">
        <v>1</v>
      </c>
      <c r="D605" s="72">
        <v>0</v>
      </c>
      <c r="E605" s="72">
        <v>0</v>
      </c>
      <c r="F605" s="104">
        <v>2</v>
      </c>
      <c r="G605" s="104" t="s">
        <v>267</v>
      </c>
      <c r="H605" s="81">
        <v>0</v>
      </c>
      <c r="I605" s="81">
        <v>5</v>
      </c>
    </row>
    <row r="606" spans="1:9">
      <c r="A606" s="109">
        <v>140</v>
      </c>
      <c r="B606" s="122" t="s">
        <v>391</v>
      </c>
      <c r="C606" s="102" t="s">
        <v>1</v>
      </c>
      <c r="D606" s="72">
        <v>0</v>
      </c>
      <c r="E606" s="72">
        <v>0</v>
      </c>
      <c r="F606" s="104">
        <v>2</v>
      </c>
      <c r="G606" s="104" t="s">
        <v>267</v>
      </c>
      <c r="H606" s="81">
        <v>0</v>
      </c>
      <c r="I606" s="81">
        <v>5</v>
      </c>
    </row>
    <row r="607" spans="1:9">
      <c r="A607" s="109">
        <v>141</v>
      </c>
      <c r="B607" s="122" t="s">
        <v>392</v>
      </c>
      <c r="C607" s="102" t="s">
        <v>1</v>
      </c>
      <c r="D607" s="72">
        <v>0</v>
      </c>
      <c r="E607" s="72">
        <v>0</v>
      </c>
      <c r="F607" s="104">
        <v>2</v>
      </c>
      <c r="G607" s="104" t="s">
        <v>267</v>
      </c>
      <c r="H607" s="81">
        <v>0</v>
      </c>
      <c r="I607" s="81">
        <v>5</v>
      </c>
    </row>
    <row r="608" spans="1:9">
      <c r="A608" s="109">
        <v>142</v>
      </c>
      <c r="B608" s="122" t="s">
        <v>393</v>
      </c>
      <c r="C608" s="102" t="s">
        <v>1</v>
      </c>
      <c r="D608" s="72">
        <v>0</v>
      </c>
      <c r="E608" s="72">
        <v>0</v>
      </c>
      <c r="F608" s="104">
        <v>3</v>
      </c>
      <c r="G608" s="104" t="s">
        <v>275</v>
      </c>
      <c r="H608" s="81">
        <v>0</v>
      </c>
      <c r="I608" s="81">
        <v>7</v>
      </c>
    </row>
    <row r="609" spans="1:9">
      <c r="A609" s="109">
        <v>143</v>
      </c>
      <c r="B609" s="122" t="s">
        <v>1494</v>
      </c>
      <c r="C609" s="102" t="s">
        <v>1</v>
      </c>
      <c r="D609" s="72">
        <v>0</v>
      </c>
      <c r="E609" s="72">
        <v>0</v>
      </c>
      <c r="F609" s="104">
        <v>2</v>
      </c>
      <c r="G609" s="104" t="s">
        <v>265</v>
      </c>
      <c r="H609" s="81">
        <v>0</v>
      </c>
      <c r="I609" s="81">
        <v>4</v>
      </c>
    </row>
    <row r="610" spans="1:9">
      <c r="A610" s="109">
        <v>144</v>
      </c>
      <c r="B610" s="122" t="s">
        <v>394</v>
      </c>
      <c r="C610" s="102" t="s">
        <v>1</v>
      </c>
      <c r="D610" s="72">
        <v>0</v>
      </c>
      <c r="E610" s="72">
        <v>0</v>
      </c>
      <c r="F610" s="104">
        <v>2</v>
      </c>
      <c r="G610" s="104" t="s">
        <v>267</v>
      </c>
      <c r="H610" s="81">
        <v>0</v>
      </c>
      <c r="I610" s="81">
        <v>5</v>
      </c>
    </row>
    <row r="611" spans="1:9">
      <c r="A611" s="109">
        <v>145</v>
      </c>
      <c r="B611" s="122" t="s">
        <v>1350</v>
      </c>
      <c r="C611" s="102" t="s">
        <v>1</v>
      </c>
      <c r="D611" s="72">
        <v>0</v>
      </c>
      <c r="E611" s="72">
        <v>0</v>
      </c>
      <c r="F611" s="104">
        <v>3</v>
      </c>
      <c r="G611" s="104" t="s">
        <v>299</v>
      </c>
      <c r="H611" s="81">
        <v>0</v>
      </c>
      <c r="I611" s="81">
        <v>8</v>
      </c>
    </row>
    <row r="612" spans="1:9">
      <c r="A612" s="109">
        <v>146</v>
      </c>
      <c r="B612" s="122" t="s">
        <v>395</v>
      </c>
      <c r="C612" s="102" t="s">
        <v>1</v>
      </c>
      <c r="D612" s="72">
        <v>0</v>
      </c>
      <c r="E612" s="72">
        <v>0</v>
      </c>
      <c r="F612" s="104">
        <v>3</v>
      </c>
      <c r="G612" s="104" t="s">
        <v>1495</v>
      </c>
      <c r="H612" s="81">
        <v>0</v>
      </c>
      <c r="I612" s="81">
        <v>8</v>
      </c>
    </row>
    <row r="613" spans="1:9">
      <c r="A613" s="109">
        <v>147</v>
      </c>
      <c r="B613" s="122" t="s">
        <v>1496</v>
      </c>
      <c r="C613" s="102" t="s">
        <v>1</v>
      </c>
      <c r="D613" s="72">
        <v>0</v>
      </c>
      <c r="E613" s="72">
        <v>0</v>
      </c>
      <c r="F613" s="104">
        <v>3</v>
      </c>
      <c r="G613" s="104" t="s">
        <v>317</v>
      </c>
      <c r="H613" s="81">
        <v>0</v>
      </c>
      <c r="I613" s="81">
        <v>6</v>
      </c>
    </row>
    <row r="614" spans="1:9">
      <c r="A614" s="109">
        <v>148</v>
      </c>
      <c r="B614" s="122" t="s">
        <v>1497</v>
      </c>
      <c r="C614" s="102" t="s">
        <v>1</v>
      </c>
      <c r="D614" s="72">
        <v>0</v>
      </c>
      <c r="E614" s="72">
        <v>0</v>
      </c>
      <c r="F614" s="104">
        <v>3</v>
      </c>
      <c r="G614" s="104" t="s">
        <v>270</v>
      </c>
      <c r="H614" s="81">
        <v>0</v>
      </c>
      <c r="I614" s="81">
        <v>8</v>
      </c>
    </row>
    <row r="615" spans="1:9">
      <c r="A615" s="127" t="s">
        <v>2</v>
      </c>
      <c r="B615" s="127"/>
      <c r="C615" s="127"/>
      <c r="D615" s="129">
        <f>SUM(D467:D614)</f>
        <v>61</v>
      </c>
      <c r="E615" s="129"/>
      <c r="F615" s="129">
        <f>SUM(F467:F614)</f>
        <v>386</v>
      </c>
      <c r="G615" s="129"/>
      <c r="H615" s="129">
        <f>SUM(H467:H614)</f>
        <v>201</v>
      </c>
      <c r="I615" s="129">
        <f>SUM(I467:I614)</f>
        <v>1188</v>
      </c>
    </row>
    <row r="616" spans="1:9">
      <c r="A616" s="367"/>
      <c r="B616" s="367"/>
      <c r="C616" s="367"/>
      <c r="D616" s="378"/>
      <c r="E616" s="378"/>
      <c r="F616" s="378"/>
      <c r="G616" s="378"/>
      <c r="H616" s="378"/>
      <c r="I616" s="378"/>
    </row>
    <row r="617" spans="1:9" hidden="1">
      <c r="A617" s="378" t="s">
        <v>1741</v>
      </c>
      <c r="B617" s="378"/>
      <c r="C617" s="378"/>
      <c r="D617" s="378"/>
      <c r="E617" s="378"/>
      <c r="F617" s="378"/>
      <c r="G617" s="378"/>
      <c r="H617" s="378"/>
      <c r="I617" s="378"/>
    </row>
    <row r="618" spans="1:9" s="367" customFormat="1" hidden="1">
      <c r="A618" s="400" t="s">
        <v>1742</v>
      </c>
      <c r="B618" s="400" t="s">
        <v>1743</v>
      </c>
      <c r="C618" s="400" t="s">
        <v>1744</v>
      </c>
      <c r="D618" s="400"/>
    </row>
    <row r="619" spans="1:9" s="367" customFormat="1" ht="46.8" hidden="1">
      <c r="A619" s="400"/>
      <c r="B619" s="400"/>
      <c r="C619" s="375" t="s">
        <v>1745</v>
      </c>
      <c r="D619" s="375" t="s">
        <v>1746</v>
      </c>
    </row>
    <row r="620" spans="1:9" hidden="1">
      <c r="A620" s="366">
        <f>A619+1</f>
        <v>1</v>
      </c>
      <c r="B620" s="380" t="s">
        <v>1820</v>
      </c>
    </row>
    <row r="621" spans="1:9" hidden="1">
      <c r="A621" s="366">
        <f t="shared" ref="A621:A624" si="7">A620+1</f>
        <v>2</v>
      </c>
      <c r="B621" s="380" t="s">
        <v>1821</v>
      </c>
    </row>
    <row r="622" spans="1:9" hidden="1">
      <c r="A622" s="366">
        <f t="shared" si="7"/>
        <v>3</v>
      </c>
      <c r="B622" s="380" t="s">
        <v>1822</v>
      </c>
    </row>
    <row r="623" spans="1:9" hidden="1">
      <c r="A623" s="366">
        <f t="shared" si="7"/>
        <v>4</v>
      </c>
      <c r="B623" s="380" t="s">
        <v>1823</v>
      </c>
    </row>
    <row r="624" spans="1:9" hidden="1">
      <c r="A624" s="366">
        <f t="shared" si="7"/>
        <v>5</v>
      </c>
      <c r="B624" s="380" t="s">
        <v>1824</v>
      </c>
    </row>
  </sheetData>
  <mergeCells count="18">
    <mergeCell ref="J464:J466"/>
    <mergeCell ref="K464:K466"/>
    <mergeCell ref="B618:B619"/>
    <mergeCell ref="A618:A619"/>
    <mergeCell ref="D465:E465"/>
    <mergeCell ref="F465:G465"/>
    <mergeCell ref="A615:C615"/>
    <mergeCell ref="A464:A466"/>
    <mergeCell ref="B464:B466"/>
    <mergeCell ref="C464:C466"/>
    <mergeCell ref="D464:G464"/>
    <mergeCell ref="H464:I464"/>
    <mergeCell ref="C618:D618"/>
    <mergeCell ref="A1:E1"/>
    <mergeCell ref="A2:G2"/>
    <mergeCell ref="A3:G3"/>
    <mergeCell ref="A461:F461"/>
    <mergeCell ref="A463:H463"/>
  </mergeCells>
  <conditionalFormatting sqref="B5:B89">
    <cfRule type="duplicateValues" dxfId="12" priority="5"/>
  </conditionalFormatting>
  <conditionalFormatting sqref="B74:B77">
    <cfRule type="duplicateValues" dxfId="11" priority="4"/>
  </conditionalFormatting>
  <conditionalFormatting sqref="B88:B89">
    <cfRule type="duplicateValues" dxfId="10" priority="6"/>
    <cfRule type="duplicateValues" dxfId="9" priority="7"/>
    <cfRule type="duplicateValues" dxfId="8" priority="8"/>
  </conditionalFormatting>
  <conditionalFormatting sqref="B90:B275 B277:B458">
    <cfRule type="duplicateValues" dxfId="7" priority="2"/>
    <cfRule type="duplicateValues" dxfId="6" priority="3"/>
  </conditionalFormatting>
  <conditionalFormatting sqref="B433:B458">
    <cfRule type="duplicateValues" dxfId="5" priority="1"/>
  </conditionalFormatting>
  <printOptions horizontalCentered="1"/>
  <pageMargins left="0.78740157480314965" right="0.78740157480314965" top="0.78740157480314965" bottom="0.78740157480314965" header="0" footer="0"/>
  <pageSetup paperSize="9" scale="75"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1A1FC-DD57-4905-BBC3-EF9153A8FF5D}">
  <dimension ref="A1:Q32"/>
  <sheetViews>
    <sheetView view="pageBreakPreview" topLeftCell="E1" workbookViewId="0">
      <selection activeCell="D27" sqref="D27"/>
    </sheetView>
  </sheetViews>
  <sheetFormatPr defaultColWidth="9.109375" defaultRowHeight="15.6"/>
  <cols>
    <col min="1" max="1" width="12" style="350" customWidth="1"/>
    <col min="2" max="3" width="13.109375" style="350" customWidth="1"/>
    <col min="4" max="4" width="16.6640625" style="350" customWidth="1"/>
    <col min="5" max="5" width="16.33203125" style="350" bestFit="1" customWidth="1"/>
    <col min="6" max="6" width="18.5546875" style="350" customWidth="1"/>
    <col min="7" max="7" width="15.6640625" style="350" customWidth="1"/>
    <col min="8" max="8" width="14.6640625" style="350" customWidth="1"/>
    <col min="9" max="9" width="17.109375" style="350" customWidth="1"/>
    <col min="10" max="10" width="14.44140625" style="350" customWidth="1"/>
    <col min="11" max="11" width="16.109375" style="350" bestFit="1" customWidth="1"/>
    <col min="12" max="12" width="13.88671875" style="350" customWidth="1"/>
    <col min="13" max="13" width="16" style="350" customWidth="1"/>
    <col min="14" max="14" width="14.44140625" style="350" customWidth="1"/>
    <col min="15" max="15" width="15.44140625" style="350" customWidth="1"/>
    <col min="16" max="16" width="14" style="350" customWidth="1"/>
    <col min="17" max="16384" width="9.109375" style="350"/>
  </cols>
  <sheetData>
    <row r="1" spans="1:17">
      <c r="A1" s="558" t="s">
        <v>396</v>
      </c>
      <c r="B1" s="558"/>
      <c r="C1" s="558"/>
      <c r="D1" s="558"/>
      <c r="E1" s="558"/>
      <c r="F1" s="558"/>
      <c r="G1" s="558"/>
      <c r="H1" s="558"/>
      <c r="I1" s="558"/>
      <c r="J1" s="558"/>
      <c r="K1" s="558"/>
      <c r="L1" s="558"/>
      <c r="M1" s="558"/>
      <c r="N1" s="558"/>
      <c r="O1" s="558"/>
      <c r="P1" s="558"/>
    </row>
    <row r="2" spans="1:17">
      <c r="A2" s="315" t="s">
        <v>397</v>
      </c>
      <c r="B2" s="315"/>
      <c r="C2" s="315"/>
      <c r="D2" s="315"/>
      <c r="E2" s="315"/>
      <c r="F2" s="315"/>
      <c r="G2" s="315"/>
      <c r="H2" s="315"/>
      <c r="I2" s="315"/>
      <c r="J2" s="315"/>
      <c r="K2" s="90"/>
      <c r="L2" s="90"/>
      <c r="M2" s="90"/>
      <c r="N2" s="90"/>
      <c r="O2" s="131" t="s">
        <v>398</v>
      </c>
      <c r="P2" s="131"/>
    </row>
    <row r="3" spans="1:17">
      <c r="A3" s="225" t="s">
        <v>399</v>
      </c>
      <c r="B3" s="225" t="s">
        <v>400</v>
      </c>
      <c r="C3" s="225" t="s">
        <v>401</v>
      </c>
      <c r="D3" s="225"/>
      <c r="E3" s="225" t="s">
        <v>402</v>
      </c>
      <c r="F3" s="225"/>
      <c r="G3" s="225" t="s">
        <v>994</v>
      </c>
      <c r="H3" s="225"/>
      <c r="I3" s="225"/>
      <c r="J3" s="225"/>
      <c r="K3" s="225" t="s">
        <v>403</v>
      </c>
      <c r="L3" s="225"/>
      <c r="M3" s="225" t="s">
        <v>404</v>
      </c>
      <c r="N3" s="225"/>
      <c r="O3" s="225" t="s">
        <v>405</v>
      </c>
      <c r="P3" s="225"/>
      <c r="Q3" s="428"/>
    </row>
    <row r="4" spans="1:17">
      <c r="A4" s="225"/>
      <c r="B4" s="225"/>
      <c r="C4" s="225"/>
      <c r="D4" s="225"/>
      <c r="E4" s="225"/>
      <c r="F4" s="225"/>
      <c r="G4" s="225"/>
      <c r="H4" s="225"/>
      <c r="I4" s="225"/>
      <c r="J4" s="225"/>
      <c r="K4" s="225"/>
      <c r="L4" s="225"/>
      <c r="M4" s="225"/>
      <c r="N4" s="225"/>
      <c r="O4" s="225"/>
      <c r="P4" s="225"/>
      <c r="Q4" s="428"/>
    </row>
    <row r="5" spans="1:17">
      <c r="A5" s="225"/>
      <c r="B5" s="225"/>
      <c r="C5" s="225"/>
      <c r="D5" s="225"/>
      <c r="E5" s="225"/>
      <c r="F5" s="225"/>
      <c r="G5" s="225"/>
      <c r="H5" s="225"/>
      <c r="I5" s="225"/>
      <c r="J5" s="225"/>
      <c r="K5" s="225"/>
      <c r="L5" s="225"/>
      <c r="M5" s="225"/>
      <c r="N5" s="225"/>
      <c r="O5" s="225"/>
      <c r="P5" s="225"/>
      <c r="Q5" s="428"/>
    </row>
    <row r="6" spans="1:17">
      <c r="A6" s="225"/>
      <c r="B6" s="225"/>
      <c r="C6" s="225" t="s">
        <v>406</v>
      </c>
      <c r="D6" s="225" t="s">
        <v>407</v>
      </c>
      <c r="E6" s="225" t="s">
        <v>408</v>
      </c>
      <c r="F6" s="225" t="s">
        <v>409</v>
      </c>
      <c r="G6" s="225" t="s">
        <v>410</v>
      </c>
      <c r="H6" s="225"/>
      <c r="I6" s="225" t="s">
        <v>141</v>
      </c>
      <c r="J6" s="225"/>
      <c r="K6" s="225" t="s">
        <v>408</v>
      </c>
      <c r="L6" s="225" t="s">
        <v>411</v>
      </c>
      <c r="M6" s="225" t="s">
        <v>412</v>
      </c>
      <c r="N6" s="225" t="s">
        <v>413</v>
      </c>
      <c r="O6" s="225" t="s">
        <v>408</v>
      </c>
      <c r="P6" s="225" t="s">
        <v>414</v>
      </c>
      <c r="Q6" s="401"/>
    </row>
    <row r="7" spans="1:17">
      <c r="A7" s="225"/>
      <c r="B7" s="225"/>
      <c r="C7" s="225"/>
      <c r="D7" s="225"/>
      <c r="E7" s="225"/>
      <c r="F7" s="225"/>
      <c r="G7" s="225"/>
      <c r="H7" s="225"/>
      <c r="I7" s="225"/>
      <c r="J7" s="225"/>
      <c r="K7" s="225"/>
      <c r="L7" s="225"/>
      <c r="M7" s="225"/>
      <c r="N7" s="225"/>
      <c r="O7" s="225"/>
      <c r="P7" s="225"/>
      <c r="Q7" s="401"/>
    </row>
    <row r="8" spans="1:17" ht="46.8">
      <c r="A8" s="225"/>
      <c r="B8" s="225"/>
      <c r="C8" s="225"/>
      <c r="D8" s="225"/>
      <c r="E8" s="225"/>
      <c r="F8" s="225"/>
      <c r="G8" s="107" t="s">
        <v>408</v>
      </c>
      <c r="H8" s="107" t="s">
        <v>413</v>
      </c>
      <c r="I8" s="107" t="s">
        <v>408</v>
      </c>
      <c r="J8" s="107" t="s">
        <v>415</v>
      </c>
      <c r="K8" s="225"/>
      <c r="L8" s="225"/>
      <c r="M8" s="225"/>
      <c r="N8" s="225"/>
      <c r="O8" s="225"/>
      <c r="P8" s="225"/>
      <c r="Q8" s="401"/>
    </row>
    <row r="9" spans="1:17">
      <c r="A9" s="225" t="s">
        <v>1498</v>
      </c>
      <c r="B9" s="225"/>
      <c r="C9" s="225"/>
      <c r="D9" s="225"/>
      <c r="E9" s="225"/>
      <c r="F9" s="225"/>
      <c r="G9" s="225"/>
      <c r="H9" s="225"/>
      <c r="I9" s="225"/>
      <c r="J9" s="225"/>
      <c r="K9" s="225"/>
      <c r="L9" s="225"/>
      <c r="M9" s="225"/>
      <c r="N9" s="225"/>
      <c r="O9" s="225"/>
      <c r="P9" s="225"/>
      <c r="Q9" s="401"/>
    </row>
    <row r="10" spans="1:17">
      <c r="A10" s="225"/>
      <c r="B10" s="225"/>
      <c r="C10" s="225"/>
      <c r="D10" s="225"/>
      <c r="E10" s="225"/>
      <c r="F10" s="225"/>
      <c r="G10" s="225"/>
      <c r="H10" s="225"/>
      <c r="I10" s="225"/>
      <c r="J10" s="225"/>
      <c r="K10" s="225"/>
      <c r="L10" s="225"/>
      <c r="M10" s="225"/>
      <c r="N10" s="225"/>
      <c r="O10" s="225"/>
      <c r="P10" s="225"/>
      <c r="Q10" s="401"/>
    </row>
    <row r="11" spans="1:17">
      <c r="A11" s="225"/>
      <c r="B11" s="225"/>
      <c r="C11" s="225"/>
      <c r="D11" s="225"/>
      <c r="E11" s="225"/>
      <c r="F11" s="225"/>
      <c r="G11" s="225"/>
      <c r="H11" s="225"/>
      <c r="I11" s="225"/>
      <c r="J11" s="225"/>
      <c r="K11" s="225"/>
      <c r="L11" s="225"/>
      <c r="M11" s="225"/>
      <c r="N11" s="225"/>
      <c r="O11" s="225"/>
      <c r="P11" s="225"/>
      <c r="Q11" s="401"/>
    </row>
    <row r="12" spans="1:17">
      <c r="A12" s="225"/>
      <c r="B12" s="225"/>
      <c r="C12" s="225"/>
      <c r="D12" s="225"/>
      <c r="E12" s="225"/>
      <c r="F12" s="225"/>
      <c r="G12" s="225"/>
      <c r="H12" s="225"/>
      <c r="I12" s="225"/>
      <c r="J12" s="225"/>
      <c r="K12" s="225"/>
      <c r="L12" s="225"/>
      <c r="M12" s="225"/>
      <c r="N12" s="225"/>
      <c r="O12" s="225"/>
      <c r="P12" s="225"/>
      <c r="Q12" s="401"/>
    </row>
    <row r="13" spans="1:17">
      <c r="A13" s="225"/>
      <c r="B13" s="225"/>
      <c r="C13" s="225"/>
      <c r="D13" s="225"/>
      <c r="E13" s="225"/>
      <c r="F13" s="225"/>
      <c r="G13" s="225"/>
      <c r="H13" s="225"/>
      <c r="I13" s="225"/>
      <c r="J13" s="225"/>
      <c r="K13" s="225"/>
      <c r="L13" s="225"/>
      <c r="M13" s="225"/>
      <c r="N13" s="225"/>
      <c r="O13" s="225"/>
      <c r="P13" s="225"/>
      <c r="Q13" s="401"/>
    </row>
    <row r="14" spans="1:17">
      <c r="A14" s="90" t="s">
        <v>416</v>
      </c>
      <c r="B14" s="90"/>
      <c r="C14" s="90"/>
      <c r="D14" s="90"/>
      <c r="E14" s="90"/>
      <c r="F14" s="90"/>
      <c r="G14" s="90"/>
      <c r="H14" s="90"/>
      <c r="I14" s="90"/>
      <c r="J14" s="90"/>
      <c r="K14" s="90"/>
      <c r="L14" s="90"/>
      <c r="M14" s="90"/>
      <c r="N14" s="90"/>
      <c r="O14" s="90"/>
      <c r="P14" s="90"/>
    </row>
    <row r="15" spans="1:17">
      <c r="A15" s="669" t="s">
        <v>417</v>
      </c>
      <c r="B15" s="669"/>
      <c r="C15" s="669"/>
      <c r="D15" s="669"/>
      <c r="E15" s="669"/>
      <c r="F15" s="669"/>
      <c r="G15" s="669"/>
      <c r="H15" s="669"/>
      <c r="I15" s="669"/>
      <c r="J15" s="669"/>
      <c r="K15" s="669"/>
      <c r="L15" s="669"/>
      <c r="M15" s="669"/>
      <c r="N15" s="669"/>
      <c r="O15" s="669"/>
      <c r="P15" s="669"/>
    </row>
    <row r="16" spans="1:17">
      <c r="A16" s="90" t="s">
        <v>183</v>
      </c>
      <c r="B16" s="90"/>
      <c r="C16" s="90"/>
      <c r="D16" s="90"/>
      <c r="E16" s="90"/>
      <c r="F16" s="90"/>
      <c r="G16" s="90"/>
      <c r="H16" s="90"/>
      <c r="I16" s="90"/>
      <c r="J16" s="90"/>
      <c r="K16" s="90"/>
      <c r="L16" s="90"/>
      <c r="M16" s="90"/>
      <c r="N16" s="90"/>
      <c r="O16" s="90"/>
      <c r="P16" s="90"/>
    </row>
    <row r="17" spans="1:16">
      <c r="A17" s="90" t="s">
        <v>418</v>
      </c>
      <c r="B17" s="90"/>
      <c r="C17" s="90"/>
      <c r="D17" s="90"/>
      <c r="E17" s="90"/>
      <c r="F17" s="90"/>
      <c r="G17" s="90"/>
      <c r="H17" s="90"/>
      <c r="I17" s="90"/>
      <c r="J17" s="90"/>
      <c r="K17" s="90"/>
      <c r="L17" s="90"/>
      <c r="M17" s="90"/>
      <c r="N17" s="90"/>
      <c r="O17" s="90"/>
      <c r="P17" s="90"/>
    </row>
    <row r="18" spans="1:16">
      <c r="A18" s="90" t="s">
        <v>419</v>
      </c>
      <c r="B18" s="90"/>
      <c r="C18" s="90"/>
      <c r="D18" s="90"/>
      <c r="E18" s="90"/>
      <c r="F18" s="90"/>
      <c r="G18" s="90"/>
      <c r="H18" s="90"/>
      <c r="I18" s="90"/>
      <c r="J18" s="90"/>
      <c r="K18" s="90"/>
      <c r="L18" s="90"/>
      <c r="M18" s="90"/>
      <c r="N18" s="90"/>
      <c r="O18" s="90"/>
      <c r="P18" s="90"/>
    </row>
    <row r="19" spans="1:16">
      <c r="A19" s="669" t="s">
        <v>420</v>
      </c>
      <c r="B19" s="669"/>
      <c r="C19" s="669"/>
      <c r="D19" s="669"/>
      <c r="E19" s="669"/>
      <c r="F19" s="669"/>
      <c r="G19" s="669"/>
      <c r="H19" s="669"/>
      <c r="I19" s="669"/>
      <c r="J19" s="669"/>
      <c r="K19" s="669"/>
      <c r="L19" s="669"/>
      <c r="M19" s="669"/>
      <c r="N19" s="669"/>
      <c r="O19" s="669"/>
      <c r="P19" s="669"/>
    </row>
    <row r="20" spans="1:16">
      <c r="A20" s="90" t="s">
        <v>421</v>
      </c>
      <c r="B20" s="90"/>
      <c r="C20" s="90"/>
      <c r="D20" s="90"/>
      <c r="E20" s="90"/>
      <c r="F20" s="90"/>
      <c r="G20" s="90"/>
      <c r="H20" s="90"/>
      <c r="I20" s="90"/>
      <c r="J20" s="90"/>
      <c r="K20" s="90"/>
      <c r="L20" s="90"/>
      <c r="M20" s="90"/>
      <c r="N20" s="90"/>
      <c r="O20" s="90"/>
      <c r="P20" s="90"/>
    </row>
    <row r="21" spans="1:16">
      <c r="A21" s="315" t="s">
        <v>422</v>
      </c>
      <c r="B21" s="315"/>
      <c r="C21" s="315"/>
      <c r="D21" s="315"/>
      <c r="E21" s="315"/>
      <c r="F21" s="90"/>
      <c r="G21" s="90"/>
    </row>
    <row r="22" spans="1:16" ht="62.4">
      <c r="A22" s="109" t="s">
        <v>423</v>
      </c>
      <c r="B22" s="109" t="s">
        <v>424</v>
      </c>
      <c r="C22" s="106" t="s">
        <v>425</v>
      </c>
      <c r="D22" s="106" t="s">
        <v>426</v>
      </c>
      <c r="E22" s="106" t="s">
        <v>427</v>
      </c>
      <c r="F22" s="106" t="s">
        <v>428</v>
      </c>
      <c r="G22" s="106" t="s">
        <v>429</v>
      </c>
    </row>
    <row r="23" spans="1:16">
      <c r="A23" s="225" t="s">
        <v>1499</v>
      </c>
      <c r="B23" s="225"/>
      <c r="C23" s="225"/>
      <c r="D23" s="225"/>
      <c r="E23" s="225"/>
      <c r="F23" s="225"/>
      <c r="G23" s="225"/>
    </row>
    <row r="24" spans="1:16">
      <c r="A24" s="225"/>
      <c r="B24" s="225"/>
      <c r="C24" s="225"/>
      <c r="D24" s="225"/>
      <c r="E24" s="225"/>
      <c r="F24" s="225"/>
      <c r="G24" s="225"/>
    </row>
    <row r="25" spans="1:16">
      <c r="A25" s="350" t="s">
        <v>430</v>
      </c>
    </row>
    <row r="26" spans="1:16">
      <c r="A26" s="350" t="s">
        <v>431</v>
      </c>
    </row>
    <row r="27" spans="1:16">
      <c r="A27" s="350" t="s">
        <v>432</v>
      </c>
    </row>
    <row r="32" spans="1:16">
      <c r="M32" s="369" t="s">
        <v>105</v>
      </c>
      <c r="N32" s="369"/>
      <c r="O32" s="369"/>
    </row>
  </sheetData>
  <mergeCells count="30">
    <mergeCell ref="A1:P1"/>
    <mergeCell ref="A2:J2"/>
    <mergeCell ref="O2:P2"/>
    <mergeCell ref="A3:A8"/>
    <mergeCell ref="B3:B8"/>
    <mergeCell ref="C3:D5"/>
    <mergeCell ref="E3:F5"/>
    <mergeCell ref="G3:J5"/>
    <mergeCell ref="K3:L5"/>
    <mergeCell ref="M3:N5"/>
    <mergeCell ref="O3:P5"/>
    <mergeCell ref="Q3:Q5"/>
    <mergeCell ref="C6:C8"/>
    <mergeCell ref="D6:D8"/>
    <mergeCell ref="E6:E8"/>
    <mergeCell ref="F6:F8"/>
    <mergeCell ref="G6:H7"/>
    <mergeCell ref="I6:J7"/>
    <mergeCell ref="K6:K8"/>
    <mergeCell ref="L6:L8"/>
    <mergeCell ref="A19:P19"/>
    <mergeCell ref="A21:E21"/>
    <mergeCell ref="A23:G24"/>
    <mergeCell ref="M32:O32"/>
    <mergeCell ref="M6:M8"/>
    <mergeCell ref="N6:N8"/>
    <mergeCell ref="O6:O8"/>
    <mergeCell ref="P6:P8"/>
    <mergeCell ref="A9:P13"/>
    <mergeCell ref="A15:P15"/>
  </mergeCells>
  <printOptions horizontalCentered="1"/>
  <pageMargins left="0.78740157480314965" right="0.78740157480314965" top="0.78740157480314965" bottom="0.78740157480314965" header="0" footer="0"/>
  <pageSetup paperSize="9" scale="53" orientation="landscape" r:id="rId1"/>
  <colBreaks count="1" manualBreakCount="1">
    <brk id="1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D18BE-3C55-4771-B4BF-64FE7567EF9F}">
  <dimension ref="A1:I43"/>
  <sheetViews>
    <sheetView view="pageBreakPreview" workbookViewId="0">
      <selection activeCell="D34" sqref="D34"/>
    </sheetView>
  </sheetViews>
  <sheetFormatPr defaultRowHeight="15.6"/>
  <cols>
    <col min="1" max="1" width="4.5546875" style="350" customWidth="1"/>
    <col min="2" max="2" width="53" style="401" customWidth="1"/>
    <col min="3" max="3" width="8.6640625" style="350" customWidth="1"/>
    <col min="4" max="4" width="15.88671875" style="350" customWidth="1"/>
    <col min="5" max="5" width="17.33203125" style="350" customWidth="1"/>
    <col min="6" max="6" width="12.33203125" style="350" bestFit="1" customWidth="1"/>
    <col min="7" max="7" width="16.33203125" style="350" customWidth="1"/>
    <col min="8" max="8" width="14.33203125" style="350" customWidth="1"/>
    <col min="9" max="9" width="14" style="350" customWidth="1"/>
    <col min="10" max="250" width="8.88671875" style="350"/>
    <col min="251" max="251" width="3.44140625" style="350" bestFit="1" customWidth="1"/>
    <col min="252" max="252" width="57.109375" style="350" bestFit="1" customWidth="1"/>
    <col min="253" max="253" width="8.88671875" style="350"/>
    <col min="254" max="256" width="12.44140625" style="350" bestFit="1" customWidth="1"/>
    <col min="257" max="506" width="8.88671875" style="350"/>
    <col min="507" max="507" width="3.44140625" style="350" bestFit="1" customWidth="1"/>
    <col min="508" max="508" width="57.109375" style="350" bestFit="1" customWidth="1"/>
    <col min="509" max="509" width="8.88671875" style="350"/>
    <col min="510" max="512" width="12.44140625" style="350" bestFit="1" customWidth="1"/>
    <col min="513" max="762" width="8.88671875" style="350"/>
    <col min="763" max="763" width="3.44140625" style="350" bestFit="1" customWidth="1"/>
    <col min="764" max="764" width="57.109375" style="350" bestFit="1" customWidth="1"/>
    <col min="765" max="765" width="8.88671875" style="350"/>
    <col min="766" max="768" width="12.44140625" style="350" bestFit="1" customWidth="1"/>
    <col min="769" max="1018" width="8.88671875" style="350"/>
    <col min="1019" max="1019" width="3.44140625" style="350" bestFit="1" customWidth="1"/>
    <col min="1020" max="1020" width="57.109375" style="350" bestFit="1" customWidth="1"/>
    <col min="1021" max="1021" width="8.88671875" style="350"/>
    <col min="1022" max="1024" width="12.44140625" style="350" bestFit="1" customWidth="1"/>
    <col min="1025" max="1274" width="8.88671875" style="350"/>
    <col min="1275" max="1275" width="3.44140625" style="350" bestFit="1" customWidth="1"/>
    <col min="1276" max="1276" width="57.109375" style="350" bestFit="1" customWidth="1"/>
    <col min="1277" max="1277" width="8.88671875" style="350"/>
    <col min="1278" max="1280" width="12.44140625" style="350" bestFit="1" customWidth="1"/>
    <col min="1281" max="1530" width="8.88671875" style="350"/>
    <col min="1531" max="1531" width="3.44140625" style="350" bestFit="1" customWidth="1"/>
    <col min="1532" max="1532" width="57.109375" style="350" bestFit="1" customWidth="1"/>
    <col min="1533" max="1533" width="8.88671875" style="350"/>
    <col min="1534" max="1536" width="12.44140625" style="350" bestFit="1" customWidth="1"/>
    <col min="1537" max="1786" width="8.88671875" style="350"/>
    <col min="1787" max="1787" width="3.44140625" style="350" bestFit="1" customWidth="1"/>
    <col min="1788" max="1788" width="57.109375" style="350" bestFit="1" customWidth="1"/>
    <col min="1789" max="1789" width="8.88671875" style="350"/>
    <col min="1790" max="1792" width="12.44140625" style="350" bestFit="1" customWidth="1"/>
    <col min="1793" max="2042" width="8.88671875" style="350"/>
    <col min="2043" max="2043" width="3.44140625" style="350" bestFit="1" customWidth="1"/>
    <col min="2044" max="2044" width="57.109375" style="350" bestFit="1" customWidth="1"/>
    <col min="2045" max="2045" width="8.88671875" style="350"/>
    <col min="2046" max="2048" width="12.44140625" style="350" bestFit="1" customWidth="1"/>
    <col min="2049" max="2298" width="8.88671875" style="350"/>
    <col min="2299" max="2299" width="3.44140625" style="350" bestFit="1" customWidth="1"/>
    <col min="2300" max="2300" width="57.109375" style="350" bestFit="1" customWidth="1"/>
    <col min="2301" max="2301" width="8.88671875" style="350"/>
    <col min="2302" max="2304" width="12.44140625" style="350" bestFit="1" customWidth="1"/>
    <col min="2305" max="2554" width="8.88671875" style="350"/>
    <col min="2555" max="2555" width="3.44140625" style="350" bestFit="1" customWidth="1"/>
    <col min="2556" max="2556" width="57.109375" style="350" bestFit="1" customWidth="1"/>
    <col min="2557" max="2557" width="8.88671875" style="350"/>
    <col min="2558" max="2560" width="12.44140625" style="350" bestFit="1" customWidth="1"/>
    <col min="2561" max="2810" width="8.88671875" style="350"/>
    <col min="2811" max="2811" width="3.44140625" style="350" bestFit="1" customWidth="1"/>
    <col min="2812" max="2812" width="57.109375" style="350" bestFit="1" customWidth="1"/>
    <col min="2813" max="2813" width="8.88671875" style="350"/>
    <col min="2814" max="2816" width="12.44140625" style="350" bestFit="1" customWidth="1"/>
    <col min="2817" max="3066" width="8.88671875" style="350"/>
    <col min="3067" max="3067" width="3.44140625" style="350" bestFit="1" customWidth="1"/>
    <col min="3068" max="3068" width="57.109375" style="350" bestFit="1" customWidth="1"/>
    <col min="3069" max="3069" width="8.88671875" style="350"/>
    <col min="3070" max="3072" width="12.44140625" style="350" bestFit="1" customWidth="1"/>
    <col min="3073" max="3322" width="8.88671875" style="350"/>
    <col min="3323" max="3323" width="3.44140625" style="350" bestFit="1" customWidth="1"/>
    <col min="3324" max="3324" width="57.109375" style="350" bestFit="1" customWidth="1"/>
    <col min="3325" max="3325" width="8.88671875" style="350"/>
    <col min="3326" max="3328" width="12.44140625" style="350" bestFit="1" customWidth="1"/>
    <col min="3329" max="3578" width="8.88671875" style="350"/>
    <col min="3579" max="3579" width="3.44140625" style="350" bestFit="1" customWidth="1"/>
    <col min="3580" max="3580" width="57.109375" style="350" bestFit="1" customWidth="1"/>
    <col min="3581" max="3581" width="8.88671875" style="350"/>
    <col min="3582" max="3584" width="12.44140625" style="350" bestFit="1" customWidth="1"/>
    <col min="3585" max="3834" width="8.88671875" style="350"/>
    <col min="3835" max="3835" width="3.44140625" style="350" bestFit="1" customWidth="1"/>
    <col min="3836" max="3836" width="57.109375" style="350" bestFit="1" customWidth="1"/>
    <col min="3837" max="3837" width="8.88671875" style="350"/>
    <col min="3838" max="3840" width="12.44140625" style="350" bestFit="1" customWidth="1"/>
    <col min="3841" max="4090" width="8.88671875" style="350"/>
    <col min="4091" max="4091" width="3.44140625" style="350" bestFit="1" customWidth="1"/>
    <col min="4092" max="4092" width="57.109375" style="350" bestFit="1" customWidth="1"/>
    <col min="4093" max="4093" width="8.88671875" style="350"/>
    <col min="4094" max="4096" width="12.44140625" style="350" bestFit="1" customWidth="1"/>
    <col min="4097" max="4346" width="8.88671875" style="350"/>
    <col min="4347" max="4347" width="3.44140625" style="350" bestFit="1" customWidth="1"/>
    <col min="4348" max="4348" width="57.109375" style="350" bestFit="1" customWidth="1"/>
    <col min="4349" max="4349" width="8.88671875" style="350"/>
    <col min="4350" max="4352" width="12.44140625" style="350" bestFit="1" customWidth="1"/>
    <col min="4353" max="4602" width="8.88671875" style="350"/>
    <col min="4603" max="4603" width="3.44140625" style="350" bestFit="1" customWidth="1"/>
    <col min="4604" max="4604" width="57.109375" style="350" bestFit="1" customWidth="1"/>
    <col min="4605" max="4605" width="8.88671875" style="350"/>
    <col min="4606" max="4608" width="12.44140625" style="350" bestFit="1" customWidth="1"/>
    <col min="4609" max="4858" width="8.88671875" style="350"/>
    <col min="4859" max="4859" width="3.44140625" style="350" bestFit="1" customWidth="1"/>
    <col min="4860" max="4860" width="57.109375" style="350" bestFit="1" customWidth="1"/>
    <col min="4861" max="4861" width="8.88671875" style="350"/>
    <col min="4862" max="4864" width="12.44140625" style="350" bestFit="1" customWidth="1"/>
    <col min="4865" max="5114" width="8.88671875" style="350"/>
    <col min="5115" max="5115" width="3.44140625" style="350" bestFit="1" customWidth="1"/>
    <col min="5116" max="5116" width="57.109375" style="350" bestFit="1" customWidth="1"/>
    <col min="5117" max="5117" width="8.88671875" style="350"/>
    <col min="5118" max="5120" width="12.44140625" style="350" bestFit="1" customWidth="1"/>
    <col min="5121" max="5370" width="8.88671875" style="350"/>
    <col min="5371" max="5371" width="3.44140625" style="350" bestFit="1" customWidth="1"/>
    <col min="5372" max="5372" width="57.109375" style="350" bestFit="1" customWidth="1"/>
    <col min="5373" max="5373" width="8.88671875" style="350"/>
    <col min="5374" max="5376" width="12.44140625" style="350" bestFit="1" customWidth="1"/>
    <col min="5377" max="5626" width="8.88671875" style="350"/>
    <col min="5627" max="5627" width="3.44140625" style="350" bestFit="1" customWidth="1"/>
    <col min="5628" max="5628" width="57.109375" style="350" bestFit="1" customWidth="1"/>
    <col min="5629" max="5629" width="8.88671875" style="350"/>
    <col min="5630" max="5632" width="12.44140625" style="350" bestFit="1" customWidth="1"/>
    <col min="5633" max="5882" width="8.88671875" style="350"/>
    <col min="5883" max="5883" width="3.44140625" style="350" bestFit="1" customWidth="1"/>
    <col min="5884" max="5884" width="57.109375" style="350" bestFit="1" customWidth="1"/>
    <col min="5885" max="5885" width="8.88671875" style="350"/>
    <col min="5886" max="5888" width="12.44140625" style="350" bestFit="1" customWidth="1"/>
    <col min="5889" max="6138" width="8.88671875" style="350"/>
    <col min="6139" max="6139" width="3.44140625" style="350" bestFit="1" customWidth="1"/>
    <col min="6140" max="6140" width="57.109375" style="350" bestFit="1" customWidth="1"/>
    <col min="6141" max="6141" width="8.88671875" style="350"/>
    <col min="6142" max="6144" width="12.44140625" style="350" bestFit="1" customWidth="1"/>
    <col min="6145" max="6394" width="8.88671875" style="350"/>
    <col min="6395" max="6395" width="3.44140625" style="350" bestFit="1" customWidth="1"/>
    <col min="6396" max="6396" width="57.109375" style="350" bestFit="1" customWidth="1"/>
    <col min="6397" max="6397" width="8.88671875" style="350"/>
    <col min="6398" max="6400" width="12.44140625" style="350" bestFit="1" customWidth="1"/>
    <col min="6401" max="6650" width="8.88671875" style="350"/>
    <col min="6651" max="6651" width="3.44140625" style="350" bestFit="1" customWidth="1"/>
    <col min="6652" max="6652" width="57.109375" style="350" bestFit="1" customWidth="1"/>
    <col min="6653" max="6653" width="8.88671875" style="350"/>
    <col min="6654" max="6656" width="12.44140625" style="350" bestFit="1" customWidth="1"/>
    <col min="6657" max="6906" width="8.88671875" style="350"/>
    <col min="6907" max="6907" width="3.44140625" style="350" bestFit="1" customWidth="1"/>
    <col min="6908" max="6908" width="57.109375" style="350" bestFit="1" customWidth="1"/>
    <col min="6909" max="6909" width="8.88671875" style="350"/>
    <col min="6910" max="6912" width="12.44140625" style="350" bestFit="1" customWidth="1"/>
    <col min="6913" max="7162" width="8.88671875" style="350"/>
    <col min="7163" max="7163" width="3.44140625" style="350" bestFit="1" customWidth="1"/>
    <col min="7164" max="7164" width="57.109375" style="350" bestFit="1" customWidth="1"/>
    <col min="7165" max="7165" width="8.88671875" style="350"/>
    <col min="7166" max="7168" width="12.44140625" style="350" bestFit="1" customWidth="1"/>
    <col min="7169" max="7418" width="8.88671875" style="350"/>
    <col min="7419" max="7419" width="3.44140625" style="350" bestFit="1" customWidth="1"/>
    <col min="7420" max="7420" width="57.109375" style="350" bestFit="1" customWidth="1"/>
    <col min="7421" max="7421" width="8.88671875" style="350"/>
    <col min="7422" max="7424" width="12.44140625" style="350" bestFit="1" customWidth="1"/>
    <col min="7425" max="7674" width="8.88671875" style="350"/>
    <col min="7675" max="7675" width="3.44140625" style="350" bestFit="1" customWidth="1"/>
    <col min="7676" max="7676" width="57.109375" style="350" bestFit="1" customWidth="1"/>
    <col min="7677" max="7677" width="8.88671875" style="350"/>
    <col min="7678" max="7680" width="12.44140625" style="350" bestFit="1" customWidth="1"/>
    <col min="7681" max="7930" width="8.88671875" style="350"/>
    <col min="7931" max="7931" width="3.44140625" style="350" bestFit="1" customWidth="1"/>
    <col min="7932" max="7932" width="57.109375" style="350" bestFit="1" customWidth="1"/>
    <col min="7933" max="7933" width="8.88671875" style="350"/>
    <col min="7934" max="7936" width="12.44140625" style="350" bestFit="1" customWidth="1"/>
    <col min="7937" max="8186" width="8.88671875" style="350"/>
    <col min="8187" max="8187" width="3.44140625" style="350" bestFit="1" customWidth="1"/>
    <col min="8188" max="8188" width="57.109375" style="350" bestFit="1" customWidth="1"/>
    <col min="8189" max="8189" width="8.88671875" style="350"/>
    <col min="8190" max="8192" width="12.44140625" style="350" bestFit="1" customWidth="1"/>
    <col min="8193" max="8442" width="8.88671875" style="350"/>
    <col min="8443" max="8443" width="3.44140625" style="350" bestFit="1" customWidth="1"/>
    <col min="8444" max="8444" width="57.109375" style="350" bestFit="1" customWidth="1"/>
    <col min="8445" max="8445" width="8.88671875" style="350"/>
    <col min="8446" max="8448" width="12.44140625" style="350" bestFit="1" customWidth="1"/>
    <col min="8449" max="8698" width="8.88671875" style="350"/>
    <col min="8699" max="8699" width="3.44140625" style="350" bestFit="1" customWidth="1"/>
    <col min="8700" max="8700" width="57.109375" style="350" bestFit="1" customWidth="1"/>
    <col min="8701" max="8701" width="8.88671875" style="350"/>
    <col min="8702" max="8704" width="12.44140625" style="350" bestFit="1" customWidth="1"/>
    <col min="8705" max="8954" width="8.88671875" style="350"/>
    <col min="8955" max="8955" width="3.44140625" style="350" bestFit="1" customWidth="1"/>
    <col min="8956" max="8956" width="57.109375" style="350" bestFit="1" customWidth="1"/>
    <col min="8957" max="8957" width="8.88671875" style="350"/>
    <col min="8958" max="8960" width="12.44140625" style="350" bestFit="1" customWidth="1"/>
    <col min="8961" max="9210" width="8.88671875" style="350"/>
    <col min="9211" max="9211" width="3.44140625" style="350" bestFit="1" customWidth="1"/>
    <col min="9212" max="9212" width="57.109375" style="350" bestFit="1" customWidth="1"/>
    <col min="9213" max="9213" width="8.88671875" style="350"/>
    <col min="9214" max="9216" width="12.44140625" style="350" bestFit="1" customWidth="1"/>
    <col min="9217" max="9466" width="8.88671875" style="350"/>
    <col min="9467" max="9467" width="3.44140625" style="350" bestFit="1" customWidth="1"/>
    <col min="9468" max="9468" width="57.109375" style="350" bestFit="1" customWidth="1"/>
    <col min="9469" max="9469" width="8.88671875" style="350"/>
    <col min="9470" max="9472" width="12.44140625" style="350" bestFit="1" customWidth="1"/>
    <col min="9473" max="9722" width="8.88671875" style="350"/>
    <col min="9723" max="9723" width="3.44140625" style="350" bestFit="1" customWidth="1"/>
    <col min="9724" max="9724" width="57.109375" style="350" bestFit="1" customWidth="1"/>
    <col min="9725" max="9725" width="8.88671875" style="350"/>
    <col min="9726" max="9728" width="12.44140625" style="350" bestFit="1" customWidth="1"/>
    <col min="9729" max="9978" width="8.88671875" style="350"/>
    <col min="9979" max="9979" width="3.44140625" style="350" bestFit="1" customWidth="1"/>
    <col min="9980" max="9980" width="57.109375" style="350" bestFit="1" customWidth="1"/>
    <col min="9981" max="9981" width="8.88671875" style="350"/>
    <col min="9982" max="9984" width="12.44140625" style="350" bestFit="1" customWidth="1"/>
    <col min="9985" max="10234" width="8.88671875" style="350"/>
    <col min="10235" max="10235" width="3.44140625" style="350" bestFit="1" customWidth="1"/>
    <col min="10236" max="10236" width="57.109375" style="350" bestFit="1" customWidth="1"/>
    <col min="10237" max="10237" width="8.88671875" style="350"/>
    <col min="10238" max="10240" width="12.44140625" style="350" bestFit="1" customWidth="1"/>
    <col min="10241" max="10490" width="8.88671875" style="350"/>
    <col min="10491" max="10491" width="3.44140625" style="350" bestFit="1" customWidth="1"/>
    <col min="10492" max="10492" width="57.109375" style="350" bestFit="1" customWidth="1"/>
    <col min="10493" max="10493" width="8.88671875" style="350"/>
    <col min="10494" max="10496" width="12.44140625" style="350" bestFit="1" customWidth="1"/>
    <col min="10497" max="10746" width="8.88671875" style="350"/>
    <col min="10747" max="10747" width="3.44140625" style="350" bestFit="1" customWidth="1"/>
    <col min="10748" max="10748" width="57.109375" style="350" bestFit="1" customWidth="1"/>
    <col min="10749" max="10749" width="8.88671875" style="350"/>
    <col min="10750" max="10752" width="12.44140625" style="350" bestFit="1" customWidth="1"/>
    <col min="10753" max="11002" width="8.88671875" style="350"/>
    <col min="11003" max="11003" width="3.44140625" style="350" bestFit="1" customWidth="1"/>
    <col min="11004" max="11004" width="57.109375" style="350" bestFit="1" customWidth="1"/>
    <col min="11005" max="11005" width="8.88671875" style="350"/>
    <col min="11006" max="11008" width="12.44140625" style="350" bestFit="1" customWidth="1"/>
    <col min="11009" max="11258" width="8.88671875" style="350"/>
    <col min="11259" max="11259" width="3.44140625" style="350" bestFit="1" customWidth="1"/>
    <col min="11260" max="11260" width="57.109375" style="350" bestFit="1" customWidth="1"/>
    <col min="11261" max="11261" width="8.88671875" style="350"/>
    <col min="11262" max="11264" width="12.44140625" style="350" bestFit="1" customWidth="1"/>
    <col min="11265" max="11514" width="8.88671875" style="350"/>
    <col min="11515" max="11515" width="3.44140625" style="350" bestFit="1" customWidth="1"/>
    <col min="11516" max="11516" width="57.109375" style="350" bestFit="1" customWidth="1"/>
    <col min="11517" max="11517" width="8.88671875" style="350"/>
    <col min="11518" max="11520" width="12.44140625" style="350" bestFit="1" customWidth="1"/>
    <col min="11521" max="11770" width="8.88671875" style="350"/>
    <col min="11771" max="11771" width="3.44140625" style="350" bestFit="1" customWidth="1"/>
    <col min="11772" max="11772" width="57.109375" style="350" bestFit="1" customWidth="1"/>
    <col min="11773" max="11773" width="8.88671875" style="350"/>
    <col min="11774" max="11776" width="12.44140625" style="350" bestFit="1" customWidth="1"/>
    <col min="11777" max="12026" width="8.88671875" style="350"/>
    <col min="12027" max="12027" width="3.44140625" style="350" bestFit="1" customWidth="1"/>
    <col min="12028" max="12028" width="57.109375" style="350" bestFit="1" customWidth="1"/>
    <col min="12029" max="12029" width="8.88671875" style="350"/>
    <col min="12030" max="12032" width="12.44140625" style="350" bestFit="1" customWidth="1"/>
    <col min="12033" max="12282" width="8.88671875" style="350"/>
    <col min="12283" max="12283" width="3.44140625" style="350" bestFit="1" customWidth="1"/>
    <col min="12284" max="12284" width="57.109375" style="350" bestFit="1" customWidth="1"/>
    <col min="12285" max="12285" width="8.88671875" style="350"/>
    <col min="12286" max="12288" width="12.44140625" style="350" bestFit="1" customWidth="1"/>
    <col min="12289" max="12538" width="8.88671875" style="350"/>
    <col min="12539" max="12539" width="3.44140625" style="350" bestFit="1" customWidth="1"/>
    <col min="12540" max="12540" width="57.109375" style="350" bestFit="1" customWidth="1"/>
    <col min="12541" max="12541" width="8.88671875" style="350"/>
    <col min="12542" max="12544" width="12.44140625" style="350" bestFit="1" customWidth="1"/>
    <col min="12545" max="12794" width="8.88671875" style="350"/>
    <col min="12795" max="12795" width="3.44140625" style="350" bestFit="1" customWidth="1"/>
    <col min="12796" max="12796" width="57.109375" style="350" bestFit="1" customWidth="1"/>
    <col min="12797" max="12797" width="8.88671875" style="350"/>
    <col min="12798" max="12800" width="12.44140625" style="350" bestFit="1" customWidth="1"/>
    <col min="12801" max="13050" width="8.88671875" style="350"/>
    <col min="13051" max="13051" width="3.44140625" style="350" bestFit="1" customWidth="1"/>
    <col min="13052" max="13052" width="57.109375" style="350" bestFit="1" customWidth="1"/>
    <col min="13053" max="13053" width="8.88671875" style="350"/>
    <col min="13054" max="13056" width="12.44140625" style="350" bestFit="1" customWidth="1"/>
    <col min="13057" max="13306" width="8.88671875" style="350"/>
    <col min="13307" max="13307" width="3.44140625" style="350" bestFit="1" customWidth="1"/>
    <col min="13308" max="13308" width="57.109375" style="350" bestFit="1" customWidth="1"/>
    <col min="13309" max="13309" width="8.88671875" style="350"/>
    <col min="13310" max="13312" width="12.44140625" style="350" bestFit="1" customWidth="1"/>
    <col min="13313" max="13562" width="8.88671875" style="350"/>
    <col min="13563" max="13563" width="3.44140625" style="350" bestFit="1" customWidth="1"/>
    <col min="13564" max="13564" width="57.109375" style="350" bestFit="1" customWidth="1"/>
    <col min="13565" max="13565" width="8.88671875" style="350"/>
    <col min="13566" max="13568" width="12.44140625" style="350" bestFit="1" customWidth="1"/>
    <col min="13569" max="13818" width="8.88671875" style="350"/>
    <col min="13819" max="13819" width="3.44140625" style="350" bestFit="1" customWidth="1"/>
    <col min="13820" max="13820" width="57.109375" style="350" bestFit="1" customWidth="1"/>
    <col min="13821" max="13821" width="8.88671875" style="350"/>
    <col min="13822" max="13824" width="12.44140625" style="350" bestFit="1" customWidth="1"/>
    <col min="13825" max="14074" width="8.88671875" style="350"/>
    <col min="14075" max="14075" width="3.44140625" style="350" bestFit="1" customWidth="1"/>
    <col min="14076" max="14076" width="57.109375" style="350" bestFit="1" customWidth="1"/>
    <col min="14077" max="14077" width="8.88671875" style="350"/>
    <col min="14078" max="14080" width="12.44140625" style="350" bestFit="1" customWidth="1"/>
    <col min="14081" max="14330" width="8.88671875" style="350"/>
    <col min="14331" max="14331" width="3.44140625" style="350" bestFit="1" customWidth="1"/>
    <col min="14332" max="14332" width="57.109375" style="350" bestFit="1" customWidth="1"/>
    <col min="14333" max="14333" width="8.88671875" style="350"/>
    <col min="14334" max="14336" width="12.44140625" style="350" bestFit="1" customWidth="1"/>
    <col min="14337" max="14586" width="8.88671875" style="350"/>
    <col min="14587" max="14587" width="3.44140625" style="350" bestFit="1" customWidth="1"/>
    <col min="14588" max="14588" width="57.109375" style="350" bestFit="1" customWidth="1"/>
    <col min="14589" max="14589" width="8.88671875" style="350"/>
    <col min="14590" max="14592" width="12.44140625" style="350" bestFit="1" customWidth="1"/>
    <col min="14593" max="14842" width="8.88671875" style="350"/>
    <col min="14843" max="14843" width="3.44140625" style="350" bestFit="1" customWidth="1"/>
    <col min="14844" max="14844" width="57.109375" style="350" bestFit="1" customWidth="1"/>
    <col min="14845" max="14845" width="8.88671875" style="350"/>
    <col min="14846" max="14848" width="12.44140625" style="350" bestFit="1" customWidth="1"/>
    <col min="14849" max="15098" width="8.88671875" style="350"/>
    <col min="15099" max="15099" width="3.44140625" style="350" bestFit="1" customWidth="1"/>
    <col min="15100" max="15100" width="57.109375" style="350" bestFit="1" customWidth="1"/>
    <col min="15101" max="15101" width="8.88671875" style="350"/>
    <col min="15102" max="15104" width="12.44140625" style="350" bestFit="1" customWidth="1"/>
    <col min="15105" max="15354" width="8.88671875" style="350"/>
    <col min="15355" max="15355" width="3.44140625" style="350" bestFit="1" customWidth="1"/>
    <col min="15356" max="15356" width="57.109375" style="350" bestFit="1" customWidth="1"/>
    <col min="15357" max="15357" width="8.88671875" style="350"/>
    <col min="15358" max="15360" width="12.44140625" style="350" bestFit="1" customWidth="1"/>
    <col min="15361" max="15610" width="8.88671875" style="350"/>
    <col min="15611" max="15611" width="3.44140625" style="350" bestFit="1" customWidth="1"/>
    <col min="15612" max="15612" width="57.109375" style="350" bestFit="1" customWidth="1"/>
    <col min="15613" max="15613" width="8.88671875" style="350"/>
    <col min="15614" max="15616" width="12.44140625" style="350" bestFit="1" customWidth="1"/>
    <col min="15617" max="15866" width="8.88671875" style="350"/>
    <col min="15867" max="15867" width="3.44140625" style="350" bestFit="1" customWidth="1"/>
    <col min="15868" max="15868" width="57.109375" style="350" bestFit="1" customWidth="1"/>
    <col min="15869" max="15869" width="8.88671875" style="350"/>
    <col min="15870" max="15872" width="12.44140625" style="350" bestFit="1" customWidth="1"/>
    <col min="15873" max="16122" width="8.88671875" style="350"/>
    <col min="16123" max="16123" width="3.44140625" style="350" bestFit="1" customWidth="1"/>
    <col min="16124" max="16124" width="57.109375" style="350" bestFit="1" customWidth="1"/>
    <col min="16125" max="16125" width="8.88671875" style="350"/>
    <col min="16126" max="16128" width="12.44140625" style="350" bestFit="1" customWidth="1"/>
    <col min="16129" max="16384" width="8.88671875" style="350"/>
  </cols>
  <sheetData>
    <row r="1" spans="1:9" ht="18">
      <c r="A1" s="553" t="s">
        <v>69</v>
      </c>
      <c r="B1" s="554"/>
      <c r="C1" s="481"/>
      <c r="D1" s="481"/>
    </row>
    <row r="2" spans="1:9">
      <c r="A2" s="352" t="s">
        <v>433</v>
      </c>
      <c r="B2" s="352"/>
      <c r="C2" s="352"/>
      <c r="D2" s="352"/>
      <c r="E2" s="352"/>
      <c r="F2" s="475"/>
      <c r="G2" s="475"/>
      <c r="H2" s="475"/>
      <c r="I2" s="475"/>
    </row>
    <row r="3" spans="1:9">
      <c r="A3" s="522" t="s">
        <v>434</v>
      </c>
      <c r="B3" s="522"/>
      <c r="C3" s="522"/>
      <c r="D3" s="522"/>
      <c r="E3" s="522"/>
      <c r="F3" s="522"/>
      <c r="G3" s="522"/>
      <c r="H3" s="361"/>
      <c r="I3" s="555" t="s">
        <v>435</v>
      </c>
    </row>
    <row r="4" spans="1:9">
      <c r="A4" s="522"/>
      <c r="B4" s="522"/>
      <c r="C4" s="522"/>
      <c r="D4" s="522"/>
      <c r="E4" s="522"/>
      <c r="F4" s="522"/>
      <c r="G4" s="522"/>
      <c r="H4" s="361"/>
      <c r="I4" s="380" t="s">
        <v>72</v>
      </c>
    </row>
    <row r="5" spans="1:9">
      <c r="A5" s="101"/>
      <c r="B5" s="101" t="s">
        <v>5</v>
      </c>
      <c r="C5" s="101" t="s">
        <v>436</v>
      </c>
      <c r="D5" s="170" t="s">
        <v>1445</v>
      </c>
      <c r="E5" s="170"/>
      <c r="F5" s="126" t="s">
        <v>1446</v>
      </c>
      <c r="G5" s="126"/>
      <c r="H5" s="170" t="s">
        <v>1828</v>
      </c>
      <c r="I5" s="170"/>
    </row>
    <row r="6" spans="1:9" ht="31.2">
      <c r="A6" s="101"/>
      <c r="B6" s="101"/>
      <c r="C6" s="101"/>
      <c r="D6" s="87" t="s">
        <v>406</v>
      </c>
      <c r="E6" s="87" t="s">
        <v>15</v>
      </c>
      <c r="F6" s="87" t="s">
        <v>140</v>
      </c>
      <c r="G6" s="87" t="s">
        <v>437</v>
      </c>
      <c r="H6" s="87" t="s">
        <v>140</v>
      </c>
      <c r="I6" s="87" t="s">
        <v>67</v>
      </c>
    </row>
    <row r="7" spans="1:9">
      <c r="A7" s="119">
        <v>1</v>
      </c>
      <c r="B7" s="92" t="s">
        <v>438</v>
      </c>
      <c r="C7" s="119" t="s">
        <v>439</v>
      </c>
      <c r="D7" s="29">
        <f>'F7-1'!C17</f>
        <v>12905.45</v>
      </c>
      <c r="E7" s="29">
        <f>'F7-1'!D17</f>
        <v>12101.275350861935</v>
      </c>
      <c r="F7" s="29">
        <f>'F7-1'!E17</f>
        <v>14740.72</v>
      </c>
      <c r="G7" s="29">
        <f>'F7-1'!F17</f>
        <v>15171.792734982002</v>
      </c>
      <c r="H7" s="29">
        <f>'F7-1'!G17</f>
        <v>16378.039999999999</v>
      </c>
      <c r="I7" s="29">
        <f>'F7-1'!H17</f>
        <v>16585.269718781001</v>
      </c>
    </row>
    <row r="8" spans="1:9">
      <c r="A8" s="119"/>
      <c r="B8" s="296" t="s">
        <v>440</v>
      </c>
      <c r="C8" s="119"/>
      <c r="D8" s="29">
        <v>0</v>
      </c>
      <c r="E8" s="29">
        <v>0</v>
      </c>
      <c r="F8" s="29">
        <v>0</v>
      </c>
      <c r="G8" s="29">
        <v>0</v>
      </c>
      <c r="H8" s="29">
        <v>0</v>
      </c>
      <c r="I8" s="29">
        <v>0</v>
      </c>
    </row>
    <row r="9" spans="1:9" ht="31.2">
      <c r="A9" s="119"/>
      <c r="B9" s="92" t="s">
        <v>441</v>
      </c>
      <c r="C9" s="119"/>
      <c r="D9" s="297"/>
      <c r="E9" s="297"/>
      <c r="F9" s="297"/>
      <c r="G9" s="297"/>
      <c r="H9" s="297"/>
      <c r="I9" s="297"/>
    </row>
    <row r="10" spans="1:9">
      <c r="A10" s="119"/>
      <c r="B10" s="296" t="s">
        <v>442</v>
      </c>
      <c r="C10" s="119"/>
      <c r="D10" s="297"/>
      <c r="E10" s="297"/>
      <c r="F10" s="297"/>
      <c r="G10" s="297"/>
      <c r="H10" s="297"/>
      <c r="I10" s="297"/>
    </row>
    <row r="11" spans="1:9">
      <c r="A11" s="119"/>
      <c r="B11" s="296" t="s">
        <v>443</v>
      </c>
      <c r="C11" s="119"/>
      <c r="D11" s="297"/>
      <c r="E11" s="297"/>
      <c r="F11" s="297"/>
      <c r="G11" s="297"/>
      <c r="H11" s="297"/>
      <c r="I11" s="297"/>
    </row>
    <row r="12" spans="1:9">
      <c r="A12" s="119"/>
      <c r="B12" s="92" t="s">
        <v>444</v>
      </c>
      <c r="C12" s="119"/>
      <c r="D12" s="29">
        <f t="shared" ref="D12:I12" si="0">D7</f>
        <v>12905.45</v>
      </c>
      <c r="E12" s="29">
        <f t="shared" si="0"/>
        <v>12101.275350861935</v>
      </c>
      <c r="F12" s="29">
        <f t="shared" si="0"/>
        <v>14740.72</v>
      </c>
      <c r="G12" s="29">
        <f t="shared" si="0"/>
        <v>15171.792734982002</v>
      </c>
      <c r="H12" s="29">
        <f t="shared" ref="H12" si="1">H7</f>
        <v>16378.039999999999</v>
      </c>
      <c r="I12" s="29">
        <f t="shared" si="0"/>
        <v>16585.269718781001</v>
      </c>
    </row>
    <row r="13" spans="1:9" ht="31.2">
      <c r="A13" s="119"/>
      <c r="B13" s="92" t="s">
        <v>445</v>
      </c>
      <c r="C13" s="119"/>
      <c r="D13" s="297"/>
      <c r="E13" s="297"/>
      <c r="F13" s="297"/>
      <c r="G13" s="297"/>
      <c r="H13" s="297"/>
      <c r="I13" s="297"/>
    </row>
    <row r="14" spans="1:9">
      <c r="A14" s="119">
        <v>2</v>
      </c>
      <c r="B14" s="298" t="s">
        <v>446</v>
      </c>
      <c r="C14" s="299" t="s">
        <v>447</v>
      </c>
      <c r="D14" s="297"/>
      <c r="E14" s="297"/>
      <c r="F14" s="297"/>
      <c r="G14" s="297"/>
      <c r="H14" s="297"/>
      <c r="I14" s="297"/>
    </row>
    <row r="15" spans="1:9">
      <c r="A15" s="119">
        <v>3</v>
      </c>
      <c r="B15" s="300" t="s">
        <v>448</v>
      </c>
      <c r="C15" s="299" t="s">
        <v>449</v>
      </c>
      <c r="D15" s="30"/>
      <c r="E15" s="30"/>
      <c r="F15" s="30"/>
      <c r="G15" s="30"/>
      <c r="H15" s="30"/>
      <c r="I15" s="30"/>
    </row>
    <row r="16" spans="1:9">
      <c r="A16" s="119">
        <v>4</v>
      </c>
      <c r="B16" s="92" t="s">
        <v>450</v>
      </c>
      <c r="C16" s="119" t="s">
        <v>451</v>
      </c>
      <c r="D16" s="297"/>
      <c r="E16" s="297"/>
      <c r="F16" s="297"/>
      <c r="G16" s="297"/>
      <c r="H16" s="297"/>
      <c r="I16" s="297"/>
    </row>
    <row r="17" spans="1:9">
      <c r="A17" s="301">
        <v>5</v>
      </c>
      <c r="B17" s="92" t="s">
        <v>452</v>
      </c>
      <c r="C17" s="119"/>
      <c r="D17" s="297"/>
      <c r="E17" s="297"/>
      <c r="F17" s="297"/>
      <c r="G17" s="297"/>
      <c r="H17" s="297"/>
      <c r="I17" s="297"/>
    </row>
    <row r="18" spans="1:9">
      <c r="A18" s="301">
        <v>6</v>
      </c>
      <c r="B18" s="300" t="s">
        <v>453</v>
      </c>
      <c r="C18" s="299"/>
      <c r="D18" s="29">
        <f>D12</f>
        <v>12905.45</v>
      </c>
      <c r="E18" s="29">
        <f t="shared" ref="E18:I18" si="2">E12</f>
        <v>12101.275350861935</v>
      </c>
      <c r="F18" s="29">
        <f t="shared" si="2"/>
        <v>14740.72</v>
      </c>
      <c r="G18" s="29">
        <f t="shared" si="2"/>
        <v>15171.792734982002</v>
      </c>
      <c r="H18" s="29">
        <f t="shared" ref="H18" si="3">H12</f>
        <v>16378.039999999999</v>
      </c>
      <c r="I18" s="29">
        <f t="shared" si="2"/>
        <v>16585.269718781001</v>
      </c>
    </row>
    <row r="19" spans="1:9" ht="15.6" customHeight="1">
      <c r="A19" s="439" t="s">
        <v>454</v>
      </c>
      <c r="B19" s="440"/>
      <c r="C19" s="440"/>
      <c r="D19" s="440"/>
      <c r="E19" s="440"/>
      <c r="F19" s="440"/>
      <c r="G19" s="440"/>
      <c r="H19" s="440"/>
      <c r="I19" s="440"/>
    </row>
    <row r="20" spans="1:9">
      <c r="A20" s="438" t="s">
        <v>455</v>
      </c>
      <c r="B20" s="440"/>
      <c r="C20" s="440"/>
      <c r="D20" s="366"/>
    </row>
    <row r="21" spans="1:9">
      <c r="A21" s="556" t="s">
        <v>456</v>
      </c>
      <c r="B21" s="556"/>
      <c r="C21" s="556"/>
      <c r="D21" s="556"/>
      <c r="E21" s="556"/>
      <c r="F21" s="556"/>
      <c r="G21" s="556"/>
      <c r="H21" s="556"/>
      <c r="I21" s="556"/>
    </row>
    <row r="22" spans="1:9">
      <c r="A22" s="350" t="s">
        <v>457</v>
      </c>
    </row>
    <row r="24" spans="1:9">
      <c r="A24" s="310" t="s">
        <v>458</v>
      </c>
      <c r="B24" s="310"/>
      <c r="C24" s="310"/>
      <c r="D24" s="310"/>
      <c r="E24" s="310"/>
      <c r="F24" s="310"/>
      <c r="G24" s="310"/>
      <c r="H24" s="222"/>
      <c r="I24" s="90" t="s">
        <v>207</v>
      </c>
    </row>
    <row r="25" spans="1:9">
      <c r="A25" s="90"/>
      <c r="B25" s="101" t="s">
        <v>5</v>
      </c>
      <c r="C25" s="90"/>
      <c r="D25" s="170" t="s">
        <v>1445</v>
      </c>
      <c r="E25" s="170"/>
      <c r="F25" s="126" t="s">
        <v>1446</v>
      </c>
      <c r="G25" s="126"/>
      <c r="H25" s="170" t="s">
        <v>1828</v>
      </c>
      <c r="I25" s="170"/>
    </row>
    <row r="26" spans="1:9">
      <c r="A26" s="90"/>
      <c r="B26" s="101"/>
      <c r="C26" s="90"/>
      <c r="D26" s="88" t="s">
        <v>459</v>
      </c>
      <c r="E26" s="88" t="s">
        <v>460</v>
      </c>
      <c r="F26" s="88" t="s">
        <v>459</v>
      </c>
      <c r="G26" s="88" t="s">
        <v>460</v>
      </c>
      <c r="H26" s="88" t="s">
        <v>459</v>
      </c>
      <c r="I26" s="88" t="s">
        <v>460</v>
      </c>
    </row>
    <row r="27" spans="1:9">
      <c r="A27" s="90"/>
      <c r="B27" s="302" t="s">
        <v>461</v>
      </c>
      <c r="C27" s="90"/>
      <c r="D27" s="90"/>
      <c r="E27" s="90"/>
      <c r="F27" s="90"/>
      <c r="G27" s="90"/>
      <c r="H27" s="90"/>
      <c r="I27" s="90"/>
    </row>
    <row r="28" spans="1:9">
      <c r="A28" s="90"/>
      <c r="B28" s="303" t="s">
        <v>462</v>
      </c>
      <c r="C28" s="90"/>
      <c r="D28" s="90"/>
      <c r="E28" s="17">
        <f>E18*70%</f>
        <v>8470.8927456033543</v>
      </c>
      <c r="F28" s="90"/>
      <c r="G28" s="17">
        <f>G18*80%</f>
        <v>12137.434187985602</v>
      </c>
      <c r="H28" s="17"/>
      <c r="I28" s="17">
        <f>I18*80%</f>
        <v>13268.215775024801</v>
      </c>
    </row>
    <row r="29" spans="1:9">
      <c r="A29" s="90"/>
      <c r="B29" s="303" t="s">
        <v>463</v>
      </c>
      <c r="C29" s="90"/>
      <c r="D29" s="90"/>
      <c r="E29" s="90"/>
      <c r="F29" s="90"/>
      <c r="G29" s="90"/>
      <c r="H29" s="90"/>
      <c r="I29" s="90"/>
    </row>
    <row r="30" spans="1:9">
      <c r="A30" s="90"/>
      <c r="B30" s="303" t="s">
        <v>464</v>
      </c>
      <c r="C30" s="90"/>
      <c r="D30" s="90"/>
      <c r="E30" s="90"/>
      <c r="F30" s="90"/>
      <c r="G30" s="90"/>
      <c r="H30" s="90"/>
      <c r="I30" s="90"/>
    </row>
    <row r="31" spans="1:9">
      <c r="A31" s="90"/>
      <c r="B31" s="302" t="s">
        <v>465</v>
      </c>
      <c r="C31" s="90"/>
      <c r="D31" s="129"/>
      <c r="E31" s="21">
        <f>SUM(E28:E30)</f>
        <v>8470.8927456033543</v>
      </c>
      <c r="F31" s="21"/>
      <c r="G31" s="21">
        <f>SUM(G28:G30)</f>
        <v>12137.434187985602</v>
      </c>
      <c r="H31" s="21"/>
      <c r="I31" s="21">
        <f>SUM(I28:I30)</f>
        <v>13268.215775024801</v>
      </c>
    </row>
    <row r="32" spans="1:9">
      <c r="A32" s="90"/>
      <c r="B32" s="89" t="s">
        <v>115</v>
      </c>
      <c r="C32" s="90"/>
      <c r="D32" s="90"/>
      <c r="E32" s="90"/>
      <c r="F32" s="90"/>
      <c r="G32" s="90"/>
      <c r="H32" s="90"/>
      <c r="I32" s="90"/>
    </row>
    <row r="33" spans="1:9">
      <c r="A33" s="90"/>
      <c r="B33" s="303" t="s">
        <v>466</v>
      </c>
      <c r="C33" s="90"/>
      <c r="D33" s="90"/>
      <c r="E33" s="90"/>
      <c r="F33" s="90"/>
      <c r="G33" s="90"/>
      <c r="H33" s="90"/>
      <c r="I33" s="90"/>
    </row>
    <row r="34" spans="1:9">
      <c r="A34" s="90"/>
      <c r="B34" s="303" t="s">
        <v>467</v>
      </c>
      <c r="C34" s="90"/>
      <c r="D34" s="90"/>
      <c r="E34" s="17">
        <f>E18*30%</f>
        <v>3630.3826052585805</v>
      </c>
      <c r="F34" s="90"/>
      <c r="G34" s="17">
        <f>G18*20%</f>
        <v>3034.3585469964005</v>
      </c>
      <c r="H34" s="17"/>
      <c r="I34" s="17">
        <f>I18*20%</f>
        <v>3317.0539437562002</v>
      </c>
    </row>
    <row r="35" spans="1:9">
      <c r="A35" s="90"/>
      <c r="B35" s="181" t="s">
        <v>58</v>
      </c>
      <c r="C35" s="90"/>
      <c r="D35" s="90"/>
      <c r="E35" s="21">
        <f>SUM(E33:E34)</f>
        <v>3630.3826052585805</v>
      </c>
      <c r="F35" s="129"/>
      <c r="G35" s="21">
        <f>SUM(G33:G34)</f>
        <v>3034.3585469964005</v>
      </c>
      <c r="H35" s="21"/>
      <c r="I35" s="21">
        <f>SUM(I33:I34)</f>
        <v>3317.0539437562002</v>
      </c>
    </row>
    <row r="36" spans="1:9">
      <c r="A36" s="90"/>
      <c r="B36" s="181" t="s">
        <v>468</v>
      </c>
      <c r="C36" s="90"/>
      <c r="D36" s="90"/>
      <c r="E36" s="21">
        <f>E31+E35</f>
        <v>12101.275350861935</v>
      </c>
      <c r="F36" s="90"/>
      <c r="G36" s="21">
        <f>G31+G35</f>
        <v>15171.792734982002</v>
      </c>
      <c r="H36" s="21"/>
      <c r="I36" s="21">
        <f>I31+I35</f>
        <v>16585.269718781001</v>
      </c>
    </row>
    <row r="37" spans="1:9">
      <c r="A37" s="90"/>
      <c r="B37" s="92" t="s">
        <v>469</v>
      </c>
      <c r="C37" s="90"/>
      <c r="D37" s="90"/>
      <c r="E37" s="304" t="s">
        <v>470</v>
      </c>
      <c r="F37" s="90"/>
      <c r="G37" s="304" t="s">
        <v>470</v>
      </c>
      <c r="H37" s="305"/>
      <c r="I37" s="304" t="s">
        <v>470</v>
      </c>
    </row>
    <row r="38" spans="1:9">
      <c r="B38" s="380" t="s">
        <v>471</v>
      </c>
    </row>
    <row r="43" spans="1:9">
      <c r="F43" s="366"/>
      <c r="G43" s="366"/>
      <c r="H43" s="366" t="s">
        <v>105</v>
      </c>
      <c r="I43" s="366"/>
    </row>
  </sheetData>
  <mergeCells count="14">
    <mergeCell ref="A2:E2"/>
    <mergeCell ref="A3:G4"/>
    <mergeCell ref="A5:A6"/>
    <mergeCell ref="B5:B6"/>
    <mergeCell ref="C5:C6"/>
    <mergeCell ref="D5:E5"/>
    <mergeCell ref="F5:G5"/>
    <mergeCell ref="H5:I5"/>
    <mergeCell ref="A21:I21"/>
    <mergeCell ref="A24:G24"/>
    <mergeCell ref="B25:B26"/>
    <mergeCell ref="D25:E25"/>
    <mergeCell ref="F25:G25"/>
    <mergeCell ref="H25:I25"/>
  </mergeCells>
  <printOptions horizontalCentered="1"/>
  <pageMargins left="0.78740157480314965" right="0.78740157480314965" top="0.78740157480314965" bottom="0.78740157480314965" header="0" footer="0"/>
  <pageSetup paperSize="9" scale="6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23D9-5DFC-4D46-94C5-2EC0BC54E249}">
  <dimension ref="A1:E47"/>
  <sheetViews>
    <sheetView view="pageBreakPreview" topLeftCell="A34" workbookViewId="0">
      <selection activeCell="B26" sqref="B26:D35"/>
    </sheetView>
  </sheetViews>
  <sheetFormatPr defaultColWidth="9.109375" defaultRowHeight="15.6"/>
  <cols>
    <col min="1" max="1" width="69.88671875" style="481" customWidth="1"/>
    <col min="2" max="2" width="23.6640625" style="481" customWidth="1"/>
    <col min="3" max="3" width="18.5546875" style="481" bestFit="1" customWidth="1"/>
    <col min="4" max="4" width="24.44140625" style="481" bestFit="1" customWidth="1"/>
    <col min="5" max="16384" width="9.109375" style="350"/>
  </cols>
  <sheetData>
    <row r="1" spans="1:4" ht="18">
      <c r="A1" s="548" t="s">
        <v>69</v>
      </c>
    </row>
    <row r="2" spans="1:4" ht="31.2">
      <c r="A2" s="528" t="s">
        <v>472</v>
      </c>
      <c r="B2" s="529" t="s">
        <v>396</v>
      </c>
      <c r="C2" s="529"/>
      <c r="D2" s="529"/>
    </row>
    <row r="3" spans="1:4">
      <c r="A3" s="101" t="s">
        <v>5</v>
      </c>
      <c r="B3" s="101" t="s">
        <v>473</v>
      </c>
      <c r="C3" s="101" t="s">
        <v>474</v>
      </c>
      <c r="D3" s="88"/>
    </row>
    <row r="4" spans="1:4">
      <c r="A4" s="101"/>
      <c r="B4" s="101"/>
      <c r="C4" s="101"/>
      <c r="D4" s="88"/>
    </row>
    <row r="5" spans="1:4">
      <c r="A5" s="261" t="s">
        <v>475</v>
      </c>
      <c r="B5" s="101"/>
      <c r="C5" s="101"/>
      <c r="D5" s="88"/>
    </row>
    <row r="6" spans="1:4">
      <c r="A6" s="261"/>
      <c r="B6" s="101"/>
      <c r="C6" s="101"/>
      <c r="D6" s="88"/>
    </row>
    <row r="7" spans="1:4" ht="46.8">
      <c r="A7" s="261" t="s">
        <v>476</v>
      </c>
      <c r="B7" s="261" t="s">
        <v>477</v>
      </c>
      <c r="C7" s="261" t="s">
        <v>478</v>
      </c>
      <c r="D7" s="261"/>
    </row>
    <row r="8" spans="1:4">
      <c r="A8" s="261" t="s">
        <v>479</v>
      </c>
      <c r="B8" s="285" t="s">
        <v>480</v>
      </c>
      <c r="C8" s="285"/>
      <c r="D8" s="285"/>
    </row>
    <row r="9" spans="1:4">
      <c r="A9" s="261"/>
      <c r="B9" s="285"/>
      <c r="C9" s="285"/>
      <c r="D9" s="285"/>
    </row>
    <row r="10" spans="1:4">
      <c r="A10" s="261"/>
      <c r="B10" s="88" t="s">
        <v>1445</v>
      </c>
      <c r="C10" s="88" t="s">
        <v>1446</v>
      </c>
      <c r="D10" s="88" t="s">
        <v>1828</v>
      </c>
    </row>
    <row r="11" spans="1:4">
      <c r="A11" s="286" t="s">
        <v>481</v>
      </c>
      <c r="B11" s="286"/>
      <c r="C11" s="286"/>
      <c r="D11" s="286"/>
    </row>
    <row r="12" spans="1:4" ht="31.2">
      <c r="A12" s="261" t="s">
        <v>482</v>
      </c>
      <c r="B12" s="90"/>
      <c r="C12" s="90"/>
      <c r="D12" s="90"/>
    </row>
    <row r="13" spans="1:4">
      <c r="A13" s="261" t="s">
        <v>483</v>
      </c>
      <c r="B13" s="287">
        <f>'F7-1'!D17-B17</f>
        <v>12041.731734863661</v>
      </c>
      <c r="C13" s="287">
        <f>'F7-1'!F17-C17</f>
        <v>15171.792734982002</v>
      </c>
      <c r="D13" s="287">
        <f>'F7-1'!H17-D17</f>
        <v>16585.269718781001</v>
      </c>
    </row>
    <row r="14" spans="1:4">
      <c r="A14" s="261" t="s">
        <v>484</v>
      </c>
      <c r="B14" s="288">
        <f>SUM(B13:B13)</f>
        <v>12041.731734863661</v>
      </c>
      <c r="C14" s="288"/>
      <c r="D14" s="288"/>
    </row>
    <row r="15" spans="1:4">
      <c r="A15" s="286" t="s">
        <v>485</v>
      </c>
      <c r="B15" s="286"/>
      <c r="C15" s="286"/>
      <c r="D15" s="286"/>
    </row>
    <row r="16" spans="1:4" ht="31.2">
      <c r="A16" s="261" t="s">
        <v>482</v>
      </c>
      <c r="B16" s="289"/>
      <c r="C16" s="289"/>
      <c r="D16" s="289"/>
    </row>
    <row r="17" spans="1:4">
      <c r="A17" s="261" t="s">
        <v>483</v>
      </c>
      <c r="B17" s="290">
        <f>'F5-8'!E11</f>
        <v>59.543615998274873</v>
      </c>
      <c r="C17" s="291">
        <f>'F5-8'!G11</f>
        <v>0</v>
      </c>
      <c r="D17" s="291">
        <f>'F5-8'!I11</f>
        <v>0</v>
      </c>
    </row>
    <row r="18" spans="1:4">
      <c r="A18" s="292" t="s">
        <v>486</v>
      </c>
      <c r="B18" s="288">
        <f>SUM(B16:B17)</f>
        <v>59.543615998274873</v>
      </c>
      <c r="C18" s="288"/>
      <c r="D18" s="288"/>
    </row>
    <row r="19" spans="1:4">
      <c r="A19" s="261" t="s">
        <v>487</v>
      </c>
      <c r="B19" s="261"/>
      <c r="C19" s="261"/>
      <c r="D19" s="261"/>
    </row>
    <row r="20" spans="1:4">
      <c r="A20" s="286" t="s">
        <v>488</v>
      </c>
      <c r="B20" s="286"/>
      <c r="C20" s="286"/>
      <c r="D20" s="286"/>
    </row>
    <row r="21" spans="1:4" ht="31.2">
      <c r="A21" s="261" t="s">
        <v>482</v>
      </c>
      <c r="B21" s="261"/>
      <c r="C21" s="261"/>
      <c r="D21" s="261"/>
    </row>
    <row r="22" spans="1:4">
      <c r="A22" s="261" t="s">
        <v>483</v>
      </c>
      <c r="B22" s="261"/>
      <c r="C22" s="261"/>
      <c r="D22" s="261"/>
    </row>
    <row r="23" spans="1:4">
      <c r="A23" s="292" t="s">
        <v>489</v>
      </c>
      <c r="B23" s="293">
        <f>B13+B17</f>
        <v>12101.275350861935</v>
      </c>
      <c r="C23" s="293">
        <f>C13+C17</f>
        <v>15171.792734982002</v>
      </c>
      <c r="D23" s="293">
        <f t="shared" ref="D23" si="0">D13+D17</f>
        <v>16585.269718781001</v>
      </c>
    </row>
    <row r="24" spans="1:4">
      <c r="A24" s="549"/>
      <c r="B24" s="549"/>
      <c r="C24" s="549"/>
      <c r="D24" s="549"/>
    </row>
    <row r="25" spans="1:4">
      <c r="A25" s="294" t="s">
        <v>490</v>
      </c>
      <c r="B25" s="294"/>
      <c r="C25" s="294"/>
      <c r="D25" s="294"/>
    </row>
    <row r="26" spans="1:4">
      <c r="A26" s="261" t="s">
        <v>491</v>
      </c>
      <c r="B26" s="285" t="s">
        <v>480</v>
      </c>
      <c r="C26" s="285"/>
      <c r="D26" s="285"/>
    </row>
    <row r="27" spans="1:4">
      <c r="A27" s="295" t="s">
        <v>492</v>
      </c>
      <c r="B27" s="285"/>
      <c r="C27" s="285"/>
      <c r="D27" s="285"/>
    </row>
    <row r="28" spans="1:4">
      <c r="A28" s="295" t="s">
        <v>492</v>
      </c>
      <c r="B28" s="285"/>
      <c r="C28" s="285"/>
      <c r="D28" s="285"/>
    </row>
    <row r="29" spans="1:4">
      <c r="A29" s="295" t="s">
        <v>493</v>
      </c>
      <c r="B29" s="285"/>
      <c r="C29" s="285"/>
      <c r="D29" s="285"/>
    </row>
    <row r="30" spans="1:4">
      <c r="A30" s="261" t="s">
        <v>494</v>
      </c>
      <c r="B30" s="285"/>
      <c r="C30" s="285"/>
      <c r="D30" s="285"/>
    </row>
    <row r="31" spans="1:4">
      <c r="A31" s="261"/>
      <c r="B31" s="285"/>
      <c r="C31" s="285"/>
      <c r="D31" s="285"/>
    </row>
    <row r="32" spans="1:4">
      <c r="A32" s="261" t="s">
        <v>495</v>
      </c>
      <c r="B32" s="285"/>
      <c r="C32" s="285"/>
      <c r="D32" s="285"/>
    </row>
    <row r="33" spans="1:5">
      <c r="A33" s="261" t="s">
        <v>496</v>
      </c>
      <c r="B33" s="285"/>
      <c r="C33" s="285"/>
      <c r="D33" s="285"/>
    </row>
    <row r="34" spans="1:5" ht="46.8">
      <c r="A34" s="261" t="s">
        <v>497</v>
      </c>
      <c r="B34" s="285"/>
      <c r="C34" s="285"/>
      <c r="D34" s="285"/>
    </row>
    <row r="35" spans="1:5" ht="31.2">
      <c r="A35" s="261" t="s">
        <v>498</v>
      </c>
      <c r="B35" s="285"/>
      <c r="C35" s="285"/>
      <c r="D35" s="285"/>
    </row>
    <row r="36" spans="1:5">
      <c r="A36" s="552"/>
      <c r="B36" s="552"/>
      <c r="C36" s="552"/>
      <c r="D36" s="552"/>
    </row>
    <row r="37" spans="1:5">
      <c r="A37" s="552"/>
      <c r="B37" s="552"/>
      <c r="C37" s="552"/>
      <c r="D37" s="552"/>
    </row>
    <row r="38" spans="1:5">
      <c r="A38" s="552"/>
      <c r="B38" s="552"/>
      <c r="C38" s="552"/>
      <c r="D38" s="552"/>
    </row>
    <row r="39" spans="1:5">
      <c r="A39" s="552"/>
      <c r="B39" s="369" t="s">
        <v>105</v>
      </c>
      <c r="C39" s="369"/>
      <c r="D39" s="369"/>
    </row>
    <row r="40" spans="1:5">
      <c r="A40" s="552"/>
    </row>
    <row r="41" spans="1:5">
      <c r="A41" s="552"/>
    </row>
    <row r="43" spans="1:5">
      <c r="A43" s="481" t="s">
        <v>185</v>
      </c>
      <c r="B43" s="427" t="s">
        <v>499</v>
      </c>
      <c r="C43" s="427"/>
      <c r="D43" s="427"/>
      <c r="E43" s="427"/>
    </row>
    <row r="44" spans="1:5">
      <c r="A44" s="550" t="s">
        <v>187</v>
      </c>
      <c r="B44" s="398">
        <v>18.3</v>
      </c>
      <c r="C44" s="398"/>
      <c r="D44" s="398"/>
      <c r="E44" s="398"/>
    </row>
    <row r="45" spans="1:5">
      <c r="A45" s="550" t="s">
        <v>188</v>
      </c>
      <c r="B45" s="427"/>
      <c r="C45" s="427"/>
      <c r="D45" s="427"/>
      <c r="E45" s="427"/>
    </row>
    <row r="46" spans="1:5">
      <c r="A46" s="550" t="s">
        <v>190</v>
      </c>
      <c r="B46" s="427"/>
      <c r="C46" s="427"/>
      <c r="D46" s="427"/>
      <c r="E46" s="427"/>
    </row>
    <row r="47" spans="1:5">
      <c r="A47" s="550" t="s">
        <v>192</v>
      </c>
      <c r="B47" s="427"/>
      <c r="C47" s="427"/>
      <c r="D47" s="427"/>
      <c r="E47" s="427"/>
    </row>
  </sheetData>
  <mergeCells count="17">
    <mergeCell ref="B39:D39"/>
    <mergeCell ref="B2:D2"/>
    <mergeCell ref="A3:A4"/>
    <mergeCell ref="B3:B6"/>
    <mergeCell ref="C3:C6"/>
    <mergeCell ref="B8:D9"/>
    <mergeCell ref="A11:D11"/>
    <mergeCell ref="A15:D15"/>
    <mergeCell ref="A20:D20"/>
    <mergeCell ref="A24:D24"/>
    <mergeCell ref="A25:D25"/>
    <mergeCell ref="B26:D35"/>
    <mergeCell ref="B43:E43"/>
    <mergeCell ref="B44:E44"/>
    <mergeCell ref="B45:E45"/>
    <mergeCell ref="B46:E46"/>
    <mergeCell ref="B47:E47"/>
  </mergeCells>
  <printOptions horizontalCentered="1"/>
  <pageMargins left="0.78740157480314965" right="0.78740157480314965" top="0.78740157480314965" bottom="0.78740157480314965" header="0" footer="0"/>
  <pageSetup paperSize="9" scale="75" orientation="landscape" r:id="rId1"/>
  <rowBreaks count="1" manualBreakCount="1">
    <brk id="24" max="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3287C-6C09-4BF5-9409-C0694EB3866D}">
  <sheetPr>
    <tabColor theme="7" tint="-0.249977111117893"/>
  </sheetPr>
  <dimension ref="A1:G79"/>
  <sheetViews>
    <sheetView view="pageBreakPreview" workbookViewId="0">
      <selection sqref="A1:F1"/>
    </sheetView>
  </sheetViews>
  <sheetFormatPr defaultColWidth="9.109375" defaultRowHeight="15.6"/>
  <cols>
    <col min="1" max="1" width="9.109375" style="67"/>
    <col min="2" max="2" width="42.88671875" style="63" customWidth="1"/>
    <col min="3" max="3" width="25.44140625" style="63" customWidth="1"/>
    <col min="4" max="4" width="26.44140625" style="63" customWidth="1"/>
    <col min="5" max="5" width="26.88671875" style="63" customWidth="1"/>
    <col min="6" max="6" width="37" style="63" customWidth="1"/>
    <col min="7" max="16384" width="9.109375" style="63"/>
  </cols>
  <sheetData>
    <row r="1" spans="1:7" ht="18">
      <c r="A1" s="85" t="s">
        <v>69</v>
      </c>
      <c r="B1" s="85"/>
      <c r="C1" s="85"/>
      <c r="D1" s="85"/>
      <c r="E1" s="85"/>
      <c r="F1" s="85"/>
      <c r="G1" s="16"/>
    </row>
    <row r="2" spans="1:7">
      <c r="A2" s="83" t="s">
        <v>1747</v>
      </c>
      <c r="B2" s="83"/>
      <c r="C2" s="83"/>
      <c r="D2" s="83"/>
      <c r="E2" s="83"/>
      <c r="F2" s="83"/>
      <c r="G2" s="83"/>
    </row>
    <row r="3" spans="1:7">
      <c r="A3" s="84" t="s">
        <v>1748</v>
      </c>
      <c r="B3" s="84"/>
      <c r="C3" s="84"/>
      <c r="D3" s="84"/>
      <c r="E3" s="84"/>
      <c r="F3" s="84"/>
      <c r="G3" s="83"/>
    </row>
    <row r="4" spans="1:7" ht="31.2">
      <c r="A4" s="82" t="s">
        <v>234</v>
      </c>
      <c r="B4" s="3" t="s">
        <v>1749</v>
      </c>
      <c r="C4" s="3" t="s">
        <v>1825</v>
      </c>
      <c r="D4" s="3" t="s">
        <v>1826</v>
      </c>
      <c r="E4" s="3" t="s">
        <v>1750</v>
      </c>
      <c r="F4" s="3" t="s">
        <v>1751</v>
      </c>
      <c r="G4" s="10"/>
    </row>
    <row r="5" spans="1:7">
      <c r="A5" s="82"/>
      <c r="B5" s="64" t="s">
        <v>76</v>
      </c>
      <c r="C5" s="64" t="s">
        <v>84</v>
      </c>
      <c r="D5" s="64" t="s">
        <v>92</v>
      </c>
      <c r="E5" s="64" t="s">
        <v>94</v>
      </c>
      <c r="F5" s="64" t="s">
        <v>97</v>
      </c>
    </row>
    <row r="6" spans="1:7">
      <c r="A6" s="64" t="s">
        <v>76</v>
      </c>
      <c r="B6" s="65" t="s">
        <v>3</v>
      </c>
      <c r="C6" s="65"/>
      <c r="D6" s="65"/>
      <c r="E6" s="65"/>
      <c r="F6" s="65"/>
    </row>
    <row r="7" spans="1:7">
      <c r="A7" s="64">
        <v>1</v>
      </c>
      <c r="B7" s="65" t="s">
        <v>1752</v>
      </c>
      <c r="C7" s="48"/>
      <c r="D7" s="48"/>
      <c r="E7" s="48"/>
      <c r="F7" s="48"/>
    </row>
    <row r="8" spans="1:7">
      <c r="A8" s="66">
        <v>1.1000000000000001</v>
      </c>
      <c r="B8" s="48" t="s">
        <v>1753</v>
      </c>
      <c r="C8" s="48"/>
      <c r="D8" s="48"/>
      <c r="E8" s="48"/>
      <c r="F8" s="48"/>
    </row>
    <row r="9" spans="1:7" ht="46.8">
      <c r="A9" s="66">
        <v>1.2</v>
      </c>
      <c r="B9" s="48" t="s">
        <v>1754</v>
      </c>
      <c r="C9" s="48"/>
      <c r="D9" s="48"/>
      <c r="E9" s="48"/>
      <c r="F9" s="48"/>
    </row>
    <row r="10" spans="1:7">
      <c r="A10" s="66"/>
      <c r="B10" s="65" t="s">
        <v>1755</v>
      </c>
      <c r="C10" s="48"/>
      <c r="D10" s="48"/>
      <c r="E10" s="48"/>
      <c r="F10" s="48"/>
    </row>
    <row r="11" spans="1:7">
      <c r="A11" s="64">
        <v>2</v>
      </c>
      <c r="B11" s="48" t="s">
        <v>1756</v>
      </c>
      <c r="C11" s="48"/>
      <c r="D11" s="48"/>
      <c r="E11" s="48"/>
      <c r="F11" s="48"/>
    </row>
    <row r="12" spans="1:7">
      <c r="A12" s="66">
        <v>2.1</v>
      </c>
      <c r="B12" s="48" t="s">
        <v>1757</v>
      </c>
      <c r="C12" s="48"/>
      <c r="D12" s="48"/>
      <c r="E12" s="48"/>
      <c r="F12" s="48"/>
    </row>
    <row r="13" spans="1:7">
      <c r="A13" s="66">
        <v>2.2000000000000002</v>
      </c>
      <c r="B13" s="48" t="s">
        <v>1758</v>
      </c>
      <c r="C13" s="48"/>
      <c r="D13" s="48"/>
      <c r="E13" s="48"/>
      <c r="F13" s="48"/>
    </row>
    <row r="14" spans="1:7">
      <c r="A14" s="66">
        <v>2.2999999999999998</v>
      </c>
      <c r="B14" s="48" t="s">
        <v>1759</v>
      </c>
      <c r="C14" s="48"/>
      <c r="D14" s="48"/>
      <c r="E14" s="48"/>
      <c r="F14" s="48"/>
    </row>
    <row r="15" spans="1:7">
      <c r="A15" s="66">
        <v>2.4</v>
      </c>
      <c r="B15" s="48" t="s">
        <v>1760</v>
      </c>
      <c r="C15" s="48"/>
      <c r="D15" s="48"/>
      <c r="E15" s="48"/>
      <c r="F15" s="48"/>
    </row>
    <row r="16" spans="1:7">
      <c r="A16" s="66">
        <v>2.5</v>
      </c>
      <c r="B16" s="48" t="s">
        <v>1761</v>
      </c>
      <c r="C16" s="48"/>
      <c r="D16" s="48"/>
      <c r="E16" s="48"/>
      <c r="F16" s="48"/>
    </row>
    <row r="17" spans="1:6">
      <c r="A17" s="66">
        <v>2.6</v>
      </c>
      <c r="B17" s="48" t="s">
        <v>1762</v>
      </c>
      <c r="C17" s="48"/>
      <c r="D17" s="48"/>
      <c r="E17" s="48"/>
      <c r="F17" s="48"/>
    </row>
    <row r="18" spans="1:6">
      <c r="A18" s="66">
        <v>2.7</v>
      </c>
      <c r="B18" s="48" t="s">
        <v>1763</v>
      </c>
      <c r="C18" s="48"/>
      <c r="D18" s="48"/>
      <c r="E18" s="48"/>
      <c r="F18" s="48"/>
    </row>
    <row r="19" spans="1:6" ht="31.2">
      <c r="A19" s="66">
        <v>2.8</v>
      </c>
      <c r="B19" s="48" t="s">
        <v>1764</v>
      </c>
      <c r="C19" s="48"/>
      <c r="D19" s="48"/>
      <c r="E19" s="48"/>
      <c r="F19" s="48"/>
    </row>
    <row r="20" spans="1:6">
      <c r="A20" s="66"/>
      <c r="B20" s="65" t="s">
        <v>1765</v>
      </c>
      <c r="C20" s="48"/>
      <c r="D20" s="48"/>
      <c r="E20" s="48"/>
      <c r="F20" s="48"/>
    </row>
    <row r="21" spans="1:6">
      <c r="A21" s="66">
        <v>3</v>
      </c>
      <c r="B21" s="48" t="s">
        <v>1766</v>
      </c>
      <c r="C21" s="48"/>
      <c r="D21" s="48"/>
      <c r="E21" s="48"/>
      <c r="F21" s="48"/>
    </row>
    <row r="22" spans="1:6">
      <c r="A22" s="66">
        <v>3.1</v>
      </c>
      <c r="B22" s="48" t="s">
        <v>1767</v>
      </c>
      <c r="C22" s="48"/>
      <c r="D22" s="48"/>
      <c r="E22" s="48"/>
      <c r="F22" s="48"/>
    </row>
    <row r="23" spans="1:6">
      <c r="A23" s="66">
        <v>3.2</v>
      </c>
      <c r="B23" s="48" t="s">
        <v>1768</v>
      </c>
      <c r="C23" s="48"/>
      <c r="D23" s="48"/>
      <c r="E23" s="48"/>
      <c r="F23" s="48"/>
    </row>
    <row r="24" spans="1:6" ht="31.2">
      <c r="A24" s="66"/>
      <c r="B24" s="48" t="s">
        <v>1769</v>
      </c>
      <c r="C24" s="48"/>
      <c r="D24" s="48"/>
      <c r="E24" s="48"/>
      <c r="F24" s="48"/>
    </row>
    <row r="25" spans="1:6">
      <c r="A25" s="66"/>
      <c r="B25" s="65" t="s">
        <v>1770</v>
      </c>
      <c r="C25" s="48"/>
      <c r="D25" s="48"/>
      <c r="E25" s="48"/>
      <c r="F25" s="48"/>
    </row>
    <row r="26" spans="1:6">
      <c r="A26" s="66"/>
      <c r="B26" s="48"/>
      <c r="C26" s="48"/>
      <c r="D26" s="48"/>
      <c r="E26" s="48"/>
      <c r="F26" s="48"/>
    </row>
    <row r="27" spans="1:6">
      <c r="A27" s="64" t="s">
        <v>84</v>
      </c>
      <c r="B27" s="65" t="s">
        <v>1771</v>
      </c>
      <c r="C27" s="48"/>
      <c r="D27" s="48"/>
      <c r="E27" s="48"/>
      <c r="F27" s="48"/>
    </row>
    <row r="28" spans="1:6">
      <c r="A28" s="64">
        <v>4</v>
      </c>
      <c r="B28" s="65" t="s">
        <v>1772</v>
      </c>
      <c r="C28" s="48"/>
      <c r="D28" s="48"/>
      <c r="E28" s="48"/>
      <c r="F28" s="48"/>
    </row>
    <row r="29" spans="1:6">
      <c r="A29" s="66">
        <v>4.0999999999999996</v>
      </c>
      <c r="B29" s="48" t="s">
        <v>1753</v>
      </c>
      <c r="C29" s="48"/>
      <c r="D29" s="48"/>
      <c r="E29" s="48"/>
      <c r="F29" s="48"/>
    </row>
    <row r="30" spans="1:6">
      <c r="A30" s="66">
        <v>4.2</v>
      </c>
      <c r="B30" s="48" t="s">
        <v>1773</v>
      </c>
      <c r="C30" s="48"/>
      <c r="D30" s="48"/>
      <c r="E30" s="48"/>
      <c r="F30" s="48"/>
    </row>
    <row r="31" spans="1:6">
      <c r="A31" s="66">
        <v>4.3</v>
      </c>
      <c r="B31" s="48" t="s">
        <v>1774</v>
      </c>
      <c r="C31" s="48"/>
      <c r="D31" s="48"/>
      <c r="E31" s="48"/>
      <c r="F31" s="48"/>
    </row>
    <row r="32" spans="1:6" ht="31.2">
      <c r="A32" s="64"/>
      <c r="B32" s="65" t="s">
        <v>1775</v>
      </c>
      <c r="C32" s="48"/>
      <c r="D32" s="48"/>
      <c r="E32" s="48"/>
      <c r="F32" s="48"/>
    </row>
    <row r="33" spans="1:6">
      <c r="A33" s="64">
        <v>5</v>
      </c>
      <c r="B33" s="65" t="s">
        <v>29</v>
      </c>
      <c r="C33" s="48"/>
      <c r="D33" s="48"/>
      <c r="E33" s="48"/>
      <c r="F33" s="48"/>
    </row>
    <row r="34" spans="1:6" ht="31.2">
      <c r="A34" s="66">
        <v>5.0999999999999996</v>
      </c>
      <c r="B34" s="65" t="s">
        <v>1776</v>
      </c>
      <c r="C34" s="48"/>
      <c r="D34" s="48"/>
      <c r="E34" s="48"/>
      <c r="F34" s="48"/>
    </row>
    <row r="35" spans="1:6">
      <c r="A35" s="66">
        <v>5.2</v>
      </c>
      <c r="B35" s="48" t="s">
        <v>1777</v>
      </c>
      <c r="C35" s="48"/>
      <c r="D35" s="48"/>
      <c r="E35" s="48"/>
      <c r="F35" s="48"/>
    </row>
    <row r="36" spans="1:6">
      <c r="A36" s="66">
        <v>5.3</v>
      </c>
      <c r="B36" s="48" t="s">
        <v>1778</v>
      </c>
      <c r="C36" s="48"/>
      <c r="D36" s="48"/>
      <c r="E36" s="48"/>
      <c r="F36" s="48"/>
    </row>
    <row r="37" spans="1:6">
      <c r="A37" s="66">
        <v>5.4</v>
      </c>
      <c r="B37" s="48" t="s">
        <v>1779</v>
      </c>
      <c r="C37" s="48"/>
      <c r="D37" s="48"/>
      <c r="E37" s="48"/>
      <c r="F37" s="48"/>
    </row>
    <row r="38" spans="1:6">
      <c r="A38" s="66">
        <v>5.5</v>
      </c>
      <c r="B38" s="48" t="s">
        <v>1780</v>
      </c>
      <c r="C38" s="48"/>
      <c r="D38" s="48"/>
      <c r="E38" s="48"/>
      <c r="F38" s="48"/>
    </row>
    <row r="39" spans="1:6">
      <c r="A39" s="64"/>
      <c r="B39" s="65" t="s">
        <v>1781</v>
      </c>
      <c r="C39" s="48"/>
      <c r="D39" s="48"/>
      <c r="E39" s="48"/>
      <c r="F39" s="48"/>
    </row>
    <row r="40" spans="1:6">
      <c r="A40" s="64">
        <v>6</v>
      </c>
      <c r="B40" s="65" t="s">
        <v>1782</v>
      </c>
      <c r="C40" s="48"/>
      <c r="D40" s="48"/>
      <c r="E40" s="48"/>
      <c r="F40" s="48"/>
    </row>
    <row r="41" spans="1:6" ht="31.2">
      <c r="A41" s="66">
        <v>6.1</v>
      </c>
      <c r="B41" s="48" t="s">
        <v>1783</v>
      </c>
      <c r="C41" s="48"/>
      <c r="D41" s="48"/>
      <c r="E41" s="48"/>
      <c r="F41" s="48"/>
    </row>
    <row r="42" spans="1:6">
      <c r="A42" s="66">
        <v>6.2</v>
      </c>
      <c r="B42" s="48" t="s">
        <v>1784</v>
      </c>
      <c r="C42" s="48"/>
      <c r="D42" s="48"/>
      <c r="E42" s="48"/>
      <c r="F42" s="48"/>
    </row>
    <row r="43" spans="1:6" ht="31.2">
      <c r="A43" s="66">
        <v>6.3</v>
      </c>
      <c r="B43" s="48" t="s">
        <v>1785</v>
      </c>
      <c r="C43" s="48"/>
      <c r="D43" s="48"/>
      <c r="E43" s="48"/>
      <c r="F43" s="48"/>
    </row>
    <row r="44" spans="1:6">
      <c r="A44" s="66">
        <v>6.4</v>
      </c>
      <c r="B44" s="48" t="s">
        <v>1786</v>
      </c>
      <c r="C44" s="48"/>
      <c r="D44" s="48"/>
      <c r="E44" s="48"/>
      <c r="F44" s="48"/>
    </row>
    <row r="45" spans="1:6">
      <c r="A45" s="66">
        <v>6.5</v>
      </c>
      <c r="B45" s="48" t="s">
        <v>1787</v>
      </c>
      <c r="C45" s="48"/>
      <c r="D45" s="48"/>
      <c r="E45" s="48"/>
      <c r="F45" s="48"/>
    </row>
    <row r="46" spans="1:6">
      <c r="A46" s="66">
        <v>6.6</v>
      </c>
      <c r="B46" s="48" t="s">
        <v>1788</v>
      </c>
      <c r="C46" s="48"/>
      <c r="D46" s="48"/>
      <c r="E46" s="48"/>
      <c r="F46" s="48"/>
    </row>
    <row r="47" spans="1:6">
      <c r="A47" s="66">
        <v>6.7</v>
      </c>
      <c r="B47" s="48" t="s">
        <v>1789</v>
      </c>
      <c r="C47" s="48"/>
      <c r="D47" s="48"/>
      <c r="E47" s="48"/>
      <c r="F47" s="48"/>
    </row>
    <row r="48" spans="1:6">
      <c r="A48" s="66">
        <v>6.8</v>
      </c>
      <c r="B48" s="48" t="s">
        <v>1790</v>
      </c>
      <c r="C48" s="48"/>
      <c r="D48" s="48"/>
      <c r="E48" s="48"/>
      <c r="F48" s="48"/>
    </row>
    <row r="49" spans="1:6">
      <c r="A49" s="66">
        <v>6.9</v>
      </c>
      <c r="B49" s="48" t="s">
        <v>1791</v>
      </c>
      <c r="C49" s="48"/>
      <c r="D49" s="48"/>
      <c r="E49" s="48"/>
      <c r="F49" s="48"/>
    </row>
    <row r="50" spans="1:6">
      <c r="A50" s="66">
        <v>6.1</v>
      </c>
      <c r="B50" s="48" t="s">
        <v>1792</v>
      </c>
      <c r="C50" s="48"/>
      <c r="D50" s="48"/>
      <c r="E50" s="48"/>
      <c r="F50" s="48"/>
    </row>
    <row r="51" spans="1:6">
      <c r="A51" s="66">
        <v>6.1</v>
      </c>
      <c r="B51" s="48" t="s">
        <v>1793</v>
      </c>
      <c r="C51" s="48"/>
      <c r="D51" s="48"/>
      <c r="E51" s="48"/>
      <c r="F51" s="48"/>
    </row>
    <row r="52" spans="1:6">
      <c r="A52" s="64"/>
      <c r="B52" s="65" t="s">
        <v>1794</v>
      </c>
      <c r="C52" s="48"/>
      <c r="D52" s="48"/>
      <c r="E52" s="48"/>
      <c r="F52" s="48"/>
    </row>
    <row r="53" spans="1:6">
      <c r="A53" s="64">
        <v>7</v>
      </c>
      <c r="B53" s="65" t="s">
        <v>1763</v>
      </c>
      <c r="C53" s="48"/>
      <c r="D53" s="48"/>
      <c r="E53" s="48"/>
      <c r="F53" s="48"/>
    </row>
    <row r="54" spans="1:6">
      <c r="A54" s="64">
        <v>8</v>
      </c>
      <c r="B54" s="65" t="s">
        <v>1766</v>
      </c>
      <c r="C54" s="48"/>
      <c r="D54" s="48"/>
      <c r="E54" s="48"/>
      <c r="F54" s="48"/>
    </row>
    <row r="55" spans="1:6">
      <c r="A55" s="66">
        <v>8.1</v>
      </c>
      <c r="B55" s="48" t="s">
        <v>1767</v>
      </c>
      <c r="C55" s="48"/>
      <c r="D55" s="48"/>
      <c r="E55" s="48"/>
      <c r="F55" s="48"/>
    </row>
    <row r="56" spans="1:6">
      <c r="A56" s="66">
        <v>8.1999999999999993</v>
      </c>
      <c r="B56" s="48" t="s">
        <v>1795</v>
      </c>
      <c r="C56" s="48"/>
      <c r="D56" s="48"/>
      <c r="E56" s="48"/>
      <c r="F56" s="48"/>
    </row>
    <row r="57" spans="1:6">
      <c r="A57" s="64"/>
      <c r="B57" s="65" t="s">
        <v>1796</v>
      </c>
      <c r="C57" s="48"/>
      <c r="D57" s="48"/>
      <c r="E57" s="48"/>
      <c r="F57" s="48"/>
    </row>
    <row r="58" spans="1:6">
      <c r="A58" s="64"/>
      <c r="B58" s="65" t="s">
        <v>1797</v>
      </c>
      <c r="C58" s="48"/>
      <c r="D58" s="48"/>
      <c r="E58" s="48"/>
      <c r="F58" s="48"/>
    </row>
    <row r="59" spans="1:6">
      <c r="A59" s="66"/>
      <c r="B59" s="48"/>
      <c r="C59" s="48"/>
      <c r="D59" s="48"/>
      <c r="E59" s="48"/>
      <c r="F59" s="48"/>
    </row>
    <row r="60" spans="1:6" ht="31.2">
      <c r="A60" s="64">
        <v>9</v>
      </c>
      <c r="B60" s="65" t="s">
        <v>1798</v>
      </c>
      <c r="C60" s="48"/>
      <c r="D60" s="48"/>
      <c r="E60" s="48"/>
      <c r="F60" s="48"/>
    </row>
    <row r="61" spans="1:6">
      <c r="A61" s="66">
        <v>9.1</v>
      </c>
      <c r="B61" s="48" t="s">
        <v>1799</v>
      </c>
      <c r="C61" s="48"/>
      <c r="D61" s="48"/>
      <c r="E61" s="48"/>
      <c r="F61" s="48"/>
    </row>
    <row r="62" spans="1:6">
      <c r="A62" s="66">
        <v>9.1999999999999993</v>
      </c>
      <c r="B62" s="48" t="s">
        <v>1800</v>
      </c>
      <c r="C62" s="48"/>
      <c r="D62" s="48"/>
      <c r="E62" s="48"/>
      <c r="F62" s="48"/>
    </row>
    <row r="63" spans="1:6">
      <c r="A63" s="66">
        <v>9.3000000000000007</v>
      </c>
      <c r="B63" s="48" t="s">
        <v>1801</v>
      </c>
      <c r="C63" s="48"/>
      <c r="D63" s="48"/>
      <c r="E63" s="48"/>
      <c r="F63" s="48"/>
    </row>
    <row r="64" spans="1:6" ht="31.2">
      <c r="A64" s="64"/>
      <c r="B64" s="65" t="s">
        <v>1802</v>
      </c>
      <c r="C64" s="48"/>
      <c r="D64" s="48"/>
      <c r="E64" s="48"/>
      <c r="F64" s="48"/>
    </row>
    <row r="65" spans="1:6">
      <c r="A65" s="64">
        <v>10</v>
      </c>
      <c r="B65" s="65" t="s">
        <v>1803</v>
      </c>
      <c r="C65" s="48"/>
      <c r="D65" s="48"/>
      <c r="E65" s="48"/>
      <c r="F65" s="48"/>
    </row>
    <row r="66" spans="1:6">
      <c r="A66" s="66">
        <v>10</v>
      </c>
      <c r="B66" s="48" t="s">
        <v>1804</v>
      </c>
      <c r="C66" s="48"/>
      <c r="D66" s="48"/>
      <c r="E66" s="48"/>
      <c r="F66" s="48"/>
    </row>
    <row r="67" spans="1:6">
      <c r="A67" s="66">
        <v>10</v>
      </c>
      <c r="B67" s="48" t="s">
        <v>1805</v>
      </c>
      <c r="C67" s="48"/>
      <c r="D67" s="48"/>
      <c r="E67" s="48"/>
      <c r="F67" s="48"/>
    </row>
    <row r="68" spans="1:6">
      <c r="A68" s="66">
        <v>10</v>
      </c>
      <c r="B68" s="48" t="s">
        <v>1806</v>
      </c>
      <c r="C68" s="48"/>
      <c r="D68" s="48"/>
      <c r="E68" s="48"/>
      <c r="F68" s="48"/>
    </row>
    <row r="69" spans="1:6">
      <c r="A69" s="64"/>
      <c r="B69" s="65" t="s">
        <v>1807</v>
      </c>
      <c r="C69" s="48"/>
      <c r="D69" s="48"/>
      <c r="E69" s="48"/>
      <c r="F69" s="48"/>
    </row>
    <row r="70" spans="1:6">
      <c r="A70" s="64"/>
      <c r="B70" s="65"/>
      <c r="C70" s="48"/>
      <c r="D70" s="48"/>
      <c r="E70" s="48"/>
      <c r="F70" s="48"/>
    </row>
    <row r="71" spans="1:6">
      <c r="A71" s="64">
        <v>11</v>
      </c>
      <c r="B71" s="65" t="s">
        <v>1808</v>
      </c>
      <c r="C71" s="48"/>
      <c r="D71" s="48"/>
      <c r="E71" s="48"/>
      <c r="F71" s="48"/>
    </row>
    <row r="72" spans="1:6">
      <c r="A72" s="66"/>
      <c r="B72" s="48"/>
      <c r="C72" s="48"/>
      <c r="D72" s="48"/>
      <c r="E72" s="48"/>
      <c r="F72" s="48"/>
    </row>
    <row r="73" spans="1:6">
      <c r="A73" s="64">
        <v>12</v>
      </c>
      <c r="B73" s="65" t="s">
        <v>1809</v>
      </c>
      <c r="C73" s="48"/>
      <c r="D73" s="48"/>
      <c r="E73" s="48"/>
      <c r="F73" s="48"/>
    </row>
    <row r="74" spans="1:6">
      <c r="A74" s="66">
        <v>12</v>
      </c>
      <c r="B74" s="48" t="s">
        <v>1810</v>
      </c>
      <c r="C74" s="48"/>
      <c r="D74" s="48"/>
      <c r="E74" s="48"/>
      <c r="F74" s="48"/>
    </row>
    <row r="75" spans="1:6" ht="31.2">
      <c r="A75" s="66">
        <v>12</v>
      </c>
      <c r="B75" s="48" t="s">
        <v>1811</v>
      </c>
      <c r="C75" s="48"/>
      <c r="D75" s="48"/>
      <c r="E75" s="48"/>
      <c r="F75" s="48"/>
    </row>
    <row r="76" spans="1:6">
      <c r="A76" s="66">
        <v>12</v>
      </c>
      <c r="B76" s="48" t="s">
        <v>1812</v>
      </c>
      <c r="C76" s="48"/>
      <c r="D76" s="48"/>
      <c r="E76" s="48"/>
      <c r="F76" s="48"/>
    </row>
    <row r="77" spans="1:6">
      <c r="A77" s="64"/>
      <c r="B77" s="65" t="s">
        <v>1813</v>
      </c>
      <c r="C77" s="48"/>
      <c r="D77" s="48"/>
      <c r="E77" s="48"/>
      <c r="F77" s="48"/>
    </row>
    <row r="78" spans="1:6">
      <c r="A78" s="64"/>
      <c r="B78" s="65"/>
      <c r="C78" s="48"/>
      <c r="D78" s="48"/>
      <c r="E78" s="48"/>
      <c r="F78" s="48"/>
    </row>
    <row r="79" spans="1:6" ht="31.2">
      <c r="A79" s="64">
        <v>13</v>
      </c>
      <c r="B79" s="65" t="s">
        <v>1814</v>
      </c>
      <c r="C79" s="48"/>
      <c r="D79" s="48"/>
      <c r="E79" s="48"/>
      <c r="F79" s="48"/>
    </row>
  </sheetData>
  <mergeCells count="4">
    <mergeCell ref="A2:G2"/>
    <mergeCell ref="A3:G3"/>
    <mergeCell ref="A4:A5"/>
    <mergeCell ref="A1:F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1B9F-DEE2-4DB6-AFDA-E1D2E9BD4324}">
  <sheetPr>
    <tabColor rgb="FFFF0000"/>
  </sheetPr>
  <dimension ref="A1:J87"/>
  <sheetViews>
    <sheetView view="pageBreakPreview" topLeftCell="B1" workbookViewId="0">
      <selection activeCell="B2" sqref="B2"/>
    </sheetView>
  </sheetViews>
  <sheetFormatPr defaultColWidth="16.109375" defaultRowHeight="15.6"/>
  <cols>
    <col min="1" max="1" width="4.6640625" style="1" customWidth="1"/>
    <col min="2" max="2" width="49.88671875" style="4" customWidth="1"/>
    <col min="3" max="3" width="18.5546875" style="2" customWidth="1"/>
    <col min="4" max="4" width="16.109375" style="1"/>
    <col min="5" max="5" width="16.109375" style="2"/>
    <col min="6" max="6" width="16.109375" style="1"/>
    <col min="7" max="7" width="29" style="1" customWidth="1"/>
    <col min="8" max="8" width="31" style="1" customWidth="1"/>
    <col min="9" max="9" width="16.109375" style="1"/>
    <col min="10" max="10" width="21.109375" style="1" customWidth="1"/>
    <col min="11" max="16384" width="16.109375" style="1"/>
  </cols>
  <sheetData>
    <row r="1" spans="1:10" s="8" customFormat="1" ht="31.2">
      <c r="A1" s="3" t="s">
        <v>500</v>
      </c>
      <c r="B1" s="3" t="s">
        <v>501</v>
      </c>
      <c r="C1" s="3" t="s">
        <v>502</v>
      </c>
      <c r="D1" s="3" t="s">
        <v>503</v>
      </c>
      <c r="E1" s="3" t="s">
        <v>504</v>
      </c>
      <c r="F1" s="3" t="s">
        <v>505</v>
      </c>
      <c r="G1" s="3" t="s">
        <v>506</v>
      </c>
      <c r="H1" s="3" t="s">
        <v>507</v>
      </c>
      <c r="I1" s="3" t="s">
        <v>508</v>
      </c>
      <c r="J1" s="3" t="s">
        <v>509</v>
      </c>
    </row>
    <row r="2" spans="1:10" ht="62.4">
      <c r="A2" s="7">
        <v>1</v>
      </c>
      <c r="B2" s="14" t="s">
        <v>1625</v>
      </c>
      <c r="C2" s="18" t="s">
        <v>512</v>
      </c>
      <c r="D2" s="58">
        <v>42078</v>
      </c>
      <c r="E2" s="59">
        <v>41.3</v>
      </c>
      <c r="F2" s="58">
        <v>42078</v>
      </c>
      <c r="G2" s="58">
        <v>42444</v>
      </c>
      <c r="H2" s="40">
        <v>0</v>
      </c>
      <c r="I2" s="59">
        <v>44.21</v>
      </c>
      <c r="J2" s="7" t="s">
        <v>511</v>
      </c>
    </row>
    <row r="3" spans="1:10">
      <c r="A3" s="7">
        <f>A2+1</f>
        <v>2</v>
      </c>
      <c r="B3" s="14" t="s">
        <v>1626</v>
      </c>
      <c r="C3" s="18" t="s">
        <v>518</v>
      </c>
      <c r="D3" s="58">
        <v>41082</v>
      </c>
      <c r="E3" s="59">
        <v>58.23</v>
      </c>
      <c r="F3" s="58">
        <v>41082</v>
      </c>
      <c r="G3" s="58">
        <v>41629</v>
      </c>
      <c r="H3" s="40">
        <v>0</v>
      </c>
      <c r="I3" s="59">
        <v>81.09</v>
      </c>
      <c r="J3" s="7" t="s">
        <v>511</v>
      </c>
    </row>
    <row r="4" spans="1:10" ht="46.8">
      <c r="A4" s="7">
        <f>A3+1</f>
        <v>3</v>
      </c>
      <c r="B4" s="14" t="s">
        <v>1627</v>
      </c>
      <c r="C4" s="18" t="s">
        <v>510</v>
      </c>
      <c r="D4" s="40">
        <v>0</v>
      </c>
      <c r="E4" s="40">
        <v>0</v>
      </c>
      <c r="F4" s="40">
        <v>0</v>
      </c>
      <c r="G4" s="40">
        <v>0</v>
      </c>
      <c r="H4" s="40">
        <v>0</v>
      </c>
      <c r="I4" s="40">
        <v>0</v>
      </c>
      <c r="J4" s="7" t="s">
        <v>511</v>
      </c>
    </row>
    <row r="5" spans="1:10" ht="78">
      <c r="A5" s="7">
        <f t="shared" ref="A5:A68" si="0">A4+1</f>
        <v>4</v>
      </c>
      <c r="B5" s="14" t="s">
        <v>1628</v>
      </c>
      <c r="C5" s="18" t="s">
        <v>510</v>
      </c>
      <c r="D5" s="40">
        <v>0</v>
      </c>
      <c r="E5" s="40">
        <v>0</v>
      </c>
      <c r="F5" s="40">
        <v>0</v>
      </c>
      <c r="G5" s="40">
        <v>0</v>
      </c>
      <c r="H5" s="40">
        <v>0</v>
      </c>
      <c r="I5" s="40">
        <v>0</v>
      </c>
      <c r="J5" s="7" t="s">
        <v>511</v>
      </c>
    </row>
    <row r="6" spans="1:10" ht="78">
      <c r="A6" s="7">
        <f t="shared" si="0"/>
        <v>5</v>
      </c>
      <c r="B6" s="14" t="s">
        <v>1629</v>
      </c>
      <c r="C6" s="18" t="s">
        <v>512</v>
      </c>
      <c r="D6" s="12" t="s">
        <v>521</v>
      </c>
      <c r="E6" s="40">
        <v>70</v>
      </c>
      <c r="F6" s="12" t="s">
        <v>1712</v>
      </c>
      <c r="G6" s="12" t="s">
        <v>1697</v>
      </c>
      <c r="H6" s="40">
        <v>0</v>
      </c>
      <c r="I6" s="40">
        <v>72.78</v>
      </c>
      <c r="J6" s="7" t="s">
        <v>511</v>
      </c>
    </row>
    <row r="7" spans="1:10" ht="109.2">
      <c r="A7" s="7">
        <f t="shared" si="0"/>
        <v>6</v>
      </c>
      <c r="B7" s="14" t="s">
        <v>1630</v>
      </c>
      <c r="C7" s="18" t="s">
        <v>1722</v>
      </c>
      <c r="D7" s="12" t="s">
        <v>1713</v>
      </c>
      <c r="E7" s="40">
        <v>10.58</v>
      </c>
      <c r="F7" s="12" t="s">
        <v>1713</v>
      </c>
      <c r="G7" s="12" t="s">
        <v>1698</v>
      </c>
      <c r="H7" s="40">
        <v>0</v>
      </c>
      <c r="I7" s="40">
        <v>0</v>
      </c>
      <c r="J7" s="7" t="s">
        <v>511</v>
      </c>
    </row>
    <row r="8" spans="1:10" ht="93.6">
      <c r="A8" s="7">
        <f t="shared" si="0"/>
        <v>7</v>
      </c>
      <c r="B8" s="14" t="s">
        <v>1631</v>
      </c>
      <c r="C8" s="18" t="s">
        <v>1722</v>
      </c>
      <c r="D8" s="18" t="s">
        <v>1714</v>
      </c>
      <c r="E8" s="40">
        <v>2.57</v>
      </c>
      <c r="F8" s="18" t="s">
        <v>1714</v>
      </c>
      <c r="G8" s="18" t="s">
        <v>1699</v>
      </c>
      <c r="H8" s="40">
        <v>0</v>
      </c>
      <c r="I8" s="40">
        <v>2.0550000000000002</v>
      </c>
      <c r="J8" s="7" t="s">
        <v>511</v>
      </c>
    </row>
    <row r="9" spans="1:10" ht="78">
      <c r="A9" s="7">
        <f t="shared" si="0"/>
        <v>8</v>
      </c>
      <c r="B9" s="14" t="s">
        <v>1632</v>
      </c>
      <c r="C9" s="18" t="s">
        <v>1722</v>
      </c>
      <c r="D9" s="58">
        <v>43396</v>
      </c>
      <c r="E9" s="60">
        <v>1.08</v>
      </c>
      <c r="F9" s="58">
        <v>43396</v>
      </c>
      <c r="G9" s="40">
        <v>0</v>
      </c>
      <c r="H9" s="40">
        <v>0</v>
      </c>
      <c r="I9" s="40">
        <v>0</v>
      </c>
      <c r="J9" s="7" t="s">
        <v>511</v>
      </c>
    </row>
    <row r="10" spans="1:10" ht="62.4">
      <c r="A10" s="7">
        <f t="shared" si="0"/>
        <v>9</v>
      </c>
      <c r="B10" s="14" t="s">
        <v>1633</v>
      </c>
      <c r="C10" s="18" t="s">
        <v>1722</v>
      </c>
      <c r="D10" s="12" t="s">
        <v>1715</v>
      </c>
      <c r="E10" s="40">
        <v>2.0099999999999998</v>
      </c>
      <c r="F10" s="12" t="s">
        <v>1715</v>
      </c>
      <c r="G10" s="12" t="s">
        <v>1700</v>
      </c>
      <c r="H10" s="40">
        <v>0</v>
      </c>
      <c r="I10" s="40">
        <v>2.0099999999999998</v>
      </c>
      <c r="J10" s="7" t="s">
        <v>511</v>
      </c>
    </row>
    <row r="11" spans="1:10" ht="31.2">
      <c r="A11" s="7">
        <f t="shared" si="0"/>
        <v>10</v>
      </c>
      <c r="B11" s="14" t="s">
        <v>1634</v>
      </c>
      <c r="C11" s="18" t="s">
        <v>1722</v>
      </c>
      <c r="D11" s="18" t="s">
        <v>1716</v>
      </c>
      <c r="E11" s="40">
        <v>4.8559999999999999</v>
      </c>
      <c r="F11" s="18" t="s">
        <v>1716</v>
      </c>
      <c r="G11" s="18" t="s">
        <v>1701</v>
      </c>
      <c r="H11" s="40">
        <v>0</v>
      </c>
      <c r="I11" s="40">
        <v>4.88</v>
      </c>
      <c r="J11" s="7" t="s">
        <v>511</v>
      </c>
    </row>
    <row r="12" spans="1:10" ht="46.8">
      <c r="A12" s="7">
        <f t="shared" si="0"/>
        <v>11</v>
      </c>
      <c r="B12" s="14" t="s">
        <v>1635</v>
      </c>
      <c r="C12" s="18" t="s">
        <v>512</v>
      </c>
      <c r="D12" s="58">
        <v>43486</v>
      </c>
      <c r="E12" s="60">
        <v>194.21</v>
      </c>
      <c r="F12" s="58">
        <v>43486</v>
      </c>
      <c r="G12" s="18" t="s">
        <v>532</v>
      </c>
      <c r="H12" s="40">
        <v>0</v>
      </c>
      <c r="I12" s="60">
        <v>120.91</v>
      </c>
      <c r="J12" s="7" t="s">
        <v>511</v>
      </c>
    </row>
    <row r="13" spans="1:10" ht="78">
      <c r="A13" s="7">
        <f t="shared" si="0"/>
        <v>12</v>
      </c>
      <c r="B13" s="14" t="s">
        <v>1636</v>
      </c>
      <c r="C13" s="18" t="s">
        <v>510</v>
      </c>
      <c r="D13" s="40">
        <v>0</v>
      </c>
      <c r="E13" s="40">
        <v>0</v>
      </c>
      <c r="F13" s="40">
        <v>0</v>
      </c>
      <c r="G13" s="40">
        <v>0</v>
      </c>
      <c r="H13" s="40">
        <v>0</v>
      </c>
      <c r="I13" s="40">
        <v>0</v>
      </c>
      <c r="J13" s="7" t="s">
        <v>511</v>
      </c>
    </row>
    <row r="14" spans="1:10" ht="78">
      <c r="A14" s="7">
        <f t="shared" si="0"/>
        <v>13</v>
      </c>
      <c r="B14" s="14" t="s">
        <v>1637</v>
      </c>
      <c r="C14" s="18" t="s">
        <v>512</v>
      </c>
      <c r="D14" s="58">
        <v>42228</v>
      </c>
      <c r="E14" s="60">
        <v>86.97</v>
      </c>
      <c r="F14" s="58">
        <v>42228</v>
      </c>
      <c r="G14" s="58">
        <v>42594</v>
      </c>
      <c r="H14" s="40">
        <v>0</v>
      </c>
      <c r="I14" s="60">
        <v>97.13</v>
      </c>
      <c r="J14" s="7" t="s">
        <v>511</v>
      </c>
    </row>
    <row r="15" spans="1:10" ht="93.6">
      <c r="A15" s="7">
        <f t="shared" si="0"/>
        <v>14</v>
      </c>
      <c r="B15" s="14" t="s">
        <v>1638</v>
      </c>
      <c r="C15" s="18" t="s">
        <v>512</v>
      </c>
      <c r="D15" s="58">
        <v>42821</v>
      </c>
      <c r="E15" s="60">
        <v>9.74</v>
      </c>
      <c r="F15" s="58">
        <v>42821</v>
      </c>
      <c r="G15" s="58">
        <v>43004</v>
      </c>
      <c r="H15" s="40">
        <v>0</v>
      </c>
      <c r="I15" s="60">
        <v>10.66</v>
      </c>
      <c r="J15" s="7" t="s">
        <v>511</v>
      </c>
    </row>
    <row r="16" spans="1:10" ht="78">
      <c r="A16" s="7">
        <f t="shared" si="0"/>
        <v>15</v>
      </c>
      <c r="B16" s="14" t="s">
        <v>535</v>
      </c>
      <c r="C16" s="18" t="s">
        <v>516</v>
      </c>
      <c r="D16" s="58">
        <v>43983</v>
      </c>
      <c r="E16" s="60">
        <v>16.73</v>
      </c>
      <c r="F16" s="58">
        <v>43983</v>
      </c>
      <c r="G16" s="18" t="s">
        <v>534</v>
      </c>
      <c r="H16" s="40">
        <v>0</v>
      </c>
      <c r="I16" s="40">
        <v>13.29</v>
      </c>
      <c r="J16" s="7" t="s">
        <v>511</v>
      </c>
    </row>
    <row r="17" spans="1:10" ht="78">
      <c r="A17" s="7">
        <f t="shared" si="0"/>
        <v>16</v>
      </c>
      <c r="B17" s="14" t="s">
        <v>1501</v>
      </c>
      <c r="C17" s="18" t="s">
        <v>512</v>
      </c>
      <c r="D17" s="58">
        <v>43486</v>
      </c>
      <c r="E17" s="60">
        <v>112.81</v>
      </c>
      <c r="F17" s="58">
        <v>43486</v>
      </c>
      <c r="G17" s="18" t="s">
        <v>532</v>
      </c>
      <c r="H17" s="40">
        <v>0</v>
      </c>
      <c r="I17" s="60">
        <v>111.79</v>
      </c>
      <c r="J17" s="7" t="s">
        <v>511</v>
      </c>
    </row>
    <row r="18" spans="1:10" ht="78">
      <c r="A18" s="7">
        <f t="shared" si="0"/>
        <v>17</v>
      </c>
      <c r="B18" s="14" t="s">
        <v>1639</v>
      </c>
      <c r="C18" s="18" t="s">
        <v>510</v>
      </c>
      <c r="D18" s="18" t="s">
        <v>1717</v>
      </c>
      <c r="E18" s="40" t="s">
        <v>1725</v>
      </c>
      <c r="F18" s="18" t="s">
        <v>1717</v>
      </c>
      <c r="G18" s="18" t="s">
        <v>1702</v>
      </c>
      <c r="H18" s="40">
        <v>0</v>
      </c>
      <c r="I18" s="60">
        <v>44.52</v>
      </c>
      <c r="J18" s="7" t="s">
        <v>511</v>
      </c>
    </row>
    <row r="19" spans="1:10" ht="140.4">
      <c r="A19" s="7">
        <f t="shared" si="0"/>
        <v>18</v>
      </c>
      <c r="B19" s="14" t="s">
        <v>1640</v>
      </c>
      <c r="C19" s="18" t="s">
        <v>512</v>
      </c>
      <c r="D19" s="58">
        <v>42075</v>
      </c>
      <c r="E19" s="60">
        <v>48.16</v>
      </c>
      <c r="F19" s="58">
        <v>42075</v>
      </c>
      <c r="G19" s="58">
        <v>42417</v>
      </c>
      <c r="H19" s="40">
        <v>0</v>
      </c>
      <c r="I19" s="60">
        <v>48.16</v>
      </c>
      <c r="J19" s="7" t="s">
        <v>511</v>
      </c>
    </row>
    <row r="20" spans="1:10" ht="46.8">
      <c r="A20" s="7">
        <f t="shared" si="0"/>
        <v>19</v>
      </c>
      <c r="B20" s="14" t="s">
        <v>1641</v>
      </c>
      <c r="C20" s="18" t="s">
        <v>512</v>
      </c>
      <c r="D20" s="58">
        <v>43479</v>
      </c>
      <c r="E20" s="60">
        <v>10.41</v>
      </c>
      <c r="F20" s="58">
        <v>43479</v>
      </c>
      <c r="G20" s="18" t="s">
        <v>1703</v>
      </c>
      <c r="H20" s="40">
        <v>0</v>
      </c>
      <c r="I20" s="60">
        <v>9.68</v>
      </c>
      <c r="J20" s="7" t="s">
        <v>511</v>
      </c>
    </row>
    <row r="21" spans="1:10" ht="93.6">
      <c r="A21" s="7">
        <f t="shared" si="0"/>
        <v>20</v>
      </c>
      <c r="B21" s="14" t="s">
        <v>1642</v>
      </c>
      <c r="C21" s="18" t="s">
        <v>510</v>
      </c>
      <c r="D21" s="40">
        <v>0</v>
      </c>
      <c r="E21" s="40">
        <v>0</v>
      </c>
      <c r="F21" s="40">
        <v>0</v>
      </c>
      <c r="G21" s="40">
        <v>0</v>
      </c>
      <c r="H21" s="40">
        <v>0</v>
      </c>
      <c r="I21" s="40">
        <v>0</v>
      </c>
      <c r="J21" s="7" t="s">
        <v>511</v>
      </c>
    </row>
    <row r="22" spans="1:10" ht="62.4">
      <c r="A22" s="7">
        <f t="shared" si="0"/>
        <v>21</v>
      </c>
      <c r="B22" s="14" t="s">
        <v>522</v>
      </c>
      <c r="C22" s="18" t="s">
        <v>512</v>
      </c>
      <c r="D22" s="58">
        <v>42692</v>
      </c>
      <c r="E22" s="60">
        <v>19.399999999999999</v>
      </c>
      <c r="F22" s="58">
        <v>43056</v>
      </c>
      <c r="G22" s="58">
        <v>43524</v>
      </c>
      <c r="H22" s="40">
        <v>0</v>
      </c>
      <c r="I22" s="40">
        <v>18.850000000000001</v>
      </c>
      <c r="J22" s="7" t="s">
        <v>511</v>
      </c>
    </row>
    <row r="23" spans="1:10" ht="78">
      <c r="A23" s="7">
        <f t="shared" si="0"/>
        <v>22</v>
      </c>
      <c r="B23" s="14" t="s">
        <v>1643</v>
      </c>
      <c r="C23" s="18" t="s">
        <v>510</v>
      </c>
      <c r="D23" s="58">
        <v>42010</v>
      </c>
      <c r="E23" s="60">
        <v>85.26</v>
      </c>
      <c r="F23" s="58">
        <v>42010</v>
      </c>
      <c r="G23" s="58">
        <v>42465</v>
      </c>
      <c r="H23" s="40">
        <v>0</v>
      </c>
      <c r="I23" s="60">
        <v>114.7</v>
      </c>
      <c r="J23" s="7" t="s">
        <v>511</v>
      </c>
    </row>
    <row r="24" spans="1:10" ht="78">
      <c r="A24" s="7">
        <f t="shared" si="0"/>
        <v>23</v>
      </c>
      <c r="B24" s="14" t="s">
        <v>1644</v>
      </c>
      <c r="C24" s="18" t="s">
        <v>512</v>
      </c>
      <c r="D24" s="58">
        <v>42612</v>
      </c>
      <c r="E24" s="60">
        <v>8.86</v>
      </c>
      <c r="F24" s="58">
        <v>42612</v>
      </c>
      <c r="G24" s="58">
        <v>42977</v>
      </c>
      <c r="H24" s="40">
        <v>0</v>
      </c>
      <c r="I24" s="60">
        <v>9.14</v>
      </c>
      <c r="J24" s="7" t="s">
        <v>511</v>
      </c>
    </row>
    <row r="25" spans="1:10" ht="78">
      <c r="A25" s="7">
        <f t="shared" si="0"/>
        <v>24</v>
      </c>
      <c r="B25" s="14" t="s">
        <v>1645</v>
      </c>
      <c r="C25" s="18" t="s">
        <v>510</v>
      </c>
      <c r="D25" s="18" t="s">
        <v>1718</v>
      </c>
      <c r="E25" s="40">
        <v>49.62</v>
      </c>
      <c r="F25" s="18" t="s">
        <v>1718</v>
      </c>
      <c r="G25" s="18" t="s">
        <v>1704</v>
      </c>
      <c r="H25" s="40">
        <v>0</v>
      </c>
      <c r="I25" s="60">
        <v>52.18</v>
      </c>
      <c r="J25" s="7" t="s">
        <v>511</v>
      </c>
    </row>
    <row r="26" spans="1:10" ht="93.6">
      <c r="A26" s="7">
        <f t="shared" si="0"/>
        <v>25</v>
      </c>
      <c r="B26" s="14" t="s">
        <v>1646</v>
      </c>
      <c r="C26" s="18" t="s">
        <v>510</v>
      </c>
      <c r="D26" s="18" t="s">
        <v>1719</v>
      </c>
      <c r="E26" s="40">
        <v>17.489999999999998</v>
      </c>
      <c r="F26" s="18" t="s">
        <v>1719</v>
      </c>
      <c r="G26" s="18" t="s">
        <v>1705</v>
      </c>
      <c r="H26" s="40">
        <v>0</v>
      </c>
      <c r="I26" s="60">
        <v>25.92</v>
      </c>
      <c r="J26" s="7" t="s">
        <v>511</v>
      </c>
    </row>
    <row r="27" spans="1:10" ht="109.2">
      <c r="A27" s="7">
        <f t="shared" si="0"/>
        <v>26</v>
      </c>
      <c r="B27" s="14" t="s">
        <v>1647</v>
      </c>
      <c r="C27" s="18" t="s">
        <v>1722</v>
      </c>
      <c r="D27" s="40">
        <v>0</v>
      </c>
      <c r="E27" s="40">
        <v>0</v>
      </c>
      <c r="F27" s="40">
        <v>0</v>
      </c>
      <c r="G27" s="40">
        <v>0</v>
      </c>
      <c r="H27" s="40">
        <v>0</v>
      </c>
      <c r="I27" s="40">
        <v>0</v>
      </c>
      <c r="J27" s="7" t="s">
        <v>511</v>
      </c>
    </row>
    <row r="28" spans="1:10" ht="109.2">
      <c r="A28" s="7">
        <f t="shared" si="0"/>
        <v>27</v>
      </c>
      <c r="B28" s="14" t="s">
        <v>1648</v>
      </c>
      <c r="C28" s="18" t="s">
        <v>1722</v>
      </c>
      <c r="D28" s="40">
        <v>0</v>
      </c>
      <c r="E28" s="40">
        <v>0</v>
      </c>
      <c r="F28" s="40">
        <v>0</v>
      </c>
      <c r="G28" s="40">
        <v>0</v>
      </c>
      <c r="H28" s="40">
        <v>0</v>
      </c>
      <c r="I28" s="40">
        <v>0</v>
      </c>
      <c r="J28" s="7" t="s">
        <v>511</v>
      </c>
    </row>
    <row r="29" spans="1:10" ht="46.8">
      <c r="A29" s="7">
        <f t="shared" si="0"/>
        <v>28</v>
      </c>
      <c r="B29" s="14" t="s">
        <v>1649</v>
      </c>
      <c r="C29" s="18" t="s">
        <v>512</v>
      </c>
      <c r="D29" s="58">
        <v>42369</v>
      </c>
      <c r="E29" s="60">
        <v>52.29</v>
      </c>
      <c r="F29" s="58">
        <v>42369</v>
      </c>
      <c r="G29" s="58">
        <v>42734</v>
      </c>
      <c r="H29" s="40">
        <v>0</v>
      </c>
      <c r="I29" s="40">
        <v>59.8</v>
      </c>
      <c r="J29" s="7" t="s">
        <v>511</v>
      </c>
    </row>
    <row r="30" spans="1:10" ht="46.8">
      <c r="A30" s="7">
        <f t="shared" si="0"/>
        <v>29</v>
      </c>
      <c r="B30" s="14" t="s">
        <v>1650</v>
      </c>
      <c r="C30" s="18" t="s">
        <v>1722</v>
      </c>
      <c r="D30" s="18" t="s">
        <v>1720</v>
      </c>
      <c r="E30" s="61">
        <v>2.37</v>
      </c>
      <c r="F30" s="18" t="s">
        <v>1720</v>
      </c>
      <c r="G30" s="18" t="s">
        <v>1706</v>
      </c>
      <c r="H30" s="40">
        <v>0</v>
      </c>
      <c r="I30" s="40">
        <v>2.37</v>
      </c>
      <c r="J30" s="7" t="s">
        <v>511</v>
      </c>
    </row>
    <row r="31" spans="1:10" ht="62.4">
      <c r="A31" s="7">
        <f t="shared" si="0"/>
        <v>30</v>
      </c>
      <c r="B31" s="14" t="s">
        <v>1651</v>
      </c>
      <c r="C31" s="18" t="s">
        <v>512</v>
      </c>
      <c r="D31" s="40">
        <v>0</v>
      </c>
      <c r="E31" s="60">
        <v>61.57</v>
      </c>
      <c r="F31" s="40">
        <v>0</v>
      </c>
      <c r="G31" s="40">
        <v>0</v>
      </c>
      <c r="H31" s="40">
        <v>0</v>
      </c>
      <c r="I31" s="60">
        <v>64.62</v>
      </c>
      <c r="J31" s="7" t="s">
        <v>511</v>
      </c>
    </row>
    <row r="32" spans="1:10" ht="78">
      <c r="A32" s="7">
        <f t="shared" si="0"/>
        <v>31</v>
      </c>
      <c r="B32" s="14" t="s">
        <v>1652</v>
      </c>
      <c r="C32" s="18" t="s">
        <v>512</v>
      </c>
      <c r="D32" s="58">
        <v>43521</v>
      </c>
      <c r="E32" s="60">
        <v>23.36</v>
      </c>
      <c r="F32" s="58">
        <v>43521</v>
      </c>
      <c r="G32" s="58" t="s">
        <v>1707</v>
      </c>
      <c r="H32" s="40">
        <v>0</v>
      </c>
      <c r="I32" s="60">
        <v>21.55</v>
      </c>
      <c r="J32" s="7" t="s">
        <v>511</v>
      </c>
    </row>
    <row r="33" spans="1:10" ht="78">
      <c r="A33" s="7">
        <f t="shared" si="0"/>
        <v>32</v>
      </c>
      <c r="B33" s="14" t="s">
        <v>1653</v>
      </c>
      <c r="C33" s="18" t="s">
        <v>519</v>
      </c>
      <c r="D33" s="58">
        <v>42369</v>
      </c>
      <c r="E33" s="60">
        <v>69.66</v>
      </c>
      <c r="F33" s="58">
        <v>42369</v>
      </c>
      <c r="G33" s="58">
        <v>42734</v>
      </c>
      <c r="H33" s="40">
        <v>0</v>
      </c>
      <c r="I33" s="40">
        <v>67.819999999999993</v>
      </c>
      <c r="J33" s="7" t="s">
        <v>511</v>
      </c>
    </row>
    <row r="34" spans="1:10" ht="46.8">
      <c r="A34" s="7">
        <f t="shared" si="0"/>
        <v>33</v>
      </c>
      <c r="B34" s="14" t="s">
        <v>1654</v>
      </c>
      <c r="C34" s="18" t="s">
        <v>512</v>
      </c>
      <c r="D34" s="58">
        <v>42369</v>
      </c>
      <c r="E34" s="60">
        <v>69.66</v>
      </c>
      <c r="F34" s="58">
        <v>42369</v>
      </c>
      <c r="G34" s="58">
        <v>42734</v>
      </c>
      <c r="H34" s="40">
        <v>0</v>
      </c>
      <c r="I34" s="40">
        <v>67.819999999999993</v>
      </c>
      <c r="J34" s="7" t="s">
        <v>511</v>
      </c>
    </row>
    <row r="35" spans="1:10" ht="124.8">
      <c r="A35" s="7">
        <f t="shared" si="0"/>
        <v>34</v>
      </c>
      <c r="B35" s="14" t="s">
        <v>1655</v>
      </c>
      <c r="C35" s="18" t="s">
        <v>510</v>
      </c>
      <c r="D35" s="40">
        <v>0</v>
      </c>
      <c r="E35" s="40">
        <v>0</v>
      </c>
      <c r="F35" s="40">
        <v>0</v>
      </c>
      <c r="G35" s="40">
        <v>0</v>
      </c>
      <c r="H35" s="40">
        <v>0</v>
      </c>
      <c r="I35" s="60">
        <v>43.52</v>
      </c>
      <c r="J35" s="7" t="s">
        <v>511</v>
      </c>
    </row>
    <row r="36" spans="1:10" ht="31.2">
      <c r="A36" s="7">
        <f t="shared" si="0"/>
        <v>35</v>
      </c>
      <c r="B36" s="14" t="s">
        <v>1656</v>
      </c>
      <c r="C36" s="18" t="s">
        <v>512</v>
      </c>
      <c r="D36" s="40">
        <v>0</v>
      </c>
      <c r="E36" s="40">
        <v>0</v>
      </c>
      <c r="F36" s="40">
        <v>0</v>
      </c>
      <c r="G36" s="40">
        <v>0</v>
      </c>
      <c r="H36" s="40">
        <v>0</v>
      </c>
      <c r="I36" s="60">
        <v>18.04</v>
      </c>
      <c r="J36" s="7" t="s">
        <v>511</v>
      </c>
    </row>
    <row r="37" spans="1:10" ht="31.2">
      <c r="A37" s="7">
        <f t="shared" si="0"/>
        <v>36</v>
      </c>
      <c r="B37" s="14" t="s">
        <v>1657</v>
      </c>
      <c r="C37" s="18" t="s">
        <v>510</v>
      </c>
      <c r="D37" s="18" t="s">
        <v>524</v>
      </c>
      <c r="E37" s="40">
        <v>16.940000000000001</v>
      </c>
      <c r="F37" s="18" t="s">
        <v>524</v>
      </c>
      <c r="G37" s="18" t="s">
        <v>525</v>
      </c>
      <c r="H37" s="40">
        <v>0</v>
      </c>
      <c r="I37" s="60">
        <v>19.690000000000001</v>
      </c>
      <c r="J37" s="7" t="s">
        <v>511</v>
      </c>
    </row>
    <row r="38" spans="1:10" ht="93.6">
      <c r="A38" s="7">
        <f t="shared" si="0"/>
        <v>37</v>
      </c>
      <c r="B38" s="14" t="s">
        <v>1658</v>
      </c>
      <c r="C38" s="18" t="s">
        <v>512</v>
      </c>
      <c r="D38" s="58">
        <v>42084</v>
      </c>
      <c r="E38" s="60">
        <v>55.51</v>
      </c>
      <c r="F38" s="58">
        <v>42084</v>
      </c>
      <c r="G38" s="58">
        <v>42449</v>
      </c>
      <c r="H38" s="40">
        <v>0</v>
      </c>
      <c r="I38" s="60">
        <v>59.61</v>
      </c>
      <c r="J38" s="7" t="s">
        <v>511</v>
      </c>
    </row>
    <row r="39" spans="1:10">
      <c r="A39" s="7">
        <f t="shared" si="0"/>
        <v>38</v>
      </c>
      <c r="B39" s="14" t="s">
        <v>526</v>
      </c>
      <c r="C39" s="18" t="s">
        <v>512</v>
      </c>
      <c r="D39" s="12" t="s">
        <v>527</v>
      </c>
      <c r="E39" s="40" t="s">
        <v>1726</v>
      </c>
      <c r="F39" s="18" t="s">
        <v>527</v>
      </c>
      <c r="G39" s="18" t="s">
        <v>528</v>
      </c>
      <c r="H39" s="40">
        <v>0</v>
      </c>
      <c r="I39" s="60">
        <v>88.7</v>
      </c>
      <c r="J39" s="7" t="s">
        <v>511</v>
      </c>
    </row>
    <row r="40" spans="1:10" ht="46.8">
      <c r="A40" s="7">
        <f t="shared" si="0"/>
        <v>39</v>
      </c>
      <c r="B40" s="14" t="s">
        <v>1659</v>
      </c>
      <c r="C40" s="18" t="s">
        <v>512</v>
      </c>
      <c r="D40" s="40">
        <v>0</v>
      </c>
      <c r="E40" s="40">
        <v>0</v>
      </c>
      <c r="F40" s="40">
        <v>0</v>
      </c>
      <c r="G40" s="40">
        <v>0</v>
      </c>
      <c r="H40" s="40">
        <v>0</v>
      </c>
      <c r="I40" s="60">
        <v>6.22</v>
      </c>
      <c r="J40" s="7" t="s">
        <v>511</v>
      </c>
    </row>
    <row r="41" spans="1:10" ht="31.2">
      <c r="A41" s="7">
        <f t="shared" si="0"/>
        <v>40</v>
      </c>
      <c r="B41" s="14" t="s">
        <v>1660</v>
      </c>
      <c r="C41" s="18" t="s">
        <v>510</v>
      </c>
      <c r="D41" s="40">
        <v>0</v>
      </c>
      <c r="E41" s="40">
        <v>0</v>
      </c>
      <c r="F41" s="40">
        <v>0</v>
      </c>
      <c r="G41" s="40">
        <v>0</v>
      </c>
      <c r="H41" s="40">
        <v>0</v>
      </c>
      <c r="I41" s="60">
        <v>67.23</v>
      </c>
      <c r="J41" s="7" t="s">
        <v>511</v>
      </c>
    </row>
    <row r="42" spans="1:10" ht="46.8">
      <c r="A42" s="7">
        <f t="shared" si="0"/>
        <v>41</v>
      </c>
      <c r="B42" s="14" t="s">
        <v>529</v>
      </c>
      <c r="C42" s="18" t="s">
        <v>510</v>
      </c>
      <c r="D42" s="18" t="s">
        <v>514</v>
      </c>
      <c r="E42" s="40" t="s">
        <v>1727</v>
      </c>
      <c r="F42" s="18" t="s">
        <v>514</v>
      </c>
      <c r="G42" s="18" t="s">
        <v>530</v>
      </c>
      <c r="H42" s="40">
        <v>0</v>
      </c>
      <c r="I42" s="60">
        <v>6.06</v>
      </c>
      <c r="J42" s="7" t="s">
        <v>511</v>
      </c>
    </row>
    <row r="43" spans="1:10" ht="62.4">
      <c r="A43" s="7">
        <f t="shared" si="0"/>
        <v>42</v>
      </c>
      <c r="B43" s="14" t="s">
        <v>1661</v>
      </c>
      <c r="C43" s="18" t="s">
        <v>512</v>
      </c>
      <c r="D43" s="58">
        <v>43486</v>
      </c>
      <c r="E43" s="60">
        <v>69.569999999999993</v>
      </c>
      <c r="F43" s="58">
        <v>43486</v>
      </c>
      <c r="G43" s="18" t="s">
        <v>536</v>
      </c>
      <c r="H43" s="40">
        <v>0</v>
      </c>
      <c r="I43" s="60">
        <v>69.569999999999993</v>
      </c>
      <c r="J43" s="7" t="s">
        <v>511</v>
      </c>
    </row>
    <row r="44" spans="1:10" ht="31.2">
      <c r="A44" s="7">
        <f t="shared" si="0"/>
        <v>43</v>
      </c>
      <c r="B44" s="14" t="s">
        <v>1662</v>
      </c>
      <c r="C44" s="18" t="s">
        <v>512</v>
      </c>
      <c r="D44" s="40">
        <v>0</v>
      </c>
      <c r="E44" s="40">
        <v>0</v>
      </c>
      <c r="F44" s="40">
        <v>0</v>
      </c>
      <c r="G44" s="40">
        <v>0</v>
      </c>
      <c r="H44" s="40">
        <v>0</v>
      </c>
      <c r="I44" s="40">
        <v>0</v>
      </c>
      <c r="J44" s="7" t="s">
        <v>511</v>
      </c>
    </row>
    <row r="45" spans="1:10" ht="78">
      <c r="A45" s="7">
        <f t="shared" si="0"/>
        <v>44</v>
      </c>
      <c r="B45" s="14" t="s">
        <v>1663</v>
      </c>
      <c r="C45" s="18" t="s">
        <v>512</v>
      </c>
      <c r="D45" s="58">
        <v>42431</v>
      </c>
      <c r="E45" s="60">
        <v>11.41</v>
      </c>
      <c r="F45" s="58">
        <v>42431</v>
      </c>
      <c r="G45" s="58">
        <v>42614</v>
      </c>
      <c r="H45" s="40">
        <v>0</v>
      </c>
      <c r="I45" s="60">
        <v>11.93</v>
      </c>
      <c r="J45" s="7" t="s">
        <v>511</v>
      </c>
    </row>
    <row r="46" spans="1:10" ht="46.8">
      <c r="A46" s="7">
        <f t="shared" si="0"/>
        <v>45</v>
      </c>
      <c r="B46" s="14" t="s">
        <v>513</v>
      </c>
      <c r="C46" s="18" t="s">
        <v>512</v>
      </c>
      <c r="D46" s="58">
        <v>42084</v>
      </c>
      <c r="E46" s="60">
        <v>80.599999999999994</v>
      </c>
      <c r="F46" s="58">
        <v>42084</v>
      </c>
      <c r="G46" s="58">
        <v>42449</v>
      </c>
      <c r="H46" s="40">
        <v>0</v>
      </c>
      <c r="I46" s="60">
        <v>63.2</v>
      </c>
      <c r="J46" s="7" t="s">
        <v>511</v>
      </c>
    </row>
    <row r="47" spans="1:10">
      <c r="A47" s="7">
        <f t="shared" si="0"/>
        <v>46</v>
      </c>
      <c r="B47" s="14" t="s">
        <v>1664</v>
      </c>
      <c r="C47" s="18" t="s">
        <v>512</v>
      </c>
      <c r="D47" s="40">
        <v>0</v>
      </c>
      <c r="E47" s="40">
        <v>0</v>
      </c>
      <c r="F47" s="40">
        <v>0</v>
      </c>
      <c r="G47" s="40">
        <v>0</v>
      </c>
      <c r="H47" s="40">
        <v>0</v>
      </c>
      <c r="I47" s="40">
        <v>0</v>
      </c>
      <c r="J47" s="7" t="s">
        <v>511</v>
      </c>
    </row>
    <row r="48" spans="1:10" ht="31.2">
      <c r="A48" s="7">
        <f t="shared" si="0"/>
        <v>47</v>
      </c>
      <c r="B48" s="14" t="s">
        <v>1665</v>
      </c>
      <c r="C48" s="18" t="s">
        <v>512</v>
      </c>
      <c r="D48" s="58">
        <v>43143</v>
      </c>
      <c r="E48" s="60">
        <v>31.69</v>
      </c>
      <c r="F48" s="58">
        <v>43143</v>
      </c>
      <c r="G48" s="58">
        <v>43507</v>
      </c>
      <c r="H48" s="40">
        <v>0</v>
      </c>
      <c r="I48" s="60">
        <v>31.69</v>
      </c>
      <c r="J48" s="7" t="s">
        <v>511</v>
      </c>
    </row>
    <row r="49" spans="1:10" ht="46.8">
      <c r="A49" s="7">
        <f t="shared" si="0"/>
        <v>48</v>
      </c>
      <c r="B49" s="14" t="s">
        <v>523</v>
      </c>
      <c r="C49" s="18" t="s">
        <v>512</v>
      </c>
      <c r="D49" s="40">
        <v>0</v>
      </c>
      <c r="E49" s="40">
        <v>0</v>
      </c>
      <c r="F49" s="40">
        <v>0</v>
      </c>
      <c r="G49" s="40">
        <v>0</v>
      </c>
      <c r="H49" s="40">
        <v>0</v>
      </c>
      <c r="I49" s="40">
        <v>0</v>
      </c>
      <c r="J49" s="7" t="s">
        <v>511</v>
      </c>
    </row>
    <row r="50" spans="1:10" ht="62.4">
      <c r="A50" s="7">
        <f t="shared" si="0"/>
        <v>49</v>
      </c>
      <c r="B50" s="14" t="s">
        <v>1666</v>
      </c>
      <c r="C50" s="18" t="s">
        <v>512</v>
      </c>
      <c r="D50" s="58">
        <v>43480</v>
      </c>
      <c r="E50" s="60">
        <v>12.04</v>
      </c>
      <c r="F50" s="58">
        <v>43480</v>
      </c>
      <c r="G50" s="18" t="s">
        <v>533</v>
      </c>
      <c r="H50" s="40">
        <v>0</v>
      </c>
      <c r="I50" s="40">
        <v>11.34</v>
      </c>
      <c r="J50" s="7" t="s">
        <v>511</v>
      </c>
    </row>
    <row r="51" spans="1:10" ht="62.4">
      <c r="A51" s="7">
        <f t="shared" si="0"/>
        <v>50</v>
      </c>
      <c r="B51" s="14" t="s">
        <v>1667</v>
      </c>
      <c r="C51" s="18" t="s">
        <v>512</v>
      </c>
      <c r="D51" s="58">
        <v>42404</v>
      </c>
      <c r="E51" s="60">
        <v>64.959999999999994</v>
      </c>
      <c r="F51" s="58">
        <v>42404</v>
      </c>
      <c r="G51" s="58">
        <v>42769</v>
      </c>
      <c r="H51" s="40">
        <v>0</v>
      </c>
      <c r="I51" s="60">
        <v>65.37</v>
      </c>
      <c r="J51" s="7" t="s">
        <v>511</v>
      </c>
    </row>
    <row r="52" spans="1:10" ht="78">
      <c r="A52" s="7">
        <f t="shared" si="0"/>
        <v>51</v>
      </c>
      <c r="B52" s="14" t="s">
        <v>1668</v>
      </c>
      <c r="C52" s="18" t="s">
        <v>510</v>
      </c>
      <c r="D52" s="58">
        <v>42072</v>
      </c>
      <c r="E52" s="60">
        <v>20.83</v>
      </c>
      <c r="F52" s="58">
        <v>42072</v>
      </c>
      <c r="G52" s="58">
        <v>42346</v>
      </c>
      <c r="H52" s="40">
        <v>0</v>
      </c>
      <c r="I52" s="60">
        <v>24.34</v>
      </c>
      <c r="J52" s="7" t="s">
        <v>511</v>
      </c>
    </row>
    <row r="53" spans="1:10" ht="46.8">
      <c r="A53" s="7">
        <f t="shared" si="0"/>
        <v>52</v>
      </c>
      <c r="B53" s="14" t="s">
        <v>1669</v>
      </c>
      <c r="C53" s="18" t="s">
        <v>512</v>
      </c>
      <c r="D53" s="58">
        <v>43521</v>
      </c>
      <c r="E53" s="60">
        <v>10.53</v>
      </c>
      <c r="F53" s="58">
        <v>43521</v>
      </c>
      <c r="G53" s="58" t="s">
        <v>1708</v>
      </c>
      <c r="H53" s="40">
        <v>0</v>
      </c>
      <c r="I53" s="60">
        <v>10.18</v>
      </c>
      <c r="J53" s="7" t="s">
        <v>511</v>
      </c>
    </row>
    <row r="54" spans="1:10" ht="62.4">
      <c r="A54" s="7">
        <f t="shared" si="0"/>
        <v>53</v>
      </c>
      <c r="B54" s="14" t="s">
        <v>1500</v>
      </c>
      <c r="C54" s="18" t="s">
        <v>512</v>
      </c>
      <c r="D54" s="58">
        <v>41512</v>
      </c>
      <c r="E54" s="60">
        <v>59.15</v>
      </c>
      <c r="F54" s="58">
        <v>41512</v>
      </c>
      <c r="G54" s="58">
        <v>41876</v>
      </c>
      <c r="H54" s="40">
        <v>0</v>
      </c>
      <c r="I54" s="60">
        <v>63.91</v>
      </c>
      <c r="J54" s="7" t="s">
        <v>511</v>
      </c>
    </row>
    <row r="55" spans="1:10" ht="109.2">
      <c r="A55" s="7">
        <f t="shared" si="0"/>
        <v>54</v>
      </c>
      <c r="B55" s="14" t="s">
        <v>1670</v>
      </c>
      <c r="C55" s="18" t="s">
        <v>512</v>
      </c>
      <c r="D55" s="58">
        <v>42431</v>
      </c>
      <c r="E55" s="60">
        <v>20.34</v>
      </c>
      <c r="F55" s="58">
        <v>42431</v>
      </c>
      <c r="G55" s="58">
        <v>42705</v>
      </c>
      <c r="H55" s="40">
        <v>0</v>
      </c>
      <c r="I55" s="60">
        <v>20.34</v>
      </c>
      <c r="J55" s="7" t="s">
        <v>511</v>
      </c>
    </row>
    <row r="56" spans="1:10" ht="62.4">
      <c r="A56" s="7">
        <f t="shared" si="0"/>
        <v>55</v>
      </c>
      <c r="B56" s="14" t="s">
        <v>1671</v>
      </c>
      <c r="C56" s="18" t="s">
        <v>512</v>
      </c>
      <c r="D56" s="58">
        <v>43521</v>
      </c>
      <c r="E56" s="60">
        <v>20.49</v>
      </c>
      <c r="F56" s="58">
        <v>43521</v>
      </c>
      <c r="G56" s="58" t="s">
        <v>1707</v>
      </c>
      <c r="H56" s="40">
        <v>0</v>
      </c>
      <c r="I56" s="60">
        <v>19.22</v>
      </c>
      <c r="J56" s="7" t="s">
        <v>511</v>
      </c>
    </row>
    <row r="57" spans="1:10" ht="62.4">
      <c r="A57" s="7">
        <f t="shared" si="0"/>
        <v>56</v>
      </c>
      <c r="B57" s="14" t="s">
        <v>1672</v>
      </c>
      <c r="C57" s="18" t="s">
        <v>512</v>
      </c>
      <c r="D57" s="58">
        <v>43521</v>
      </c>
      <c r="E57" s="60">
        <v>22.01</v>
      </c>
      <c r="F57" s="58">
        <v>43521</v>
      </c>
      <c r="G57" s="58" t="s">
        <v>1707</v>
      </c>
      <c r="H57" s="40">
        <v>0</v>
      </c>
      <c r="I57" s="60">
        <v>20.84</v>
      </c>
      <c r="J57" s="7" t="s">
        <v>511</v>
      </c>
    </row>
    <row r="58" spans="1:10" ht="31.2">
      <c r="A58" s="7">
        <f t="shared" si="0"/>
        <v>57</v>
      </c>
      <c r="B58" s="14" t="s">
        <v>1673</v>
      </c>
      <c r="C58" s="18" t="s">
        <v>510</v>
      </c>
      <c r="D58" s="40">
        <v>0</v>
      </c>
      <c r="E58" s="40">
        <v>0</v>
      </c>
      <c r="F58" s="40">
        <v>0</v>
      </c>
      <c r="G58" s="40">
        <v>0</v>
      </c>
      <c r="H58" s="40">
        <v>0</v>
      </c>
      <c r="I58" s="60">
        <v>4.96</v>
      </c>
      <c r="J58" s="7" t="s">
        <v>511</v>
      </c>
    </row>
    <row r="59" spans="1:10" ht="46.8">
      <c r="A59" s="7">
        <f t="shared" si="0"/>
        <v>58</v>
      </c>
      <c r="B59" s="14" t="s">
        <v>1674</v>
      </c>
      <c r="C59" s="18" t="s">
        <v>512</v>
      </c>
      <c r="D59" s="58">
        <v>43481</v>
      </c>
      <c r="E59" s="60">
        <v>26.31</v>
      </c>
      <c r="F59" s="58">
        <v>43481</v>
      </c>
      <c r="G59" s="18" t="s">
        <v>1709</v>
      </c>
      <c r="H59" s="40">
        <v>0</v>
      </c>
      <c r="I59" s="60">
        <v>26.31</v>
      </c>
      <c r="J59" s="7" t="s">
        <v>511</v>
      </c>
    </row>
    <row r="60" spans="1:10" ht="31.2">
      <c r="A60" s="7">
        <f t="shared" si="0"/>
        <v>59</v>
      </c>
      <c r="B60" s="14" t="s">
        <v>1675</v>
      </c>
      <c r="C60" s="18" t="s">
        <v>510</v>
      </c>
      <c r="D60" s="58">
        <v>42051</v>
      </c>
      <c r="E60" s="60">
        <v>69.540000000000006</v>
      </c>
      <c r="F60" s="58">
        <v>42051</v>
      </c>
      <c r="G60" s="58">
        <v>42325</v>
      </c>
      <c r="H60" s="40">
        <v>0</v>
      </c>
      <c r="I60" s="60">
        <v>77.59</v>
      </c>
      <c r="J60" s="7" t="s">
        <v>511</v>
      </c>
    </row>
    <row r="61" spans="1:10" ht="93.6">
      <c r="A61" s="7">
        <f t="shared" si="0"/>
        <v>60</v>
      </c>
      <c r="B61" s="14" t="s">
        <v>1676</v>
      </c>
      <c r="C61" s="18" t="s">
        <v>512</v>
      </c>
      <c r="D61" s="18" t="s">
        <v>1502</v>
      </c>
      <c r="E61" s="62">
        <v>13.92</v>
      </c>
      <c r="F61" s="18" t="s">
        <v>1502</v>
      </c>
      <c r="G61" s="18" t="s">
        <v>1710</v>
      </c>
      <c r="H61" s="40">
        <v>0</v>
      </c>
      <c r="I61" s="60">
        <v>13.07</v>
      </c>
      <c r="J61" s="7" t="s">
        <v>511</v>
      </c>
    </row>
    <row r="62" spans="1:10" ht="46.8">
      <c r="A62" s="7">
        <f t="shared" si="0"/>
        <v>61</v>
      </c>
      <c r="B62" s="14" t="s">
        <v>1677</v>
      </c>
      <c r="C62" s="18" t="s">
        <v>510</v>
      </c>
      <c r="D62" s="40">
        <v>0</v>
      </c>
      <c r="E62" s="40">
        <v>0</v>
      </c>
      <c r="F62" s="40">
        <v>0</v>
      </c>
      <c r="G62" s="40">
        <v>0</v>
      </c>
      <c r="H62" s="40">
        <v>0</v>
      </c>
      <c r="I62" s="40">
        <v>0</v>
      </c>
      <c r="J62" s="7" t="s">
        <v>511</v>
      </c>
    </row>
    <row r="63" spans="1:10" ht="78">
      <c r="A63" s="7">
        <f t="shared" si="0"/>
        <v>62</v>
      </c>
      <c r="B63" s="14" t="s">
        <v>1678</v>
      </c>
      <c r="C63" s="18" t="s">
        <v>512</v>
      </c>
      <c r="D63" s="40">
        <v>0</v>
      </c>
      <c r="E63" s="40">
        <v>0</v>
      </c>
      <c r="F63" s="40">
        <v>0</v>
      </c>
      <c r="G63" s="40">
        <v>0</v>
      </c>
      <c r="H63" s="40">
        <v>0</v>
      </c>
      <c r="I63" s="60">
        <v>32.86</v>
      </c>
      <c r="J63" s="7" t="s">
        <v>511</v>
      </c>
    </row>
    <row r="64" spans="1:10" ht="46.8">
      <c r="A64" s="7">
        <f t="shared" si="0"/>
        <v>63</v>
      </c>
      <c r="B64" s="14" t="s">
        <v>517</v>
      </c>
      <c r="C64" s="18" t="s">
        <v>512</v>
      </c>
      <c r="D64" s="58">
        <v>42046</v>
      </c>
      <c r="E64" s="60">
        <v>54.4</v>
      </c>
      <c r="F64" s="58">
        <v>42046</v>
      </c>
      <c r="G64" s="58">
        <v>42411</v>
      </c>
      <c r="H64" s="40">
        <v>0</v>
      </c>
      <c r="I64" s="60">
        <v>59.96</v>
      </c>
      <c r="J64" s="7" t="s">
        <v>511</v>
      </c>
    </row>
    <row r="65" spans="1:10" ht="124.8">
      <c r="A65" s="7">
        <f t="shared" si="0"/>
        <v>64</v>
      </c>
      <c r="B65" s="14" t="s">
        <v>1679</v>
      </c>
      <c r="C65" s="18" t="s">
        <v>510</v>
      </c>
      <c r="D65" s="40">
        <v>0</v>
      </c>
      <c r="E65" s="40">
        <v>0</v>
      </c>
      <c r="F65" s="40">
        <v>0</v>
      </c>
      <c r="G65" s="40">
        <v>0</v>
      </c>
      <c r="H65" s="40">
        <v>0</v>
      </c>
      <c r="I65" s="60">
        <v>20.5</v>
      </c>
      <c r="J65" s="7" t="s">
        <v>511</v>
      </c>
    </row>
    <row r="66" spans="1:10" ht="46.8">
      <c r="A66" s="7">
        <f t="shared" si="0"/>
        <v>65</v>
      </c>
      <c r="B66" s="14" t="s">
        <v>1680</v>
      </c>
      <c r="C66" s="18" t="s">
        <v>512</v>
      </c>
      <c r="D66" s="18" t="s">
        <v>515</v>
      </c>
      <c r="E66" s="40">
        <v>7.25</v>
      </c>
      <c r="F66" s="18" t="s">
        <v>515</v>
      </c>
      <c r="G66" s="12" t="s">
        <v>1711</v>
      </c>
      <c r="H66" s="40">
        <v>0</v>
      </c>
      <c r="I66" s="60">
        <v>7.39</v>
      </c>
      <c r="J66" s="7" t="s">
        <v>511</v>
      </c>
    </row>
    <row r="67" spans="1:10" ht="46.8">
      <c r="A67" s="7">
        <f t="shared" si="0"/>
        <v>66</v>
      </c>
      <c r="B67" s="14" t="s">
        <v>1681</v>
      </c>
      <c r="C67" s="18" t="s">
        <v>512</v>
      </c>
      <c r="D67" s="58">
        <v>43486</v>
      </c>
      <c r="E67" s="60">
        <v>39.799999999999997</v>
      </c>
      <c r="F67" s="58">
        <v>43486</v>
      </c>
      <c r="G67" s="40">
        <v>0</v>
      </c>
      <c r="H67" s="40">
        <v>0</v>
      </c>
      <c r="I67" s="60">
        <v>35.99</v>
      </c>
      <c r="J67" s="7" t="s">
        <v>511</v>
      </c>
    </row>
    <row r="68" spans="1:10" ht="93.6">
      <c r="A68" s="7">
        <f t="shared" si="0"/>
        <v>67</v>
      </c>
      <c r="B68" s="14" t="s">
        <v>1682</v>
      </c>
      <c r="C68" s="18" t="s">
        <v>512</v>
      </c>
      <c r="D68" s="58">
        <v>43486</v>
      </c>
      <c r="E68" s="60">
        <v>71.930000000000007</v>
      </c>
      <c r="F68" s="58">
        <v>43486</v>
      </c>
      <c r="G68" s="40">
        <v>0</v>
      </c>
      <c r="H68" s="40">
        <v>0</v>
      </c>
      <c r="I68" s="60">
        <v>71.3</v>
      </c>
      <c r="J68" s="7" t="s">
        <v>511</v>
      </c>
    </row>
    <row r="69" spans="1:10" ht="31.2">
      <c r="A69" s="7">
        <f t="shared" ref="A69:A84" si="1">A68+1</f>
        <v>68</v>
      </c>
      <c r="B69" s="14" t="s">
        <v>1683</v>
      </c>
      <c r="C69" s="18" t="s">
        <v>512</v>
      </c>
      <c r="D69" s="58">
        <v>42403</v>
      </c>
      <c r="E69" s="60">
        <v>23.51</v>
      </c>
      <c r="F69" s="58">
        <v>42403</v>
      </c>
      <c r="G69" s="58">
        <v>42769</v>
      </c>
      <c r="H69" s="40">
        <v>0</v>
      </c>
      <c r="I69" s="60">
        <v>26.35</v>
      </c>
      <c r="J69" s="7" t="s">
        <v>511</v>
      </c>
    </row>
    <row r="70" spans="1:10" ht="31.2">
      <c r="A70" s="7">
        <f t="shared" si="1"/>
        <v>69</v>
      </c>
      <c r="B70" s="14" t="s">
        <v>1684</v>
      </c>
      <c r="C70" s="18" t="s">
        <v>1723</v>
      </c>
      <c r="D70" s="40">
        <v>0</v>
      </c>
      <c r="E70" s="40">
        <v>0</v>
      </c>
      <c r="F70" s="40">
        <v>0</v>
      </c>
      <c r="G70" s="40">
        <v>0</v>
      </c>
      <c r="H70" s="40">
        <v>0</v>
      </c>
      <c r="I70" s="40">
        <v>0</v>
      </c>
      <c r="J70" s="7" t="s">
        <v>511</v>
      </c>
    </row>
    <row r="71" spans="1:10" ht="31.2">
      <c r="A71" s="7">
        <f t="shared" si="1"/>
        <v>70</v>
      </c>
      <c r="B71" s="14" t="s">
        <v>1685</v>
      </c>
      <c r="C71" s="18" t="s">
        <v>512</v>
      </c>
      <c r="D71" s="40">
        <v>0</v>
      </c>
      <c r="E71" s="40">
        <v>0</v>
      </c>
      <c r="F71" s="40">
        <v>0</v>
      </c>
      <c r="G71" s="40">
        <v>0</v>
      </c>
      <c r="H71" s="40">
        <v>0</v>
      </c>
      <c r="I71" s="60">
        <v>8.16</v>
      </c>
      <c r="J71" s="7" t="s">
        <v>511</v>
      </c>
    </row>
    <row r="72" spans="1:10" ht="109.2">
      <c r="A72" s="7">
        <f t="shared" si="1"/>
        <v>71</v>
      </c>
      <c r="B72" s="14" t="s">
        <v>1686</v>
      </c>
      <c r="C72" s="18" t="s">
        <v>512</v>
      </c>
      <c r="D72" s="12" t="s">
        <v>1721</v>
      </c>
      <c r="E72" s="40">
        <v>20.85</v>
      </c>
      <c r="F72" s="12" t="s">
        <v>1721</v>
      </c>
      <c r="G72" s="12" t="s">
        <v>531</v>
      </c>
      <c r="H72" s="40">
        <v>0</v>
      </c>
      <c r="I72" s="40">
        <v>16.739999999999998</v>
      </c>
      <c r="J72" s="7" t="s">
        <v>511</v>
      </c>
    </row>
    <row r="73" spans="1:10" ht="31.2">
      <c r="A73" s="7">
        <f t="shared" si="1"/>
        <v>72</v>
      </c>
      <c r="B73" s="20" t="s">
        <v>1687</v>
      </c>
      <c r="C73" s="18" t="s">
        <v>512</v>
      </c>
      <c r="D73" s="40">
        <v>0</v>
      </c>
      <c r="E73" s="40">
        <v>0</v>
      </c>
      <c r="F73" s="40">
        <v>0</v>
      </c>
      <c r="G73" s="40">
        <v>0</v>
      </c>
      <c r="H73" s="40">
        <v>0</v>
      </c>
      <c r="I73" s="40">
        <v>0</v>
      </c>
      <c r="J73" s="7" t="s">
        <v>511</v>
      </c>
    </row>
    <row r="74" spans="1:10" ht="62.4">
      <c r="A74" s="7">
        <f t="shared" si="1"/>
        <v>73</v>
      </c>
      <c r="B74" s="14" t="s">
        <v>1688</v>
      </c>
      <c r="C74" s="18" t="s">
        <v>510</v>
      </c>
      <c r="D74" s="40">
        <v>0</v>
      </c>
      <c r="E74" s="40">
        <v>0</v>
      </c>
      <c r="F74" s="40">
        <v>0</v>
      </c>
      <c r="G74" s="40">
        <v>0</v>
      </c>
      <c r="H74" s="40">
        <v>0</v>
      </c>
      <c r="I74" s="40">
        <v>0</v>
      </c>
      <c r="J74" s="7" t="s">
        <v>511</v>
      </c>
    </row>
    <row r="75" spans="1:10" ht="62.4">
      <c r="A75" s="7">
        <f t="shared" si="1"/>
        <v>74</v>
      </c>
      <c r="B75" s="14" t="s">
        <v>1689</v>
      </c>
      <c r="C75" s="18" t="s">
        <v>516</v>
      </c>
      <c r="D75" s="40">
        <v>0</v>
      </c>
      <c r="E75" s="40">
        <v>0</v>
      </c>
      <c r="F75" s="40">
        <v>0</v>
      </c>
      <c r="G75" s="40">
        <v>0</v>
      </c>
      <c r="H75" s="40">
        <v>0</v>
      </c>
      <c r="I75" s="40">
        <v>0</v>
      </c>
      <c r="J75" s="7" t="s">
        <v>511</v>
      </c>
    </row>
    <row r="76" spans="1:10" ht="46.8">
      <c r="A76" s="7">
        <f t="shared" si="1"/>
        <v>75</v>
      </c>
      <c r="B76" s="14" t="s">
        <v>1690</v>
      </c>
      <c r="C76" s="18" t="s">
        <v>516</v>
      </c>
      <c r="D76" s="40">
        <v>0</v>
      </c>
      <c r="E76" s="40">
        <v>0</v>
      </c>
      <c r="F76" s="40">
        <v>0</v>
      </c>
      <c r="G76" s="40">
        <v>0</v>
      </c>
      <c r="H76" s="40">
        <v>0</v>
      </c>
      <c r="I76" s="40">
        <v>0</v>
      </c>
      <c r="J76" s="7" t="s">
        <v>511</v>
      </c>
    </row>
    <row r="77" spans="1:10" ht="46.8">
      <c r="A77" s="7">
        <f t="shared" si="1"/>
        <v>76</v>
      </c>
      <c r="B77" s="14" t="s">
        <v>1691</v>
      </c>
      <c r="C77" s="18" t="s">
        <v>516</v>
      </c>
      <c r="D77" s="40">
        <v>0</v>
      </c>
      <c r="E77" s="40">
        <v>0</v>
      </c>
      <c r="F77" s="40">
        <v>0</v>
      </c>
      <c r="G77" s="40">
        <v>0</v>
      </c>
      <c r="H77" s="40">
        <v>0</v>
      </c>
      <c r="I77" s="40">
        <v>0</v>
      </c>
      <c r="J77" s="7" t="s">
        <v>511</v>
      </c>
    </row>
    <row r="78" spans="1:10" ht="31.2">
      <c r="A78" s="7">
        <f t="shared" si="1"/>
        <v>77</v>
      </c>
      <c r="B78" s="14" t="s">
        <v>1692</v>
      </c>
      <c r="C78" s="18" t="s">
        <v>516</v>
      </c>
      <c r="D78" s="40">
        <v>0</v>
      </c>
      <c r="E78" s="40">
        <v>0</v>
      </c>
      <c r="F78" s="40">
        <v>0</v>
      </c>
      <c r="G78" s="40">
        <v>0</v>
      </c>
      <c r="H78" s="40">
        <v>0</v>
      </c>
      <c r="I78" s="40">
        <v>0</v>
      </c>
      <c r="J78" s="7" t="s">
        <v>511</v>
      </c>
    </row>
    <row r="79" spans="1:10">
      <c r="A79" s="7">
        <f t="shared" si="1"/>
        <v>78</v>
      </c>
      <c r="B79" s="14" t="s">
        <v>1693</v>
      </c>
      <c r="C79" s="18" t="s">
        <v>516</v>
      </c>
      <c r="D79" s="40">
        <v>0</v>
      </c>
      <c r="E79" s="40">
        <v>0</v>
      </c>
      <c r="F79" s="40">
        <v>0</v>
      </c>
      <c r="G79" s="40">
        <v>0</v>
      </c>
      <c r="H79" s="40">
        <v>0</v>
      </c>
      <c r="I79" s="40">
        <v>0</v>
      </c>
      <c r="J79" s="7" t="s">
        <v>511</v>
      </c>
    </row>
    <row r="80" spans="1:10">
      <c r="A80" s="7">
        <f t="shared" si="1"/>
        <v>79</v>
      </c>
      <c r="B80" s="14" t="s">
        <v>1694</v>
      </c>
      <c r="C80" s="18" t="s">
        <v>516</v>
      </c>
      <c r="D80" s="40">
        <v>0</v>
      </c>
      <c r="E80" s="40">
        <v>0</v>
      </c>
      <c r="F80" s="40">
        <v>0</v>
      </c>
      <c r="G80" s="40">
        <v>0</v>
      </c>
      <c r="H80" s="40">
        <v>0</v>
      </c>
      <c r="I80" s="40">
        <v>0</v>
      </c>
      <c r="J80" s="7" t="s">
        <v>511</v>
      </c>
    </row>
    <row r="81" spans="1:10">
      <c r="A81" s="7">
        <f t="shared" si="1"/>
        <v>80</v>
      </c>
      <c r="B81" s="14" t="s">
        <v>1695</v>
      </c>
      <c r="C81" s="18" t="s">
        <v>516</v>
      </c>
      <c r="D81" s="40">
        <v>0</v>
      </c>
      <c r="E81" s="40">
        <v>0</v>
      </c>
      <c r="F81" s="40">
        <v>0</v>
      </c>
      <c r="G81" s="40">
        <v>0</v>
      </c>
      <c r="H81" s="40">
        <v>0</v>
      </c>
      <c r="I81" s="40">
        <v>0</v>
      </c>
      <c r="J81" s="7" t="s">
        <v>511</v>
      </c>
    </row>
    <row r="82" spans="1:10">
      <c r="A82" s="7">
        <f t="shared" si="1"/>
        <v>81</v>
      </c>
      <c r="B82" s="14" t="s">
        <v>1696</v>
      </c>
      <c r="C82" s="18" t="s">
        <v>516</v>
      </c>
      <c r="D82" s="40">
        <v>0</v>
      </c>
      <c r="E82" s="40">
        <v>0</v>
      </c>
      <c r="F82" s="40">
        <v>0</v>
      </c>
      <c r="G82" s="40">
        <v>0</v>
      </c>
      <c r="H82" s="40">
        <v>0</v>
      </c>
      <c r="I82" s="40">
        <v>0</v>
      </c>
      <c r="J82" s="7" t="s">
        <v>511</v>
      </c>
    </row>
    <row r="83" spans="1:10">
      <c r="A83" s="7">
        <f t="shared" si="1"/>
        <v>82</v>
      </c>
      <c r="B83" s="14" t="s">
        <v>929</v>
      </c>
      <c r="C83" s="18" t="s">
        <v>516</v>
      </c>
      <c r="D83" s="40">
        <v>0</v>
      </c>
      <c r="E83" s="40">
        <v>0</v>
      </c>
      <c r="F83" s="40">
        <v>0</v>
      </c>
      <c r="G83" s="40">
        <v>0</v>
      </c>
      <c r="H83" s="40">
        <v>0</v>
      </c>
      <c r="I83" s="40">
        <v>0</v>
      </c>
      <c r="J83" s="7" t="s">
        <v>511</v>
      </c>
    </row>
    <row r="84" spans="1:10" ht="46.8">
      <c r="A84" s="7">
        <f t="shared" si="1"/>
        <v>83</v>
      </c>
      <c r="B84" s="14" t="s">
        <v>520</v>
      </c>
      <c r="C84" s="18" t="s">
        <v>1724</v>
      </c>
      <c r="D84" s="40">
        <v>0</v>
      </c>
      <c r="E84" s="40">
        <v>0</v>
      </c>
      <c r="F84" s="40">
        <v>0</v>
      </c>
      <c r="G84" s="40">
        <v>0</v>
      </c>
      <c r="H84" s="40">
        <v>0</v>
      </c>
      <c r="I84" s="40">
        <v>0</v>
      </c>
      <c r="J84" s="7" t="s">
        <v>511</v>
      </c>
    </row>
    <row r="87" spans="1:10">
      <c r="H87" s="1" t="s">
        <v>537</v>
      </c>
    </row>
  </sheetData>
  <conditionalFormatting sqref="D12">
    <cfRule type="cellIs" dxfId="4" priority="4" operator="lessThan">
      <formula>0</formula>
    </cfRule>
  </conditionalFormatting>
  <conditionalFormatting sqref="F12:G12">
    <cfRule type="cellIs" dxfId="3" priority="1" operator="lessThan">
      <formula>0</formula>
    </cfRule>
  </conditionalFormatting>
  <printOptions horizontalCentered="1"/>
  <pageMargins left="0.78740157480314965" right="0.70866141732283472" top="0.74803149606299213" bottom="0.74803149606299213" header="0" footer="0"/>
  <pageSetup scale="6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07FC7-2FDC-4CCE-812A-D2AE3FD7DDBC}">
  <dimension ref="A1:I34"/>
  <sheetViews>
    <sheetView view="pageBreakPreview" topLeftCell="A10" workbookViewId="0">
      <selection activeCell="D27" sqref="D27"/>
    </sheetView>
  </sheetViews>
  <sheetFormatPr defaultRowHeight="15.6"/>
  <cols>
    <col min="1" max="1" width="6" style="446" bestFit="1" customWidth="1"/>
    <col min="2" max="2" width="13.5546875" style="446" customWidth="1"/>
    <col min="3" max="3" width="24.44140625" style="446" customWidth="1"/>
    <col min="4" max="4" width="19.6640625" style="446" customWidth="1"/>
    <col min="5" max="5" width="17" style="446" customWidth="1"/>
    <col min="6" max="6" width="16.109375" style="446" customWidth="1"/>
    <col min="7" max="7" width="13.6640625" style="446" customWidth="1"/>
    <col min="8" max="8" width="14" style="446" customWidth="1"/>
    <col min="9" max="12" width="8.88671875" style="446" customWidth="1"/>
    <col min="13" max="256" width="8.88671875" style="446"/>
    <col min="257" max="258" width="6" style="446" bestFit="1" customWidth="1"/>
    <col min="259" max="259" width="24.44140625" style="446" customWidth="1"/>
    <col min="260" max="260" width="19.6640625" style="446" customWidth="1"/>
    <col min="261" max="261" width="14.44140625" style="446" customWidth="1"/>
    <col min="262" max="262" width="15.44140625" style="446" customWidth="1"/>
    <col min="263" max="263" width="10.44140625" style="446" bestFit="1" customWidth="1"/>
    <col min="264" max="264" width="14" style="446" customWidth="1"/>
    <col min="265" max="512" width="8.88671875" style="446"/>
    <col min="513" max="514" width="6" style="446" bestFit="1" customWidth="1"/>
    <col min="515" max="515" width="24.44140625" style="446" customWidth="1"/>
    <col min="516" max="516" width="19.6640625" style="446" customWidth="1"/>
    <col min="517" max="517" width="14.44140625" style="446" customWidth="1"/>
    <col min="518" max="518" width="15.44140625" style="446" customWidth="1"/>
    <col min="519" max="519" width="10.44140625" style="446" bestFit="1" customWidth="1"/>
    <col min="520" max="520" width="14" style="446" customWidth="1"/>
    <col min="521" max="768" width="8.88671875" style="446"/>
    <col min="769" max="770" width="6" style="446" bestFit="1" customWidth="1"/>
    <col min="771" max="771" width="24.44140625" style="446" customWidth="1"/>
    <col min="772" max="772" width="19.6640625" style="446" customWidth="1"/>
    <col min="773" max="773" width="14.44140625" style="446" customWidth="1"/>
    <col min="774" max="774" width="15.44140625" style="446" customWidth="1"/>
    <col min="775" max="775" width="10.44140625" style="446" bestFit="1" customWidth="1"/>
    <col min="776" max="776" width="14" style="446" customWidth="1"/>
    <col min="777" max="1024" width="8.88671875" style="446"/>
    <col min="1025" max="1026" width="6" style="446" bestFit="1" customWidth="1"/>
    <col min="1027" max="1027" width="24.44140625" style="446" customWidth="1"/>
    <col min="1028" max="1028" width="19.6640625" style="446" customWidth="1"/>
    <col min="1029" max="1029" width="14.44140625" style="446" customWidth="1"/>
    <col min="1030" max="1030" width="15.44140625" style="446" customWidth="1"/>
    <col min="1031" max="1031" width="10.44140625" style="446" bestFit="1" customWidth="1"/>
    <col min="1032" max="1032" width="14" style="446" customWidth="1"/>
    <col min="1033" max="1280" width="8.88671875" style="446"/>
    <col min="1281" max="1282" width="6" style="446" bestFit="1" customWidth="1"/>
    <col min="1283" max="1283" width="24.44140625" style="446" customWidth="1"/>
    <col min="1284" max="1284" width="19.6640625" style="446" customWidth="1"/>
    <col min="1285" max="1285" width="14.44140625" style="446" customWidth="1"/>
    <col min="1286" max="1286" width="15.44140625" style="446" customWidth="1"/>
    <col min="1287" max="1287" width="10.44140625" style="446" bestFit="1" customWidth="1"/>
    <col min="1288" max="1288" width="14" style="446" customWidth="1"/>
    <col min="1289" max="1536" width="8.88671875" style="446"/>
    <col min="1537" max="1538" width="6" style="446" bestFit="1" customWidth="1"/>
    <col min="1539" max="1539" width="24.44140625" style="446" customWidth="1"/>
    <col min="1540" max="1540" width="19.6640625" style="446" customWidth="1"/>
    <col min="1541" max="1541" width="14.44140625" style="446" customWidth="1"/>
    <col min="1542" max="1542" width="15.44140625" style="446" customWidth="1"/>
    <col min="1543" max="1543" width="10.44140625" style="446" bestFit="1" customWidth="1"/>
    <col min="1544" max="1544" width="14" style="446" customWidth="1"/>
    <col min="1545" max="1792" width="8.88671875" style="446"/>
    <col min="1793" max="1794" width="6" style="446" bestFit="1" customWidth="1"/>
    <col min="1795" max="1795" width="24.44140625" style="446" customWidth="1"/>
    <col min="1796" max="1796" width="19.6640625" style="446" customWidth="1"/>
    <col min="1797" max="1797" width="14.44140625" style="446" customWidth="1"/>
    <col min="1798" max="1798" width="15.44140625" style="446" customWidth="1"/>
    <col min="1799" max="1799" width="10.44140625" style="446" bestFit="1" customWidth="1"/>
    <col min="1800" max="1800" width="14" style="446" customWidth="1"/>
    <col min="1801" max="2048" width="8.88671875" style="446"/>
    <col min="2049" max="2050" width="6" style="446" bestFit="1" customWidth="1"/>
    <col min="2051" max="2051" width="24.44140625" style="446" customWidth="1"/>
    <col min="2052" max="2052" width="19.6640625" style="446" customWidth="1"/>
    <col min="2053" max="2053" width="14.44140625" style="446" customWidth="1"/>
    <col min="2054" max="2054" width="15.44140625" style="446" customWidth="1"/>
    <col min="2055" max="2055" width="10.44140625" style="446" bestFit="1" customWidth="1"/>
    <col min="2056" max="2056" width="14" style="446" customWidth="1"/>
    <col min="2057" max="2304" width="8.88671875" style="446"/>
    <col min="2305" max="2306" width="6" style="446" bestFit="1" customWidth="1"/>
    <col min="2307" max="2307" width="24.44140625" style="446" customWidth="1"/>
    <col min="2308" max="2308" width="19.6640625" style="446" customWidth="1"/>
    <col min="2309" max="2309" width="14.44140625" style="446" customWidth="1"/>
    <col min="2310" max="2310" width="15.44140625" style="446" customWidth="1"/>
    <col min="2311" max="2311" width="10.44140625" style="446" bestFit="1" customWidth="1"/>
    <col min="2312" max="2312" width="14" style="446" customWidth="1"/>
    <col min="2313" max="2560" width="8.88671875" style="446"/>
    <col min="2561" max="2562" width="6" style="446" bestFit="1" customWidth="1"/>
    <col min="2563" max="2563" width="24.44140625" style="446" customWidth="1"/>
    <col min="2564" max="2564" width="19.6640625" style="446" customWidth="1"/>
    <col min="2565" max="2565" width="14.44140625" style="446" customWidth="1"/>
    <col min="2566" max="2566" width="15.44140625" style="446" customWidth="1"/>
    <col min="2567" max="2567" width="10.44140625" style="446" bestFit="1" customWidth="1"/>
    <col min="2568" max="2568" width="14" style="446" customWidth="1"/>
    <col min="2569" max="2816" width="8.88671875" style="446"/>
    <col min="2817" max="2818" width="6" style="446" bestFit="1" customWidth="1"/>
    <col min="2819" max="2819" width="24.44140625" style="446" customWidth="1"/>
    <col min="2820" max="2820" width="19.6640625" style="446" customWidth="1"/>
    <col min="2821" max="2821" width="14.44140625" style="446" customWidth="1"/>
    <col min="2822" max="2822" width="15.44140625" style="446" customWidth="1"/>
    <col min="2823" max="2823" width="10.44140625" style="446" bestFit="1" customWidth="1"/>
    <col min="2824" max="2824" width="14" style="446" customWidth="1"/>
    <col min="2825" max="3072" width="8.88671875" style="446"/>
    <col min="3073" max="3074" width="6" style="446" bestFit="1" customWidth="1"/>
    <col min="3075" max="3075" width="24.44140625" style="446" customWidth="1"/>
    <col min="3076" max="3076" width="19.6640625" style="446" customWidth="1"/>
    <col min="3077" max="3077" width="14.44140625" style="446" customWidth="1"/>
    <col min="3078" max="3078" width="15.44140625" style="446" customWidth="1"/>
    <col min="3079" max="3079" width="10.44140625" style="446" bestFit="1" customWidth="1"/>
    <col min="3080" max="3080" width="14" style="446" customWidth="1"/>
    <col min="3081" max="3328" width="8.88671875" style="446"/>
    <col min="3329" max="3330" width="6" style="446" bestFit="1" customWidth="1"/>
    <col min="3331" max="3331" width="24.44140625" style="446" customWidth="1"/>
    <col min="3332" max="3332" width="19.6640625" style="446" customWidth="1"/>
    <col min="3333" max="3333" width="14.44140625" style="446" customWidth="1"/>
    <col min="3334" max="3334" width="15.44140625" style="446" customWidth="1"/>
    <col min="3335" max="3335" width="10.44140625" style="446" bestFit="1" customWidth="1"/>
    <col min="3336" max="3336" width="14" style="446" customWidth="1"/>
    <col min="3337" max="3584" width="8.88671875" style="446"/>
    <col min="3585" max="3586" width="6" style="446" bestFit="1" customWidth="1"/>
    <col min="3587" max="3587" width="24.44140625" style="446" customWidth="1"/>
    <col min="3588" max="3588" width="19.6640625" style="446" customWidth="1"/>
    <col min="3589" max="3589" width="14.44140625" style="446" customWidth="1"/>
    <col min="3590" max="3590" width="15.44140625" style="446" customWidth="1"/>
    <col min="3591" max="3591" width="10.44140625" style="446" bestFit="1" customWidth="1"/>
    <col min="3592" max="3592" width="14" style="446" customWidth="1"/>
    <col min="3593" max="3840" width="8.88671875" style="446"/>
    <col min="3841" max="3842" width="6" style="446" bestFit="1" customWidth="1"/>
    <col min="3843" max="3843" width="24.44140625" style="446" customWidth="1"/>
    <col min="3844" max="3844" width="19.6640625" style="446" customWidth="1"/>
    <col min="3845" max="3845" width="14.44140625" style="446" customWidth="1"/>
    <col min="3846" max="3846" width="15.44140625" style="446" customWidth="1"/>
    <col min="3847" max="3847" width="10.44140625" style="446" bestFit="1" customWidth="1"/>
    <col min="3848" max="3848" width="14" style="446" customWidth="1"/>
    <col min="3849" max="4096" width="8.88671875" style="446"/>
    <col min="4097" max="4098" width="6" style="446" bestFit="1" customWidth="1"/>
    <col min="4099" max="4099" width="24.44140625" style="446" customWidth="1"/>
    <col min="4100" max="4100" width="19.6640625" style="446" customWidth="1"/>
    <col min="4101" max="4101" width="14.44140625" style="446" customWidth="1"/>
    <col min="4102" max="4102" width="15.44140625" style="446" customWidth="1"/>
    <col min="4103" max="4103" width="10.44140625" style="446" bestFit="1" customWidth="1"/>
    <col min="4104" max="4104" width="14" style="446" customWidth="1"/>
    <col min="4105" max="4352" width="8.88671875" style="446"/>
    <col min="4353" max="4354" width="6" style="446" bestFit="1" customWidth="1"/>
    <col min="4355" max="4355" width="24.44140625" style="446" customWidth="1"/>
    <col min="4356" max="4356" width="19.6640625" style="446" customWidth="1"/>
    <col min="4357" max="4357" width="14.44140625" style="446" customWidth="1"/>
    <col min="4358" max="4358" width="15.44140625" style="446" customWidth="1"/>
    <col min="4359" max="4359" width="10.44140625" style="446" bestFit="1" customWidth="1"/>
    <col min="4360" max="4360" width="14" style="446" customWidth="1"/>
    <col min="4361" max="4608" width="8.88671875" style="446"/>
    <col min="4609" max="4610" width="6" style="446" bestFit="1" customWidth="1"/>
    <col min="4611" max="4611" width="24.44140625" style="446" customWidth="1"/>
    <col min="4612" max="4612" width="19.6640625" style="446" customWidth="1"/>
    <col min="4613" max="4613" width="14.44140625" style="446" customWidth="1"/>
    <col min="4614" max="4614" width="15.44140625" style="446" customWidth="1"/>
    <col min="4615" max="4615" width="10.44140625" style="446" bestFit="1" customWidth="1"/>
    <col min="4616" max="4616" width="14" style="446" customWidth="1"/>
    <col min="4617" max="4864" width="8.88671875" style="446"/>
    <col min="4865" max="4866" width="6" style="446" bestFit="1" customWidth="1"/>
    <col min="4867" max="4867" width="24.44140625" style="446" customWidth="1"/>
    <col min="4868" max="4868" width="19.6640625" style="446" customWidth="1"/>
    <col min="4869" max="4869" width="14.44140625" style="446" customWidth="1"/>
    <col min="4870" max="4870" width="15.44140625" style="446" customWidth="1"/>
    <col min="4871" max="4871" width="10.44140625" style="446" bestFit="1" customWidth="1"/>
    <col min="4872" max="4872" width="14" style="446" customWidth="1"/>
    <col min="4873" max="5120" width="8.88671875" style="446"/>
    <col min="5121" max="5122" width="6" style="446" bestFit="1" customWidth="1"/>
    <col min="5123" max="5123" width="24.44140625" style="446" customWidth="1"/>
    <col min="5124" max="5124" width="19.6640625" style="446" customWidth="1"/>
    <col min="5125" max="5125" width="14.44140625" style="446" customWidth="1"/>
    <col min="5126" max="5126" width="15.44140625" style="446" customWidth="1"/>
    <col min="5127" max="5127" width="10.44140625" style="446" bestFit="1" customWidth="1"/>
    <col min="5128" max="5128" width="14" style="446" customWidth="1"/>
    <col min="5129" max="5376" width="8.88671875" style="446"/>
    <col min="5377" max="5378" width="6" style="446" bestFit="1" customWidth="1"/>
    <col min="5379" max="5379" width="24.44140625" style="446" customWidth="1"/>
    <col min="5380" max="5380" width="19.6640625" style="446" customWidth="1"/>
    <col min="5381" max="5381" width="14.44140625" style="446" customWidth="1"/>
    <col min="5382" max="5382" width="15.44140625" style="446" customWidth="1"/>
    <col min="5383" max="5383" width="10.44140625" style="446" bestFit="1" customWidth="1"/>
    <col min="5384" max="5384" width="14" style="446" customWidth="1"/>
    <col min="5385" max="5632" width="8.88671875" style="446"/>
    <col min="5633" max="5634" width="6" style="446" bestFit="1" customWidth="1"/>
    <col min="5635" max="5635" width="24.44140625" style="446" customWidth="1"/>
    <col min="5636" max="5636" width="19.6640625" style="446" customWidth="1"/>
    <col min="5637" max="5637" width="14.44140625" style="446" customWidth="1"/>
    <col min="5638" max="5638" width="15.44140625" style="446" customWidth="1"/>
    <col min="5639" max="5639" width="10.44140625" style="446" bestFit="1" customWidth="1"/>
    <col min="5640" max="5640" width="14" style="446" customWidth="1"/>
    <col min="5641" max="5888" width="8.88671875" style="446"/>
    <col min="5889" max="5890" width="6" style="446" bestFit="1" customWidth="1"/>
    <col min="5891" max="5891" width="24.44140625" style="446" customWidth="1"/>
    <col min="5892" max="5892" width="19.6640625" style="446" customWidth="1"/>
    <col min="5893" max="5893" width="14.44140625" style="446" customWidth="1"/>
    <col min="5894" max="5894" width="15.44140625" style="446" customWidth="1"/>
    <col min="5895" max="5895" width="10.44140625" style="446" bestFit="1" customWidth="1"/>
    <col min="5896" max="5896" width="14" style="446" customWidth="1"/>
    <col min="5897" max="6144" width="8.88671875" style="446"/>
    <col min="6145" max="6146" width="6" style="446" bestFit="1" customWidth="1"/>
    <col min="6147" max="6147" width="24.44140625" style="446" customWidth="1"/>
    <col min="6148" max="6148" width="19.6640625" style="446" customWidth="1"/>
    <col min="6149" max="6149" width="14.44140625" style="446" customWidth="1"/>
    <col min="6150" max="6150" width="15.44140625" style="446" customWidth="1"/>
    <col min="6151" max="6151" width="10.44140625" style="446" bestFit="1" customWidth="1"/>
    <col min="6152" max="6152" width="14" style="446" customWidth="1"/>
    <col min="6153" max="6400" width="8.88671875" style="446"/>
    <col min="6401" max="6402" width="6" style="446" bestFit="1" customWidth="1"/>
    <col min="6403" max="6403" width="24.44140625" style="446" customWidth="1"/>
    <col min="6404" max="6404" width="19.6640625" style="446" customWidth="1"/>
    <col min="6405" max="6405" width="14.44140625" style="446" customWidth="1"/>
    <col min="6406" max="6406" width="15.44140625" style="446" customWidth="1"/>
    <col min="6407" max="6407" width="10.44140625" style="446" bestFit="1" customWidth="1"/>
    <col min="6408" max="6408" width="14" style="446" customWidth="1"/>
    <col min="6409" max="6656" width="8.88671875" style="446"/>
    <col min="6657" max="6658" width="6" style="446" bestFit="1" customWidth="1"/>
    <col min="6659" max="6659" width="24.44140625" style="446" customWidth="1"/>
    <col min="6660" max="6660" width="19.6640625" style="446" customWidth="1"/>
    <col min="6661" max="6661" width="14.44140625" style="446" customWidth="1"/>
    <col min="6662" max="6662" width="15.44140625" style="446" customWidth="1"/>
    <col min="6663" max="6663" width="10.44140625" style="446" bestFit="1" customWidth="1"/>
    <col min="6664" max="6664" width="14" style="446" customWidth="1"/>
    <col min="6665" max="6912" width="8.88671875" style="446"/>
    <col min="6913" max="6914" width="6" style="446" bestFit="1" customWidth="1"/>
    <col min="6915" max="6915" width="24.44140625" style="446" customWidth="1"/>
    <col min="6916" max="6916" width="19.6640625" style="446" customWidth="1"/>
    <col min="6917" max="6917" width="14.44140625" style="446" customWidth="1"/>
    <col min="6918" max="6918" width="15.44140625" style="446" customWidth="1"/>
    <col min="6919" max="6919" width="10.44140625" style="446" bestFit="1" customWidth="1"/>
    <col min="6920" max="6920" width="14" style="446" customWidth="1"/>
    <col min="6921" max="7168" width="8.88671875" style="446"/>
    <col min="7169" max="7170" width="6" style="446" bestFit="1" customWidth="1"/>
    <col min="7171" max="7171" width="24.44140625" style="446" customWidth="1"/>
    <col min="7172" max="7172" width="19.6640625" style="446" customWidth="1"/>
    <col min="7173" max="7173" width="14.44140625" style="446" customWidth="1"/>
    <col min="7174" max="7174" width="15.44140625" style="446" customWidth="1"/>
    <col min="7175" max="7175" width="10.44140625" style="446" bestFit="1" customWidth="1"/>
    <col min="7176" max="7176" width="14" style="446" customWidth="1"/>
    <col min="7177" max="7424" width="8.88671875" style="446"/>
    <col min="7425" max="7426" width="6" style="446" bestFit="1" customWidth="1"/>
    <col min="7427" max="7427" width="24.44140625" style="446" customWidth="1"/>
    <col min="7428" max="7428" width="19.6640625" style="446" customWidth="1"/>
    <col min="7429" max="7429" width="14.44140625" style="446" customWidth="1"/>
    <col min="7430" max="7430" width="15.44140625" style="446" customWidth="1"/>
    <col min="7431" max="7431" width="10.44140625" style="446" bestFit="1" customWidth="1"/>
    <col min="7432" max="7432" width="14" style="446" customWidth="1"/>
    <col min="7433" max="7680" width="8.88671875" style="446"/>
    <col min="7681" max="7682" width="6" style="446" bestFit="1" customWidth="1"/>
    <col min="7683" max="7683" width="24.44140625" style="446" customWidth="1"/>
    <col min="7684" max="7684" width="19.6640625" style="446" customWidth="1"/>
    <col min="7685" max="7685" width="14.44140625" style="446" customWidth="1"/>
    <col min="7686" max="7686" width="15.44140625" style="446" customWidth="1"/>
    <col min="7687" max="7687" width="10.44140625" style="446" bestFit="1" customWidth="1"/>
    <col min="7688" max="7688" width="14" style="446" customWidth="1"/>
    <col min="7689" max="7936" width="8.88671875" style="446"/>
    <col min="7937" max="7938" width="6" style="446" bestFit="1" customWidth="1"/>
    <col min="7939" max="7939" width="24.44140625" style="446" customWidth="1"/>
    <col min="7940" max="7940" width="19.6640625" style="446" customWidth="1"/>
    <col min="7941" max="7941" width="14.44140625" style="446" customWidth="1"/>
    <col min="7942" max="7942" width="15.44140625" style="446" customWidth="1"/>
    <col min="7943" max="7943" width="10.44140625" style="446" bestFit="1" customWidth="1"/>
    <col min="7944" max="7944" width="14" style="446" customWidth="1"/>
    <col min="7945" max="8192" width="8.88671875" style="446"/>
    <col min="8193" max="8194" width="6" style="446" bestFit="1" customWidth="1"/>
    <col min="8195" max="8195" width="24.44140625" style="446" customWidth="1"/>
    <col min="8196" max="8196" width="19.6640625" style="446" customWidth="1"/>
    <col min="8197" max="8197" width="14.44140625" style="446" customWidth="1"/>
    <col min="8198" max="8198" width="15.44140625" style="446" customWidth="1"/>
    <col min="8199" max="8199" width="10.44140625" style="446" bestFit="1" customWidth="1"/>
    <col min="8200" max="8200" width="14" style="446" customWidth="1"/>
    <col min="8201" max="8448" width="8.88671875" style="446"/>
    <col min="8449" max="8450" width="6" style="446" bestFit="1" customWidth="1"/>
    <col min="8451" max="8451" width="24.44140625" style="446" customWidth="1"/>
    <col min="8452" max="8452" width="19.6640625" style="446" customWidth="1"/>
    <col min="8453" max="8453" width="14.44140625" style="446" customWidth="1"/>
    <col min="8454" max="8454" width="15.44140625" style="446" customWidth="1"/>
    <col min="8455" max="8455" width="10.44140625" style="446" bestFit="1" customWidth="1"/>
    <col min="8456" max="8456" width="14" style="446" customWidth="1"/>
    <col min="8457" max="8704" width="8.88671875" style="446"/>
    <col min="8705" max="8706" width="6" style="446" bestFit="1" customWidth="1"/>
    <col min="8707" max="8707" width="24.44140625" style="446" customWidth="1"/>
    <col min="8708" max="8708" width="19.6640625" style="446" customWidth="1"/>
    <col min="8709" max="8709" width="14.44140625" style="446" customWidth="1"/>
    <col min="8710" max="8710" width="15.44140625" style="446" customWidth="1"/>
    <col min="8711" max="8711" width="10.44140625" style="446" bestFit="1" customWidth="1"/>
    <col min="8712" max="8712" width="14" style="446" customWidth="1"/>
    <col min="8713" max="8960" width="8.88671875" style="446"/>
    <col min="8961" max="8962" width="6" style="446" bestFit="1" customWidth="1"/>
    <col min="8963" max="8963" width="24.44140625" style="446" customWidth="1"/>
    <col min="8964" max="8964" width="19.6640625" style="446" customWidth="1"/>
    <col min="8965" max="8965" width="14.44140625" style="446" customWidth="1"/>
    <col min="8966" max="8966" width="15.44140625" style="446" customWidth="1"/>
    <col min="8967" max="8967" width="10.44140625" style="446" bestFit="1" customWidth="1"/>
    <col min="8968" max="8968" width="14" style="446" customWidth="1"/>
    <col min="8969" max="9216" width="8.88671875" style="446"/>
    <col min="9217" max="9218" width="6" style="446" bestFit="1" customWidth="1"/>
    <col min="9219" max="9219" width="24.44140625" style="446" customWidth="1"/>
    <col min="9220" max="9220" width="19.6640625" style="446" customWidth="1"/>
    <col min="9221" max="9221" width="14.44140625" style="446" customWidth="1"/>
    <col min="9222" max="9222" width="15.44140625" style="446" customWidth="1"/>
    <col min="9223" max="9223" width="10.44140625" style="446" bestFit="1" customWidth="1"/>
    <col min="9224" max="9224" width="14" style="446" customWidth="1"/>
    <col min="9225" max="9472" width="8.88671875" style="446"/>
    <col min="9473" max="9474" width="6" style="446" bestFit="1" customWidth="1"/>
    <col min="9475" max="9475" width="24.44140625" style="446" customWidth="1"/>
    <col min="9476" max="9476" width="19.6640625" style="446" customWidth="1"/>
    <col min="9477" max="9477" width="14.44140625" style="446" customWidth="1"/>
    <col min="9478" max="9478" width="15.44140625" style="446" customWidth="1"/>
    <col min="9479" max="9479" width="10.44140625" style="446" bestFit="1" customWidth="1"/>
    <col min="9480" max="9480" width="14" style="446" customWidth="1"/>
    <col min="9481" max="9728" width="8.88671875" style="446"/>
    <col min="9729" max="9730" width="6" style="446" bestFit="1" customWidth="1"/>
    <col min="9731" max="9731" width="24.44140625" style="446" customWidth="1"/>
    <col min="9732" max="9732" width="19.6640625" style="446" customWidth="1"/>
    <col min="9733" max="9733" width="14.44140625" style="446" customWidth="1"/>
    <col min="9734" max="9734" width="15.44140625" style="446" customWidth="1"/>
    <col min="9735" max="9735" width="10.44140625" style="446" bestFit="1" customWidth="1"/>
    <col min="9736" max="9736" width="14" style="446" customWidth="1"/>
    <col min="9737" max="9984" width="8.88671875" style="446"/>
    <col min="9985" max="9986" width="6" style="446" bestFit="1" customWidth="1"/>
    <col min="9987" max="9987" width="24.44140625" style="446" customWidth="1"/>
    <col min="9988" max="9988" width="19.6640625" style="446" customWidth="1"/>
    <col min="9989" max="9989" width="14.44140625" style="446" customWidth="1"/>
    <col min="9990" max="9990" width="15.44140625" style="446" customWidth="1"/>
    <col min="9991" max="9991" width="10.44140625" style="446" bestFit="1" customWidth="1"/>
    <col min="9992" max="9992" width="14" style="446" customWidth="1"/>
    <col min="9993" max="10240" width="8.88671875" style="446"/>
    <col min="10241" max="10242" width="6" style="446" bestFit="1" customWidth="1"/>
    <col min="10243" max="10243" width="24.44140625" style="446" customWidth="1"/>
    <col min="10244" max="10244" width="19.6640625" style="446" customWidth="1"/>
    <col min="10245" max="10245" width="14.44140625" style="446" customWidth="1"/>
    <col min="10246" max="10246" width="15.44140625" style="446" customWidth="1"/>
    <col min="10247" max="10247" width="10.44140625" style="446" bestFit="1" customWidth="1"/>
    <col min="10248" max="10248" width="14" style="446" customWidth="1"/>
    <col min="10249" max="10496" width="8.88671875" style="446"/>
    <col min="10497" max="10498" width="6" style="446" bestFit="1" customWidth="1"/>
    <col min="10499" max="10499" width="24.44140625" style="446" customWidth="1"/>
    <col min="10500" max="10500" width="19.6640625" style="446" customWidth="1"/>
    <col min="10501" max="10501" width="14.44140625" style="446" customWidth="1"/>
    <col min="10502" max="10502" width="15.44140625" style="446" customWidth="1"/>
    <col min="10503" max="10503" width="10.44140625" style="446" bestFit="1" customWidth="1"/>
    <col min="10504" max="10504" width="14" style="446" customWidth="1"/>
    <col min="10505" max="10752" width="8.88671875" style="446"/>
    <col min="10753" max="10754" width="6" style="446" bestFit="1" customWidth="1"/>
    <col min="10755" max="10755" width="24.44140625" style="446" customWidth="1"/>
    <col min="10756" max="10756" width="19.6640625" style="446" customWidth="1"/>
    <col min="10757" max="10757" width="14.44140625" style="446" customWidth="1"/>
    <col min="10758" max="10758" width="15.44140625" style="446" customWidth="1"/>
    <col min="10759" max="10759" width="10.44140625" style="446" bestFit="1" customWidth="1"/>
    <col min="10760" max="10760" width="14" style="446" customWidth="1"/>
    <col min="10761" max="11008" width="8.88671875" style="446"/>
    <col min="11009" max="11010" width="6" style="446" bestFit="1" customWidth="1"/>
    <col min="11011" max="11011" width="24.44140625" style="446" customWidth="1"/>
    <col min="11012" max="11012" width="19.6640625" style="446" customWidth="1"/>
    <col min="11013" max="11013" width="14.44140625" style="446" customWidth="1"/>
    <col min="11014" max="11014" width="15.44140625" style="446" customWidth="1"/>
    <col min="11015" max="11015" width="10.44140625" style="446" bestFit="1" customWidth="1"/>
    <col min="11016" max="11016" width="14" style="446" customWidth="1"/>
    <col min="11017" max="11264" width="8.88671875" style="446"/>
    <col min="11265" max="11266" width="6" style="446" bestFit="1" customWidth="1"/>
    <col min="11267" max="11267" width="24.44140625" style="446" customWidth="1"/>
    <col min="11268" max="11268" width="19.6640625" style="446" customWidth="1"/>
    <col min="11269" max="11269" width="14.44140625" style="446" customWidth="1"/>
    <col min="11270" max="11270" width="15.44140625" style="446" customWidth="1"/>
    <col min="11271" max="11271" width="10.44140625" style="446" bestFit="1" customWidth="1"/>
    <col min="11272" max="11272" width="14" style="446" customWidth="1"/>
    <col min="11273" max="11520" width="8.88671875" style="446"/>
    <col min="11521" max="11522" width="6" style="446" bestFit="1" customWidth="1"/>
    <col min="11523" max="11523" width="24.44140625" style="446" customWidth="1"/>
    <col min="11524" max="11524" width="19.6640625" style="446" customWidth="1"/>
    <col min="11525" max="11525" width="14.44140625" style="446" customWidth="1"/>
    <col min="11526" max="11526" width="15.44140625" style="446" customWidth="1"/>
    <col min="11527" max="11527" width="10.44140625" style="446" bestFit="1" customWidth="1"/>
    <col min="11528" max="11528" width="14" style="446" customWidth="1"/>
    <col min="11529" max="11776" width="8.88671875" style="446"/>
    <col min="11777" max="11778" width="6" style="446" bestFit="1" customWidth="1"/>
    <col min="11779" max="11779" width="24.44140625" style="446" customWidth="1"/>
    <col min="11780" max="11780" width="19.6640625" style="446" customWidth="1"/>
    <col min="11781" max="11781" width="14.44140625" style="446" customWidth="1"/>
    <col min="11782" max="11782" width="15.44140625" style="446" customWidth="1"/>
    <col min="11783" max="11783" width="10.44140625" style="446" bestFit="1" customWidth="1"/>
    <col min="11784" max="11784" width="14" style="446" customWidth="1"/>
    <col min="11785" max="12032" width="8.88671875" style="446"/>
    <col min="12033" max="12034" width="6" style="446" bestFit="1" customWidth="1"/>
    <col min="12035" max="12035" width="24.44140625" style="446" customWidth="1"/>
    <col min="12036" max="12036" width="19.6640625" style="446" customWidth="1"/>
    <col min="12037" max="12037" width="14.44140625" style="446" customWidth="1"/>
    <col min="12038" max="12038" width="15.44140625" style="446" customWidth="1"/>
    <col min="12039" max="12039" width="10.44140625" style="446" bestFit="1" customWidth="1"/>
    <col min="12040" max="12040" width="14" style="446" customWidth="1"/>
    <col min="12041" max="12288" width="8.88671875" style="446"/>
    <col min="12289" max="12290" width="6" style="446" bestFit="1" customWidth="1"/>
    <col min="12291" max="12291" width="24.44140625" style="446" customWidth="1"/>
    <col min="12292" max="12292" width="19.6640625" style="446" customWidth="1"/>
    <col min="12293" max="12293" width="14.44140625" style="446" customWidth="1"/>
    <col min="12294" max="12294" width="15.44140625" style="446" customWidth="1"/>
    <col min="12295" max="12295" width="10.44140625" style="446" bestFit="1" customWidth="1"/>
    <col min="12296" max="12296" width="14" style="446" customWidth="1"/>
    <col min="12297" max="12544" width="8.88671875" style="446"/>
    <col min="12545" max="12546" width="6" style="446" bestFit="1" customWidth="1"/>
    <col min="12547" max="12547" width="24.44140625" style="446" customWidth="1"/>
    <col min="12548" max="12548" width="19.6640625" style="446" customWidth="1"/>
    <col min="12549" max="12549" width="14.44140625" style="446" customWidth="1"/>
    <col min="12550" max="12550" width="15.44140625" style="446" customWidth="1"/>
    <col min="12551" max="12551" width="10.44140625" style="446" bestFit="1" customWidth="1"/>
    <col min="12552" max="12552" width="14" style="446" customWidth="1"/>
    <col min="12553" max="12800" width="8.88671875" style="446"/>
    <col min="12801" max="12802" width="6" style="446" bestFit="1" customWidth="1"/>
    <col min="12803" max="12803" width="24.44140625" style="446" customWidth="1"/>
    <col min="12804" max="12804" width="19.6640625" style="446" customWidth="1"/>
    <col min="12805" max="12805" width="14.44140625" style="446" customWidth="1"/>
    <col min="12806" max="12806" width="15.44140625" style="446" customWidth="1"/>
    <col min="12807" max="12807" width="10.44140625" style="446" bestFit="1" customWidth="1"/>
    <col min="12808" max="12808" width="14" style="446" customWidth="1"/>
    <col min="12809" max="13056" width="8.88671875" style="446"/>
    <col min="13057" max="13058" width="6" style="446" bestFit="1" customWidth="1"/>
    <col min="13059" max="13059" width="24.44140625" style="446" customWidth="1"/>
    <col min="13060" max="13060" width="19.6640625" style="446" customWidth="1"/>
    <col min="13061" max="13061" width="14.44140625" style="446" customWidth="1"/>
    <col min="13062" max="13062" width="15.44140625" style="446" customWidth="1"/>
    <col min="13063" max="13063" width="10.44140625" style="446" bestFit="1" customWidth="1"/>
    <col min="13064" max="13064" width="14" style="446" customWidth="1"/>
    <col min="13065" max="13312" width="8.88671875" style="446"/>
    <col min="13313" max="13314" width="6" style="446" bestFit="1" customWidth="1"/>
    <col min="13315" max="13315" width="24.44140625" style="446" customWidth="1"/>
    <col min="13316" max="13316" width="19.6640625" style="446" customWidth="1"/>
    <col min="13317" max="13317" width="14.44140625" style="446" customWidth="1"/>
    <col min="13318" max="13318" width="15.44140625" style="446" customWidth="1"/>
    <col min="13319" max="13319" width="10.44140625" style="446" bestFit="1" customWidth="1"/>
    <col min="13320" max="13320" width="14" style="446" customWidth="1"/>
    <col min="13321" max="13568" width="8.88671875" style="446"/>
    <col min="13569" max="13570" width="6" style="446" bestFit="1" customWidth="1"/>
    <col min="13571" max="13571" width="24.44140625" style="446" customWidth="1"/>
    <col min="13572" max="13572" width="19.6640625" style="446" customWidth="1"/>
    <col min="13573" max="13573" width="14.44140625" style="446" customWidth="1"/>
    <col min="13574" max="13574" width="15.44140625" style="446" customWidth="1"/>
    <col min="13575" max="13575" width="10.44140625" style="446" bestFit="1" customWidth="1"/>
    <col min="13576" max="13576" width="14" style="446" customWidth="1"/>
    <col min="13577" max="13824" width="8.88671875" style="446"/>
    <col min="13825" max="13826" width="6" style="446" bestFit="1" customWidth="1"/>
    <col min="13827" max="13827" width="24.44140625" style="446" customWidth="1"/>
    <col min="13828" max="13828" width="19.6640625" style="446" customWidth="1"/>
    <col min="13829" max="13829" width="14.44140625" style="446" customWidth="1"/>
    <col min="13830" max="13830" width="15.44140625" style="446" customWidth="1"/>
    <col min="13831" max="13831" width="10.44140625" style="446" bestFit="1" customWidth="1"/>
    <col min="13832" max="13832" width="14" style="446" customWidth="1"/>
    <col min="13833" max="14080" width="8.88671875" style="446"/>
    <col min="14081" max="14082" width="6" style="446" bestFit="1" customWidth="1"/>
    <col min="14083" max="14083" width="24.44140625" style="446" customWidth="1"/>
    <col min="14084" max="14084" width="19.6640625" style="446" customWidth="1"/>
    <col min="14085" max="14085" width="14.44140625" style="446" customWidth="1"/>
    <col min="14086" max="14086" width="15.44140625" style="446" customWidth="1"/>
    <col min="14087" max="14087" width="10.44140625" style="446" bestFit="1" customWidth="1"/>
    <col min="14088" max="14088" width="14" style="446" customWidth="1"/>
    <col min="14089" max="14336" width="8.88671875" style="446"/>
    <col min="14337" max="14338" width="6" style="446" bestFit="1" customWidth="1"/>
    <col min="14339" max="14339" width="24.44140625" style="446" customWidth="1"/>
    <col min="14340" max="14340" width="19.6640625" style="446" customWidth="1"/>
    <col min="14341" max="14341" width="14.44140625" style="446" customWidth="1"/>
    <col min="14342" max="14342" width="15.44140625" style="446" customWidth="1"/>
    <col min="14343" max="14343" width="10.44140625" style="446" bestFit="1" customWidth="1"/>
    <col min="14344" max="14344" width="14" style="446" customWidth="1"/>
    <col min="14345" max="14592" width="8.88671875" style="446"/>
    <col min="14593" max="14594" width="6" style="446" bestFit="1" customWidth="1"/>
    <col min="14595" max="14595" width="24.44140625" style="446" customWidth="1"/>
    <col min="14596" max="14596" width="19.6640625" style="446" customWidth="1"/>
    <col min="14597" max="14597" width="14.44140625" style="446" customWidth="1"/>
    <col min="14598" max="14598" width="15.44140625" style="446" customWidth="1"/>
    <col min="14599" max="14599" width="10.44140625" style="446" bestFit="1" customWidth="1"/>
    <col min="14600" max="14600" width="14" style="446" customWidth="1"/>
    <col min="14601" max="14848" width="8.88671875" style="446"/>
    <col min="14849" max="14850" width="6" style="446" bestFit="1" customWidth="1"/>
    <col min="14851" max="14851" width="24.44140625" style="446" customWidth="1"/>
    <col min="14852" max="14852" width="19.6640625" style="446" customWidth="1"/>
    <col min="14853" max="14853" width="14.44140625" style="446" customWidth="1"/>
    <col min="14854" max="14854" width="15.44140625" style="446" customWidth="1"/>
    <col min="14855" max="14855" width="10.44140625" style="446" bestFit="1" customWidth="1"/>
    <col min="14856" max="14856" width="14" style="446" customWidth="1"/>
    <col min="14857" max="15104" width="8.88671875" style="446"/>
    <col min="15105" max="15106" width="6" style="446" bestFit="1" customWidth="1"/>
    <col min="15107" max="15107" width="24.44140625" style="446" customWidth="1"/>
    <col min="15108" max="15108" width="19.6640625" style="446" customWidth="1"/>
    <col min="15109" max="15109" width="14.44140625" style="446" customWidth="1"/>
    <col min="15110" max="15110" width="15.44140625" style="446" customWidth="1"/>
    <col min="15111" max="15111" width="10.44140625" style="446" bestFit="1" customWidth="1"/>
    <col min="15112" max="15112" width="14" style="446" customWidth="1"/>
    <col min="15113" max="15360" width="8.88671875" style="446"/>
    <col min="15361" max="15362" width="6" style="446" bestFit="1" customWidth="1"/>
    <col min="15363" max="15363" width="24.44140625" style="446" customWidth="1"/>
    <col min="15364" max="15364" width="19.6640625" style="446" customWidth="1"/>
    <col min="15365" max="15365" width="14.44140625" style="446" customWidth="1"/>
    <col min="15366" max="15366" width="15.44140625" style="446" customWidth="1"/>
    <col min="15367" max="15367" width="10.44140625" style="446" bestFit="1" customWidth="1"/>
    <col min="15368" max="15368" width="14" style="446" customWidth="1"/>
    <col min="15369" max="15616" width="8.88671875" style="446"/>
    <col min="15617" max="15618" width="6" style="446" bestFit="1" customWidth="1"/>
    <col min="15619" max="15619" width="24.44140625" style="446" customWidth="1"/>
    <col min="15620" max="15620" width="19.6640625" style="446" customWidth="1"/>
    <col min="15621" max="15621" width="14.44140625" style="446" customWidth="1"/>
    <col min="15622" max="15622" width="15.44140625" style="446" customWidth="1"/>
    <col min="15623" max="15623" width="10.44140625" style="446" bestFit="1" customWidth="1"/>
    <col min="15624" max="15624" width="14" style="446" customWidth="1"/>
    <col min="15625" max="15872" width="8.88671875" style="446"/>
    <col min="15873" max="15874" width="6" style="446" bestFit="1" customWidth="1"/>
    <col min="15875" max="15875" width="24.44140625" style="446" customWidth="1"/>
    <col min="15876" max="15876" width="19.6640625" style="446" customWidth="1"/>
    <col min="15877" max="15877" width="14.44140625" style="446" customWidth="1"/>
    <col min="15878" max="15878" width="15.44140625" style="446" customWidth="1"/>
    <col min="15879" max="15879" width="10.44140625" style="446" bestFit="1" customWidth="1"/>
    <col min="15880" max="15880" width="14" style="446" customWidth="1"/>
    <col min="15881" max="16128" width="8.88671875" style="446"/>
    <col min="16129" max="16130" width="6" style="446" bestFit="1" customWidth="1"/>
    <col min="16131" max="16131" width="24.44140625" style="446" customWidth="1"/>
    <col min="16132" max="16132" width="19.6640625" style="446" customWidth="1"/>
    <col min="16133" max="16133" width="14.44140625" style="446" customWidth="1"/>
    <col min="16134" max="16134" width="15.44140625" style="446" customWidth="1"/>
    <col min="16135" max="16135" width="10.44140625" style="446" bestFit="1" customWidth="1"/>
    <col min="16136" max="16136" width="14" style="446" customWidth="1"/>
    <col min="16137" max="16384" width="8.88671875" style="446"/>
  </cols>
  <sheetData>
    <row r="1" spans="1:9" ht="18">
      <c r="A1" s="431" t="s">
        <v>69</v>
      </c>
      <c r="B1" s="431"/>
      <c r="C1" s="431"/>
      <c r="D1" s="431"/>
      <c r="E1" s="431"/>
      <c r="F1" s="431"/>
      <c r="G1" s="431"/>
      <c r="I1" s="498"/>
    </row>
    <row r="2" spans="1:9">
      <c r="A2" s="415" t="s">
        <v>538</v>
      </c>
      <c r="B2" s="540"/>
      <c r="C2" s="540"/>
      <c r="D2" s="540"/>
      <c r="E2" s="540"/>
      <c r="F2" s="450" t="s">
        <v>396</v>
      </c>
      <c r="G2" s="450"/>
    </row>
    <row r="3" spans="1:9">
      <c r="F3" s="424" t="s">
        <v>207</v>
      </c>
      <c r="G3" s="424"/>
    </row>
    <row r="4" spans="1:9" s="449" customFormat="1" ht="78">
      <c r="A4" s="232" t="s">
        <v>234</v>
      </c>
      <c r="B4" s="230" t="s">
        <v>424</v>
      </c>
      <c r="C4" s="230" t="s">
        <v>539</v>
      </c>
      <c r="D4" s="230" t="s">
        <v>540</v>
      </c>
      <c r="E4" s="230" t="s">
        <v>541</v>
      </c>
      <c r="F4" s="230" t="s">
        <v>542</v>
      </c>
      <c r="G4" s="230" t="s">
        <v>1580</v>
      </c>
    </row>
    <row r="5" spans="1:9">
      <c r="A5" s="232">
        <v>1</v>
      </c>
      <c r="B5" s="276" t="s">
        <v>1503</v>
      </c>
      <c r="C5" s="276"/>
      <c r="D5" s="276"/>
      <c r="E5" s="276"/>
      <c r="F5" s="276"/>
      <c r="G5" s="276"/>
    </row>
    <row r="6" spans="1:9">
      <c r="A6" s="235">
        <v>2</v>
      </c>
      <c r="B6" s="276"/>
      <c r="C6" s="276"/>
      <c r="D6" s="276"/>
      <c r="E6" s="276"/>
      <c r="F6" s="276"/>
      <c r="G6" s="276"/>
    </row>
    <row r="7" spans="1:9">
      <c r="A7" s="232">
        <v>3</v>
      </c>
      <c r="B7" s="276"/>
      <c r="C7" s="276"/>
      <c r="D7" s="276"/>
      <c r="E7" s="276"/>
      <c r="F7" s="276"/>
      <c r="G7" s="276"/>
    </row>
    <row r="8" spans="1:9">
      <c r="A8" s="235">
        <v>4</v>
      </c>
      <c r="B8" s="276"/>
      <c r="C8" s="276"/>
      <c r="D8" s="276"/>
      <c r="E8" s="276"/>
      <c r="F8" s="276"/>
      <c r="G8" s="276"/>
    </row>
    <row r="9" spans="1:9">
      <c r="A9" s="232">
        <v>5</v>
      </c>
      <c r="B9" s="276"/>
      <c r="C9" s="276"/>
      <c r="D9" s="276"/>
      <c r="E9" s="276"/>
      <c r="F9" s="276"/>
      <c r="G9" s="276"/>
    </row>
    <row r="10" spans="1:9">
      <c r="A10" s="235">
        <v>6</v>
      </c>
      <c r="B10" s="276"/>
      <c r="C10" s="276"/>
      <c r="D10" s="276"/>
      <c r="E10" s="276"/>
      <c r="F10" s="276"/>
      <c r="G10" s="276"/>
    </row>
    <row r="11" spans="1:9">
      <c r="A11" s="232">
        <v>7</v>
      </c>
      <c r="B11" s="276"/>
      <c r="C11" s="276"/>
      <c r="D11" s="276"/>
      <c r="E11" s="276"/>
      <c r="F11" s="276"/>
      <c r="G11" s="276"/>
    </row>
    <row r="12" spans="1:9">
      <c r="A12" s="235">
        <v>8</v>
      </c>
      <c r="B12" s="276"/>
      <c r="C12" s="276"/>
      <c r="D12" s="276"/>
      <c r="E12" s="276"/>
      <c r="F12" s="276"/>
      <c r="G12" s="276"/>
    </row>
    <row r="13" spans="1:9">
      <c r="A13" s="232">
        <v>9</v>
      </c>
      <c r="B13" s="276"/>
      <c r="C13" s="276"/>
      <c r="D13" s="276"/>
      <c r="E13" s="276"/>
      <c r="F13" s="276"/>
      <c r="G13" s="276"/>
    </row>
    <row r="14" spans="1:9">
      <c r="A14" s="235">
        <v>10</v>
      </c>
      <c r="B14" s="276"/>
      <c r="C14" s="276"/>
      <c r="D14" s="276"/>
      <c r="E14" s="276"/>
      <c r="F14" s="276"/>
      <c r="G14" s="276"/>
    </row>
    <row r="15" spans="1:9">
      <c r="A15" s="232">
        <v>11</v>
      </c>
      <c r="B15" s="276"/>
      <c r="C15" s="276"/>
      <c r="D15" s="276"/>
      <c r="E15" s="276"/>
      <c r="F15" s="276"/>
      <c r="G15" s="276"/>
    </row>
    <row r="16" spans="1:9">
      <c r="A16" s="235">
        <v>12</v>
      </c>
      <c r="B16" s="276"/>
      <c r="C16" s="276"/>
      <c r="D16" s="276"/>
      <c r="E16" s="276"/>
      <c r="F16" s="276"/>
      <c r="G16" s="276"/>
    </row>
    <row r="17" spans="1:7">
      <c r="A17" s="232">
        <v>13</v>
      </c>
      <c r="B17" s="276"/>
      <c r="C17" s="276"/>
      <c r="D17" s="276"/>
      <c r="E17" s="276"/>
      <c r="F17" s="276"/>
      <c r="G17" s="276"/>
    </row>
    <row r="18" spans="1:7">
      <c r="A18" s="541" t="s">
        <v>543</v>
      </c>
      <c r="B18" s="541"/>
    </row>
    <row r="19" spans="1:7">
      <c r="A19" s="542" t="s">
        <v>544</v>
      </c>
      <c r="B19" s="542"/>
      <c r="C19" s="542"/>
      <c r="D19" s="542"/>
      <c r="E19" s="542"/>
      <c r="F19" s="542"/>
      <c r="G19" s="543"/>
    </row>
    <row r="20" spans="1:7">
      <c r="A20" s="542" t="s">
        <v>545</v>
      </c>
      <c r="B20" s="543"/>
      <c r="C20" s="543"/>
      <c r="D20" s="543"/>
      <c r="E20" s="543"/>
      <c r="F20" s="543"/>
      <c r="G20" s="543"/>
    </row>
    <row r="21" spans="1:7">
      <c r="A21" s="530"/>
      <c r="B21" s="500"/>
      <c r="C21" s="500"/>
      <c r="D21" s="500"/>
      <c r="E21" s="500"/>
      <c r="F21" s="500"/>
      <c r="G21" s="500"/>
    </row>
    <row r="22" spans="1:7">
      <c r="A22" s="530"/>
      <c r="B22" s="500"/>
      <c r="C22" s="500"/>
      <c r="D22" s="500"/>
      <c r="E22" s="500"/>
      <c r="F22" s="500"/>
      <c r="G22" s="500"/>
    </row>
    <row r="23" spans="1:7">
      <c r="A23" s="544"/>
      <c r="B23" s="545"/>
      <c r="C23" s="545"/>
      <c r="D23" s="545"/>
      <c r="E23" s="545"/>
      <c r="F23" s="545"/>
      <c r="G23" s="545"/>
    </row>
    <row r="24" spans="1:7">
      <c r="A24" s="546"/>
      <c r="B24" s="547"/>
      <c r="C24" s="547"/>
      <c r="D24" s="547"/>
      <c r="E24" s="547"/>
      <c r="F24" s="547"/>
      <c r="G24" s="547"/>
    </row>
    <row r="25" spans="1:7">
      <c r="A25" s="546"/>
      <c r="B25" s="547"/>
      <c r="C25" s="547"/>
      <c r="D25" s="547"/>
      <c r="E25" s="547"/>
      <c r="F25" s="547"/>
      <c r="G25" s="547"/>
    </row>
    <row r="26" spans="1:7">
      <c r="A26" s="546"/>
      <c r="B26" s="547"/>
      <c r="C26" s="547"/>
      <c r="D26" s="547"/>
      <c r="E26" s="547"/>
      <c r="F26" s="547"/>
      <c r="G26" s="547"/>
    </row>
    <row r="27" spans="1:7">
      <c r="D27" s="446" t="s">
        <v>546</v>
      </c>
      <c r="E27" s="369" t="s">
        <v>105</v>
      </c>
      <c r="F27" s="427"/>
      <c r="G27" s="427"/>
    </row>
    <row r="29" spans="1:7">
      <c r="A29" s="350" t="s">
        <v>183</v>
      </c>
      <c r="B29" s="350"/>
      <c r="C29" s="350"/>
      <c r="D29" s="350"/>
      <c r="E29" s="350"/>
      <c r="F29" s="350"/>
      <c r="G29" s="350"/>
    </row>
    <row r="30" spans="1:7">
      <c r="A30" s="350">
        <v>1</v>
      </c>
      <c r="B30" s="350" t="s">
        <v>185</v>
      </c>
      <c r="C30" s="427" t="s">
        <v>499</v>
      </c>
      <c r="D30" s="427"/>
      <c r="E30" s="427"/>
      <c r="F30" s="427"/>
      <c r="G30" s="427"/>
    </row>
    <row r="31" spans="1:7" ht="31.2">
      <c r="A31" s="350">
        <v>2</v>
      </c>
      <c r="B31" s="401" t="s">
        <v>187</v>
      </c>
      <c r="C31" s="398">
        <v>18</v>
      </c>
      <c r="D31" s="398"/>
      <c r="E31" s="398"/>
      <c r="F31" s="398"/>
      <c r="G31" s="398"/>
    </row>
    <row r="32" spans="1:7" ht="31.2">
      <c r="A32" s="350">
        <v>3</v>
      </c>
      <c r="B32" s="401" t="s">
        <v>188</v>
      </c>
      <c r="C32" s="427"/>
      <c r="D32" s="427"/>
      <c r="E32" s="427"/>
      <c r="F32" s="427"/>
      <c r="G32" s="427"/>
    </row>
    <row r="33" spans="1:7" ht="31.2">
      <c r="A33" s="350">
        <v>4</v>
      </c>
      <c r="B33" s="401" t="s">
        <v>190</v>
      </c>
      <c r="C33" s="427"/>
      <c r="D33" s="427"/>
      <c r="E33" s="427"/>
      <c r="F33" s="427"/>
      <c r="G33" s="427"/>
    </row>
    <row r="34" spans="1:7" ht="31.2">
      <c r="A34" s="350">
        <v>5</v>
      </c>
      <c r="B34" s="401" t="s">
        <v>192</v>
      </c>
      <c r="C34" s="427"/>
      <c r="D34" s="427"/>
      <c r="E34" s="427"/>
      <c r="F34" s="427"/>
      <c r="G34" s="427"/>
    </row>
  </sheetData>
  <mergeCells count="15">
    <mergeCell ref="A18:B18"/>
    <mergeCell ref="A1:G1"/>
    <mergeCell ref="A2:E2"/>
    <mergeCell ref="F2:G2"/>
    <mergeCell ref="F3:G3"/>
    <mergeCell ref="B5:G17"/>
    <mergeCell ref="C32:G32"/>
    <mergeCell ref="C33:G33"/>
    <mergeCell ref="C34:G34"/>
    <mergeCell ref="A19:G19"/>
    <mergeCell ref="A20:G20"/>
    <mergeCell ref="A23:G23"/>
    <mergeCell ref="E27:G27"/>
    <mergeCell ref="C30:G30"/>
    <mergeCell ref="C31:G31"/>
  </mergeCells>
  <printOptions horizontalCentered="1"/>
  <pageMargins left="0.78740157480314965" right="0.78740157480314965" top="0.78740157480314965" bottom="0.78740157480314965" header="0" footer="0"/>
  <pageSetup paperSize="9" scale="7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C3E6-F2DC-4416-812C-24C2F8C3EBB8}">
  <dimension ref="A1:J22"/>
  <sheetViews>
    <sheetView view="pageBreakPreview" workbookViewId="0">
      <selection activeCell="D27" sqref="D27"/>
    </sheetView>
  </sheetViews>
  <sheetFormatPr defaultColWidth="9.109375" defaultRowHeight="15.6"/>
  <cols>
    <col min="1" max="1" width="3.109375" style="350" bestFit="1" customWidth="1"/>
    <col min="2" max="2" width="2.6640625" style="350" bestFit="1" customWidth="1"/>
    <col min="3" max="3" width="43.33203125" style="350" customWidth="1"/>
    <col min="4" max="9" width="17.88671875" style="350" customWidth="1"/>
    <col min="10" max="16384" width="9.109375" style="350"/>
  </cols>
  <sheetData>
    <row r="1" spans="1:10" ht="18">
      <c r="A1" s="431" t="s">
        <v>69</v>
      </c>
      <c r="B1" s="431"/>
      <c r="C1" s="431"/>
      <c r="D1" s="431"/>
      <c r="E1" s="431"/>
      <c r="F1" s="431"/>
      <c r="G1" s="431"/>
      <c r="H1" s="431"/>
      <c r="I1" s="431"/>
    </row>
    <row r="2" spans="1:10">
      <c r="A2" s="539" t="s">
        <v>547</v>
      </c>
      <c r="B2" s="539"/>
      <c r="C2" s="539"/>
      <c r="D2" s="450"/>
      <c r="E2" s="450"/>
      <c r="F2" s="360"/>
      <c r="G2" s="450" t="s">
        <v>396</v>
      </c>
      <c r="H2" s="450"/>
      <c r="I2" s="450"/>
    </row>
    <row r="3" spans="1:10">
      <c r="A3" s="487"/>
      <c r="B3" s="487"/>
      <c r="C3" s="487"/>
      <c r="D3" s="454"/>
      <c r="E3" s="454"/>
      <c r="F3" s="449"/>
      <c r="I3" s="449" t="s">
        <v>207</v>
      </c>
    </row>
    <row r="4" spans="1:10">
      <c r="A4" s="267"/>
      <c r="B4" s="267" t="s">
        <v>5</v>
      </c>
      <c r="C4" s="267"/>
      <c r="D4" s="170" t="s">
        <v>1445</v>
      </c>
      <c r="E4" s="170"/>
      <c r="F4" s="126" t="s">
        <v>1446</v>
      </c>
      <c r="G4" s="126"/>
      <c r="H4" s="170" t="s">
        <v>1828</v>
      </c>
      <c r="I4" s="170"/>
    </row>
    <row r="5" spans="1:10" ht="46.8">
      <c r="A5" s="267"/>
      <c r="B5" s="267"/>
      <c r="C5" s="267"/>
      <c r="D5" s="87" t="s">
        <v>1504</v>
      </c>
      <c r="E5" s="86" t="s">
        <v>15</v>
      </c>
      <c r="F5" s="87" t="s">
        <v>406</v>
      </c>
      <c r="G5" s="106" t="s">
        <v>1588</v>
      </c>
      <c r="H5" s="87" t="s">
        <v>406</v>
      </c>
      <c r="I5" s="87" t="s">
        <v>60</v>
      </c>
    </row>
    <row r="6" spans="1:10">
      <c r="A6" s="235" t="s">
        <v>76</v>
      </c>
      <c r="B6" s="235" t="s">
        <v>160</v>
      </c>
      <c r="C6" s="269" t="s">
        <v>549</v>
      </c>
      <c r="D6" s="37">
        <v>2398.9699999999998</v>
      </c>
      <c r="E6" s="37">
        <v>3050.63</v>
      </c>
      <c r="F6" s="37">
        <v>2980.06</v>
      </c>
      <c r="G6" s="5">
        <f>E12</f>
        <v>3426.3398491380608</v>
      </c>
      <c r="H6" s="37">
        <v>1496.2</v>
      </c>
      <c r="I6" s="5">
        <f>G12</f>
        <v>1603.5107393929943</v>
      </c>
    </row>
    <row r="7" spans="1:10" ht="31.2">
      <c r="A7" s="235"/>
      <c r="B7" s="235" t="s">
        <v>163</v>
      </c>
      <c r="C7" s="269" t="s">
        <v>550</v>
      </c>
      <c r="D7" s="37">
        <v>0</v>
      </c>
      <c r="E7" s="37">
        <v>0</v>
      </c>
      <c r="F7" s="37">
        <v>0</v>
      </c>
      <c r="G7" s="37">
        <v>0</v>
      </c>
      <c r="H7" s="37">
        <v>0</v>
      </c>
      <c r="I7" s="37">
        <v>0</v>
      </c>
    </row>
    <row r="8" spans="1:10">
      <c r="A8" s="235" t="s">
        <v>84</v>
      </c>
      <c r="B8" s="235" t="s">
        <v>160</v>
      </c>
      <c r="C8" s="269" t="s">
        <v>551</v>
      </c>
      <c r="D8" s="37">
        <v>1146.22</v>
      </c>
      <c r="E8" s="37">
        <v>1694.02</v>
      </c>
      <c r="F8" s="37">
        <v>803.63</v>
      </c>
      <c r="G8" s="37">
        <v>1247.688274375</v>
      </c>
      <c r="H8" s="37">
        <v>541.65</v>
      </c>
      <c r="I8" s="37">
        <v>645.16999999999996</v>
      </c>
    </row>
    <row r="9" spans="1:10" ht="31.2">
      <c r="A9" s="235"/>
      <c r="B9" s="235" t="s">
        <v>163</v>
      </c>
      <c r="C9" s="269" t="s">
        <v>550</v>
      </c>
      <c r="D9" s="37">
        <v>0</v>
      </c>
      <c r="E9" s="37">
        <v>0</v>
      </c>
      <c r="F9" s="37">
        <v>0</v>
      </c>
      <c r="G9" s="37">
        <v>0</v>
      </c>
      <c r="H9" s="37">
        <v>0</v>
      </c>
      <c r="I9" s="37">
        <v>0</v>
      </c>
    </row>
    <row r="10" spans="1:10">
      <c r="A10" s="235" t="s">
        <v>92</v>
      </c>
      <c r="B10" s="235" t="s">
        <v>160</v>
      </c>
      <c r="C10" s="269" t="s">
        <v>552</v>
      </c>
      <c r="D10" s="37">
        <v>1429.67</v>
      </c>
      <c r="E10" s="37">
        <f>'F7-2'!D17-E11</f>
        <v>1258.7665348636638</v>
      </c>
      <c r="F10" s="37">
        <v>2311.5100000000002</v>
      </c>
      <c r="G10" s="5">
        <v>3070.5173841200663</v>
      </c>
      <c r="H10" s="37">
        <v>1795.64</v>
      </c>
      <c r="I10" s="5">
        <v>1413.476983799</v>
      </c>
      <c r="J10" s="453"/>
    </row>
    <row r="11" spans="1:10" ht="31.2">
      <c r="A11" s="235"/>
      <c r="B11" s="235" t="s">
        <v>163</v>
      </c>
      <c r="C11" s="269" t="s">
        <v>553</v>
      </c>
      <c r="D11" s="37">
        <v>0</v>
      </c>
      <c r="E11" s="37">
        <v>59.543615998274873</v>
      </c>
      <c r="F11" s="37">
        <v>0</v>
      </c>
      <c r="G11" s="37">
        <v>0</v>
      </c>
      <c r="H11" s="37">
        <v>0</v>
      </c>
      <c r="I11" s="37">
        <v>0</v>
      </c>
    </row>
    <row r="12" spans="1:10">
      <c r="A12" s="235" t="s">
        <v>94</v>
      </c>
      <c r="B12" s="284" t="s">
        <v>160</v>
      </c>
      <c r="C12" s="269" t="s">
        <v>554</v>
      </c>
      <c r="D12" s="37">
        <f t="shared" ref="D12:I12" si="0">D6+D8-D10-D11</f>
        <v>2115.5199999999995</v>
      </c>
      <c r="E12" s="37">
        <f t="shared" si="0"/>
        <v>3426.3398491380608</v>
      </c>
      <c r="F12" s="37">
        <f t="shared" si="0"/>
        <v>1472.1799999999998</v>
      </c>
      <c r="G12" s="37">
        <f t="shared" si="0"/>
        <v>1603.5107393929943</v>
      </c>
      <c r="H12" s="37">
        <f t="shared" si="0"/>
        <v>242.20999999999981</v>
      </c>
      <c r="I12" s="37">
        <f t="shared" si="0"/>
        <v>835.2037555939944</v>
      </c>
    </row>
    <row r="13" spans="1:10" ht="31.2">
      <c r="A13" s="235"/>
      <c r="B13" s="284" t="s">
        <v>163</v>
      </c>
      <c r="C13" s="269" t="s">
        <v>550</v>
      </c>
      <c r="D13" s="37">
        <v>0</v>
      </c>
      <c r="E13" s="37">
        <v>0</v>
      </c>
      <c r="F13" s="37">
        <v>0</v>
      </c>
      <c r="G13" s="37">
        <v>0</v>
      </c>
      <c r="H13" s="37">
        <v>0</v>
      </c>
      <c r="I13" s="37">
        <v>0</v>
      </c>
    </row>
    <row r="14" spans="1:10">
      <c r="A14" s="268"/>
      <c r="B14" s="268"/>
      <c r="C14" s="269"/>
      <c r="D14" s="235"/>
      <c r="E14" s="235"/>
      <c r="F14" s="235"/>
      <c r="G14" s="5">
        <f>G10+G11</f>
        <v>3070.5173841200663</v>
      </c>
      <c r="H14" s="37"/>
      <c r="I14" s="5">
        <f>I10+I11</f>
        <v>1413.476983799</v>
      </c>
    </row>
    <row r="20" spans="5:9">
      <c r="E20" s="442"/>
      <c r="F20" s="442"/>
    </row>
    <row r="22" spans="5:9">
      <c r="G22" s="369" t="s">
        <v>105</v>
      </c>
      <c r="H22" s="369"/>
      <c r="I22" s="369"/>
    </row>
  </sheetData>
  <mergeCells count="11">
    <mergeCell ref="G22:I22"/>
    <mergeCell ref="A1:I1"/>
    <mergeCell ref="A2:C2"/>
    <mergeCell ref="D2:E2"/>
    <mergeCell ref="G2:I2"/>
    <mergeCell ref="D3:E3"/>
    <mergeCell ref="A4:A5"/>
    <mergeCell ref="B4:C5"/>
    <mergeCell ref="D4:E4"/>
    <mergeCell ref="F4:G4"/>
    <mergeCell ref="H4:I4"/>
  </mergeCells>
  <printOptions horizontalCentered="1"/>
  <pageMargins left="0.78740157480314965" right="0.78740157480314965" top="0.78740157480314965" bottom="0.78740157480314965" header="0" footer="0"/>
  <pageSetup paperSize="9" scale="75"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A5F8-87A7-48DD-8E7F-E02BD686645B}">
  <dimension ref="A1:K20"/>
  <sheetViews>
    <sheetView view="pageBreakPreview" workbookViewId="0">
      <selection activeCell="E17" sqref="E17"/>
    </sheetView>
  </sheetViews>
  <sheetFormatPr defaultColWidth="9.109375" defaultRowHeight="15.6"/>
  <cols>
    <col min="1" max="1" width="9.109375" style="350" customWidth="1"/>
    <col min="2" max="2" width="34.109375" style="350" customWidth="1"/>
    <col min="3" max="3" width="11.88671875" style="350" bestFit="1" customWidth="1"/>
    <col min="4" max="4" width="9.6640625" style="350" bestFit="1" customWidth="1"/>
    <col min="5" max="5" width="11" style="350" bestFit="1" customWidth="1"/>
    <col min="6" max="6" width="11.88671875" style="350" bestFit="1" customWidth="1"/>
    <col min="7" max="7" width="11" style="350" bestFit="1" customWidth="1"/>
    <col min="8" max="11" width="11.6640625" style="350" customWidth="1"/>
    <col min="12" max="16384" width="9.109375" style="350"/>
  </cols>
  <sheetData>
    <row r="1" spans="1:11" ht="18">
      <c r="A1" s="431" t="s">
        <v>69</v>
      </c>
      <c r="B1" s="431"/>
      <c r="C1" s="431"/>
      <c r="D1" s="431"/>
      <c r="E1" s="431"/>
      <c r="F1" s="431"/>
      <c r="G1" s="431"/>
      <c r="H1" s="431"/>
      <c r="I1" s="431"/>
      <c r="J1" s="431"/>
      <c r="K1" s="431"/>
    </row>
    <row r="2" spans="1:11">
      <c r="J2" s="450" t="s">
        <v>396</v>
      </c>
      <c r="K2" s="450"/>
    </row>
    <row r="3" spans="1:11">
      <c r="A3" s="315" t="s">
        <v>1827</v>
      </c>
      <c r="B3" s="315"/>
      <c r="C3" s="315"/>
      <c r="D3" s="315"/>
      <c r="E3" s="315"/>
      <c r="F3" s="315"/>
      <c r="G3" s="315"/>
      <c r="H3" s="315"/>
      <c r="I3" s="315"/>
      <c r="J3" s="315"/>
      <c r="K3" s="315"/>
    </row>
    <row r="4" spans="1:11">
      <c r="A4" s="127" t="s">
        <v>423</v>
      </c>
      <c r="B4" s="127" t="s">
        <v>5</v>
      </c>
      <c r="C4" s="170" t="s">
        <v>1445</v>
      </c>
      <c r="D4" s="170"/>
      <c r="E4" s="170"/>
      <c r="F4" s="126" t="s">
        <v>1446</v>
      </c>
      <c r="G4" s="126"/>
      <c r="H4" s="126"/>
      <c r="I4" s="170" t="s">
        <v>1828</v>
      </c>
      <c r="J4" s="170"/>
      <c r="K4" s="170"/>
    </row>
    <row r="5" spans="1:11">
      <c r="A5" s="127"/>
      <c r="B5" s="127"/>
      <c r="C5" s="106" t="s">
        <v>555</v>
      </c>
      <c r="D5" s="106" t="s">
        <v>556</v>
      </c>
      <c r="E5" s="106" t="s">
        <v>115</v>
      </c>
      <c r="F5" s="106" t="s">
        <v>555</v>
      </c>
      <c r="G5" s="106" t="s">
        <v>556</v>
      </c>
      <c r="H5" s="106" t="s">
        <v>115</v>
      </c>
      <c r="I5" s="106" t="s">
        <v>555</v>
      </c>
      <c r="J5" s="106" t="s">
        <v>556</v>
      </c>
      <c r="K5" s="106" t="s">
        <v>115</v>
      </c>
    </row>
    <row r="6" spans="1:11">
      <c r="A6" s="99">
        <v>1</v>
      </c>
      <c r="B6" s="111" t="s">
        <v>557</v>
      </c>
      <c r="C6" s="5">
        <v>1993.873</v>
      </c>
      <c r="D6" s="5">
        <v>202.24</v>
      </c>
      <c r="E6" s="5">
        <v>854.51700000000005</v>
      </c>
      <c r="F6" s="6">
        <f>C12</f>
        <v>2258.0518738666428</v>
      </c>
      <c r="G6" s="6">
        <f t="shared" ref="G6:K6" si="0">D12</f>
        <v>200.5514579</v>
      </c>
      <c r="H6" s="6">
        <f t="shared" si="0"/>
        <v>967.73651737141847</v>
      </c>
      <c r="I6" s="6">
        <f t="shared" si="0"/>
        <v>866.98072871059003</v>
      </c>
      <c r="J6" s="6">
        <f t="shared" si="0"/>
        <v>116.56127960000001</v>
      </c>
      <c r="K6" s="6">
        <f t="shared" si="0"/>
        <v>619.96873108240527</v>
      </c>
    </row>
    <row r="7" spans="1:11">
      <c r="A7" s="99">
        <v>2</v>
      </c>
      <c r="B7" s="111" t="s">
        <v>558</v>
      </c>
      <c r="C7" s="5">
        <v>1130.50478275</v>
      </c>
      <c r="D7" s="5">
        <v>79.013167500000009</v>
      </c>
      <c r="E7" s="5">
        <v>484.50204974999997</v>
      </c>
      <c r="F7" s="5">
        <v>971.71388134000017</v>
      </c>
      <c r="G7" s="5">
        <v>33.045922700000006</v>
      </c>
      <c r="H7" s="5">
        <v>242.92847033500004</v>
      </c>
      <c r="I7" s="5">
        <v>508.45599999999996</v>
      </c>
      <c r="J7" s="5">
        <v>9.6</v>
      </c>
      <c r="K7" s="5">
        <v>127.11399999999999</v>
      </c>
    </row>
    <row r="8" spans="1:11">
      <c r="A8" s="99">
        <v>3</v>
      </c>
      <c r="B8" s="111" t="s">
        <v>559</v>
      </c>
      <c r="C8" s="5"/>
      <c r="D8" s="6"/>
      <c r="E8" s="6"/>
      <c r="F8" s="6"/>
      <c r="G8" s="6"/>
      <c r="H8" s="6"/>
      <c r="I8" s="5"/>
      <c r="J8" s="5"/>
      <c r="K8" s="5"/>
    </row>
    <row r="9" spans="1:11">
      <c r="A9" s="99"/>
      <c r="B9" s="111" t="s">
        <v>560</v>
      </c>
      <c r="C9" s="5">
        <v>824.64537768456466</v>
      </c>
      <c r="D9" s="5">
        <v>80.701709600000001</v>
      </c>
      <c r="E9" s="5">
        <v>353.41944757909914</v>
      </c>
      <c r="F9" s="5">
        <v>2362.785026496053</v>
      </c>
      <c r="G9" s="5">
        <v>117.036101</v>
      </c>
      <c r="H9" s="5">
        <v>590.69625662401324</v>
      </c>
      <c r="I9" s="5">
        <v>1123.1015870392</v>
      </c>
      <c r="J9" s="5">
        <v>9.6</v>
      </c>
      <c r="K9" s="5">
        <v>280.7753967598</v>
      </c>
    </row>
    <row r="10" spans="1:11">
      <c r="A10" s="99"/>
      <c r="B10" s="111" t="s">
        <v>561</v>
      </c>
      <c r="C10" s="5">
        <v>41.680531198792409</v>
      </c>
      <c r="D10" s="5">
        <v>0</v>
      </c>
      <c r="E10" s="5">
        <v>17.863084799482461</v>
      </c>
      <c r="F10" s="5">
        <v>0</v>
      </c>
      <c r="G10" s="5">
        <v>0</v>
      </c>
      <c r="H10" s="5">
        <v>0</v>
      </c>
      <c r="I10" s="5">
        <v>0</v>
      </c>
      <c r="J10" s="5">
        <v>0</v>
      </c>
      <c r="K10" s="5">
        <v>0</v>
      </c>
    </row>
    <row r="11" spans="1:11">
      <c r="A11" s="99"/>
      <c r="B11" s="111" t="s">
        <v>562</v>
      </c>
      <c r="C11" s="5"/>
      <c r="D11" s="5"/>
      <c r="E11" s="6"/>
      <c r="F11" s="5"/>
      <c r="G11" s="5"/>
      <c r="H11" s="5"/>
      <c r="I11" s="5"/>
      <c r="J11" s="5"/>
      <c r="K11" s="5"/>
    </row>
    <row r="12" spans="1:11">
      <c r="A12" s="99">
        <v>4</v>
      </c>
      <c r="B12" s="111" t="s">
        <v>563</v>
      </c>
      <c r="C12" s="5">
        <f t="shared" ref="C12:K12" si="1">C6+C7-C9-C10</f>
        <v>2258.0518738666428</v>
      </c>
      <c r="D12" s="5">
        <f>D6+D7-D9-D10</f>
        <v>200.5514579</v>
      </c>
      <c r="E12" s="5">
        <f>E6+E7-E9-E10</f>
        <v>967.73651737141847</v>
      </c>
      <c r="F12" s="5">
        <f t="shared" si="1"/>
        <v>866.98072871059003</v>
      </c>
      <c r="G12" s="5">
        <f t="shared" si="1"/>
        <v>116.56127960000001</v>
      </c>
      <c r="H12" s="5">
        <f t="shared" si="1"/>
        <v>619.96873108240527</v>
      </c>
      <c r="I12" s="5">
        <f t="shared" si="1"/>
        <v>252.33514167138992</v>
      </c>
      <c r="J12" s="5">
        <f t="shared" si="1"/>
        <v>116.56127960000001</v>
      </c>
      <c r="K12" s="5">
        <f t="shared" si="1"/>
        <v>466.3073343226053</v>
      </c>
    </row>
    <row r="13" spans="1:11">
      <c r="C13" s="9"/>
      <c r="D13" s="9"/>
      <c r="E13" s="9"/>
      <c r="F13" s="9"/>
      <c r="G13" s="9"/>
      <c r="H13" s="9"/>
      <c r="I13" s="9"/>
      <c r="J13" s="9"/>
      <c r="K13" s="9"/>
    </row>
    <row r="16" spans="1:11">
      <c r="E16" s="442"/>
      <c r="G16" s="442"/>
    </row>
    <row r="18" spans="5:11">
      <c r="E18" s="442"/>
      <c r="G18" s="442"/>
    </row>
    <row r="20" spans="5:11">
      <c r="I20" s="369" t="s">
        <v>105</v>
      </c>
      <c r="J20" s="427"/>
      <c r="K20" s="427"/>
    </row>
  </sheetData>
  <mergeCells count="9">
    <mergeCell ref="A1:K1"/>
    <mergeCell ref="I20:K20"/>
    <mergeCell ref="J2:K2"/>
    <mergeCell ref="A3:K3"/>
    <mergeCell ref="A4:A5"/>
    <mergeCell ref="B4:B5"/>
    <mergeCell ref="C4:E4"/>
    <mergeCell ref="F4:H4"/>
    <mergeCell ref="I4:K4"/>
  </mergeCells>
  <printOptions horizontalCentered="1"/>
  <pageMargins left="0.78740157480314965" right="0.78740157480314965" top="0.78740157480314965" bottom="0.78740157480314965" header="0" footer="0"/>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E3A2A-8972-4EDB-9C67-80254DB19621}">
  <dimension ref="A1:D44"/>
  <sheetViews>
    <sheetView view="pageBreakPreview" topLeftCell="A22" workbookViewId="0">
      <selection activeCell="D27" sqref="D27"/>
    </sheetView>
  </sheetViews>
  <sheetFormatPr defaultRowHeight="15.6"/>
  <cols>
    <col min="1" max="1" width="8.88671875" style="366"/>
    <col min="2" max="2" width="8.88671875" style="366" customWidth="1"/>
    <col min="3" max="3" width="14.44140625" style="366" customWidth="1"/>
    <col min="4" max="4" width="86.44140625" style="350" bestFit="1" customWidth="1"/>
    <col min="5" max="217" width="8.88671875" style="350"/>
    <col min="218" max="218" width="12.33203125" style="350" customWidth="1"/>
    <col min="219" max="219" width="60" style="350" customWidth="1"/>
    <col min="220" max="473" width="8.88671875" style="350"/>
    <col min="474" max="474" width="12.33203125" style="350" customWidth="1"/>
    <col min="475" max="475" width="60" style="350" customWidth="1"/>
    <col min="476" max="729" width="8.88671875" style="350"/>
    <col min="730" max="730" width="12.33203125" style="350" customWidth="1"/>
    <col min="731" max="731" width="60" style="350" customWidth="1"/>
    <col min="732" max="985" width="8.88671875" style="350"/>
    <col min="986" max="986" width="12.33203125" style="350" customWidth="1"/>
    <col min="987" max="987" width="60" style="350" customWidth="1"/>
    <col min="988" max="1241" width="8.88671875" style="350"/>
    <col min="1242" max="1242" width="12.33203125" style="350" customWidth="1"/>
    <col min="1243" max="1243" width="60" style="350" customWidth="1"/>
    <col min="1244" max="1497" width="8.88671875" style="350"/>
    <col min="1498" max="1498" width="12.33203125" style="350" customWidth="1"/>
    <col min="1499" max="1499" width="60" style="350" customWidth="1"/>
    <col min="1500" max="1753" width="8.88671875" style="350"/>
    <col min="1754" max="1754" width="12.33203125" style="350" customWidth="1"/>
    <col min="1755" max="1755" width="60" style="350" customWidth="1"/>
    <col min="1756" max="2009" width="8.88671875" style="350"/>
    <col min="2010" max="2010" width="12.33203125" style="350" customWidth="1"/>
    <col min="2011" max="2011" width="60" style="350" customWidth="1"/>
    <col min="2012" max="2265" width="8.88671875" style="350"/>
    <col min="2266" max="2266" width="12.33203125" style="350" customWidth="1"/>
    <col min="2267" max="2267" width="60" style="350" customWidth="1"/>
    <col min="2268" max="2521" width="8.88671875" style="350"/>
    <col min="2522" max="2522" width="12.33203125" style="350" customWidth="1"/>
    <col min="2523" max="2523" width="60" style="350" customWidth="1"/>
    <col min="2524" max="2777" width="8.88671875" style="350"/>
    <col min="2778" max="2778" width="12.33203125" style="350" customWidth="1"/>
    <col min="2779" max="2779" width="60" style="350" customWidth="1"/>
    <col min="2780" max="3033" width="8.88671875" style="350"/>
    <col min="3034" max="3034" width="12.33203125" style="350" customWidth="1"/>
    <col min="3035" max="3035" width="60" style="350" customWidth="1"/>
    <col min="3036" max="3289" width="8.88671875" style="350"/>
    <col min="3290" max="3290" width="12.33203125" style="350" customWidth="1"/>
    <col min="3291" max="3291" width="60" style="350" customWidth="1"/>
    <col min="3292" max="3545" width="8.88671875" style="350"/>
    <col min="3546" max="3546" width="12.33203125" style="350" customWidth="1"/>
    <col min="3547" max="3547" width="60" style="350" customWidth="1"/>
    <col min="3548" max="3801" width="8.88671875" style="350"/>
    <col min="3802" max="3802" width="12.33203125" style="350" customWidth="1"/>
    <col min="3803" max="3803" width="60" style="350" customWidth="1"/>
    <col min="3804" max="4057" width="8.88671875" style="350"/>
    <col min="4058" max="4058" width="12.33203125" style="350" customWidth="1"/>
    <col min="4059" max="4059" width="60" style="350" customWidth="1"/>
    <col min="4060" max="4313" width="8.88671875" style="350"/>
    <col min="4314" max="4314" width="12.33203125" style="350" customWidth="1"/>
    <col min="4315" max="4315" width="60" style="350" customWidth="1"/>
    <col min="4316" max="4569" width="8.88671875" style="350"/>
    <col min="4570" max="4570" width="12.33203125" style="350" customWidth="1"/>
    <col min="4571" max="4571" width="60" style="350" customWidth="1"/>
    <col min="4572" max="4825" width="8.88671875" style="350"/>
    <col min="4826" max="4826" width="12.33203125" style="350" customWidth="1"/>
    <col min="4827" max="4827" width="60" style="350" customWidth="1"/>
    <col min="4828" max="5081" width="8.88671875" style="350"/>
    <col min="5082" max="5082" width="12.33203125" style="350" customWidth="1"/>
    <col min="5083" max="5083" width="60" style="350" customWidth="1"/>
    <col min="5084" max="5337" width="8.88671875" style="350"/>
    <col min="5338" max="5338" width="12.33203125" style="350" customWidth="1"/>
    <col min="5339" max="5339" width="60" style="350" customWidth="1"/>
    <col min="5340" max="5593" width="8.88671875" style="350"/>
    <col min="5594" max="5594" width="12.33203125" style="350" customWidth="1"/>
    <col min="5595" max="5595" width="60" style="350" customWidth="1"/>
    <col min="5596" max="5849" width="8.88671875" style="350"/>
    <col min="5850" max="5850" width="12.33203125" style="350" customWidth="1"/>
    <col min="5851" max="5851" width="60" style="350" customWidth="1"/>
    <col min="5852" max="6105" width="8.88671875" style="350"/>
    <col min="6106" max="6106" width="12.33203125" style="350" customWidth="1"/>
    <col min="6107" max="6107" width="60" style="350" customWidth="1"/>
    <col min="6108" max="6361" width="8.88671875" style="350"/>
    <col min="6362" max="6362" width="12.33203125" style="350" customWidth="1"/>
    <col min="6363" max="6363" width="60" style="350" customWidth="1"/>
    <col min="6364" max="6617" width="8.88671875" style="350"/>
    <col min="6618" max="6618" width="12.33203125" style="350" customWidth="1"/>
    <col min="6619" max="6619" width="60" style="350" customWidth="1"/>
    <col min="6620" max="6873" width="8.88671875" style="350"/>
    <col min="6874" max="6874" width="12.33203125" style="350" customWidth="1"/>
    <col min="6875" max="6875" width="60" style="350" customWidth="1"/>
    <col min="6876" max="7129" width="8.88671875" style="350"/>
    <col min="7130" max="7130" width="12.33203125" style="350" customWidth="1"/>
    <col min="7131" max="7131" width="60" style="350" customWidth="1"/>
    <col min="7132" max="7385" width="8.88671875" style="350"/>
    <col min="7386" max="7386" width="12.33203125" style="350" customWidth="1"/>
    <col min="7387" max="7387" width="60" style="350" customWidth="1"/>
    <col min="7388" max="7641" width="8.88671875" style="350"/>
    <col min="7642" max="7642" width="12.33203125" style="350" customWidth="1"/>
    <col min="7643" max="7643" width="60" style="350" customWidth="1"/>
    <col min="7644" max="7897" width="8.88671875" style="350"/>
    <col min="7898" max="7898" width="12.33203125" style="350" customWidth="1"/>
    <col min="7899" max="7899" width="60" style="350" customWidth="1"/>
    <col min="7900" max="8153" width="8.88671875" style="350"/>
    <col min="8154" max="8154" width="12.33203125" style="350" customWidth="1"/>
    <col min="8155" max="8155" width="60" style="350" customWidth="1"/>
    <col min="8156" max="8409" width="8.88671875" style="350"/>
    <col min="8410" max="8410" width="12.33203125" style="350" customWidth="1"/>
    <col min="8411" max="8411" width="60" style="350" customWidth="1"/>
    <col min="8412" max="8665" width="8.88671875" style="350"/>
    <col min="8666" max="8666" width="12.33203125" style="350" customWidth="1"/>
    <col min="8667" max="8667" width="60" style="350" customWidth="1"/>
    <col min="8668" max="8921" width="8.88671875" style="350"/>
    <col min="8922" max="8922" width="12.33203125" style="350" customWidth="1"/>
    <col min="8923" max="8923" width="60" style="350" customWidth="1"/>
    <col min="8924" max="9177" width="8.88671875" style="350"/>
    <col min="9178" max="9178" width="12.33203125" style="350" customWidth="1"/>
    <col min="9179" max="9179" width="60" style="350" customWidth="1"/>
    <col min="9180" max="9433" width="8.88671875" style="350"/>
    <col min="9434" max="9434" width="12.33203125" style="350" customWidth="1"/>
    <col min="9435" max="9435" width="60" style="350" customWidth="1"/>
    <col min="9436" max="9689" width="8.88671875" style="350"/>
    <col min="9690" max="9690" width="12.33203125" style="350" customWidth="1"/>
    <col min="9691" max="9691" width="60" style="350" customWidth="1"/>
    <col min="9692" max="9945" width="8.88671875" style="350"/>
    <col min="9946" max="9946" width="12.33203125" style="350" customWidth="1"/>
    <col min="9947" max="9947" width="60" style="350" customWidth="1"/>
    <col min="9948" max="10201" width="8.88671875" style="350"/>
    <col min="10202" max="10202" width="12.33203125" style="350" customWidth="1"/>
    <col min="10203" max="10203" width="60" style="350" customWidth="1"/>
    <col min="10204" max="10457" width="8.88671875" style="350"/>
    <col min="10458" max="10458" width="12.33203125" style="350" customWidth="1"/>
    <col min="10459" max="10459" width="60" style="350" customWidth="1"/>
    <col min="10460" max="10713" width="8.88671875" style="350"/>
    <col min="10714" max="10714" width="12.33203125" style="350" customWidth="1"/>
    <col min="10715" max="10715" width="60" style="350" customWidth="1"/>
    <col min="10716" max="10969" width="8.88671875" style="350"/>
    <col min="10970" max="10970" width="12.33203125" style="350" customWidth="1"/>
    <col min="10971" max="10971" width="60" style="350" customWidth="1"/>
    <col min="10972" max="11225" width="8.88671875" style="350"/>
    <col min="11226" max="11226" width="12.33203125" style="350" customWidth="1"/>
    <col min="11227" max="11227" width="60" style="350" customWidth="1"/>
    <col min="11228" max="11481" width="8.88671875" style="350"/>
    <col min="11482" max="11482" width="12.33203125" style="350" customWidth="1"/>
    <col min="11483" max="11483" width="60" style="350" customWidth="1"/>
    <col min="11484" max="11737" width="8.88671875" style="350"/>
    <col min="11738" max="11738" width="12.33203125" style="350" customWidth="1"/>
    <col min="11739" max="11739" width="60" style="350" customWidth="1"/>
    <col min="11740" max="11993" width="8.88671875" style="350"/>
    <col min="11994" max="11994" width="12.33203125" style="350" customWidth="1"/>
    <col min="11995" max="11995" width="60" style="350" customWidth="1"/>
    <col min="11996" max="12249" width="8.88671875" style="350"/>
    <col min="12250" max="12250" width="12.33203125" style="350" customWidth="1"/>
    <col min="12251" max="12251" width="60" style="350" customWidth="1"/>
    <col min="12252" max="12505" width="8.88671875" style="350"/>
    <col min="12506" max="12506" width="12.33203125" style="350" customWidth="1"/>
    <col min="12507" max="12507" width="60" style="350" customWidth="1"/>
    <col min="12508" max="12761" width="8.88671875" style="350"/>
    <col min="12762" max="12762" width="12.33203125" style="350" customWidth="1"/>
    <col min="12763" max="12763" width="60" style="350" customWidth="1"/>
    <col min="12764" max="13017" width="8.88671875" style="350"/>
    <col min="13018" max="13018" width="12.33203125" style="350" customWidth="1"/>
    <col min="13019" max="13019" width="60" style="350" customWidth="1"/>
    <col min="13020" max="13273" width="8.88671875" style="350"/>
    <col min="13274" max="13274" width="12.33203125" style="350" customWidth="1"/>
    <col min="13275" max="13275" width="60" style="350" customWidth="1"/>
    <col min="13276" max="13529" width="8.88671875" style="350"/>
    <col min="13530" max="13530" width="12.33203125" style="350" customWidth="1"/>
    <col min="13531" max="13531" width="60" style="350" customWidth="1"/>
    <col min="13532" max="13785" width="8.88671875" style="350"/>
    <col min="13786" max="13786" width="12.33203125" style="350" customWidth="1"/>
    <col min="13787" max="13787" width="60" style="350" customWidth="1"/>
    <col min="13788" max="14041" width="8.88671875" style="350"/>
    <col min="14042" max="14042" width="12.33203125" style="350" customWidth="1"/>
    <col min="14043" max="14043" width="60" style="350" customWidth="1"/>
    <col min="14044" max="14297" width="8.88671875" style="350"/>
    <col min="14298" max="14298" width="12.33203125" style="350" customWidth="1"/>
    <col min="14299" max="14299" width="60" style="350" customWidth="1"/>
    <col min="14300" max="14553" width="8.88671875" style="350"/>
    <col min="14554" max="14554" width="12.33203125" style="350" customWidth="1"/>
    <col min="14555" max="14555" width="60" style="350" customWidth="1"/>
    <col min="14556" max="14809" width="8.88671875" style="350"/>
    <col min="14810" max="14810" width="12.33203125" style="350" customWidth="1"/>
    <col min="14811" max="14811" width="60" style="350" customWidth="1"/>
    <col min="14812" max="15065" width="8.88671875" style="350"/>
    <col min="15066" max="15066" width="12.33203125" style="350" customWidth="1"/>
    <col min="15067" max="15067" width="60" style="350" customWidth="1"/>
    <col min="15068" max="15321" width="8.88671875" style="350"/>
    <col min="15322" max="15322" width="12.33203125" style="350" customWidth="1"/>
    <col min="15323" max="15323" width="60" style="350" customWidth="1"/>
    <col min="15324" max="15577" width="8.88671875" style="350"/>
    <col min="15578" max="15578" width="12.33203125" style="350" customWidth="1"/>
    <col min="15579" max="15579" width="60" style="350" customWidth="1"/>
    <col min="15580" max="15833" width="8.88671875" style="350"/>
    <col min="15834" max="15834" width="12.33203125" style="350" customWidth="1"/>
    <col min="15835" max="15835" width="60" style="350" customWidth="1"/>
    <col min="15836" max="16089" width="8.88671875" style="350"/>
    <col min="16090" max="16090" width="12.33203125" style="350" customWidth="1"/>
    <col min="16091" max="16091" width="60" style="350" customWidth="1"/>
    <col min="16092" max="16384" width="8.88671875" style="350"/>
  </cols>
  <sheetData>
    <row r="1" spans="1:4">
      <c r="A1" s="341" t="s">
        <v>1399</v>
      </c>
      <c r="B1" s="341"/>
      <c r="C1" s="341"/>
      <c r="D1" s="341"/>
    </row>
    <row r="2" spans="1:4">
      <c r="A2" s="341"/>
      <c r="B2" s="341"/>
      <c r="C2" s="341"/>
      <c r="D2" s="341"/>
    </row>
    <row r="3" spans="1:4">
      <c r="A3" s="340" t="s">
        <v>1400</v>
      </c>
      <c r="B3" s="340"/>
      <c r="C3" s="340"/>
      <c r="D3" s="340"/>
    </row>
    <row r="4" spans="1:4">
      <c r="A4" s="119">
        <v>1</v>
      </c>
      <c r="B4" s="119" t="s">
        <v>1401</v>
      </c>
      <c r="C4" s="119" t="s">
        <v>1402</v>
      </c>
      <c r="D4" s="303" t="s">
        <v>1403</v>
      </c>
    </row>
    <row r="5" spans="1:4">
      <c r="A5" s="119">
        <f>A4+1</f>
        <v>2</v>
      </c>
      <c r="B5" s="119" t="s">
        <v>1401</v>
      </c>
      <c r="C5" s="119" t="s">
        <v>1404</v>
      </c>
      <c r="D5" s="303" t="s">
        <v>1405</v>
      </c>
    </row>
    <row r="6" spans="1:4">
      <c r="A6" s="119">
        <v>3</v>
      </c>
      <c r="B6" s="119" t="s">
        <v>1401</v>
      </c>
      <c r="C6" s="119" t="s">
        <v>1406</v>
      </c>
      <c r="D6" s="303" t="s">
        <v>1407</v>
      </c>
    </row>
    <row r="7" spans="1:4">
      <c r="A7" s="340" t="s">
        <v>1408</v>
      </c>
      <c r="B7" s="340"/>
      <c r="C7" s="340"/>
      <c r="D7" s="340"/>
    </row>
    <row r="8" spans="1:4">
      <c r="A8" s="119">
        <v>4</v>
      </c>
      <c r="B8" s="119" t="s">
        <v>1401</v>
      </c>
      <c r="C8" s="119" t="s">
        <v>1377</v>
      </c>
      <c r="D8" s="303" t="s">
        <v>1409</v>
      </c>
    </row>
    <row r="9" spans="1:4" ht="31.2">
      <c r="A9" s="119">
        <f>+A8+1</f>
        <v>5</v>
      </c>
      <c r="B9" s="119" t="s">
        <v>1401</v>
      </c>
      <c r="C9" s="119" t="s">
        <v>146</v>
      </c>
      <c r="D9" s="124" t="s">
        <v>1410</v>
      </c>
    </row>
    <row r="10" spans="1:4">
      <c r="A10" s="119">
        <f>+A9+1</f>
        <v>6</v>
      </c>
      <c r="B10" s="119" t="s">
        <v>1401</v>
      </c>
      <c r="C10" s="119" t="s">
        <v>1378</v>
      </c>
      <c r="D10" s="303" t="s">
        <v>1379</v>
      </c>
    </row>
    <row r="11" spans="1:4">
      <c r="A11" s="119">
        <f t="shared" ref="A11:A31" si="0">+A10+1</f>
        <v>7</v>
      </c>
      <c r="B11" s="119" t="s">
        <v>1401</v>
      </c>
      <c r="C11" s="119" t="s">
        <v>162</v>
      </c>
      <c r="D11" s="303" t="s">
        <v>1411</v>
      </c>
    </row>
    <row r="12" spans="1:4">
      <c r="A12" s="119">
        <f t="shared" si="0"/>
        <v>8</v>
      </c>
      <c r="B12" s="119" t="s">
        <v>1401</v>
      </c>
      <c r="C12" s="119" t="s">
        <v>1380</v>
      </c>
      <c r="D12" s="303" t="s">
        <v>1412</v>
      </c>
    </row>
    <row r="13" spans="1:4">
      <c r="A13" s="119">
        <f t="shared" si="0"/>
        <v>9</v>
      </c>
      <c r="B13" s="119" t="s">
        <v>1401</v>
      </c>
      <c r="C13" s="119" t="s">
        <v>1381</v>
      </c>
      <c r="D13" s="303" t="s">
        <v>564</v>
      </c>
    </row>
    <row r="14" spans="1:4">
      <c r="A14" s="119">
        <f t="shared" si="0"/>
        <v>10</v>
      </c>
      <c r="B14" s="119" t="s">
        <v>1401</v>
      </c>
      <c r="C14" s="119" t="s">
        <v>1382</v>
      </c>
      <c r="D14" s="124" t="s">
        <v>1413</v>
      </c>
    </row>
    <row r="15" spans="1:4">
      <c r="A15" s="119">
        <f t="shared" si="0"/>
        <v>11</v>
      </c>
      <c r="B15" s="119" t="s">
        <v>1401</v>
      </c>
      <c r="C15" s="119" t="s">
        <v>451</v>
      </c>
      <c r="D15" s="303" t="s">
        <v>1414</v>
      </c>
    </row>
    <row r="16" spans="1:4">
      <c r="A16" s="119">
        <f t="shared" si="0"/>
        <v>12</v>
      </c>
      <c r="B16" s="119" t="s">
        <v>1401</v>
      </c>
      <c r="C16" s="119" t="s">
        <v>447</v>
      </c>
      <c r="D16" s="303" t="s">
        <v>1415</v>
      </c>
    </row>
    <row r="17" spans="1:4">
      <c r="A17" s="119">
        <f t="shared" si="0"/>
        <v>13</v>
      </c>
      <c r="B17" s="119" t="s">
        <v>1401</v>
      </c>
      <c r="C17" s="119" t="s">
        <v>449</v>
      </c>
      <c r="D17" s="303" t="s">
        <v>770</v>
      </c>
    </row>
    <row r="18" spans="1:4">
      <c r="A18" s="119">
        <f t="shared" si="0"/>
        <v>14</v>
      </c>
      <c r="B18" s="119" t="s">
        <v>1401</v>
      </c>
      <c r="C18" s="119" t="s">
        <v>1383</v>
      </c>
      <c r="D18" s="303" t="s">
        <v>1416</v>
      </c>
    </row>
    <row r="19" spans="1:4">
      <c r="A19" s="119">
        <f t="shared" si="0"/>
        <v>15</v>
      </c>
      <c r="B19" s="119" t="s">
        <v>1401</v>
      </c>
      <c r="C19" s="119" t="s">
        <v>439</v>
      </c>
      <c r="D19" s="303" t="s">
        <v>1417</v>
      </c>
    </row>
    <row r="20" spans="1:4">
      <c r="A20" s="119">
        <f t="shared" si="0"/>
        <v>16</v>
      </c>
      <c r="B20" s="119" t="s">
        <v>1401</v>
      </c>
      <c r="C20" s="119" t="s">
        <v>1384</v>
      </c>
      <c r="D20" s="303" t="s">
        <v>851</v>
      </c>
    </row>
    <row r="21" spans="1:4">
      <c r="A21" s="119">
        <f t="shared" si="0"/>
        <v>17</v>
      </c>
      <c r="B21" s="119" t="s">
        <v>1401</v>
      </c>
      <c r="C21" s="119" t="s">
        <v>1385</v>
      </c>
      <c r="D21" s="303" t="s">
        <v>1418</v>
      </c>
    </row>
    <row r="22" spans="1:4">
      <c r="A22" s="119">
        <f t="shared" si="0"/>
        <v>18</v>
      </c>
      <c r="B22" s="119" t="s">
        <v>1401</v>
      </c>
      <c r="C22" s="119" t="s">
        <v>1386</v>
      </c>
      <c r="D22" s="303" t="s">
        <v>22</v>
      </c>
    </row>
    <row r="23" spans="1:4">
      <c r="A23" s="119">
        <f t="shared" si="0"/>
        <v>19</v>
      </c>
      <c r="B23" s="119" t="s">
        <v>1401</v>
      </c>
      <c r="C23" s="119" t="s">
        <v>1387</v>
      </c>
      <c r="D23" s="124" t="s">
        <v>1419</v>
      </c>
    </row>
    <row r="24" spans="1:4">
      <c r="A24" s="119">
        <f t="shared" si="0"/>
        <v>20</v>
      </c>
      <c r="B24" s="119" t="s">
        <v>1401</v>
      </c>
      <c r="C24" s="119" t="s">
        <v>1388</v>
      </c>
      <c r="D24" s="124" t="s">
        <v>1396</v>
      </c>
    </row>
    <row r="25" spans="1:4">
      <c r="A25" s="119">
        <f t="shared" si="0"/>
        <v>21</v>
      </c>
      <c r="B25" s="119" t="s">
        <v>1401</v>
      </c>
      <c r="C25" s="119" t="s">
        <v>1389</v>
      </c>
      <c r="D25" s="124" t="s">
        <v>974</v>
      </c>
    </row>
    <row r="26" spans="1:4">
      <c r="A26" s="119">
        <f t="shared" si="0"/>
        <v>22</v>
      </c>
      <c r="B26" s="119" t="s">
        <v>1401</v>
      </c>
      <c r="C26" s="119" t="s">
        <v>1390</v>
      </c>
      <c r="D26" s="124" t="s">
        <v>985</v>
      </c>
    </row>
    <row r="27" spans="1:4">
      <c r="A27" s="119">
        <f t="shared" si="0"/>
        <v>23</v>
      </c>
      <c r="B27" s="119" t="s">
        <v>1401</v>
      </c>
      <c r="C27" s="119" t="s">
        <v>1391</v>
      </c>
      <c r="D27" s="124" t="s">
        <v>1397</v>
      </c>
    </row>
    <row r="28" spans="1:4">
      <c r="A28" s="119">
        <f t="shared" si="0"/>
        <v>24</v>
      </c>
      <c r="B28" s="119" t="s">
        <v>1401</v>
      </c>
      <c r="C28" s="119" t="s">
        <v>1392</v>
      </c>
      <c r="D28" s="124" t="s">
        <v>1007</v>
      </c>
    </row>
    <row r="29" spans="1:4">
      <c r="A29" s="119">
        <f t="shared" si="0"/>
        <v>25</v>
      </c>
      <c r="B29" s="119" t="s">
        <v>1401</v>
      </c>
      <c r="C29" s="119" t="s">
        <v>1393</v>
      </c>
      <c r="D29" s="124" t="s">
        <v>1420</v>
      </c>
    </row>
    <row r="30" spans="1:4">
      <c r="A30" s="119">
        <f t="shared" si="0"/>
        <v>26</v>
      </c>
      <c r="B30" s="119" t="s">
        <v>1401</v>
      </c>
      <c r="C30" s="119" t="s">
        <v>1394</v>
      </c>
      <c r="D30" s="124" t="s">
        <v>1421</v>
      </c>
    </row>
    <row r="31" spans="1:4">
      <c r="A31" s="119">
        <f t="shared" si="0"/>
        <v>27</v>
      </c>
      <c r="B31" s="119" t="s">
        <v>1401</v>
      </c>
      <c r="C31" s="119" t="s">
        <v>1395</v>
      </c>
      <c r="D31" s="124" t="s">
        <v>1422</v>
      </c>
    </row>
    <row r="32" spans="1:4">
      <c r="A32" s="340" t="s">
        <v>1423</v>
      </c>
      <c r="B32" s="340"/>
      <c r="C32" s="340"/>
      <c r="D32" s="340"/>
    </row>
    <row r="33" spans="1:4">
      <c r="A33" s="119">
        <f>+A31+1</f>
        <v>28</v>
      </c>
      <c r="B33" s="119" t="s">
        <v>1401</v>
      </c>
      <c r="C33" s="119" t="s">
        <v>1424</v>
      </c>
      <c r="D33" s="124" t="s">
        <v>1078</v>
      </c>
    </row>
    <row r="34" spans="1:4" ht="31.2">
      <c r="A34" s="119">
        <f>+A33+1</f>
        <v>29</v>
      </c>
      <c r="B34" s="119" t="s">
        <v>1401</v>
      </c>
      <c r="C34" s="119" t="s">
        <v>1425</v>
      </c>
      <c r="D34" s="124" t="s">
        <v>1426</v>
      </c>
    </row>
    <row r="35" spans="1:4">
      <c r="A35" s="119">
        <f t="shared" ref="A35:A44" si="1">+A34+1</f>
        <v>30</v>
      </c>
      <c r="B35" s="119" t="s">
        <v>1401</v>
      </c>
      <c r="C35" s="119" t="s">
        <v>1427</v>
      </c>
      <c r="D35" s="124" t="s">
        <v>1266</v>
      </c>
    </row>
    <row r="36" spans="1:4">
      <c r="A36" s="119">
        <f t="shared" si="1"/>
        <v>31</v>
      </c>
      <c r="B36" s="119" t="s">
        <v>1401</v>
      </c>
      <c r="C36" s="119" t="s">
        <v>1428</v>
      </c>
      <c r="D36" s="124" t="s">
        <v>1429</v>
      </c>
    </row>
    <row r="37" spans="1:4">
      <c r="A37" s="119">
        <f t="shared" si="1"/>
        <v>32</v>
      </c>
      <c r="B37" s="119" t="s">
        <v>1401</v>
      </c>
      <c r="C37" s="119" t="s">
        <v>1430</v>
      </c>
      <c r="D37" s="124" t="s">
        <v>1431</v>
      </c>
    </row>
    <row r="38" spans="1:4">
      <c r="A38" s="119">
        <f t="shared" si="1"/>
        <v>33</v>
      </c>
      <c r="B38" s="119" t="s">
        <v>1401</v>
      </c>
      <c r="C38" s="119" t="s">
        <v>1432</v>
      </c>
      <c r="D38" s="124" t="s">
        <v>1433</v>
      </c>
    </row>
    <row r="39" spans="1:4">
      <c r="A39" s="119">
        <f t="shared" si="1"/>
        <v>34</v>
      </c>
      <c r="B39" s="119" t="s">
        <v>1401</v>
      </c>
      <c r="C39" s="119" t="s">
        <v>1434</v>
      </c>
      <c r="D39" s="124" t="s">
        <v>1435</v>
      </c>
    </row>
    <row r="40" spans="1:4">
      <c r="A40" s="119">
        <f t="shared" si="1"/>
        <v>35</v>
      </c>
      <c r="B40" s="119" t="s">
        <v>1401</v>
      </c>
      <c r="C40" s="119" t="s">
        <v>1436</v>
      </c>
      <c r="D40" s="124" t="s">
        <v>1437</v>
      </c>
    </row>
    <row r="41" spans="1:4">
      <c r="A41" s="119">
        <f t="shared" si="1"/>
        <v>36</v>
      </c>
      <c r="B41" s="119" t="s">
        <v>1401</v>
      </c>
      <c r="C41" s="119" t="s">
        <v>1438</v>
      </c>
      <c r="D41" s="124" t="s">
        <v>1439</v>
      </c>
    </row>
    <row r="42" spans="1:4">
      <c r="A42" s="119">
        <f t="shared" si="1"/>
        <v>37</v>
      </c>
      <c r="B42" s="119" t="s">
        <v>1401</v>
      </c>
      <c r="C42" s="119" t="s">
        <v>1440</v>
      </c>
      <c r="D42" s="124" t="s">
        <v>1441</v>
      </c>
    </row>
    <row r="43" spans="1:4">
      <c r="A43" s="119">
        <f t="shared" si="1"/>
        <v>38</v>
      </c>
      <c r="B43" s="119" t="s">
        <v>1401</v>
      </c>
      <c r="C43" s="119" t="s">
        <v>1442</v>
      </c>
      <c r="D43" s="124" t="s">
        <v>1443</v>
      </c>
    </row>
    <row r="44" spans="1:4">
      <c r="A44" s="119">
        <f t="shared" si="1"/>
        <v>39</v>
      </c>
      <c r="B44" s="119" t="s">
        <v>1401</v>
      </c>
      <c r="C44" s="119" t="s">
        <v>1444</v>
      </c>
      <c r="D44" s="124" t="s">
        <v>1353</v>
      </c>
    </row>
  </sheetData>
  <mergeCells count="4">
    <mergeCell ref="A1:D2"/>
    <mergeCell ref="A3:D3"/>
    <mergeCell ref="A7:D7"/>
    <mergeCell ref="A32:D32"/>
  </mergeCells>
  <printOptions horizontalCentered="1"/>
  <pageMargins left="0.78740157480314965" right="0.78740157480314965" top="0.78740157480314965" bottom="0.78740157480314965" header="0" footer="0"/>
  <pageSetup paperSize="9" scale="75" orientation="landscape" r:id="rId1"/>
  <rowBreaks count="1" manualBreakCount="1">
    <brk id="3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E6045-7ED3-4B48-A81C-18F24F43DDDB}">
  <dimension ref="A1:G40"/>
  <sheetViews>
    <sheetView view="pageBreakPreview" topLeftCell="A13" workbookViewId="0">
      <selection activeCell="D27" sqref="D27"/>
    </sheetView>
  </sheetViews>
  <sheetFormatPr defaultColWidth="9.109375" defaultRowHeight="15.6"/>
  <cols>
    <col min="1" max="1" width="6" style="350" customWidth="1"/>
    <col min="2" max="2" width="34.44140625" style="350" customWidth="1"/>
    <col min="3" max="3" width="12.33203125" style="350" customWidth="1"/>
    <col min="4" max="4" width="13.44140625" style="350" customWidth="1"/>
    <col min="5" max="5" width="13.44140625" style="350" bestFit="1" customWidth="1"/>
    <col min="6" max="7" width="15.6640625" style="350" customWidth="1"/>
    <col min="8" max="16384" width="9.109375" style="350"/>
  </cols>
  <sheetData>
    <row r="1" spans="1:7" ht="18">
      <c r="A1" s="520" t="s">
        <v>69</v>
      </c>
      <c r="B1" s="521"/>
      <c r="C1" s="521"/>
      <c r="D1" s="521"/>
      <c r="E1" s="521"/>
      <c r="F1" s="521"/>
      <c r="G1" s="521"/>
    </row>
    <row r="2" spans="1:7">
      <c r="A2" s="415" t="s">
        <v>564</v>
      </c>
      <c r="B2" s="415"/>
      <c r="C2" s="415"/>
      <c r="D2" s="415"/>
      <c r="E2" s="415"/>
      <c r="F2" s="450" t="s">
        <v>565</v>
      </c>
      <c r="G2" s="450"/>
    </row>
    <row r="3" spans="1:7">
      <c r="A3" s="276"/>
      <c r="B3" s="277" t="s">
        <v>5</v>
      </c>
      <c r="C3" s="277"/>
      <c r="D3" s="278" t="s">
        <v>1445</v>
      </c>
      <c r="E3" s="278"/>
      <c r="F3" s="106" t="s">
        <v>1446</v>
      </c>
      <c r="G3" s="87" t="s">
        <v>1828</v>
      </c>
    </row>
    <row r="4" spans="1:7" ht="31.2">
      <c r="A4" s="276"/>
      <c r="B4" s="277"/>
      <c r="C4" s="277"/>
      <c r="D4" s="87" t="s">
        <v>406</v>
      </c>
      <c r="E4" s="87" t="s">
        <v>1505</v>
      </c>
      <c r="F4" s="106" t="s">
        <v>437</v>
      </c>
      <c r="G4" s="87" t="s">
        <v>1570</v>
      </c>
    </row>
    <row r="5" spans="1:7">
      <c r="A5" s="119">
        <v>1</v>
      </c>
      <c r="B5" s="124" t="s">
        <v>40</v>
      </c>
      <c r="C5" s="119" t="s">
        <v>566</v>
      </c>
      <c r="D5" s="279">
        <v>0.98</v>
      </c>
      <c r="E5" s="279">
        <f>Incentive!D20</f>
        <v>0.99419750000000018</v>
      </c>
      <c r="F5" s="279">
        <f>E5</f>
        <v>0.99419750000000018</v>
      </c>
      <c r="G5" s="279">
        <f>F5</f>
        <v>0.99419750000000018</v>
      </c>
    </row>
    <row r="6" spans="1:7">
      <c r="A6" s="119"/>
      <c r="B6" s="145" t="s">
        <v>567</v>
      </c>
      <c r="C6" s="119" t="s">
        <v>566</v>
      </c>
      <c r="D6" s="280"/>
      <c r="E6" s="280" t="s">
        <v>568</v>
      </c>
      <c r="F6" s="280" t="s">
        <v>568</v>
      </c>
      <c r="G6" s="280" t="s">
        <v>568</v>
      </c>
    </row>
    <row r="7" spans="1:7">
      <c r="A7" s="119"/>
      <c r="B7" s="145" t="s">
        <v>569</v>
      </c>
      <c r="C7" s="119" t="s">
        <v>566</v>
      </c>
      <c r="D7" s="280"/>
      <c r="E7" s="280" t="s">
        <v>568</v>
      </c>
      <c r="F7" s="280" t="s">
        <v>568</v>
      </c>
      <c r="G7" s="280" t="s">
        <v>568</v>
      </c>
    </row>
    <row r="8" spans="1:7">
      <c r="A8" s="119"/>
      <c r="B8" s="145" t="s">
        <v>570</v>
      </c>
      <c r="C8" s="119" t="s">
        <v>566</v>
      </c>
      <c r="D8" s="280"/>
      <c r="E8" s="280" t="s">
        <v>568</v>
      </c>
      <c r="F8" s="280" t="s">
        <v>568</v>
      </c>
      <c r="G8" s="280" t="s">
        <v>568</v>
      </c>
    </row>
    <row r="9" spans="1:7" ht="31.2">
      <c r="A9" s="119">
        <f>+A5+1</f>
        <v>2</v>
      </c>
      <c r="B9" s="124" t="s">
        <v>571</v>
      </c>
      <c r="C9" s="119" t="s">
        <v>207</v>
      </c>
      <c r="D9" s="281"/>
      <c r="E9" s="280" t="s">
        <v>568</v>
      </c>
      <c r="F9" s="280" t="s">
        <v>568</v>
      </c>
      <c r="G9" s="280" t="s">
        <v>568</v>
      </c>
    </row>
    <row r="10" spans="1:7">
      <c r="A10" s="119">
        <f>+A9+1</f>
        <v>3</v>
      </c>
      <c r="B10" s="124" t="s">
        <v>572</v>
      </c>
      <c r="C10" s="119" t="s">
        <v>207</v>
      </c>
      <c r="D10" s="281"/>
      <c r="E10" s="280" t="s">
        <v>568</v>
      </c>
      <c r="F10" s="280" t="s">
        <v>568</v>
      </c>
      <c r="G10" s="280" t="s">
        <v>568</v>
      </c>
    </row>
    <row r="11" spans="1:7" ht="31.2">
      <c r="A11" s="119">
        <f t="shared" ref="A11:A19" si="0">+A10+1</f>
        <v>4</v>
      </c>
      <c r="B11" s="124" t="s">
        <v>573</v>
      </c>
      <c r="C11" s="119" t="s">
        <v>207</v>
      </c>
      <c r="D11" s="281"/>
      <c r="E11" s="280" t="s">
        <v>568</v>
      </c>
      <c r="F11" s="280" t="s">
        <v>568</v>
      </c>
      <c r="G11" s="280" t="s">
        <v>568</v>
      </c>
    </row>
    <row r="12" spans="1:7">
      <c r="A12" s="119">
        <f t="shared" si="0"/>
        <v>5</v>
      </c>
      <c r="B12" s="124" t="s">
        <v>574</v>
      </c>
      <c r="C12" s="119" t="s">
        <v>207</v>
      </c>
      <c r="D12" s="281"/>
      <c r="E12" s="280" t="s">
        <v>568</v>
      </c>
      <c r="F12" s="280" t="s">
        <v>568</v>
      </c>
      <c r="G12" s="280" t="s">
        <v>568</v>
      </c>
    </row>
    <row r="13" spans="1:7">
      <c r="A13" s="119">
        <f t="shared" si="0"/>
        <v>6</v>
      </c>
      <c r="B13" s="124" t="s">
        <v>575</v>
      </c>
      <c r="C13" s="119" t="s">
        <v>16</v>
      </c>
      <c r="D13" s="281"/>
      <c r="E13" s="280" t="s">
        <v>568</v>
      </c>
      <c r="F13" s="280" t="s">
        <v>568</v>
      </c>
      <c r="G13" s="280" t="s">
        <v>568</v>
      </c>
    </row>
    <row r="14" spans="1:7" ht="31.2">
      <c r="A14" s="119">
        <f t="shared" si="0"/>
        <v>7</v>
      </c>
      <c r="B14" s="124" t="s">
        <v>576</v>
      </c>
      <c r="C14" s="119" t="s">
        <v>577</v>
      </c>
      <c r="D14" s="281"/>
      <c r="E14" s="280" t="s">
        <v>568</v>
      </c>
      <c r="F14" s="280" t="s">
        <v>568</v>
      </c>
      <c r="G14" s="280" t="s">
        <v>568</v>
      </c>
    </row>
    <row r="15" spans="1:7">
      <c r="A15" s="119">
        <f t="shared" si="0"/>
        <v>8</v>
      </c>
      <c r="B15" s="124" t="s">
        <v>578</v>
      </c>
      <c r="C15" s="119" t="s">
        <v>579</v>
      </c>
      <c r="D15" s="281"/>
      <c r="E15" s="280" t="s">
        <v>568</v>
      </c>
      <c r="F15" s="280" t="s">
        <v>568</v>
      </c>
      <c r="G15" s="280" t="s">
        <v>568</v>
      </c>
    </row>
    <row r="16" spans="1:7" ht="31.2">
      <c r="A16" s="119">
        <f t="shared" si="0"/>
        <v>9</v>
      </c>
      <c r="B16" s="124" t="s">
        <v>580</v>
      </c>
      <c r="C16" s="119" t="s">
        <v>566</v>
      </c>
      <c r="D16" s="282">
        <f>'F10'!C34</f>
        <v>0.12116806009935781</v>
      </c>
      <c r="E16" s="282">
        <f>'F10'!D34</f>
        <v>0.12117099651027531</v>
      </c>
      <c r="F16" s="283">
        <f>'F10'!F34</f>
        <v>0.12117099651027531</v>
      </c>
      <c r="G16" s="283">
        <f>'F10'!H34</f>
        <v>9.6936797208220238E-2</v>
      </c>
    </row>
    <row r="17" spans="1:7" ht="31.2">
      <c r="A17" s="119">
        <f>+A16+1</f>
        <v>10</v>
      </c>
      <c r="B17" s="124" t="s">
        <v>581</v>
      </c>
      <c r="C17" s="119" t="s">
        <v>566</v>
      </c>
      <c r="D17" s="283"/>
      <c r="E17" s="283"/>
      <c r="F17" s="283"/>
      <c r="G17" s="283"/>
    </row>
    <row r="18" spans="1:7" ht="31.2">
      <c r="A18" s="119">
        <f t="shared" si="0"/>
        <v>11</v>
      </c>
      <c r="B18" s="124" t="s">
        <v>582</v>
      </c>
      <c r="C18" s="119" t="s">
        <v>566</v>
      </c>
      <c r="D18" s="283">
        <v>7.0000000000000007E-2</v>
      </c>
      <c r="E18" s="283">
        <v>7.7987671232876712E-2</v>
      </c>
      <c r="F18" s="283">
        <v>8.5500000000000007E-2</v>
      </c>
      <c r="G18" s="283">
        <v>8.5500000000000007E-2</v>
      </c>
    </row>
    <row r="19" spans="1:7">
      <c r="A19" s="119">
        <f t="shared" si="0"/>
        <v>12</v>
      </c>
      <c r="B19" s="124" t="s">
        <v>583</v>
      </c>
      <c r="C19" s="119" t="s">
        <v>566</v>
      </c>
      <c r="D19" s="281"/>
      <c r="E19" s="281"/>
      <c r="F19" s="281"/>
      <c r="G19" s="281"/>
    </row>
    <row r="20" spans="1:7">
      <c r="A20" s="362"/>
      <c r="B20" s="357"/>
      <c r="C20" s="358"/>
      <c r="D20" s="358"/>
      <c r="E20" s="358"/>
      <c r="F20" s="358"/>
      <c r="G20" s="358"/>
    </row>
    <row r="21" spans="1:7">
      <c r="A21" s="362"/>
      <c r="B21" s="357"/>
      <c r="C21" s="358"/>
      <c r="D21" s="358"/>
      <c r="E21" s="358"/>
      <c r="F21" s="358"/>
      <c r="G21" s="358"/>
    </row>
    <row r="25" spans="1:7">
      <c r="E25" s="369" t="s">
        <v>105</v>
      </c>
      <c r="F25" s="427"/>
      <c r="G25" s="427"/>
    </row>
    <row r="35" spans="1:7">
      <c r="A35" s="350" t="s">
        <v>183</v>
      </c>
    </row>
    <row r="36" spans="1:7">
      <c r="A36" s="350">
        <v>1</v>
      </c>
      <c r="B36" s="350" t="s">
        <v>185</v>
      </c>
      <c r="C36" s="427" t="s">
        <v>499</v>
      </c>
      <c r="D36" s="427"/>
      <c r="E36" s="427"/>
      <c r="F36" s="427"/>
      <c r="G36" s="427"/>
    </row>
    <row r="37" spans="1:7">
      <c r="A37" s="350">
        <v>2</v>
      </c>
      <c r="B37" s="401" t="s">
        <v>187</v>
      </c>
      <c r="C37" s="427"/>
      <c r="D37" s="427"/>
      <c r="E37" s="427"/>
      <c r="F37" s="427"/>
      <c r="G37" s="427"/>
    </row>
    <row r="38" spans="1:7">
      <c r="A38" s="350">
        <v>3</v>
      </c>
      <c r="B38" s="401" t="s">
        <v>188</v>
      </c>
      <c r="C38" s="427" t="s">
        <v>584</v>
      </c>
      <c r="D38" s="427"/>
      <c r="E38" s="427"/>
      <c r="F38" s="427"/>
      <c r="G38" s="427"/>
    </row>
    <row r="39" spans="1:7">
      <c r="A39" s="350">
        <v>4</v>
      </c>
      <c r="B39" s="401" t="s">
        <v>190</v>
      </c>
      <c r="C39" s="428" t="s">
        <v>585</v>
      </c>
      <c r="D39" s="428"/>
      <c r="E39" s="428"/>
      <c r="F39" s="428"/>
      <c r="G39" s="428"/>
    </row>
    <row r="40" spans="1:7">
      <c r="A40" s="350">
        <v>5</v>
      </c>
      <c r="B40" s="401" t="s">
        <v>192</v>
      </c>
      <c r="C40" s="427"/>
      <c r="D40" s="427"/>
      <c r="E40" s="427"/>
      <c r="F40" s="427"/>
      <c r="G40" s="427"/>
    </row>
  </sheetData>
  <mergeCells count="13">
    <mergeCell ref="C36:G36"/>
    <mergeCell ref="C37:G37"/>
    <mergeCell ref="C38:G38"/>
    <mergeCell ref="C39:G39"/>
    <mergeCell ref="C40:G40"/>
    <mergeCell ref="E25:G25"/>
    <mergeCell ref="A1:G1"/>
    <mergeCell ref="A2:E2"/>
    <mergeCell ref="F2:G2"/>
    <mergeCell ref="A3:A4"/>
    <mergeCell ref="B3:B4"/>
    <mergeCell ref="C3:C4"/>
    <mergeCell ref="D3:E3"/>
  </mergeCells>
  <printOptions horizontalCentered="1"/>
  <pageMargins left="0.78740157480314965" right="0.78740157480314965" top="0.78740157480314965" bottom="0.78740157480314965" header="0" footer="0"/>
  <pageSetup paperSize="9" scale="7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E5098-A79B-4CB0-8401-45463FA7F2AC}">
  <dimension ref="A1:J32"/>
  <sheetViews>
    <sheetView view="pageBreakPreview" topLeftCell="A13" workbookViewId="0">
      <selection activeCell="D27" sqref="D27"/>
    </sheetView>
  </sheetViews>
  <sheetFormatPr defaultColWidth="9.109375" defaultRowHeight="15.6"/>
  <cols>
    <col min="1" max="1" width="5.88671875" style="350" customWidth="1"/>
    <col min="2" max="2" width="47.33203125" style="350" customWidth="1"/>
    <col min="3" max="8" width="14.33203125" style="350" customWidth="1"/>
    <col min="9" max="9" width="9.109375" style="350"/>
    <col min="10" max="10" width="12.6640625" style="350" bestFit="1" customWidth="1"/>
    <col min="11" max="16384" width="9.109375" style="350"/>
  </cols>
  <sheetData>
    <row r="1" spans="1:10" ht="18">
      <c r="A1" s="520" t="s">
        <v>69</v>
      </c>
      <c r="B1" s="521"/>
      <c r="C1" s="521"/>
      <c r="D1" s="521"/>
      <c r="E1" s="521"/>
      <c r="F1" s="521"/>
    </row>
    <row r="2" spans="1:10">
      <c r="A2" s="522" t="s">
        <v>586</v>
      </c>
      <c r="B2" s="522"/>
      <c r="C2" s="425"/>
      <c r="D2" s="425"/>
      <c r="E2" s="425"/>
      <c r="F2" s="360"/>
      <c r="G2" s="360"/>
      <c r="H2" s="360"/>
    </row>
    <row r="3" spans="1:10">
      <c r="A3" s="522"/>
      <c r="B3" s="522"/>
      <c r="C3" s="425"/>
      <c r="D3" s="425"/>
      <c r="E3" s="425"/>
      <c r="F3" s="422"/>
      <c r="G3" s="422"/>
      <c r="H3" s="422" t="s">
        <v>207</v>
      </c>
    </row>
    <row r="4" spans="1:10">
      <c r="A4" s="131"/>
      <c r="B4" s="246" t="s">
        <v>5</v>
      </c>
      <c r="C4" s="170" t="s">
        <v>1445</v>
      </c>
      <c r="D4" s="170"/>
      <c r="E4" s="126" t="s">
        <v>1446</v>
      </c>
      <c r="F4" s="126"/>
      <c r="G4" s="170" t="s">
        <v>1828</v>
      </c>
      <c r="H4" s="170"/>
    </row>
    <row r="5" spans="1:10" ht="46.8">
      <c r="A5" s="131"/>
      <c r="B5" s="246"/>
      <c r="C5" s="87" t="s">
        <v>548</v>
      </c>
      <c r="D5" s="86" t="s">
        <v>15</v>
      </c>
      <c r="E5" s="87" t="s">
        <v>140</v>
      </c>
      <c r="F5" s="106" t="s">
        <v>1588</v>
      </c>
      <c r="G5" s="87" t="s">
        <v>140</v>
      </c>
      <c r="H5" s="87" t="s">
        <v>1570</v>
      </c>
    </row>
    <row r="6" spans="1:10" ht="31.2">
      <c r="A6" s="90" t="s">
        <v>76</v>
      </c>
      <c r="B6" s="206" t="s">
        <v>588</v>
      </c>
      <c r="C6" s="15"/>
      <c r="D6" s="133"/>
      <c r="E6" s="133"/>
      <c r="F6" s="133"/>
      <c r="G6" s="133"/>
      <c r="H6" s="133"/>
    </row>
    <row r="7" spans="1:10">
      <c r="A7" s="90"/>
      <c r="B7" s="133" t="s">
        <v>589</v>
      </c>
      <c r="C7" s="15">
        <v>11475.78</v>
      </c>
      <c r="D7" s="15">
        <v>10785.969999999998</v>
      </c>
      <c r="E7" s="15">
        <v>12429.21</v>
      </c>
      <c r="F7" s="274">
        <f>D17</f>
        <v>12101.275350861935</v>
      </c>
      <c r="G7" s="15">
        <v>14582.4</v>
      </c>
      <c r="H7" s="274">
        <f>F17</f>
        <v>15171.792734982002</v>
      </c>
    </row>
    <row r="8" spans="1:10" ht="31.2">
      <c r="A8" s="90"/>
      <c r="B8" s="133" t="s">
        <v>590</v>
      </c>
      <c r="C8" s="133"/>
      <c r="D8" s="133"/>
      <c r="E8" s="133"/>
      <c r="F8" s="133"/>
      <c r="G8" s="133"/>
      <c r="H8" s="133"/>
    </row>
    <row r="9" spans="1:10" ht="46.8">
      <c r="A9" s="90"/>
      <c r="B9" s="133" t="s">
        <v>591</v>
      </c>
      <c r="C9" s="133"/>
      <c r="D9" s="133"/>
      <c r="E9" s="133"/>
      <c r="F9" s="133"/>
      <c r="G9" s="133"/>
      <c r="H9" s="133"/>
    </row>
    <row r="10" spans="1:10">
      <c r="A10" s="90"/>
      <c r="B10" s="206" t="s">
        <v>592</v>
      </c>
      <c r="C10" s="274">
        <f>C7+C8-C9</f>
        <v>11475.78</v>
      </c>
      <c r="D10" s="274">
        <f t="shared" ref="D10:H10" si="0">D7+D8-D9</f>
        <v>10785.969999999998</v>
      </c>
      <c r="E10" s="274">
        <f t="shared" si="0"/>
        <v>12429.21</v>
      </c>
      <c r="F10" s="274">
        <f t="shared" si="0"/>
        <v>12101.275350861935</v>
      </c>
      <c r="G10" s="274">
        <f t="shared" ref="G10" si="1">G7+G8-G9</f>
        <v>14582.4</v>
      </c>
      <c r="H10" s="274">
        <f t="shared" si="0"/>
        <v>15171.792734982002</v>
      </c>
    </row>
    <row r="11" spans="1:10" ht="31.2">
      <c r="A11" s="90" t="s">
        <v>84</v>
      </c>
      <c r="B11" s="206" t="s">
        <v>593</v>
      </c>
      <c r="C11" s="133"/>
      <c r="D11" s="133"/>
      <c r="E11" s="133"/>
      <c r="F11" s="133"/>
      <c r="G11" s="133"/>
      <c r="H11" s="133"/>
    </row>
    <row r="12" spans="1:10" ht="31.2">
      <c r="A12" s="90"/>
      <c r="B12" s="133" t="s">
        <v>594</v>
      </c>
      <c r="C12" s="15">
        <v>1429.67</v>
      </c>
      <c r="D12" s="274">
        <f>'F5-8'!E10+'F5-8'!E11</f>
        <v>1318.3101508619386</v>
      </c>
      <c r="E12" s="15">
        <v>2311.5100000000002</v>
      </c>
      <c r="F12" s="274">
        <f>'F5-8'!G10+'F5-8'!G11</f>
        <v>3070.5173841200663</v>
      </c>
      <c r="G12" s="15">
        <v>1795.64</v>
      </c>
      <c r="H12" s="274">
        <f>'F5-8'!I10+'F5-8'!I11</f>
        <v>1413.476983799</v>
      </c>
    </row>
    <row r="13" spans="1:10" ht="31.2">
      <c r="A13" s="90"/>
      <c r="B13" s="133" t="s">
        <v>595</v>
      </c>
      <c r="C13" s="133"/>
      <c r="D13" s="133"/>
      <c r="E13" s="133"/>
      <c r="F13" s="133"/>
      <c r="G13" s="133"/>
      <c r="H13" s="133"/>
    </row>
    <row r="14" spans="1:10" ht="46.8">
      <c r="A14" s="90"/>
      <c r="B14" s="133" t="s">
        <v>596</v>
      </c>
      <c r="C14" s="133"/>
      <c r="D14" s="133"/>
      <c r="E14" s="133"/>
      <c r="F14" s="133"/>
      <c r="G14" s="133"/>
      <c r="H14" s="133"/>
      <c r="J14" s="363"/>
    </row>
    <row r="15" spans="1:10">
      <c r="A15" s="90"/>
      <c r="B15" s="133" t="s">
        <v>597</v>
      </c>
      <c r="C15" s="274">
        <v>0</v>
      </c>
      <c r="D15" s="216">
        <f>'F7-2'!D37</f>
        <v>10.4767826</v>
      </c>
      <c r="E15" s="275">
        <v>0</v>
      </c>
      <c r="F15" s="274">
        <f>'F7-2'!F37</f>
        <v>0</v>
      </c>
      <c r="G15" s="275">
        <v>0</v>
      </c>
      <c r="H15" s="274">
        <f>'F7-2'!H37</f>
        <v>0</v>
      </c>
      <c r="J15" s="363"/>
    </row>
    <row r="16" spans="1:10">
      <c r="A16" s="90"/>
      <c r="B16" s="133" t="s">
        <v>598</v>
      </c>
      <c r="C16" s="275">
        <v>0</v>
      </c>
      <c r="D16" s="274">
        <f>'F7-2'!E17</f>
        <v>3.0047999999999999</v>
      </c>
      <c r="E16" s="275">
        <v>0</v>
      </c>
      <c r="F16" s="133"/>
      <c r="G16" s="275">
        <v>0</v>
      </c>
      <c r="H16" s="133"/>
    </row>
    <row r="17" spans="1:8" ht="31.2">
      <c r="A17" s="90" t="s">
        <v>92</v>
      </c>
      <c r="B17" s="133" t="s">
        <v>599</v>
      </c>
      <c r="C17" s="274">
        <f t="shared" ref="C17:H17" si="2">C10+C12+C13-C14-C16</f>
        <v>12905.45</v>
      </c>
      <c r="D17" s="274">
        <f>D10+D12+D13-D14-D16</f>
        <v>12101.275350861935</v>
      </c>
      <c r="E17" s="274">
        <f t="shared" si="2"/>
        <v>14740.72</v>
      </c>
      <c r="F17" s="274">
        <f t="shared" si="2"/>
        <v>15171.792734982002</v>
      </c>
      <c r="G17" s="274">
        <f t="shared" si="2"/>
        <v>16378.039999999999</v>
      </c>
      <c r="H17" s="274">
        <f t="shared" si="2"/>
        <v>16585.269718781001</v>
      </c>
    </row>
    <row r="18" spans="1:8">
      <c r="B18" s="401"/>
      <c r="D18" s="442"/>
    </row>
    <row r="19" spans="1:8">
      <c r="B19" s="401"/>
      <c r="D19" s="442"/>
    </row>
    <row r="20" spans="1:8">
      <c r="B20" s="401"/>
      <c r="D20" s="442"/>
    </row>
    <row r="21" spans="1:8">
      <c r="B21" s="401"/>
      <c r="D21" s="442"/>
    </row>
    <row r="22" spans="1:8">
      <c r="B22" s="401"/>
      <c r="D22" s="442"/>
    </row>
    <row r="24" spans="1:8">
      <c r="E24" s="367"/>
      <c r="G24" s="367" t="s">
        <v>105</v>
      </c>
      <c r="H24" s="367"/>
    </row>
    <row r="25" spans="1:8">
      <c r="F25" s="366"/>
      <c r="G25" s="366"/>
      <c r="H25" s="366"/>
    </row>
    <row r="26" spans="1:8">
      <c r="F26" s="366"/>
      <c r="G26" s="366"/>
      <c r="H26" s="366"/>
    </row>
    <row r="27" spans="1:8">
      <c r="A27" s="350" t="s">
        <v>183</v>
      </c>
    </row>
    <row r="28" spans="1:8">
      <c r="A28" s="350">
        <v>1</v>
      </c>
      <c r="B28" s="350" t="s">
        <v>185</v>
      </c>
      <c r="C28" s="350" t="s">
        <v>600</v>
      </c>
    </row>
    <row r="29" spans="1:8">
      <c r="A29" s="350">
        <v>2</v>
      </c>
      <c r="B29" s="401" t="s">
        <v>187</v>
      </c>
      <c r="C29" s="350" t="s">
        <v>601</v>
      </c>
    </row>
    <row r="30" spans="1:8">
      <c r="A30" s="350">
        <v>3</v>
      </c>
      <c r="B30" s="401" t="s">
        <v>188</v>
      </c>
      <c r="C30" s="350" t="s">
        <v>601</v>
      </c>
    </row>
    <row r="31" spans="1:8">
      <c r="A31" s="350">
        <v>4</v>
      </c>
      <c r="B31" s="401" t="s">
        <v>190</v>
      </c>
      <c r="C31" s="350" t="s">
        <v>602</v>
      </c>
    </row>
    <row r="32" spans="1:8">
      <c r="A32" s="350">
        <v>5</v>
      </c>
      <c r="B32" s="401" t="s">
        <v>192</v>
      </c>
    </row>
  </sheetData>
  <mergeCells count="7">
    <mergeCell ref="G4:H4"/>
    <mergeCell ref="A1:F1"/>
    <mergeCell ref="A2:B3"/>
    <mergeCell ref="A4:A5"/>
    <mergeCell ref="B4:B5"/>
    <mergeCell ref="C4:D4"/>
    <mergeCell ref="E4:F4"/>
  </mergeCells>
  <printOptions horizontalCentered="1"/>
  <pageMargins left="0.78740157480314965" right="0.78740157480314965" top="0.78740157480314965" bottom="0.78740157480314965" header="0" footer="0"/>
  <pageSetup paperSize="9" scale="7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35EB0-8FA4-47D9-982F-6D83C95BEA15}">
  <dimension ref="A1:Q79"/>
  <sheetViews>
    <sheetView view="pageBreakPreview" topLeftCell="A49" workbookViewId="0">
      <selection activeCell="D27" sqref="D27"/>
    </sheetView>
  </sheetViews>
  <sheetFormatPr defaultRowHeight="15.6"/>
  <cols>
    <col min="1" max="1" width="5.88671875" style="487" customWidth="1"/>
    <col min="2" max="2" width="66.33203125" style="487" customWidth="1"/>
    <col min="3" max="3" width="17.88671875" style="530" customWidth="1"/>
    <col min="4" max="4" width="21.88671875" style="487" customWidth="1"/>
    <col min="5" max="5" width="26.109375" style="487" customWidth="1"/>
    <col min="6" max="7" width="21.6640625" style="487" customWidth="1"/>
    <col min="8" max="8" width="15.88671875" style="487" bestFit="1" customWidth="1"/>
    <col min="9" max="11" width="15.109375" style="487" customWidth="1"/>
    <col min="12" max="13" width="8.88671875" style="487"/>
    <col min="14" max="14" width="46.6640625" style="487" customWidth="1"/>
    <col min="15" max="15" width="15.33203125" style="487" customWidth="1"/>
    <col min="16" max="16" width="24.44140625" style="487" bestFit="1" customWidth="1"/>
    <col min="17" max="17" width="15.6640625" style="487" bestFit="1" customWidth="1"/>
    <col min="18" max="18" width="18.88671875" style="487" customWidth="1"/>
    <col min="19" max="19" width="15.88671875" style="487" customWidth="1"/>
    <col min="20" max="20" width="11.5546875" style="487" bestFit="1" customWidth="1"/>
    <col min="21" max="21" width="11" style="487" bestFit="1" customWidth="1"/>
    <col min="22" max="22" width="11.5546875" style="487" bestFit="1" customWidth="1"/>
    <col min="23" max="23" width="14.44140625" style="487" bestFit="1" customWidth="1"/>
    <col min="24" max="244" width="8.88671875" style="487"/>
    <col min="245" max="245" width="2.5546875" style="487" bestFit="1" customWidth="1"/>
    <col min="246" max="246" width="2.109375" style="487" bestFit="1" customWidth="1"/>
    <col min="247" max="247" width="66.6640625" style="487" bestFit="1" customWidth="1"/>
    <col min="248" max="248" width="11.33203125" style="487" bestFit="1" customWidth="1"/>
    <col min="249" max="249" width="9" style="487" bestFit="1" customWidth="1"/>
    <col min="250" max="500" width="8.88671875" style="487"/>
    <col min="501" max="501" width="2.5546875" style="487" bestFit="1" customWidth="1"/>
    <col min="502" max="502" width="2.109375" style="487" bestFit="1" customWidth="1"/>
    <col min="503" max="503" width="66.6640625" style="487" bestFit="1" customWidth="1"/>
    <col min="504" max="504" width="11.33203125" style="487" bestFit="1" customWidth="1"/>
    <col min="505" max="505" width="9" style="487" bestFit="1" customWidth="1"/>
    <col min="506" max="756" width="8.88671875" style="487"/>
    <col min="757" max="757" width="2.5546875" style="487" bestFit="1" customWidth="1"/>
    <col min="758" max="758" width="2.109375" style="487" bestFit="1" customWidth="1"/>
    <col min="759" max="759" width="66.6640625" style="487" bestFit="1" customWidth="1"/>
    <col min="760" max="760" width="11.33203125" style="487" bestFit="1" customWidth="1"/>
    <col min="761" max="761" width="9" style="487" bestFit="1" customWidth="1"/>
    <col min="762" max="1012" width="8.88671875" style="487"/>
    <col min="1013" max="1013" width="2.5546875" style="487" bestFit="1" customWidth="1"/>
    <col min="1014" max="1014" width="2.109375" style="487" bestFit="1" customWidth="1"/>
    <col min="1015" max="1015" width="66.6640625" style="487" bestFit="1" customWidth="1"/>
    <col min="1016" max="1016" width="11.33203125" style="487" bestFit="1" customWidth="1"/>
    <col min="1017" max="1017" width="9" style="487" bestFit="1" customWidth="1"/>
    <col min="1018" max="1268" width="8.88671875" style="487"/>
    <col min="1269" max="1269" width="2.5546875" style="487" bestFit="1" customWidth="1"/>
    <col min="1270" max="1270" width="2.109375" style="487" bestFit="1" customWidth="1"/>
    <col min="1271" max="1271" width="66.6640625" style="487" bestFit="1" customWidth="1"/>
    <col min="1272" max="1272" width="11.33203125" style="487" bestFit="1" customWidth="1"/>
    <col min="1273" max="1273" width="9" style="487" bestFit="1" customWidth="1"/>
    <col min="1274" max="1524" width="8.88671875" style="487"/>
    <col min="1525" max="1525" width="2.5546875" style="487" bestFit="1" customWidth="1"/>
    <col min="1526" max="1526" width="2.109375" style="487" bestFit="1" customWidth="1"/>
    <col min="1527" max="1527" width="66.6640625" style="487" bestFit="1" customWidth="1"/>
    <col min="1528" max="1528" width="11.33203125" style="487" bestFit="1" customWidth="1"/>
    <col min="1529" max="1529" width="9" style="487" bestFit="1" customWidth="1"/>
    <col min="1530" max="1780" width="8.88671875" style="487"/>
    <col min="1781" max="1781" width="2.5546875" style="487" bestFit="1" customWidth="1"/>
    <col min="1782" max="1782" width="2.109375" style="487" bestFit="1" customWidth="1"/>
    <col min="1783" max="1783" width="66.6640625" style="487" bestFit="1" customWidth="1"/>
    <col min="1784" max="1784" width="11.33203125" style="487" bestFit="1" customWidth="1"/>
    <col min="1785" max="1785" width="9" style="487" bestFit="1" customWidth="1"/>
    <col min="1786" max="2036" width="8.88671875" style="487"/>
    <col min="2037" max="2037" width="2.5546875" style="487" bestFit="1" customWidth="1"/>
    <col min="2038" max="2038" width="2.109375" style="487" bestFit="1" customWidth="1"/>
    <col min="2039" max="2039" width="66.6640625" style="487" bestFit="1" customWidth="1"/>
    <col min="2040" max="2040" width="11.33203125" style="487" bestFit="1" customWidth="1"/>
    <col min="2041" max="2041" width="9" style="487" bestFit="1" customWidth="1"/>
    <col min="2042" max="2292" width="8.88671875" style="487"/>
    <col min="2293" max="2293" width="2.5546875" style="487" bestFit="1" customWidth="1"/>
    <col min="2294" max="2294" width="2.109375" style="487" bestFit="1" customWidth="1"/>
    <col min="2295" max="2295" width="66.6640625" style="487" bestFit="1" customWidth="1"/>
    <col min="2296" max="2296" width="11.33203125" style="487" bestFit="1" customWidth="1"/>
    <col min="2297" max="2297" width="9" style="487" bestFit="1" customWidth="1"/>
    <col min="2298" max="2548" width="8.88671875" style="487"/>
    <col min="2549" max="2549" width="2.5546875" style="487" bestFit="1" customWidth="1"/>
    <col min="2550" max="2550" width="2.109375" style="487" bestFit="1" customWidth="1"/>
    <col min="2551" max="2551" width="66.6640625" style="487" bestFit="1" customWidth="1"/>
    <col min="2552" max="2552" width="11.33203125" style="487" bestFit="1" customWidth="1"/>
    <col min="2553" max="2553" width="9" style="487" bestFit="1" customWidth="1"/>
    <col min="2554" max="2804" width="8.88671875" style="487"/>
    <col min="2805" max="2805" width="2.5546875" style="487" bestFit="1" customWidth="1"/>
    <col min="2806" max="2806" width="2.109375" style="487" bestFit="1" customWidth="1"/>
    <col min="2807" max="2807" width="66.6640625" style="487" bestFit="1" customWidth="1"/>
    <col min="2808" max="2808" width="11.33203125" style="487" bestFit="1" customWidth="1"/>
    <col min="2809" max="2809" width="9" style="487" bestFit="1" customWidth="1"/>
    <col min="2810" max="3060" width="8.88671875" style="487"/>
    <col min="3061" max="3061" width="2.5546875" style="487" bestFit="1" customWidth="1"/>
    <col min="3062" max="3062" width="2.109375" style="487" bestFit="1" customWidth="1"/>
    <col min="3063" max="3063" width="66.6640625" style="487" bestFit="1" customWidth="1"/>
    <col min="3064" max="3064" width="11.33203125" style="487" bestFit="1" customWidth="1"/>
    <col min="3065" max="3065" width="9" style="487" bestFit="1" customWidth="1"/>
    <col min="3066" max="3316" width="8.88671875" style="487"/>
    <col min="3317" max="3317" width="2.5546875" style="487" bestFit="1" customWidth="1"/>
    <col min="3318" max="3318" width="2.109375" style="487" bestFit="1" customWidth="1"/>
    <col min="3319" max="3319" width="66.6640625" style="487" bestFit="1" customWidth="1"/>
    <col min="3320" max="3320" width="11.33203125" style="487" bestFit="1" customWidth="1"/>
    <col min="3321" max="3321" width="9" style="487" bestFit="1" customWidth="1"/>
    <col min="3322" max="3572" width="8.88671875" style="487"/>
    <col min="3573" max="3573" width="2.5546875" style="487" bestFit="1" customWidth="1"/>
    <col min="3574" max="3574" width="2.109375" style="487" bestFit="1" customWidth="1"/>
    <col min="3575" max="3575" width="66.6640625" style="487" bestFit="1" customWidth="1"/>
    <col min="3576" max="3576" width="11.33203125" style="487" bestFit="1" customWidth="1"/>
    <col min="3577" max="3577" width="9" style="487" bestFit="1" customWidth="1"/>
    <col min="3578" max="3828" width="8.88671875" style="487"/>
    <col min="3829" max="3829" width="2.5546875" style="487" bestFit="1" customWidth="1"/>
    <col min="3830" max="3830" width="2.109375" style="487" bestFit="1" customWidth="1"/>
    <col min="3831" max="3831" width="66.6640625" style="487" bestFit="1" customWidth="1"/>
    <col min="3832" max="3832" width="11.33203125" style="487" bestFit="1" customWidth="1"/>
    <col min="3833" max="3833" width="9" style="487" bestFit="1" customWidth="1"/>
    <col min="3834" max="4084" width="8.88671875" style="487"/>
    <col min="4085" max="4085" width="2.5546875" style="487" bestFit="1" customWidth="1"/>
    <col min="4086" max="4086" width="2.109375" style="487" bestFit="1" customWidth="1"/>
    <col min="4087" max="4087" width="66.6640625" style="487" bestFit="1" customWidth="1"/>
    <col min="4088" max="4088" width="11.33203125" style="487" bestFit="1" customWidth="1"/>
    <col min="4089" max="4089" width="9" style="487" bestFit="1" customWidth="1"/>
    <col min="4090" max="4340" width="8.88671875" style="487"/>
    <col min="4341" max="4341" width="2.5546875" style="487" bestFit="1" customWidth="1"/>
    <col min="4342" max="4342" width="2.109375" style="487" bestFit="1" customWidth="1"/>
    <col min="4343" max="4343" width="66.6640625" style="487" bestFit="1" customWidth="1"/>
    <col min="4344" max="4344" width="11.33203125" style="487" bestFit="1" customWidth="1"/>
    <col min="4345" max="4345" width="9" style="487" bestFit="1" customWidth="1"/>
    <col min="4346" max="4596" width="8.88671875" style="487"/>
    <col min="4597" max="4597" width="2.5546875" style="487" bestFit="1" customWidth="1"/>
    <col min="4598" max="4598" width="2.109375" style="487" bestFit="1" customWidth="1"/>
    <col min="4599" max="4599" width="66.6640625" style="487" bestFit="1" customWidth="1"/>
    <col min="4600" max="4600" width="11.33203125" style="487" bestFit="1" customWidth="1"/>
    <col min="4601" max="4601" width="9" style="487" bestFit="1" customWidth="1"/>
    <col min="4602" max="4852" width="8.88671875" style="487"/>
    <col min="4853" max="4853" width="2.5546875" style="487" bestFit="1" customWidth="1"/>
    <col min="4854" max="4854" width="2.109375" style="487" bestFit="1" customWidth="1"/>
    <col min="4855" max="4855" width="66.6640625" style="487" bestFit="1" customWidth="1"/>
    <col min="4856" max="4856" width="11.33203125" style="487" bestFit="1" customWidth="1"/>
    <col min="4857" max="4857" width="9" style="487" bestFit="1" customWidth="1"/>
    <col min="4858" max="5108" width="8.88671875" style="487"/>
    <col min="5109" max="5109" width="2.5546875" style="487" bestFit="1" customWidth="1"/>
    <col min="5110" max="5110" width="2.109375" style="487" bestFit="1" customWidth="1"/>
    <col min="5111" max="5111" width="66.6640625" style="487" bestFit="1" customWidth="1"/>
    <col min="5112" max="5112" width="11.33203125" style="487" bestFit="1" customWidth="1"/>
    <col min="5113" max="5113" width="9" style="487" bestFit="1" customWidth="1"/>
    <col min="5114" max="5364" width="8.88671875" style="487"/>
    <col min="5365" max="5365" width="2.5546875" style="487" bestFit="1" customWidth="1"/>
    <col min="5366" max="5366" width="2.109375" style="487" bestFit="1" customWidth="1"/>
    <col min="5367" max="5367" width="66.6640625" style="487" bestFit="1" customWidth="1"/>
    <col min="5368" max="5368" width="11.33203125" style="487" bestFit="1" customWidth="1"/>
    <col min="5369" max="5369" width="9" style="487" bestFit="1" customWidth="1"/>
    <col min="5370" max="5620" width="8.88671875" style="487"/>
    <col min="5621" max="5621" width="2.5546875" style="487" bestFit="1" customWidth="1"/>
    <col min="5622" max="5622" width="2.109375" style="487" bestFit="1" customWidth="1"/>
    <col min="5623" max="5623" width="66.6640625" style="487" bestFit="1" customWidth="1"/>
    <col min="5624" max="5624" width="11.33203125" style="487" bestFit="1" customWidth="1"/>
    <col min="5625" max="5625" width="9" style="487" bestFit="1" customWidth="1"/>
    <col min="5626" max="5876" width="8.88671875" style="487"/>
    <col min="5877" max="5877" width="2.5546875" style="487" bestFit="1" customWidth="1"/>
    <col min="5878" max="5878" width="2.109375" style="487" bestFit="1" customWidth="1"/>
    <col min="5879" max="5879" width="66.6640625" style="487" bestFit="1" customWidth="1"/>
    <col min="5880" max="5880" width="11.33203125" style="487" bestFit="1" customWidth="1"/>
    <col min="5881" max="5881" width="9" style="487" bestFit="1" customWidth="1"/>
    <col min="5882" max="6132" width="8.88671875" style="487"/>
    <col min="6133" max="6133" width="2.5546875" style="487" bestFit="1" customWidth="1"/>
    <col min="6134" max="6134" width="2.109375" style="487" bestFit="1" customWidth="1"/>
    <col min="6135" max="6135" width="66.6640625" style="487" bestFit="1" customWidth="1"/>
    <col min="6136" max="6136" width="11.33203125" style="487" bestFit="1" customWidth="1"/>
    <col min="6137" max="6137" width="9" style="487" bestFit="1" customWidth="1"/>
    <col min="6138" max="6388" width="8.88671875" style="487"/>
    <col min="6389" max="6389" width="2.5546875" style="487" bestFit="1" customWidth="1"/>
    <col min="6390" max="6390" width="2.109375" style="487" bestFit="1" customWidth="1"/>
    <col min="6391" max="6391" width="66.6640625" style="487" bestFit="1" customWidth="1"/>
    <col min="6392" max="6392" width="11.33203125" style="487" bestFit="1" customWidth="1"/>
    <col min="6393" max="6393" width="9" style="487" bestFit="1" customWidth="1"/>
    <col min="6394" max="6644" width="8.88671875" style="487"/>
    <col min="6645" max="6645" width="2.5546875" style="487" bestFit="1" customWidth="1"/>
    <col min="6646" max="6646" width="2.109375" style="487" bestFit="1" customWidth="1"/>
    <col min="6647" max="6647" width="66.6640625" style="487" bestFit="1" customWidth="1"/>
    <col min="6648" max="6648" width="11.33203125" style="487" bestFit="1" customWidth="1"/>
    <col min="6649" max="6649" width="9" style="487" bestFit="1" customWidth="1"/>
    <col min="6650" max="6900" width="8.88671875" style="487"/>
    <col min="6901" max="6901" width="2.5546875" style="487" bestFit="1" customWidth="1"/>
    <col min="6902" max="6902" width="2.109375" style="487" bestFit="1" customWidth="1"/>
    <col min="6903" max="6903" width="66.6640625" style="487" bestFit="1" customWidth="1"/>
    <col min="6904" max="6904" width="11.33203125" style="487" bestFit="1" customWidth="1"/>
    <col min="6905" max="6905" width="9" style="487" bestFit="1" customWidth="1"/>
    <col min="6906" max="7156" width="8.88671875" style="487"/>
    <col min="7157" max="7157" width="2.5546875" style="487" bestFit="1" customWidth="1"/>
    <col min="7158" max="7158" width="2.109375" style="487" bestFit="1" customWidth="1"/>
    <col min="7159" max="7159" width="66.6640625" style="487" bestFit="1" customWidth="1"/>
    <col min="7160" max="7160" width="11.33203125" style="487" bestFit="1" customWidth="1"/>
    <col min="7161" max="7161" width="9" style="487" bestFit="1" customWidth="1"/>
    <col min="7162" max="7412" width="8.88671875" style="487"/>
    <col min="7413" max="7413" width="2.5546875" style="487" bestFit="1" customWidth="1"/>
    <col min="7414" max="7414" width="2.109375" style="487" bestFit="1" customWidth="1"/>
    <col min="7415" max="7415" width="66.6640625" style="487" bestFit="1" customWidth="1"/>
    <col min="7416" max="7416" width="11.33203125" style="487" bestFit="1" customWidth="1"/>
    <col min="7417" max="7417" width="9" style="487" bestFit="1" customWidth="1"/>
    <col min="7418" max="7668" width="8.88671875" style="487"/>
    <col min="7669" max="7669" width="2.5546875" style="487" bestFit="1" customWidth="1"/>
    <col min="7670" max="7670" width="2.109375" style="487" bestFit="1" customWidth="1"/>
    <col min="7671" max="7671" width="66.6640625" style="487" bestFit="1" customWidth="1"/>
    <col min="7672" max="7672" width="11.33203125" style="487" bestFit="1" customWidth="1"/>
    <col min="7673" max="7673" width="9" style="487" bestFit="1" customWidth="1"/>
    <col min="7674" max="7924" width="8.88671875" style="487"/>
    <col min="7925" max="7925" width="2.5546875" style="487" bestFit="1" customWidth="1"/>
    <col min="7926" max="7926" width="2.109375" style="487" bestFit="1" customWidth="1"/>
    <col min="7927" max="7927" width="66.6640625" style="487" bestFit="1" customWidth="1"/>
    <col min="7928" max="7928" width="11.33203125" style="487" bestFit="1" customWidth="1"/>
    <col min="7929" max="7929" width="9" style="487" bestFit="1" customWidth="1"/>
    <col min="7930" max="8180" width="8.88671875" style="487"/>
    <col min="8181" max="8181" width="2.5546875" style="487" bestFit="1" customWidth="1"/>
    <col min="8182" max="8182" width="2.109375" style="487" bestFit="1" customWidth="1"/>
    <col min="8183" max="8183" width="66.6640625" style="487" bestFit="1" customWidth="1"/>
    <col min="8184" max="8184" width="11.33203125" style="487" bestFit="1" customWidth="1"/>
    <col min="8185" max="8185" width="9" style="487" bestFit="1" customWidth="1"/>
    <col min="8186" max="8436" width="8.88671875" style="487"/>
    <col min="8437" max="8437" width="2.5546875" style="487" bestFit="1" customWidth="1"/>
    <col min="8438" max="8438" width="2.109375" style="487" bestFit="1" customWidth="1"/>
    <col min="8439" max="8439" width="66.6640625" style="487" bestFit="1" customWidth="1"/>
    <col min="8440" max="8440" width="11.33203125" style="487" bestFit="1" customWidth="1"/>
    <col min="8441" max="8441" width="9" style="487" bestFit="1" customWidth="1"/>
    <col min="8442" max="8692" width="8.88671875" style="487"/>
    <col min="8693" max="8693" width="2.5546875" style="487" bestFit="1" customWidth="1"/>
    <col min="8694" max="8694" width="2.109375" style="487" bestFit="1" customWidth="1"/>
    <col min="8695" max="8695" width="66.6640625" style="487" bestFit="1" customWidth="1"/>
    <col min="8696" max="8696" width="11.33203125" style="487" bestFit="1" customWidth="1"/>
    <col min="8697" max="8697" width="9" style="487" bestFit="1" customWidth="1"/>
    <col min="8698" max="8948" width="8.88671875" style="487"/>
    <col min="8949" max="8949" width="2.5546875" style="487" bestFit="1" customWidth="1"/>
    <col min="8950" max="8950" width="2.109375" style="487" bestFit="1" customWidth="1"/>
    <col min="8951" max="8951" width="66.6640625" style="487" bestFit="1" customWidth="1"/>
    <col min="8952" max="8952" width="11.33203125" style="487" bestFit="1" customWidth="1"/>
    <col min="8953" max="8953" width="9" style="487" bestFit="1" customWidth="1"/>
    <col min="8954" max="9204" width="8.88671875" style="487"/>
    <col min="9205" max="9205" width="2.5546875" style="487" bestFit="1" customWidth="1"/>
    <col min="9206" max="9206" width="2.109375" style="487" bestFit="1" customWidth="1"/>
    <col min="9207" max="9207" width="66.6640625" style="487" bestFit="1" customWidth="1"/>
    <col min="9208" max="9208" width="11.33203125" style="487" bestFit="1" customWidth="1"/>
    <col min="9209" max="9209" width="9" style="487" bestFit="1" customWidth="1"/>
    <col min="9210" max="9460" width="8.88671875" style="487"/>
    <col min="9461" max="9461" width="2.5546875" style="487" bestFit="1" customWidth="1"/>
    <col min="9462" max="9462" width="2.109375" style="487" bestFit="1" customWidth="1"/>
    <col min="9463" max="9463" width="66.6640625" style="487" bestFit="1" customWidth="1"/>
    <col min="9464" max="9464" width="11.33203125" style="487" bestFit="1" customWidth="1"/>
    <col min="9465" max="9465" width="9" style="487" bestFit="1" customWidth="1"/>
    <col min="9466" max="9716" width="8.88671875" style="487"/>
    <col min="9717" max="9717" width="2.5546875" style="487" bestFit="1" customWidth="1"/>
    <col min="9718" max="9718" width="2.109375" style="487" bestFit="1" customWidth="1"/>
    <col min="9719" max="9719" width="66.6640625" style="487" bestFit="1" customWidth="1"/>
    <col min="9720" max="9720" width="11.33203125" style="487" bestFit="1" customWidth="1"/>
    <col min="9721" max="9721" width="9" style="487" bestFit="1" customWidth="1"/>
    <col min="9722" max="9972" width="8.88671875" style="487"/>
    <col min="9973" max="9973" width="2.5546875" style="487" bestFit="1" customWidth="1"/>
    <col min="9974" max="9974" width="2.109375" style="487" bestFit="1" customWidth="1"/>
    <col min="9975" max="9975" width="66.6640625" style="487" bestFit="1" customWidth="1"/>
    <col min="9976" max="9976" width="11.33203125" style="487" bestFit="1" customWidth="1"/>
    <col min="9977" max="9977" width="9" style="487" bestFit="1" customWidth="1"/>
    <col min="9978" max="10228" width="8.88671875" style="487"/>
    <col min="10229" max="10229" width="2.5546875" style="487" bestFit="1" customWidth="1"/>
    <col min="10230" max="10230" width="2.109375" style="487" bestFit="1" customWidth="1"/>
    <col min="10231" max="10231" width="66.6640625" style="487" bestFit="1" customWidth="1"/>
    <col min="10232" max="10232" width="11.33203125" style="487" bestFit="1" customWidth="1"/>
    <col min="10233" max="10233" width="9" style="487" bestFit="1" customWidth="1"/>
    <col min="10234" max="10484" width="8.88671875" style="487"/>
    <col min="10485" max="10485" width="2.5546875" style="487" bestFit="1" customWidth="1"/>
    <col min="10486" max="10486" width="2.109375" style="487" bestFit="1" customWidth="1"/>
    <col min="10487" max="10487" width="66.6640625" style="487" bestFit="1" customWidth="1"/>
    <col min="10488" max="10488" width="11.33203125" style="487" bestFit="1" customWidth="1"/>
    <col min="10489" max="10489" width="9" style="487" bestFit="1" customWidth="1"/>
    <col min="10490" max="10740" width="8.88671875" style="487"/>
    <col min="10741" max="10741" width="2.5546875" style="487" bestFit="1" customWidth="1"/>
    <col min="10742" max="10742" width="2.109375" style="487" bestFit="1" customWidth="1"/>
    <col min="10743" max="10743" width="66.6640625" style="487" bestFit="1" customWidth="1"/>
    <col min="10744" max="10744" width="11.33203125" style="487" bestFit="1" customWidth="1"/>
    <col min="10745" max="10745" width="9" style="487" bestFit="1" customWidth="1"/>
    <col min="10746" max="10996" width="8.88671875" style="487"/>
    <col min="10997" max="10997" width="2.5546875" style="487" bestFit="1" customWidth="1"/>
    <col min="10998" max="10998" width="2.109375" style="487" bestFit="1" customWidth="1"/>
    <col min="10999" max="10999" width="66.6640625" style="487" bestFit="1" customWidth="1"/>
    <col min="11000" max="11000" width="11.33203125" style="487" bestFit="1" customWidth="1"/>
    <col min="11001" max="11001" width="9" style="487" bestFit="1" customWidth="1"/>
    <col min="11002" max="11252" width="8.88671875" style="487"/>
    <col min="11253" max="11253" width="2.5546875" style="487" bestFit="1" customWidth="1"/>
    <col min="11254" max="11254" width="2.109375" style="487" bestFit="1" customWidth="1"/>
    <col min="11255" max="11255" width="66.6640625" style="487" bestFit="1" customWidth="1"/>
    <col min="11256" max="11256" width="11.33203125" style="487" bestFit="1" customWidth="1"/>
    <col min="11257" max="11257" width="9" style="487" bestFit="1" customWidth="1"/>
    <col min="11258" max="11508" width="8.88671875" style="487"/>
    <col min="11509" max="11509" width="2.5546875" style="487" bestFit="1" customWidth="1"/>
    <col min="11510" max="11510" width="2.109375" style="487" bestFit="1" customWidth="1"/>
    <col min="11511" max="11511" width="66.6640625" style="487" bestFit="1" customWidth="1"/>
    <col min="11512" max="11512" width="11.33203125" style="487" bestFit="1" customWidth="1"/>
    <col min="11513" max="11513" width="9" style="487" bestFit="1" customWidth="1"/>
    <col min="11514" max="11764" width="8.88671875" style="487"/>
    <col min="11765" max="11765" width="2.5546875" style="487" bestFit="1" customWidth="1"/>
    <col min="11766" max="11766" width="2.109375" style="487" bestFit="1" customWidth="1"/>
    <col min="11767" max="11767" width="66.6640625" style="487" bestFit="1" customWidth="1"/>
    <col min="11768" max="11768" width="11.33203125" style="487" bestFit="1" customWidth="1"/>
    <col min="11769" max="11769" width="9" style="487" bestFit="1" customWidth="1"/>
    <col min="11770" max="12020" width="8.88671875" style="487"/>
    <col min="12021" max="12021" width="2.5546875" style="487" bestFit="1" customWidth="1"/>
    <col min="12022" max="12022" width="2.109375" style="487" bestFit="1" customWidth="1"/>
    <col min="12023" max="12023" width="66.6640625" style="487" bestFit="1" customWidth="1"/>
    <col min="12024" max="12024" width="11.33203125" style="487" bestFit="1" customWidth="1"/>
    <col min="12025" max="12025" width="9" style="487" bestFit="1" customWidth="1"/>
    <col min="12026" max="12276" width="8.88671875" style="487"/>
    <col min="12277" max="12277" width="2.5546875" style="487" bestFit="1" customWidth="1"/>
    <col min="12278" max="12278" width="2.109375" style="487" bestFit="1" customWidth="1"/>
    <col min="12279" max="12279" width="66.6640625" style="487" bestFit="1" customWidth="1"/>
    <col min="12280" max="12280" width="11.33203125" style="487" bestFit="1" customWidth="1"/>
    <col min="12281" max="12281" width="9" style="487" bestFit="1" customWidth="1"/>
    <col min="12282" max="12532" width="8.88671875" style="487"/>
    <col min="12533" max="12533" width="2.5546875" style="487" bestFit="1" customWidth="1"/>
    <col min="12534" max="12534" width="2.109375" style="487" bestFit="1" customWidth="1"/>
    <col min="12535" max="12535" width="66.6640625" style="487" bestFit="1" customWidth="1"/>
    <col min="12536" max="12536" width="11.33203125" style="487" bestFit="1" customWidth="1"/>
    <col min="12537" max="12537" width="9" style="487" bestFit="1" customWidth="1"/>
    <col min="12538" max="12788" width="8.88671875" style="487"/>
    <col min="12789" max="12789" width="2.5546875" style="487" bestFit="1" customWidth="1"/>
    <col min="12790" max="12790" width="2.109375" style="487" bestFit="1" customWidth="1"/>
    <col min="12791" max="12791" width="66.6640625" style="487" bestFit="1" customWidth="1"/>
    <col min="12792" max="12792" width="11.33203125" style="487" bestFit="1" customWidth="1"/>
    <col min="12793" max="12793" width="9" style="487" bestFit="1" customWidth="1"/>
    <col min="12794" max="13044" width="8.88671875" style="487"/>
    <col min="13045" max="13045" width="2.5546875" style="487" bestFit="1" customWidth="1"/>
    <col min="13046" max="13046" width="2.109375" style="487" bestFit="1" customWidth="1"/>
    <col min="13047" max="13047" width="66.6640625" style="487" bestFit="1" customWidth="1"/>
    <col min="13048" max="13048" width="11.33203125" style="487" bestFit="1" customWidth="1"/>
    <col min="13049" max="13049" width="9" style="487" bestFit="1" customWidth="1"/>
    <col min="13050" max="13300" width="8.88671875" style="487"/>
    <col min="13301" max="13301" width="2.5546875" style="487" bestFit="1" customWidth="1"/>
    <col min="13302" max="13302" width="2.109375" style="487" bestFit="1" customWidth="1"/>
    <col min="13303" max="13303" width="66.6640625" style="487" bestFit="1" customWidth="1"/>
    <col min="13304" max="13304" width="11.33203125" style="487" bestFit="1" customWidth="1"/>
    <col min="13305" max="13305" width="9" style="487" bestFit="1" customWidth="1"/>
    <col min="13306" max="13556" width="8.88671875" style="487"/>
    <col min="13557" max="13557" width="2.5546875" style="487" bestFit="1" customWidth="1"/>
    <col min="13558" max="13558" width="2.109375" style="487" bestFit="1" customWidth="1"/>
    <col min="13559" max="13559" width="66.6640625" style="487" bestFit="1" customWidth="1"/>
    <col min="13560" max="13560" width="11.33203125" style="487" bestFit="1" customWidth="1"/>
    <col min="13561" max="13561" width="9" style="487" bestFit="1" customWidth="1"/>
    <col min="13562" max="13812" width="8.88671875" style="487"/>
    <col min="13813" max="13813" width="2.5546875" style="487" bestFit="1" customWidth="1"/>
    <col min="13814" max="13814" width="2.109375" style="487" bestFit="1" customWidth="1"/>
    <col min="13815" max="13815" width="66.6640625" style="487" bestFit="1" customWidth="1"/>
    <col min="13816" max="13816" width="11.33203125" style="487" bestFit="1" customWidth="1"/>
    <col min="13817" max="13817" width="9" style="487" bestFit="1" customWidth="1"/>
    <col min="13818" max="14068" width="8.88671875" style="487"/>
    <col min="14069" max="14069" width="2.5546875" style="487" bestFit="1" customWidth="1"/>
    <col min="14070" max="14070" width="2.109375" style="487" bestFit="1" customWidth="1"/>
    <col min="14071" max="14071" width="66.6640625" style="487" bestFit="1" customWidth="1"/>
    <col min="14072" max="14072" width="11.33203125" style="487" bestFit="1" customWidth="1"/>
    <col min="14073" max="14073" width="9" style="487" bestFit="1" customWidth="1"/>
    <col min="14074" max="14324" width="8.88671875" style="487"/>
    <col min="14325" max="14325" width="2.5546875" style="487" bestFit="1" customWidth="1"/>
    <col min="14326" max="14326" width="2.109375" style="487" bestFit="1" customWidth="1"/>
    <col min="14327" max="14327" width="66.6640625" style="487" bestFit="1" customWidth="1"/>
    <col min="14328" max="14328" width="11.33203125" style="487" bestFit="1" customWidth="1"/>
    <col min="14329" max="14329" width="9" style="487" bestFit="1" customWidth="1"/>
    <col min="14330" max="14580" width="8.88671875" style="487"/>
    <col min="14581" max="14581" width="2.5546875" style="487" bestFit="1" customWidth="1"/>
    <col min="14582" max="14582" width="2.109375" style="487" bestFit="1" customWidth="1"/>
    <col min="14583" max="14583" width="66.6640625" style="487" bestFit="1" customWidth="1"/>
    <col min="14584" max="14584" width="11.33203125" style="487" bestFit="1" customWidth="1"/>
    <col min="14585" max="14585" width="9" style="487" bestFit="1" customWidth="1"/>
    <col min="14586" max="14836" width="8.88671875" style="487"/>
    <col min="14837" max="14837" width="2.5546875" style="487" bestFit="1" customWidth="1"/>
    <col min="14838" max="14838" width="2.109375" style="487" bestFit="1" customWidth="1"/>
    <col min="14839" max="14839" width="66.6640625" style="487" bestFit="1" customWidth="1"/>
    <col min="14840" max="14840" width="11.33203125" style="487" bestFit="1" customWidth="1"/>
    <col min="14841" max="14841" width="9" style="487" bestFit="1" customWidth="1"/>
    <col min="14842" max="15092" width="8.88671875" style="487"/>
    <col min="15093" max="15093" width="2.5546875" style="487" bestFit="1" customWidth="1"/>
    <col min="15094" max="15094" width="2.109375" style="487" bestFit="1" customWidth="1"/>
    <col min="15095" max="15095" width="66.6640625" style="487" bestFit="1" customWidth="1"/>
    <col min="15096" max="15096" width="11.33203125" style="487" bestFit="1" customWidth="1"/>
    <col min="15097" max="15097" width="9" style="487" bestFit="1" customWidth="1"/>
    <col min="15098" max="15348" width="8.88671875" style="487"/>
    <col min="15349" max="15349" width="2.5546875" style="487" bestFit="1" customWidth="1"/>
    <col min="15350" max="15350" width="2.109375" style="487" bestFit="1" customWidth="1"/>
    <col min="15351" max="15351" width="66.6640625" style="487" bestFit="1" customWidth="1"/>
    <col min="15352" max="15352" width="11.33203125" style="487" bestFit="1" customWidth="1"/>
    <col min="15353" max="15353" width="9" style="487" bestFit="1" customWidth="1"/>
    <col min="15354" max="15604" width="8.88671875" style="487"/>
    <col min="15605" max="15605" width="2.5546875" style="487" bestFit="1" customWidth="1"/>
    <col min="15606" max="15606" width="2.109375" style="487" bestFit="1" customWidth="1"/>
    <col min="15607" max="15607" width="66.6640625" style="487" bestFit="1" customWidth="1"/>
    <col min="15608" max="15608" width="11.33203125" style="487" bestFit="1" customWidth="1"/>
    <col min="15609" max="15609" width="9" style="487" bestFit="1" customWidth="1"/>
    <col min="15610" max="15860" width="8.88671875" style="487"/>
    <col min="15861" max="15861" width="2.5546875" style="487" bestFit="1" customWidth="1"/>
    <col min="15862" max="15862" width="2.109375" style="487" bestFit="1" customWidth="1"/>
    <col min="15863" max="15863" width="66.6640625" style="487" bestFit="1" customWidth="1"/>
    <col min="15864" max="15864" width="11.33203125" style="487" bestFit="1" customWidth="1"/>
    <col min="15865" max="15865" width="9" style="487" bestFit="1" customWidth="1"/>
    <col min="15866" max="16116" width="8.88671875" style="487"/>
    <col min="16117" max="16117" width="2.5546875" style="487" bestFit="1" customWidth="1"/>
    <col min="16118" max="16118" width="2.109375" style="487" bestFit="1" customWidth="1"/>
    <col min="16119" max="16119" width="66.6640625" style="487" bestFit="1" customWidth="1"/>
    <col min="16120" max="16120" width="11.33203125" style="487" bestFit="1" customWidth="1"/>
    <col min="16121" max="16121" width="9" style="487" bestFit="1" customWidth="1"/>
    <col min="16122" max="16384" width="8.88671875" style="487"/>
  </cols>
  <sheetData>
    <row r="1" spans="1:11" ht="18">
      <c r="B1" s="491" t="s">
        <v>69</v>
      </c>
      <c r="C1" s="475"/>
      <c r="D1" s="475"/>
      <c r="E1" s="475"/>
      <c r="F1" s="475"/>
      <c r="G1" s="475"/>
      <c r="H1" s="475"/>
      <c r="J1" s="454"/>
      <c r="K1" s="454"/>
    </row>
    <row r="2" spans="1:11" s="497" customFormat="1">
      <c r="B2" s="522" t="s">
        <v>603</v>
      </c>
      <c r="C2" s="522"/>
      <c r="D2" s="522"/>
      <c r="E2" s="522"/>
      <c r="F2" s="522"/>
      <c r="G2" s="528"/>
      <c r="H2" s="425"/>
      <c r="I2" s="425"/>
      <c r="J2" s="425"/>
      <c r="K2" s="425"/>
    </row>
    <row r="3" spans="1:11" s="497" customFormat="1">
      <c r="A3" s="528"/>
      <c r="B3" s="528"/>
      <c r="C3" s="425"/>
      <c r="D3" s="425"/>
      <c r="E3" s="529" t="s">
        <v>587</v>
      </c>
      <c r="F3" s="529"/>
      <c r="G3" s="425"/>
      <c r="H3" s="425"/>
      <c r="K3" s="425"/>
    </row>
    <row r="4" spans="1:11" ht="46.8">
      <c r="A4" s="109" t="s">
        <v>423</v>
      </c>
      <c r="B4" s="109" t="s">
        <v>604</v>
      </c>
      <c r="C4" s="106" t="s">
        <v>605</v>
      </c>
      <c r="D4" s="106" t="s">
        <v>606</v>
      </c>
      <c r="E4" s="106" t="s">
        <v>607</v>
      </c>
      <c r="F4" s="106" t="s">
        <v>608</v>
      </c>
      <c r="G4" s="375"/>
      <c r="H4" s="350"/>
    </row>
    <row r="5" spans="1:11">
      <c r="A5" s="99">
        <v>1</v>
      </c>
      <c r="B5" s="99">
        <v>2</v>
      </c>
      <c r="C5" s="107">
        <v>3</v>
      </c>
      <c r="D5" s="107">
        <v>4</v>
      </c>
      <c r="E5" s="107">
        <v>5</v>
      </c>
      <c r="F5" s="107">
        <v>6</v>
      </c>
      <c r="G5" s="376"/>
    </row>
    <row r="6" spans="1:11">
      <c r="A6" s="99">
        <v>1</v>
      </c>
      <c r="B6" s="90" t="s">
        <v>609</v>
      </c>
      <c r="C6" s="6">
        <v>1523.27</v>
      </c>
      <c r="D6" s="6">
        <v>10.4767826</v>
      </c>
      <c r="E6" s="6">
        <v>0.18359999999999999</v>
      </c>
      <c r="F6" s="6">
        <f t="shared" ref="F6:F15" si="0">C6+D6-E6</f>
        <v>1533.5631825999999</v>
      </c>
      <c r="G6" s="71"/>
    </row>
    <row r="7" spans="1:11">
      <c r="A7" s="99">
        <v>2</v>
      </c>
      <c r="B7" s="90" t="s">
        <v>610</v>
      </c>
      <c r="C7" s="6">
        <v>70.820000000000007</v>
      </c>
      <c r="D7" s="6">
        <v>0.5032991</v>
      </c>
      <c r="E7" s="6">
        <v>0</v>
      </c>
      <c r="F7" s="6">
        <f t="shared" si="0"/>
        <v>71.323299100000014</v>
      </c>
      <c r="G7" s="71"/>
    </row>
    <row r="8" spans="1:11">
      <c r="A8" s="99">
        <v>3</v>
      </c>
      <c r="B8" s="90" t="s">
        <v>611</v>
      </c>
      <c r="C8" s="6">
        <v>0.06</v>
      </c>
      <c r="D8" s="6">
        <v>0</v>
      </c>
      <c r="E8" s="6">
        <v>0</v>
      </c>
      <c r="F8" s="6">
        <f t="shared" si="0"/>
        <v>0.06</v>
      </c>
      <c r="G8" s="71"/>
    </row>
    <row r="9" spans="1:11">
      <c r="A9" s="99">
        <v>4</v>
      </c>
      <c r="B9" s="90" t="s">
        <v>612</v>
      </c>
      <c r="C9" s="6">
        <v>313.06</v>
      </c>
      <c r="D9" s="6">
        <v>2.9992261509999998</v>
      </c>
      <c r="E9" s="6">
        <v>0</v>
      </c>
      <c r="F9" s="6">
        <f t="shared" si="0"/>
        <v>316.05922615100002</v>
      </c>
      <c r="G9" s="71"/>
    </row>
    <row r="10" spans="1:11">
      <c r="A10" s="99">
        <v>5</v>
      </c>
      <c r="B10" s="90" t="s">
        <v>27</v>
      </c>
      <c r="C10" s="6">
        <v>4548.1099999999988</v>
      </c>
      <c r="D10" s="6">
        <v>346.03665818706997</v>
      </c>
      <c r="E10" s="6">
        <v>1.5</v>
      </c>
      <c r="F10" s="6">
        <f t="shared" si="0"/>
        <v>4892.6466581870691</v>
      </c>
      <c r="G10" s="71"/>
    </row>
    <row r="11" spans="1:11">
      <c r="A11" s="99">
        <v>6</v>
      </c>
      <c r="B11" s="90" t="s">
        <v>613</v>
      </c>
      <c r="C11" s="6">
        <v>4285.3999999999996</v>
      </c>
      <c r="D11" s="6">
        <v>952.72441612386899</v>
      </c>
      <c r="E11" s="6">
        <v>1.32</v>
      </c>
      <c r="F11" s="6">
        <f t="shared" si="0"/>
        <v>5236.8044161238686</v>
      </c>
      <c r="G11" s="71"/>
    </row>
    <row r="12" spans="1:11">
      <c r="A12" s="99">
        <v>7</v>
      </c>
      <c r="B12" s="90" t="s">
        <v>30</v>
      </c>
      <c r="C12" s="6">
        <v>0.45</v>
      </c>
      <c r="D12" s="6">
        <v>0</v>
      </c>
      <c r="E12" s="6">
        <v>0</v>
      </c>
      <c r="F12" s="6">
        <f t="shared" si="0"/>
        <v>0.45</v>
      </c>
      <c r="G12" s="71"/>
    </row>
    <row r="13" spans="1:11">
      <c r="A13" s="99">
        <v>8</v>
      </c>
      <c r="B13" s="90" t="s">
        <v>614</v>
      </c>
      <c r="C13" s="6">
        <v>10.8</v>
      </c>
      <c r="D13" s="6">
        <v>0.47610149999999996</v>
      </c>
      <c r="E13" s="6">
        <v>1.1999999999999999E-3</v>
      </c>
      <c r="F13" s="6">
        <f t="shared" si="0"/>
        <v>11.2749015</v>
      </c>
      <c r="G13" s="71"/>
    </row>
    <row r="14" spans="1:11">
      <c r="A14" s="99">
        <v>9</v>
      </c>
      <c r="B14" s="90" t="s">
        <v>615</v>
      </c>
      <c r="C14" s="6">
        <v>3.72</v>
      </c>
      <c r="D14" s="6">
        <v>1.6420706</v>
      </c>
      <c r="E14" s="6">
        <v>0</v>
      </c>
      <c r="F14" s="6">
        <f t="shared" si="0"/>
        <v>5.3620706</v>
      </c>
      <c r="G14" s="71"/>
    </row>
    <row r="15" spans="1:11">
      <c r="A15" s="99">
        <v>10</v>
      </c>
      <c r="B15" s="90" t="s">
        <v>616</v>
      </c>
      <c r="C15" s="6">
        <v>30.28</v>
      </c>
      <c r="D15" s="6">
        <v>3.1800288000000001</v>
      </c>
      <c r="E15" s="6">
        <v>0</v>
      </c>
      <c r="F15" s="6">
        <f t="shared" si="0"/>
        <v>33.460028800000003</v>
      </c>
      <c r="G15" s="71"/>
    </row>
    <row r="16" spans="1:11">
      <c r="A16" s="99">
        <v>11</v>
      </c>
      <c r="B16" s="90" t="s">
        <v>1728</v>
      </c>
      <c r="C16" s="6">
        <v>0</v>
      </c>
      <c r="D16" s="6">
        <v>0.27156780000000003</v>
      </c>
      <c r="E16" s="6">
        <v>0</v>
      </c>
      <c r="F16" s="6">
        <f>C16+D16-E16</f>
        <v>0.27156780000000003</v>
      </c>
      <c r="G16" s="71"/>
    </row>
    <row r="17" spans="1:8">
      <c r="A17" s="99"/>
      <c r="B17" s="129" t="s">
        <v>2</v>
      </c>
      <c r="C17" s="42">
        <f>'F7-1'!D7</f>
        <v>10785.969999999998</v>
      </c>
      <c r="D17" s="42">
        <f>SUM(D6:D16)</f>
        <v>1318.3101508619386</v>
      </c>
      <c r="E17" s="42">
        <f>SUM(E6:E16)</f>
        <v>3.0047999999999999</v>
      </c>
      <c r="F17" s="42">
        <f>SUM(F6:F16)</f>
        <v>12101.275350861941</v>
      </c>
      <c r="G17" s="266"/>
    </row>
    <row r="19" spans="1:8">
      <c r="B19" s="503" t="s">
        <v>1506</v>
      </c>
    </row>
    <row r="20" spans="1:8">
      <c r="A20" s="127" t="s">
        <v>423</v>
      </c>
      <c r="B20" s="267" t="s">
        <v>5</v>
      </c>
      <c r="C20" s="170" t="s">
        <v>1445</v>
      </c>
      <c r="D20" s="170"/>
      <c r="E20" s="126" t="s">
        <v>1446</v>
      </c>
      <c r="F20" s="126"/>
      <c r="G20" s="170" t="s">
        <v>1828</v>
      </c>
      <c r="H20" s="170"/>
    </row>
    <row r="21" spans="1:8" s="449" customFormat="1" ht="31.2">
      <c r="A21" s="127"/>
      <c r="B21" s="267"/>
      <c r="C21" s="87" t="s">
        <v>548</v>
      </c>
      <c r="D21" s="86" t="s">
        <v>15</v>
      </c>
      <c r="E21" s="87" t="s">
        <v>140</v>
      </c>
      <c r="F21" s="106" t="s">
        <v>1588</v>
      </c>
      <c r="G21" s="87" t="s">
        <v>140</v>
      </c>
      <c r="H21" s="87" t="s">
        <v>1570</v>
      </c>
    </row>
    <row r="22" spans="1:8">
      <c r="A22" s="235">
        <v>1</v>
      </c>
      <c r="B22" s="268" t="s">
        <v>617</v>
      </c>
      <c r="C22" s="39">
        <f>'F7-1'!C7</f>
        <v>11475.78</v>
      </c>
      <c r="D22" s="39">
        <f>'F7-1'!D7</f>
        <v>10785.969999999998</v>
      </c>
      <c r="E22" s="39">
        <f>'F7-1'!E7</f>
        <v>12429.21</v>
      </c>
      <c r="F22" s="39">
        <f>'F7-1'!F7</f>
        <v>12101.275350861935</v>
      </c>
      <c r="G22" s="39">
        <f>'F7-1'!G7</f>
        <v>14582.4</v>
      </c>
      <c r="H22" s="39">
        <f>'F7-1'!H7</f>
        <v>15171.792734982002</v>
      </c>
    </row>
    <row r="23" spans="1:8" s="503" customFormat="1">
      <c r="A23" s="235" t="s">
        <v>160</v>
      </c>
      <c r="B23" s="268" t="s">
        <v>618</v>
      </c>
      <c r="C23" s="39">
        <f>'F7-1'!C12</f>
        <v>1429.67</v>
      </c>
      <c r="D23" s="39">
        <f>'F7-1'!D12-'F5-8'!E11</f>
        <v>1258.7665348636638</v>
      </c>
      <c r="E23" s="39">
        <v>2311.5100000000002</v>
      </c>
      <c r="F23" s="39">
        <f>'F7-1'!F12-'F5-8'!G11</f>
        <v>3070.5173841200663</v>
      </c>
      <c r="G23" s="39">
        <v>1795.64</v>
      </c>
      <c r="H23" s="39">
        <f>'F7-1'!H12-'F5-8'!I11</f>
        <v>1413.476983799</v>
      </c>
    </row>
    <row r="24" spans="1:8" ht="31.2">
      <c r="A24" s="235" t="s">
        <v>163</v>
      </c>
      <c r="B24" s="269" t="s">
        <v>619</v>
      </c>
      <c r="C24" s="39"/>
      <c r="D24" s="38">
        <f>'F5-8'!E11</f>
        <v>59.543615998274873</v>
      </c>
      <c r="E24" s="38">
        <v>0</v>
      </c>
      <c r="F24" s="270">
        <f>'F5-8'!G11</f>
        <v>0</v>
      </c>
      <c r="G24" s="38">
        <v>0</v>
      </c>
      <c r="H24" s="270">
        <f>'F5-8'!I11</f>
        <v>0</v>
      </c>
    </row>
    <row r="25" spans="1:8" ht="31.2">
      <c r="A25" s="235" t="s">
        <v>620</v>
      </c>
      <c r="B25" s="269" t="s">
        <v>621</v>
      </c>
      <c r="C25" s="39"/>
      <c r="D25" s="38"/>
      <c r="E25" s="38"/>
      <c r="F25" s="38"/>
      <c r="G25" s="38"/>
      <c r="H25" s="270"/>
    </row>
    <row r="26" spans="1:8">
      <c r="A26" s="235" t="s">
        <v>622</v>
      </c>
      <c r="B26" s="269" t="s">
        <v>623</v>
      </c>
      <c r="C26" s="39"/>
      <c r="D26" s="38"/>
      <c r="E26" s="38"/>
      <c r="F26" s="38"/>
      <c r="G26" s="38"/>
      <c r="H26" s="270"/>
    </row>
    <row r="27" spans="1:8">
      <c r="A27" s="235"/>
      <c r="B27" s="268" t="s">
        <v>624</v>
      </c>
      <c r="C27" s="39">
        <f>'F7-1'!C16</f>
        <v>0</v>
      </c>
      <c r="D27" s="39">
        <f>'F7-1'!D16</f>
        <v>3.0047999999999999</v>
      </c>
      <c r="E27" s="39">
        <f>'F7-1'!E16</f>
        <v>0</v>
      </c>
      <c r="F27" s="39">
        <f>'F7-1'!F16</f>
        <v>0</v>
      </c>
      <c r="G27" s="39">
        <f>'F7-1'!G16</f>
        <v>0</v>
      </c>
      <c r="H27" s="39">
        <f>'F7-1'!H16</f>
        <v>0</v>
      </c>
    </row>
    <row r="28" spans="1:8">
      <c r="A28" s="235">
        <v>2</v>
      </c>
      <c r="B28" s="268" t="s">
        <v>625</v>
      </c>
      <c r="C28" s="39">
        <f>SUM(C22+C23+C24+C25-C27)</f>
        <v>12905.45</v>
      </c>
      <c r="D28" s="39">
        <f>SUM(D22+D23+D24+D25-D27)</f>
        <v>12101.275350861935</v>
      </c>
      <c r="E28" s="39">
        <f>SUM(E22+E23+E24+E25-E27)</f>
        <v>14740.72</v>
      </c>
      <c r="F28" s="39">
        <f t="shared" ref="F28:G28" si="1">SUM(F22+F23+F24+F25-F27)</f>
        <v>15171.792734982002</v>
      </c>
      <c r="G28" s="39">
        <f t="shared" si="1"/>
        <v>16378.039999999999</v>
      </c>
      <c r="H28" s="39">
        <f>SUM(H22+H23+H24+H25-H27)</f>
        <v>16585.269718781001</v>
      </c>
    </row>
    <row r="29" spans="1:8">
      <c r="A29" s="449"/>
      <c r="C29" s="532"/>
      <c r="D29" s="532"/>
      <c r="E29" s="532"/>
      <c r="F29" s="532"/>
      <c r="G29" s="532"/>
      <c r="H29" s="532"/>
    </row>
    <row r="30" spans="1:8">
      <c r="B30" s="503" t="s">
        <v>1507</v>
      </c>
      <c r="C30" s="532"/>
      <c r="D30" s="532"/>
      <c r="E30" s="532"/>
      <c r="F30" s="532"/>
      <c r="G30" s="532"/>
      <c r="H30" s="532"/>
    </row>
    <row r="31" spans="1:8">
      <c r="A31" s="127" t="s">
        <v>423</v>
      </c>
      <c r="B31" s="267" t="s">
        <v>5</v>
      </c>
      <c r="C31" s="170" t="s">
        <v>1445</v>
      </c>
      <c r="D31" s="170"/>
      <c r="E31" s="126" t="s">
        <v>1446</v>
      </c>
      <c r="F31" s="126"/>
      <c r="G31" s="170" t="s">
        <v>1828</v>
      </c>
      <c r="H31" s="170"/>
    </row>
    <row r="32" spans="1:8" ht="31.2">
      <c r="A32" s="127"/>
      <c r="B32" s="267"/>
      <c r="C32" s="87" t="s">
        <v>548</v>
      </c>
      <c r="D32" s="86" t="s">
        <v>15</v>
      </c>
      <c r="E32" s="87" t="s">
        <v>140</v>
      </c>
      <c r="F32" s="106" t="s">
        <v>1588</v>
      </c>
      <c r="G32" s="87" t="s">
        <v>140</v>
      </c>
      <c r="H32" s="87" t="s">
        <v>1570</v>
      </c>
    </row>
    <row r="33" spans="1:17">
      <c r="A33" s="107">
        <v>1</v>
      </c>
      <c r="B33" s="90" t="s">
        <v>626</v>
      </c>
      <c r="C33" s="39">
        <f t="shared" ref="C33:H33" si="2">C22</f>
        <v>11475.78</v>
      </c>
      <c r="D33" s="38">
        <f t="shared" si="2"/>
        <v>10785.969999999998</v>
      </c>
      <c r="E33" s="39">
        <f t="shared" si="2"/>
        <v>12429.21</v>
      </c>
      <c r="F33" s="38">
        <f t="shared" si="2"/>
        <v>12101.275350861935</v>
      </c>
      <c r="G33" s="39">
        <f t="shared" si="2"/>
        <v>14582.4</v>
      </c>
      <c r="H33" s="38">
        <f t="shared" si="2"/>
        <v>15171.792734982002</v>
      </c>
    </row>
    <row r="34" spans="1:17">
      <c r="A34" s="107"/>
      <c r="B34" s="90" t="s">
        <v>627</v>
      </c>
      <c r="C34" s="39">
        <v>1448.32</v>
      </c>
      <c r="D34" s="38">
        <v>1523.27</v>
      </c>
      <c r="E34" s="38">
        <v>1468.5199999999986</v>
      </c>
      <c r="F34" s="38">
        <f>SUM(D34+D37)</f>
        <v>1533.7467826</v>
      </c>
      <c r="G34" s="38">
        <v>1448.32</v>
      </c>
      <c r="H34" s="38">
        <f>SUM(F34+F37)</f>
        <v>1533.7467826</v>
      </c>
    </row>
    <row r="35" spans="1:17">
      <c r="A35" s="107"/>
      <c r="B35" s="90" t="s">
        <v>628</v>
      </c>
      <c r="C35" s="39">
        <f t="shared" ref="C35:H35" si="3">C33-C34</f>
        <v>10027.460000000001</v>
      </c>
      <c r="D35" s="39">
        <f>D33-D34</f>
        <v>9262.6999999999971</v>
      </c>
      <c r="E35" s="39">
        <f t="shared" si="3"/>
        <v>10960.69</v>
      </c>
      <c r="F35" s="39">
        <f t="shared" si="3"/>
        <v>10567.528568261936</v>
      </c>
      <c r="G35" s="39">
        <f t="shared" si="3"/>
        <v>13134.08</v>
      </c>
      <c r="H35" s="39">
        <f t="shared" si="3"/>
        <v>13638.045952382003</v>
      </c>
    </row>
    <row r="36" spans="1:17">
      <c r="A36" s="107">
        <v>2</v>
      </c>
      <c r="B36" s="90" t="s">
        <v>629</v>
      </c>
      <c r="C36" s="39">
        <f t="shared" ref="C36:H36" si="4">C23</f>
        <v>1429.67</v>
      </c>
      <c r="D36" s="38">
        <f t="shared" si="4"/>
        <v>1258.7665348636638</v>
      </c>
      <c r="E36" s="38">
        <f t="shared" si="4"/>
        <v>2311.5100000000002</v>
      </c>
      <c r="F36" s="38">
        <f t="shared" si="4"/>
        <v>3070.5173841200663</v>
      </c>
      <c r="G36" s="38">
        <f t="shared" si="4"/>
        <v>1795.64</v>
      </c>
      <c r="H36" s="38">
        <f t="shared" si="4"/>
        <v>1413.476983799</v>
      </c>
    </row>
    <row r="37" spans="1:17">
      <c r="A37" s="107"/>
      <c r="B37" s="90" t="s">
        <v>627</v>
      </c>
      <c r="C37" s="39"/>
      <c r="D37" s="38">
        <v>10.4767826</v>
      </c>
      <c r="E37" s="38"/>
      <c r="F37" s="38">
        <v>0</v>
      </c>
      <c r="G37" s="38"/>
      <c r="H37" s="38">
        <v>0</v>
      </c>
    </row>
    <row r="38" spans="1:17">
      <c r="A38" s="107" t="s">
        <v>630</v>
      </c>
      <c r="B38" s="90" t="s">
        <v>631</v>
      </c>
      <c r="C38" s="39"/>
      <c r="D38" s="38">
        <f>D24</f>
        <v>59.543615998274873</v>
      </c>
      <c r="E38" s="38">
        <f>E24</f>
        <v>0</v>
      </c>
      <c r="F38" s="38">
        <f>F24</f>
        <v>0</v>
      </c>
      <c r="G38" s="38">
        <f>G24</f>
        <v>0</v>
      </c>
      <c r="H38" s="38">
        <f>H24</f>
        <v>0</v>
      </c>
    </row>
    <row r="39" spans="1:17">
      <c r="A39" s="107" t="s">
        <v>632</v>
      </c>
      <c r="B39" s="90" t="s">
        <v>633</v>
      </c>
      <c r="C39" s="39"/>
      <c r="D39" s="38"/>
      <c r="E39" s="38"/>
      <c r="F39" s="38"/>
      <c r="G39" s="38"/>
      <c r="H39" s="270"/>
    </row>
    <row r="40" spans="1:17">
      <c r="A40" s="107">
        <v>4</v>
      </c>
      <c r="B40" s="90" t="s">
        <v>634</v>
      </c>
      <c r="C40" s="39"/>
      <c r="D40" s="38">
        <f>D27</f>
        <v>3.0047999999999999</v>
      </c>
      <c r="E40" s="38"/>
      <c r="F40" s="38"/>
      <c r="G40" s="38"/>
      <c r="H40" s="270"/>
    </row>
    <row r="41" spans="1:17">
      <c r="A41" s="107">
        <v>5</v>
      </c>
      <c r="B41" s="90" t="s">
        <v>56</v>
      </c>
      <c r="C41" s="39">
        <f>C33-C34+C36-C37+C38+C39-C40</f>
        <v>11457.130000000001</v>
      </c>
      <c r="D41" s="39">
        <f t="shared" ref="D41:H41" si="5">D33-D34+D36-D37+D38+D39-D40</f>
        <v>10567.528568261934</v>
      </c>
      <c r="E41" s="39">
        <f t="shared" si="5"/>
        <v>13272.2</v>
      </c>
      <c r="F41" s="39">
        <f t="shared" si="5"/>
        <v>13638.045952382003</v>
      </c>
      <c r="G41" s="39">
        <f t="shared" si="5"/>
        <v>14929.72</v>
      </c>
      <c r="H41" s="39">
        <f t="shared" si="5"/>
        <v>15051.522936181003</v>
      </c>
    </row>
    <row r="42" spans="1:17">
      <c r="A42" s="107">
        <v>6</v>
      </c>
      <c r="B42" s="90" t="s">
        <v>635</v>
      </c>
      <c r="C42" s="39">
        <f>AVERAGE(C35,C41)</f>
        <v>10742.295000000002</v>
      </c>
      <c r="D42" s="39">
        <f t="shared" ref="D42:H42" si="6">AVERAGE(D35,D41)</f>
        <v>9915.1142841309666</v>
      </c>
      <c r="E42" s="39">
        <f t="shared" si="6"/>
        <v>12116.445</v>
      </c>
      <c r="F42" s="39">
        <f t="shared" si="6"/>
        <v>12102.787260321969</v>
      </c>
      <c r="G42" s="39">
        <f t="shared" si="6"/>
        <v>14031.9</v>
      </c>
      <c r="H42" s="39">
        <f t="shared" si="6"/>
        <v>14344.784444281504</v>
      </c>
      <c r="I42" s="533"/>
    </row>
    <row r="43" spans="1:17">
      <c r="A43" s="107">
        <v>7</v>
      </c>
      <c r="B43" s="90" t="s">
        <v>636</v>
      </c>
      <c r="C43" s="70">
        <v>5.2081567715054497E-2</v>
      </c>
      <c r="D43" s="271">
        <v>5.2338431619062584E-2</v>
      </c>
      <c r="E43" s="271">
        <v>4.5499999999999999E-2</v>
      </c>
      <c r="F43" s="271">
        <f>D43</f>
        <v>5.2338431619062584E-2</v>
      </c>
      <c r="G43" s="271">
        <v>5.2081567715054497E-2</v>
      </c>
      <c r="H43" s="271">
        <f>D43</f>
        <v>5.2338431619062584E-2</v>
      </c>
      <c r="I43" s="534"/>
    </row>
    <row r="44" spans="1:17">
      <c r="A44" s="107"/>
      <c r="B44" s="90" t="s">
        <v>637</v>
      </c>
      <c r="C44" s="70">
        <v>3.8899999999999997E-2</v>
      </c>
      <c r="D44" s="271">
        <v>2.6510788963538125E-2</v>
      </c>
      <c r="E44" s="271">
        <v>2.7699999999999999E-2</v>
      </c>
      <c r="F44" s="271">
        <f>D44</f>
        <v>2.6510788963538125E-2</v>
      </c>
      <c r="G44" s="271">
        <v>3.8899999999999997E-2</v>
      </c>
      <c r="H44" s="271">
        <f>D44</f>
        <v>2.6510788963538125E-2</v>
      </c>
      <c r="I44" s="533"/>
    </row>
    <row r="45" spans="1:17">
      <c r="A45" s="107">
        <v>8</v>
      </c>
      <c r="B45" s="90" t="s">
        <v>1581</v>
      </c>
      <c r="C45" s="39">
        <f>C43*C35</f>
        <v>522.24583700000039</v>
      </c>
      <c r="D45" s="39">
        <f t="shared" ref="D45:H45" si="7">D43*D35</f>
        <v>484.79519055789086</v>
      </c>
      <c r="E45" s="39">
        <f>E43*E35</f>
        <v>498.71139499999998</v>
      </c>
      <c r="F45" s="39">
        <f>F43*F35</f>
        <v>553.08787135246769</v>
      </c>
      <c r="G45" s="39">
        <f t="shared" si="7"/>
        <v>684.04347689494296</v>
      </c>
      <c r="H45" s="39">
        <f t="shared" si="7"/>
        <v>713.79393549637871</v>
      </c>
      <c r="I45" s="533"/>
    </row>
    <row r="46" spans="1:17">
      <c r="A46" s="107">
        <v>9</v>
      </c>
      <c r="B46" s="90" t="s">
        <v>1582</v>
      </c>
      <c r="C46" s="39">
        <f t="shared" ref="C46:H46" si="8">C44*(C36+C38-C37-C40)</f>
        <v>55.614162999999998</v>
      </c>
      <c r="D46" s="39">
        <f t="shared" si="8"/>
        <v>34.592034806787858</v>
      </c>
      <c r="E46" s="39">
        <f>E44*(E36+E38-E37-E40)</f>
        <v>64.028827000000007</v>
      </c>
      <c r="F46" s="39">
        <f t="shared" si="8"/>
        <v>81.401838379282211</v>
      </c>
      <c r="G46" s="39">
        <f t="shared" si="8"/>
        <v>69.850396000000003</v>
      </c>
      <c r="H46" s="39">
        <f t="shared" si="8"/>
        <v>37.472390022313682</v>
      </c>
      <c r="I46" s="533"/>
    </row>
    <row r="47" spans="1:17">
      <c r="A47" s="107">
        <v>10</v>
      </c>
      <c r="B47" s="90" t="s">
        <v>638</v>
      </c>
      <c r="C47" s="39">
        <f>SUM(C45:C46)</f>
        <v>577.86000000000035</v>
      </c>
      <c r="D47" s="39">
        <f>SUM(D45:D46)</f>
        <v>519.38722536467867</v>
      </c>
      <c r="E47" s="39">
        <f>SUM(E45:E46)+0.05</f>
        <v>562.79022199999997</v>
      </c>
      <c r="F47" s="39">
        <f>SUM(F45:F46)</f>
        <v>634.48970973174994</v>
      </c>
      <c r="G47" s="39">
        <f>SUM(G45:G46)</f>
        <v>753.893872894943</v>
      </c>
      <c r="H47" s="39">
        <f t="shared" ref="H47" si="9">SUM(H45:H46)</f>
        <v>751.26632551869238</v>
      </c>
      <c r="I47" s="533"/>
      <c r="Q47" s="28"/>
    </row>
    <row r="48" spans="1:17">
      <c r="A48" s="107">
        <v>11</v>
      </c>
      <c r="B48" s="90" t="s">
        <v>639</v>
      </c>
      <c r="C48" s="38">
        <f>(C35*C43)+((C36+C38-C37-C40)*C44)</f>
        <v>577.86000000000035</v>
      </c>
      <c r="D48" s="38">
        <f t="shared" ref="D48:H48" si="10">(D35*D43)+((D36+D38-D37-D40)*D44)</f>
        <v>519.38722536467867</v>
      </c>
      <c r="E48" s="38">
        <f>(E35*E43)+((E36+E38-E37-E40)*E44)+0.05</f>
        <v>562.79022199999997</v>
      </c>
      <c r="F48" s="38">
        <f t="shared" si="10"/>
        <v>634.48970973174994</v>
      </c>
      <c r="G48" s="38">
        <f t="shared" si="10"/>
        <v>753.893872894943</v>
      </c>
      <c r="H48" s="38">
        <f t="shared" si="10"/>
        <v>751.26632551869238</v>
      </c>
    </row>
    <row r="49" spans="1:8">
      <c r="A49" s="107">
        <v>12</v>
      </c>
      <c r="B49" s="90" t="s">
        <v>640</v>
      </c>
      <c r="C49" s="39">
        <v>2136.0500000000002</v>
      </c>
      <c r="D49" s="38">
        <v>2036.65</v>
      </c>
      <c r="E49" s="38">
        <v>2105.33</v>
      </c>
      <c r="F49" s="38">
        <f>D53</f>
        <v>2117.3517096</v>
      </c>
      <c r="G49" s="38">
        <v>2215.59</v>
      </c>
      <c r="H49" s="270">
        <f>F53</f>
        <v>2234.3878106000002</v>
      </c>
    </row>
    <row r="50" spans="1:8">
      <c r="A50" s="107">
        <v>13</v>
      </c>
      <c r="B50" s="90" t="s">
        <v>641</v>
      </c>
      <c r="C50" s="39">
        <v>79.540000000000006</v>
      </c>
      <c r="D50" s="38">
        <v>0</v>
      </c>
      <c r="E50" s="38">
        <v>469.21</v>
      </c>
      <c r="F50" s="38">
        <v>0</v>
      </c>
      <c r="G50" s="38">
        <v>0</v>
      </c>
      <c r="H50" s="38">
        <v>0</v>
      </c>
    </row>
    <row r="51" spans="1:8">
      <c r="A51" s="107">
        <v>14</v>
      </c>
      <c r="B51" s="90" t="s">
        <v>642</v>
      </c>
      <c r="C51" s="39">
        <v>0</v>
      </c>
      <c r="D51" s="38">
        <v>80.701709600000001</v>
      </c>
      <c r="E51" s="38">
        <v>0</v>
      </c>
      <c r="F51" s="38">
        <v>117.036101</v>
      </c>
      <c r="G51" s="38">
        <v>0</v>
      </c>
      <c r="H51" s="38">
        <v>9.6</v>
      </c>
    </row>
    <row r="52" spans="1:8">
      <c r="A52" s="107">
        <v>15</v>
      </c>
      <c r="B52" s="90" t="s">
        <v>634</v>
      </c>
      <c r="C52" s="39">
        <v>0</v>
      </c>
      <c r="D52" s="38">
        <v>0</v>
      </c>
      <c r="E52" s="38">
        <v>0</v>
      </c>
      <c r="F52" s="38">
        <v>0</v>
      </c>
      <c r="G52" s="38">
        <v>0</v>
      </c>
      <c r="H52" s="38">
        <v>0</v>
      </c>
    </row>
    <row r="53" spans="1:8">
      <c r="A53" s="107">
        <v>16</v>
      </c>
      <c r="B53" s="90" t="s">
        <v>57</v>
      </c>
      <c r="C53" s="39">
        <f>C49+C50-C52</f>
        <v>2215.59</v>
      </c>
      <c r="D53" s="39">
        <f>D49+D50+D51-D52</f>
        <v>2117.3517096</v>
      </c>
      <c r="E53" s="39">
        <f>E49+E50+E51-E52</f>
        <v>2574.54</v>
      </c>
      <c r="F53" s="39">
        <f>F49+F50+F51-F52</f>
        <v>2234.3878106000002</v>
      </c>
      <c r="G53" s="39">
        <f>G49+G50+G51-G52</f>
        <v>2215.59</v>
      </c>
      <c r="H53" s="39">
        <f t="shared" ref="H53" si="11">H49+H50+H51-H52</f>
        <v>2243.9878106000001</v>
      </c>
    </row>
    <row r="54" spans="1:8">
      <c r="A54" s="107">
        <v>17</v>
      </c>
      <c r="B54" s="90" t="s">
        <v>643</v>
      </c>
      <c r="C54" s="39">
        <f t="shared" ref="C54:H54" si="12">AVERAGE(C49,C53)</f>
        <v>2175.8200000000002</v>
      </c>
      <c r="D54" s="39">
        <f t="shared" si="12"/>
        <v>2077.0008548000001</v>
      </c>
      <c r="E54" s="39">
        <f t="shared" si="12"/>
        <v>2339.9349999999999</v>
      </c>
      <c r="F54" s="39">
        <f t="shared" si="12"/>
        <v>2175.8697601000003</v>
      </c>
      <c r="G54" s="39">
        <f t="shared" ref="G54" si="13">AVERAGE(G49,G53)</f>
        <v>2215.59</v>
      </c>
      <c r="H54" s="39">
        <f t="shared" si="12"/>
        <v>2239.1878106000004</v>
      </c>
    </row>
    <row r="55" spans="1:8">
      <c r="A55" s="107">
        <v>18</v>
      </c>
      <c r="B55" s="90" t="s">
        <v>1731</v>
      </c>
      <c r="C55" s="70">
        <f>C43</f>
        <v>5.2081567715054497E-2</v>
      </c>
      <c r="D55" s="70">
        <f t="shared" ref="D55:H55" si="14">D43</f>
        <v>5.2338431619062584E-2</v>
      </c>
      <c r="E55" s="70">
        <f t="shared" si="14"/>
        <v>4.5499999999999999E-2</v>
      </c>
      <c r="F55" s="70">
        <f t="shared" si="14"/>
        <v>5.2338431619062584E-2</v>
      </c>
      <c r="G55" s="70">
        <f t="shared" si="14"/>
        <v>5.2081567715054497E-2</v>
      </c>
      <c r="H55" s="70">
        <f t="shared" si="14"/>
        <v>5.2338431619062584E-2</v>
      </c>
    </row>
    <row r="56" spans="1:8">
      <c r="A56" s="107"/>
      <c r="B56" s="90" t="s">
        <v>637</v>
      </c>
      <c r="C56" s="70">
        <f>C44</f>
        <v>3.8899999999999997E-2</v>
      </c>
      <c r="D56" s="70">
        <f t="shared" ref="D56:H56" si="15">D44</f>
        <v>2.6510788963538125E-2</v>
      </c>
      <c r="E56" s="70">
        <f t="shared" si="15"/>
        <v>2.7699999999999999E-2</v>
      </c>
      <c r="F56" s="70">
        <f t="shared" si="15"/>
        <v>2.6510788963538125E-2</v>
      </c>
      <c r="G56" s="70">
        <f t="shared" si="15"/>
        <v>3.8899999999999997E-2</v>
      </c>
      <c r="H56" s="70">
        <f t="shared" si="15"/>
        <v>2.6510788963538125E-2</v>
      </c>
    </row>
    <row r="57" spans="1:8">
      <c r="A57" s="107">
        <v>19</v>
      </c>
      <c r="B57" s="90" t="s">
        <v>644</v>
      </c>
      <c r="C57" s="39">
        <f>C49*C43</f>
        <v>111.24883271774216</v>
      </c>
      <c r="D57" s="39">
        <f>D49*D43</f>
        <v>106.59506675696382</v>
      </c>
      <c r="E57" s="39">
        <f>(E49*E43)</f>
        <v>95.792514999999995</v>
      </c>
      <c r="F57" s="39">
        <f>F49*F43</f>
        <v>110.81886766640486</v>
      </c>
      <c r="G57" s="39">
        <f>(G49*G43)</f>
        <v>115.3914006137976</v>
      </c>
      <c r="H57" s="39">
        <f t="shared" ref="H57" si="16">H49*H43</f>
        <v>116.94435363555507</v>
      </c>
    </row>
    <row r="58" spans="1:8">
      <c r="A58" s="107">
        <v>20</v>
      </c>
      <c r="B58" s="90" t="s">
        <v>645</v>
      </c>
      <c r="C58" s="39">
        <f>(SUM(C50:C51)-C52)*C44</f>
        <v>3.094106</v>
      </c>
      <c r="D58" s="39">
        <f>(SUM(D50:D51)-D52)*D44</f>
        <v>2.1394659922023389</v>
      </c>
      <c r="E58" s="39">
        <f>(SUM(E50:E51)-E52)*E44</f>
        <v>12.997116999999999</v>
      </c>
      <c r="F58" s="39">
        <f t="shared" ref="F58:H58" si="17">(SUM(F50:F51)-F52)*F44</f>
        <v>3.1027193747263335</v>
      </c>
      <c r="G58" s="39">
        <f>(SUM(G50:G51)-G52)*G44</f>
        <v>0</v>
      </c>
      <c r="H58" s="39">
        <f t="shared" si="17"/>
        <v>0.25450357404996599</v>
      </c>
    </row>
    <row r="59" spans="1:8">
      <c r="A59" s="107">
        <v>21</v>
      </c>
      <c r="B59" s="90" t="s">
        <v>646</v>
      </c>
      <c r="C59" s="39">
        <f t="shared" ref="C59:H59" si="18">C57+C58</f>
        <v>114.34293871774216</v>
      </c>
      <c r="D59" s="39">
        <f t="shared" si="18"/>
        <v>108.73453274916615</v>
      </c>
      <c r="E59" s="39">
        <f>E57+E58+0.01</f>
        <v>108.799632</v>
      </c>
      <c r="F59" s="39">
        <f t="shared" si="18"/>
        <v>113.92158704113119</v>
      </c>
      <c r="G59" s="39">
        <f>G57+G58-0.01</f>
        <v>115.3814006137976</v>
      </c>
      <c r="H59" s="39">
        <f t="shared" si="18"/>
        <v>117.19885720960504</v>
      </c>
    </row>
    <row r="60" spans="1:8">
      <c r="A60" s="107">
        <v>22</v>
      </c>
      <c r="B60" s="90" t="s">
        <v>647</v>
      </c>
      <c r="C60" s="39">
        <f t="shared" ref="C60:H60" si="19">C48</f>
        <v>577.86000000000035</v>
      </c>
      <c r="D60" s="39">
        <f t="shared" si="19"/>
        <v>519.38722536467867</v>
      </c>
      <c r="E60" s="39">
        <f t="shared" si="19"/>
        <v>562.79022199999997</v>
      </c>
      <c r="F60" s="39">
        <f t="shared" si="19"/>
        <v>634.48970973174994</v>
      </c>
      <c r="G60" s="39">
        <f t="shared" si="19"/>
        <v>753.893872894943</v>
      </c>
      <c r="H60" s="39">
        <f t="shared" si="19"/>
        <v>751.26632551869238</v>
      </c>
    </row>
    <row r="61" spans="1:8">
      <c r="A61" s="107">
        <v>23</v>
      </c>
      <c r="B61" s="90" t="s">
        <v>648</v>
      </c>
      <c r="C61" s="39">
        <f>C59</f>
        <v>114.34293871774216</v>
      </c>
      <c r="D61" s="39">
        <f>D59</f>
        <v>108.73453274916615</v>
      </c>
      <c r="E61" s="39">
        <f>E59</f>
        <v>108.799632</v>
      </c>
      <c r="F61" s="39">
        <f>F59</f>
        <v>113.92158704113119</v>
      </c>
      <c r="G61" s="39">
        <f>G59</f>
        <v>115.3814006137976</v>
      </c>
      <c r="H61" s="39">
        <f t="shared" ref="H61" si="20">H59</f>
        <v>117.19885720960504</v>
      </c>
    </row>
    <row r="62" spans="1:8">
      <c r="A62" s="107">
        <v>24</v>
      </c>
      <c r="B62" s="90" t="s">
        <v>649</v>
      </c>
      <c r="C62" s="39">
        <f>C60-C61+0.01</f>
        <v>463.52706128225816</v>
      </c>
      <c r="D62" s="39">
        <f>D60-D61</f>
        <v>410.65269261551254</v>
      </c>
      <c r="E62" s="39">
        <f>E60-E61</f>
        <v>453.99059</v>
      </c>
      <c r="F62" s="39">
        <f>F60-F61</f>
        <v>520.56812269061879</v>
      </c>
      <c r="G62" s="39">
        <f>G60-G61</f>
        <v>638.51247228114539</v>
      </c>
      <c r="H62" s="39">
        <f t="shared" ref="H62" si="21">H60-H61</f>
        <v>634.0674683090873</v>
      </c>
    </row>
    <row r="63" spans="1:8">
      <c r="A63" s="487" t="s">
        <v>650</v>
      </c>
      <c r="C63" s="535"/>
      <c r="D63" s="531"/>
      <c r="E63" s="531"/>
      <c r="F63" s="531"/>
      <c r="G63" s="531"/>
      <c r="H63" s="531"/>
    </row>
    <row r="64" spans="1:8" s="350" customFormat="1">
      <c r="B64" s="401"/>
      <c r="D64" s="442"/>
    </row>
    <row r="65" spans="2:10" s="350" customFormat="1">
      <c r="B65" s="401"/>
      <c r="D65" s="442"/>
    </row>
    <row r="66" spans="2:10" s="350" customFormat="1">
      <c r="B66" s="401"/>
      <c r="D66" s="442"/>
    </row>
    <row r="67" spans="2:10" s="350" customFormat="1">
      <c r="B67" s="401"/>
      <c r="D67" s="442"/>
    </row>
    <row r="68" spans="2:10" s="350" customFormat="1">
      <c r="B68" s="401"/>
      <c r="D68" s="442"/>
    </row>
    <row r="69" spans="2:10" s="350" customFormat="1"/>
    <row r="70" spans="2:10" s="350" customFormat="1">
      <c r="E70" s="367"/>
      <c r="G70" s="367" t="s">
        <v>105</v>
      </c>
      <c r="H70" s="367"/>
    </row>
    <row r="71" spans="2:10">
      <c r="C71" s="535"/>
      <c r="D71" s="531"/>
      <c r="E71" s="531"/>
      <c r="F71" s="531"/>
      <c r="G71" s="531"/>
      <c r="H71" s="531"/>
    </row>
    <row r="72" spans="2:10">
      <c r="E72" s="527"/>
    </row>
    <row r="73" spans="2:10">
      <c r="E73" s="272"/>
      <c r="F73" s="533"/>
      <c r="I73" s="400"/>
      <c r="J73" s="400"/>
    </row>
    <row r="74" spans="2:10">
      <c r="C74" s="536"/>
      <c r="D74" s="534"/>
      <c r="E74" s="537"/>
    </row>
    <row r="75" spans="2:10">
      <c r="C75" s="487"/>
      <c r="E75" s="273"/>
      <c r="F75" s="534"/>
    </row>
    <row r="76" spans="2:10">
      <c r="E76" s="537"/>
      <c r="F76" s="533"/>
    </row>
    <row r="77" spans="2:10">
      <c r="F77" s="533"/>
    </row>
    <row r="78" spans="2:10">
      <c r="E78" s="533"/>
    </row>
    <row r="79" spans="2:10">
      <c r="E79" s="533"/>
      <c r="F79" s="533"/>
    </row>
  </sheetData>
  <mergeCells count="14">
    <mergeCell ref="J1:K1"/>
    <mergeCell ref="B2:F2"/>
    <mergeCell ref="E3:F3"/>
    <mergeCell ref="I73:J73"/>
    <mergeCell ref="G20:H20"/>
    <mergeCell ref="G31:H31"/>
    <mergeCell ref="A20:A21"/>
    <mergeCell ref="B20:B21"/>
    <mergeCell ref="C20:D20"/>
    <mergeCell ref="E20:F20"/>
    <mergeCell ref="A31:A32"/>
    <mergeCell ref="B31:B32"/>
    <mergeCell ref="C31:D31"/>
    <mergeCell ref="E31:F31"/>
  </mergeCells>
  <printOptions horizontalCentered="1"/>
  <pageMargins left="0.78740157480314965" right="0.78740157480314965" top="0.78740157480314965" bottom="0.78740157480314965" header="0" footer="0"/>
  <pageSetup paperSize="9" scale="65" fitToHeight="2" orientation="landscape" r:id="rId1"/>
  <rowBreaks count="1" manualBreakCount="1">
    <brk id="29"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BC40C-3419-49AA-8119-B94989BB398C}">
  <dimension ref="A1:V24"/>
  <sheetViews>
    <sheetView view="pageBreakPreview" topLeftCell="A10" workbookViewId="0">
      <selection activeCell="B21" sqref="B21"/>
    </sheetView>
  </sheetViews>
  <sheetFormatPr defaultColWidth="9.109375" defaultRowHeight="15.6"/>
  <cols>
    <col min="1" max="1" width="6.44140625" style="350" customWidth="1"/>
    <col min="2" max="2" width="26" style="350" bestFit="1" customWidth="1"/>
    <col min="3" max="6" width="8.6640625" style="350" customWidth="1"/>
    <col min="7" max="7" width="10.33203125" style="350" bestFit="1" customWidth="1"/>
    <col min="8" max="21" width="8.6640625" style="350" customWidth="1"/>
    <col min="22" max="22" width="12.33203125" style="350" bestFit="1" customWidth="1"/>
    <col min="23" max="16384" width="9.109375" style="350"/>
  </cols>
  <sheetData>
    <row r="1" spans="1:22" ht="18">
      <c r="A1" s="525" t="s">
        <v>69</v>
      </c>
      <c r="B1" s="526"/>
      <c r="C1" s="526"/>
      <c r="D1" s="526"/>
      <c r="E1" s="526"/>
    </row>
    <row r="2" spans="1:22">
      <c r="A2" s="415" t="s">
        <v>1509</v>
      </c>
      <c r="B2" s="415"/>
      <c r="C2" s="415"/>
      <c r="D2" s="415"/>
      <c r="E2" s="415"/>
      <c r="F2" s="415"/>
      <c r="G2" s="415"/>
      <c r="H2" s="415"/>
      <c r="I2" s="415"/>
      <c r="J2" s="415"/>
      <c r="K2" s="415"/>
      <c r="L2" s="415"/>
      <c r="M2" s="363"/>
      <c r="V2" s="527" t="s">
        <v>651</v>
      </c>
    </row>
    <row r="3" spans="1:22">
      <c r="D3" s="454"/>
      <c r="E3" s="454"/>
    </row>
    <row r="4" spans="1:22">
      <c r="A4" s="127" t="s">
        <v>423</v>
      </c>
      <c r="B4" s="127" t="s">
        <v>604</v>
      </c>
      <c r="C4" s="126" t="s">
        <v>652</v>
      </c>
      <c r="D4" s="126"/>
      <c r="E4" s="126"/>
      <c r="F4" s="126"/>
      <c r="G4" s="126"/>
      <c r="H4" s="126" t="s">
        <v>50</v>
      </c>
      <c r="I4" s="126"/>
      <c r="J4" s="126"/>
      <c r="K4" s="126"/>
      <c r="L4" s="126"/>
      <c r="M4" s="126" t="s">
        <v>652</v>
      </c>
      <c r="N4" s="126"/>
      <c r="O4" s="126"/>
      <c r="P4" s="126"/>
      <c r="Q4" s="126"/>
      <c r="R4" s="126" t="s">
        <v>652</v>
      </c>
      <c r="S4" s="126"/>
      <c r="T4" s="126"/>
      <c r="U4" s="126"/>
      <c r="V4" s="126"/>
    </row>
    <row r="5" spans="1:22">
      <c r="A5" s="127"/>
      <c r="B5" s="127"/>
      <c r="C5" s="126" t="s">
        <v>653</v>
      </c>
      <c r="D5" s="126"/>
      <c r="E5" s="126"/>
      <c r="F5" s="126"/>
      <c r="G5" s="126"/>
      <c r="H5" s="126" t="s">
        <v>2293</v>
      </c>
      <c r="I5" s="126"/>
      <c r="J5" s="126"/>
      <c r="K5" s="126"/>
      <c r="L5" s="126"/>
      <c r="M5" s="126" t="s">
        <v>654</v>
      </c>
      <c r="N5" s="126"/>
      <c r="O5" s="126"/>
      <c r="P5" s="126"/>
      <c r="Q5" s="126"/>
      <c r="R5" s="126" t="s">
        <v>655</v>
      </c>
      <c r="S5" s="126"/>
      <c r="T5" s="126"/>
      <c r="U5" s="126"/>
      <c r="V5" s="126"/>
    </row>
    <row r="6" spans="1:22" ht="62.4">
      <c r="A6" s="127"/>
      <c r="B6" s="127"/>
      <c r="C6" s="107" t="s">
        <v>656</v>
      </c>
      <c r="D6" s="107" t="s">
        <v>657</v>
      </c>
      <c r="E6" s="107" t="s">
        <v>555</v>
      </c>
      <c r="F6" s="107" t="s">
        <v>115</v>
      </c>
      <c r="G6" s="107" t="s">
        <v>2</v>
      </c>
      <c r="H6" s="107" t="s">
        <v>656</v>
      </c>
      <c r="I6" s="107" t="s">
        <v>657</v>
      </c>
      <c r="J6" s="107" t="s">
        <v>555</v>
      </c>
      <c r="K6" s="107" t="s">
        <v>115</v>
      </c>
      <c r="L6" s="107" t="s">
        <v>2</v>
      </c>
      <c r="M6" s="107" t="s">
        <v>656</v>
      </c>
      <c r="N6" s="107" t="s">
        <v>657</v>
      </c>
      <c r="O6" s="107" t="s">
        <v>555</v>
      </c>
      <c r="P6" s="107" t="s">
        <v>115</v>
      </c>
      <c r="Q6" s="107" t="s">
        <v>2</v>
      </c>
      <c r="R6" s="107" t="s">
        <v>656</v>
      </c>
      <c r="S6" s="107" t="s">
        <v>657</v>
      </c>
      <c r="T6" s="107" t="s">
        <v>555</v>
      </c>
      <c r="U6" s="107" t="s">
        <v>115</v>
      </c>
      <c r="V6" s="107" t="s">
        <v>2</v>
      </c>
    </row>
    <row r="7" spans="1:22">
      <c r="A7" s="99">
        <v>1</v>
      </c>
      <c r="B7" s="99">
        <v>2</v>
      </c>
      <c r="C7" s="99">
        <v>3</v>
      </c>
      <c r="D7" s="107">
        <v>4</v>
      </c>
      <c r="E7" s="107">
        <v>5</v>
      </c>
      <c r="F7" s="107">
        <v>6</v>
      </c>
      <c r="G7" s="107"/>
      <c r="H7" s="99">
        <v>8</v>
      </c>
      <c r="I7" s="107">
        <v>9</v>
      </c>
      <c r="J7" s="107">
        <v>10</v>
      </c>
      <c r="K7" s="107">
        <v>11</v>
      </c>
      <c r="L7" s="107"/>
      <c r="M7" s="99">
        <v>12</v>
      </c>
      <c r="N7" s="107">
        <v>13</v>
      </c>
      <c r="O7" s="107">
        <v>14</v>
      </c>
      <c r="P7" s="107">
        <v>15</v>
      </c>
      <c r="Q7" s="107"/>
      <c r="R7" s="107">
        <v>16</v>
      </c>
      <c r="S7" s="107">
        <v>17</v>
      </c>
      <c r="T7" s="107">
        <v>18</v>
      </c>
      <c r="U7" s="107">
        <v>19</v>
      </c>
      <c r="V7" s="107"/>
    </row>
    <row r="8" spans="1:22">
      <c r="A8" s="99">
        <v>1</v>
      </c>
      <c r="B8" s="90" t="s">
        <v>609</v>
      </c>
      <c r="C8" s="17"/>
      <c r="D8" s="15"/>
      <c r="E8" s="15"/>
      <c r="F8" s="15"/>
      <c r="G8" s="15">
        <v>0</v>
      </c>
      <c r="H8" s="17"/>
      <c r="I8" s="15"/>
      <c r="J8" s="15"/>
      <c r="K8" s="15"/>
      <c r="L8" s="15">
        <v>0</v>
      </c>
      <c r="M8" s="90"/>
      <c r="N8" s="90"/>
      <c r="O8" s="90"/>
      <c r="P8" s="90"/>
      <c r="Q8" s="90"/>
      <c r="R8" s="90"/>
      <c r="S8" s="90"/>
      <c r="T8" s="90"/>
      <c r="U8" s="90"/>
      <c r="V8" s="15">
        <f t="shared" ref="V8:V18" si="0">G8+L8-Q8</f>
        <v>0</v>
      </c>
    </row>
    <row r="9" spans="1:22">
      <c r="A9" s="99">
        <v>2</v>
      </c>
      <c r="B9" s="90" t="s">
        <v>610</v>
      </c>
      <c r="C9" s="17"/>
      <c r="D9" s="15"/>
      <c r="E9" s="15"/>
      <c r="F9" s="15"/>
      <c r="G9" s="15">
        <f>1361/100</f>
        <v>13.61</v>
      </c>
      <c r="H9" s="90"/>
      <c r="I9" s="90"/>
      <c r="J9" s="90"/>
      <c r="K9" s="90"/>
      <c r="L9" s="15">
        <f>237/100</f>
        <v>2.37</v>
      </c>
      <c r="M9" s="201"/>
      <c r="N9" s="90"/>
      <c r="O9" s="90"/>
      <c r="P9" s="15"/>
      <c r="Q9" s="15"/>
      <c r="R9" s="15"/>
      <c r="S9" s="15"/>
      <c r="T9" s="15"/>
      <c r="U9" s="15"/>
      <c r="V9" s="15">
        <f>G9+L9-Q9</f>
        <v>15.98</v>
      </c>
    </row>
    <row r="10" spans="1:22">
      <c r="A10" s="99">
        <v>3</v>
      </c>
      <c r="B10" s="90" t="s">
        <v>611</v>
      </c>
      <c r="C10" s="17"/>
      <c r="D10" s="15"/>
      <c r="E10" s="15"/>
      <c r="F10" s="15"/>
      <c r="G10" s="15">
        <f>0.11/100</f>
        <v>1.1000000000000001E-3</v>
      </c>
      <c r="H10" s="17"/>
      <c r="I10" s="15"/>
      <c r="J10" s="15"/>
      <c r="K10" s="15"/>
      <c r="L10" s="15">
        <f>0.03/100</f>
        <v>2.9999999999999997E-4</v>
      </c>
      <c r="M10" s="201"/>
      <c r="N10" s="15"/>
      <c r="O10" s="15"/>
      <c r="P10" s="15"/>
      <c r="Q10" s="15"/>
      <c r="R10" s="15"/>
      <c r="S10" s="15"/>
      <c r="T10" s="15"/>
      <c r="U10" s="15"/>
      <c r="V10" s="15">
        <f t="shared" si="0"/>
        <v>1.4E-3</v>
      </c>
    </row>
    <row r="11" spans="1:22">
      <c r="A11" s="99">
        <v>4</v>
      </c>
      <c r="B11" s="90" t="s">
        <v>612</v>
      </c>
      <c r="C11" s="17"/>
      <c r="D11" s="15"/>
      <c r="E11" s="15"/>
      <c r="F11" s="15"/>
      <c r="G11" s="15">
        <f>5665/100</f>
        <v>56.65</v>
      </c>
      <c r="H11" s="17"/>
      <c r="I11" s="15"/>
      <c r="J11" s="15"/>
      <c r="K11" s="15"/>
      <c r="L11" s="15">
        <f>1071/100</f>
        <v>10.71</v>
      </c>
      <c r="M11" s="201"/>
      <c r="N11" s="15"/>
      <c r="O11" s="15"/>
      <c r="P11" s="15"/>
      <c r="Q11" s="15"/>
      <c r="R11" s="15"/>
      <c r="S11" s="15"/>
      <c r="T11" s="15"/>
      <c r="U11" s="15"/>
      <c r="V11" s="15">
        <f t="shared" si="0"/>
        <v>67.36</v>
      </c>
    </row>
    <row r="12" spans="1:22">
      <c r="A12" s="99">
        <v>5</v>
      </c>
      <c r="B12" s="90" t="s">
        <v>27</v>
      </c>
      <c r="C12" s="17"/>
      <c r="D12" s="15"/>
      <c r="E12" s="15"/>
      <c r="F12" s="15"/>
      <c r="G12" s="15">
        <f>103030/100</f>
        <v>1030.3</v>
      </c>
      <c r="H12" s="17"/>
      <c r="I12" s="15"/>
      <c r="J12" s="15"/>
      <c r="K12" s="15"/>
      <c r="L12" s="15">
        <f>25997/100</f>
        <v>259.97000000000003</v>
      </c>
      <c r="M12" s="201"/>
      <c r="N12" s="15"/>
      <c r="O12" s="15"/>
      <c r="P12" s="15"/>
      <c r="Q12" s="15">
        <f>122/100</f>
        <v>1.22</v>
      </c>
      <c r="R12" s="15"/>
      <c r="S12" s="15"/>
      <c r="T12" s="15"/>
      <c r="U12" s="15"/>
      <c r="V12" s="15">
        <f t="shared" si="0"/>
        <v>1289.05</v>
      </c>
    </row>
    <row r="13" spans="1:22">
      <c r="A13" s="99">
        <v>6</v>
      </c>
      <c r="B13" s="90" t="s">
        <v>613</v>
      </c>
      <c r="C13" s="17"/>
      <c r="D13" s="15"/>
      <c r="E13" s="15"/>
      <c r="F13" s="15"/>
      <c r="G13" s="15">
        <f>87947/100</f>
        <v>879.47</v>
      </c>
      <c r="H13" s="17"/>
      <c r="I13" s="15"/>
      <c r="J13" s="15"/>
      <c r="K13" s="15"/>
      <c r="L13" s="15">
        <f>23155/100</f>
        <v>231.55</v>
      </c>
      <c r="M13" s="201"/>
      <c r="N13" s="15"/>
      <c r="O13" s="15"/>
      <c r="P13" s="15"/>
      <c r="Q13" s="15">
        <f>98/100</f>
        <v>0.98</v>
      </c>
      <c r="R13" s="15"/>
      <c r="S13" s="15"/>
      <c r="T13" s="15"/>
      <c r="U13" s="15"/>
      <c r="V13" s="15">
        <f t="shared" si="0"/>
        <v>1110.04</v>
      </c>
    </row>
    <row r="14" spans="1:22">
      <c r="A14" s="99">
        <v>7</v>
      </c>
      <c r="B14" s="90" t="s">
        <v>30</v>
      </c>
      <c r="C14" s="17"/>
      <c r="D14" s="15"/>
      <c r="E14" s="15"/>
      <c r="F14" s="15"/>
      <c r="G14" s="15"/>
      <c r="H14" s="17"/>
      <c r="I14" s="15"/>
      <c r="J14" s="15"/>
      <c r="K14" s="15"/>
      <c r="L14" s="15"/>
      <c r="M14" s="201"/>
      <c r="N14" s="15"/>
      <c r="O14" s="15"/>
      <c r="P14" s="15"/>
      <c r="Q14" s="15"/>
      <c r="R14" s="15"/>
      <c r="S14" s="15"/>
      <c r="T14" s="15"/>
      <c r="U14" s="15"/>
      <c r="V14" s="15">
        <f t="shared" si="0"/>
        <v>0</v>
      </c>
    </row>
    <row r="15" spans="1:22">
      <c r="A15" s="99">
        <v>8</v>
      </c>
      <c r="B15" s="90" t="s">
        <v>614</v>
      </c>
      <c r="C15" s="17"/>
      <c r="D15" s="15"/>
      <c r="E15" s="15"/>
      <c r="F15" s="15"/>
      <c r="G15" s="15">
        <f>263/100</f>
        <v>2.63</v>
      </c>
      <c r="H15" s="17"/>
      <c r="I15" s="15"/>
      <c r="J15" s="15"/>
      <c r="K15" s="15"/>
      <c r="L15" s="15">
        <f>64/100</f>
        <v>0.64</v>
      </c>
      <c r="M15" s="201"/>
      <c r="N15" s="15"/>
      <c r="O15" s="15"/>
      <c r="P15" s="15"/>
      <c r="Q15" s="15"/>
      <c r="R15" s="15"/>
      <c r="S15" s="15"/>
      <c r="T15" s="15"/>
      <c r="U15" s="15"/>
      <c r="V15" s="15">
        <f t="shared" si="0"/>
        <v>3.27</v>
      </c>
    </row>
    <row r="16" spans="1:22">
      <c r="A16" s="99">
        <v>9</v>
      </c>
      <c r="B16" s="90" t="s">
        <v>615</v>
      </c>
      <c r="C16" s="17"/>
      <c r="D16" s="15"/>
      <c r="E16" s="15"/>
      <c r="F16" s="15"/>
      <c r="G16" s="15">
        <f>83/100</f>
        <v>0.83</v>
      </c>
      <c r="H16" s="17"/>
      <c r="I16" s="15"/>
      <c r="J16" s="15"/>
      <c r="K16" s="15"/>
      <c r="L16" s="15">
        <f>28/100</f>
        <v>0.28000000000000003</v>
      </c>
      <c r="M16" s="201"/>
      <c r="N16" s="15"/>
      <c r="O16" s="15"/>
      <c r="P16" s="15"/>
      <c r="Q16" s="15"/>
      <c r="R16" s="15"/>
      <c r="S16" s="15"/>
      <c r="T16" s="15"/>
      <c r="U16" s="15"/>
      <c r="V16" s="15">
        <f t="shared" si="0"/>
        <v>1.1099999999999999</v>
      </c>
    </row>
    <row r="17" spans="1:22">
      <c r="A17" s="99">
        <v>10</v>
      </c>
      <c r="B17" s="90" t="s">
        <v>1508</v>
      </c>
      <c r="C17" s="17"/>
      <c r="D17" s="15"/>
      <c r="E17" s="15"/>
      <c r="F17" s="15"/>
      <c r="G17" s="15">
        <f>173/100</f>
        <v>1.73</v>
      </c>
      <c r="H17" s="17"/>
      <c r="I17" s="15"/>
      <c r="J17" s="15"/>
      <c r="K17" s="15"/>
      <c r="L17" s="15">
        <f>54/100</f>
        <v>0.54</v>
      </c>
      <c r="M17" s="201"/>
      <c r="N17" s="15"/>
      <c r="O17" s="15"/>
      <c r="P17" s="15"/>
      <c r="Q17" s="15"/>
      <c r="R17" s="15"/>
      <c r="S17" s="15"/>
      <c r="T17" s="15"/>
      <c r="U17" s="15"/>
      <c r="V17" s="15">
        <f t="shared" si="0"/>
        <v>2.27</v>
      </c>
    </row>
    <row r="18" spans="1:22">
      <c r="A18" s="99">
        <v>11</v>
      </c>
      <c r="B18" s="90" t="s">
        <v>2294</v>
      </c>
      <c r="C18" s="17"/>
      <c r="D18" s="15"/>
      <c r="E18" s="15"/>
      <c r="F18" s="15"/>
      <c r="G18" s="15">
        <f>475/100</f>
        <v>4.75</v>
      </c>
      <c r="H18" s="17"/>
      <c r="I18" s="15"/>
      <c r="J18" s="15"/>
      <c r="K18" s="15"/>
      <c r="L18" s="15">
        <f>815/100</f>
        <v>8.15</v>
      </c>
      <c r="M18" s="201"/>
      <c r="N18" s="15"/>
      <c r="O18" s="15"/>
      <c r="P18" s="15"/>
      <c r="Q18" s="15"/>
      <c r="R18" s="15"/>
      <c r="S18" s="15"/>
      <c r="T18" s="15"/>
      <c r="U18" s="15"/>
      <c r="V18" s="15">
        <f t="shared" si="0"/>
        <v>12.9</v>
      </c>
    </row>
    <row r="19" spans="1:22" s="378" customFormat="1">
      <c r="A19" s="109"/>
      <c r="B19" s="129" t="s">
        <v>2</v>
      </c>
      <c r="C19" s="21">
        <f>SUM(C8:C18)</f>
        <v>0</v>
      </c>
      <c r="D19" s="21">
        <f t="shared" ref="D19:U19" si="1">SUM(D8:D18)</f>
        <v>0</v>
      </c>
      <c r="E19" s="21">
        <f t="shared" si="1"/>
        <v>0</v>
      </c>
      <c r="F19" s="21">
        <f t="shared" si="1"/>
        <v>0</v>
      </c>
      <c r="G19" s="21">
        <f>SUM(G8:G18)+0.01</f>
        <v>1989.9811</v>
      </c>
      <c r="H19" s="21">
        <f t="shared" si="1"/>
        <v>0</v>
      </c>
      <c r="I19" s="21">
        <f t="shared" si="1"/>
        <v>0</v>
      </c>
      <c r="J19" s="21">
        <f t="shared" si="1"/>
        <v>0</v>
      </c>
      <c r="K19" s="21">
        <f t="shared" si="1"/>
        <v>0</v>
      </c>
      <c r="L19" s="21">
        <f>SUM(L8:L18)+0.01</f>
        <v>514.22030000000007</v>
      </c>
      <c r="M19" s="21">
        <f t="shared" si="1"/>
        <v>0</v>
      </c>
      <c r="N19" s="21">
        <f t="shared" si="1"/>
        <v>0</v>
      </c>
      <c r="O19" s="21">
        <f t="shared" si="1"/>
        <v>0</v>
      </c>
      <c r="P19" s="21">
        <f t="shared" si="1"/>
        <v>0</v>
      </c>
      <c r="Q19" s="21">
        <f t="shared" si="1"/>
        <v>2.2000000000000002</v>
      </c>
      <c r="R19" s="21">
        <f t="shared" si="1"/>
        <v>0</v>
      </c>
      <c r="S19" s="21">
        <f t="shared" si="1"/>
        <v>0</v>
      </c>
      <c r="T19" s="21">
        <f t="shared" si="1"/>
        <v>0</v>
      </c>
      <c r="U19" s="21">
        <f t="shared" si="1"/>
        <v>0</v>
      </c>
      <c r="V19" s="21">
        <f>SUM(V8:V18)+0.02</f>
        <v>2502.0014000000001</v>
      </c>
    </row>
    <row r="24" spans="1:22">
      <c r="S24" s="400" t="s">
        <v>105</v>
      </c>
      <c r="T24" s="400"/>
      <c r="U24" s="400"/>
      <c r="V24" s="400"/>
    </row>
  </sheetData>
  <mergeCells count="13">
    <mergeCell ref="S24:V24"/>
    <mergeCell ref="A2:L2"/>
    <mergeCell ref="D3:E3"/>
    <mergeCell ref="A4:A6"/>
    <mergeCell ref="B4:B6"/>
    <mergeCell ref="C4:G4"/>
    <mergeCell ref="H4:L4"/>
    <mergeCell ref="M4:Q4"/>
    <mergeCell ref="R4:V4"/>
    <mergeCell ref="C5:G5"/>
    <mergeCell ref="H5:L5"/>
    <mergeCell ref="M5:Q5"/>
    <mergeCell ref="R5:V5"/>
  </mergeCells>
  <printOptions horizontalCentered="1"/>
  <pageMargins left="0.78740157480314965" right="0.78740157480314965" top="0.78740157480314965" bottom="0.78740157480314965" header="0" footer="0"/>
  <pageSetup paperSize="9" scale="6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24470-55D6-404A-BA29-45B5A80420E0}">
  <dimension ref="A1:F24"/>
  <sheetViews>
    <sheetView view="pageBreakPreview" workbookViewId="0">
      <selection activeCell="D27" sqref="D27"/>
    </sheetView>
  </sheetViews>
  <sheetFormatPr defaultColWidth="9.109375" defaultRowHeight="15.6"/>
  <cols>
    <col min="1" max="1" width="9.6640625" style="350" customWidth="1"/>
    <col min="2" max="2" width="25.88671875" style="350" bestFit="1" customWidth="1"/>
    <col min="3" max="4" width="16.109375" style="350" customWidth="1"/>
    <col min="5" max="5" width="19.6640625" style="350" customWidth="1"/>
    <col min="6" max="6" width="19.44140625" style="350" customWidth="1"/>
    <col min="7" max="12" width="9.109375" style="350"/>
    <col min="13" max="13" width="8" style="350" customWidth="1"/>
    <col min="14" max="16384" width="9.109375" style="350"/>
  </cols>
  <sheetData>
    <row r="1" spans="1:6" ht="18">
      <c r="A1" s="520" t="s">
        <v>69</v>
      </c>
      <c r="B1" s="521"/>
      <c r="C1" s="521"/>
      <c r="D1" s="521"/>
      <c r="E1" s="521"/>
      <c r="F1" s="521"/>
    </row>
    <row r="2" spans="1:6">
      <c r="A2" s="488" t="s">
        <v>658</v>
      </c>
      <c r="B2" s="488"/>
      <c r="C2" s="488"/>
      <c r="D2" s="488"/>
      <c r="E2" s="450" t="s">
        <v>659</v>
      </c>
      <c r="F2" s="450"/>
    </row>
    <row r="3" spans="1:6">
      <c r="A3" s="357"/>
      <c r="B3" s="369"/>
      <c r="C3" s="369"/>
      <c r="D3" s="369"/>
      <c r="E3" s="424" t="s">
        <v>207</v>
      </c>
      <c r="F3" s="424"/>
    </row>
    <row r="4" spans="1:6">
      <c r="A4" s="94"/>
      <c r="B4" s="182" t="s">
        <v>660</v>
      </c>
      <c r="C4" s="94"/>
      <c r="D4" s="94"/>
      <c r="E4" s="94"/>
      <c r="F4" s="89"/>
    </row>
    <row r="5" spans="1:6" ht="62.4">
      <c r="A5" s="181" t="s">
        <v>661</v>
      </c>
      <c r="B5" s="88" t="s">
        <v>662</v>
      </c>
      <c r="C5" s="88" t="s">
        <v>663</v>
      </c>
      <c r="D5" s="88" t="s">
        <v>664</v>
      </c>
      <c r="E5" s="88" t="s">
        <v>665</v>
      </c>
      <c r="F5" s="88" t="s">
        <v>666</v>
      </c>
    </row>
    <row r="6" spans="1:6">
      <c r="A6" s="169" t="s">
        <v>601</v>
      </c>
      <c r="B6" s="169"/>
      <c r="C6" s="169"/>
      <c r="D6" s="169"/>
      <c r="E6" s="169"/>
      <c r="F6" s="169"/>
    </row>
    <row r="7" spans="1:6">
      <c r="A7" s="169"/>
      <c r="B7" s="169"/>
      <c r="C7" s="169"/>
      <c r="D7" s="169"/>
      <c r="E7" s="169"/>
      <c r="F7" s="169"/>
    </row>
    <row r="8" spans="1:6">
      <c r="A8" s="94"/>
      <c r="B8" s="94"/>
      <c r="C8" s="670">
        <f>SUM(C6:C7)</f>
        <v>0</v>
      </c>
      <c r="D8" s="670"/>
      <c r="E8" s="670">
        <f>SUM(E6:E7)</f>
        <v>0</v>
      </c>
      <c r="F8" s="670">
        <f>SUM(F6:F7)</f>
        <v>0</v>
      </c>
    </row>
    <row r="9" spans="1:6">
      <c r="A9" s="671" t="s">
        <v>667</v>
      </c>
      <c r="B9" s="672"/>
      <c r="C9" s="672"/>
      <c r="D9" s="672"/>
      <c r="E9" s="672"/>
      <c r="F9" s="672"/>
    </row>
    <row r="16" spans="1:6">
      <c r="E16" s="400" t="s">
        <v>105</v>
      </c>
      <c r="F16" s="400"/>
    </row>
    <row r="17" spans="1:6">
      <c r="E17" s="366"/>
      <c r="F17" s="366"/>
    </row>
    <row r="18" spans="1:6">
      <c r="E18" s="366"/>
      <c r="F18" s="366"/>
    </row>
    <row r="19" spans="1:6">
      <c r="A19" s="350" t="s">
        <v>183</v>
      </c>
    </row>
    <row r="20" spans="1:6">
      <c r="A20" s="350">
        <v>1</v>
      </c>
      <c r="B20" s="350" t="s">
        <v>185</v>
      </c>
      <c r="C20" s="427" t="s">
        <v>668</v>
      </c>
      <c r="D20" s="427"/>
      <c r="E20" s="427"/>
      <c r="F20" s="427"/>
    </row>
    <row r="21" spans="1:6">
      <c r="A21" s="350">
        <v>2</v>
      </c>
      <c r="B21" s="401" t="s">
        <v>187</v>
      </c>
      <c r="C21" s="427" t="s">
        <v>669</v>
      </c>
      <c r="D21" s="427"/>
      <c r="E21" s="427"/>
      <c r="F21" s="427"/>
    </row>
    <row r="22" spans="1:6">
      <c r="A22" s="350">
        <v>3</v>
      </c>
      <c r="B22" s="401" t="s">
        <v>188</v>
      </c>
      <c r="C22" s="427" t="s">
        <v>670</v>
      </c>
      <c r="D22" s="427"/>
      <c r="E22" s="427"/>
      <c r="F22" s="427"/>
    </row>
    <row r="23" spans="1:6">
      <c r="A23" s="350">
        <v>4</v>
      </c>
      <c r="B23" s="401" t="s">
        <v>190</v>
      </c>
      <c r="C23" s="427" t="s">
        <v>671</v>
      </c>
      <c r="D23" s="427"/>
      <c r="E23" s="427"/>
      <c r="F23" s="427"/>
    </row>
    <row r="24" spans="1:6">
      <c r="A24" s="350">
        <v>5</v>
      </c>
      <c r="B24" s="401" t="s">
        <v>192</v>
      </c>
      <c r="C24" s="427"/>
      <c r="D24" s="427"/>
      <c r="E24" s="427"/>
      <c r="F24" s="427"/>
    </row>
  </sheetData>
  <mergeCells count="13">
    <mergeCell ref="A6:F7"/>
    <mergeCell ref="A1:F1"/>
    <mergeCell ref="A2:D2"/>
    <mergeCell ref="E2:F2"/>
    <mergeCell ref="B3:D3"/>
    <mergeCell ref="E3:F3"/>
    <mergeCell ref="C24:F24"/>
    <mergeCell ref="A9:F9"/>
    <mergeCell ref="E16:F16"/>
    <mergeCell ref="C20:F20"/>
    <mergeCell ref="C21:F21"/>
    <mergeCell ref="C22:F22"/>
    <mergeCell ref="C23:F23"/>
  </mergeCells>
  <printOptions horizontalCentered="1"/>
  <pageMargins left="0.78740157480314965" right="0.78740157480314965" top="0.78740157480314965" bottom="0.78740157480314965" header="0" footer="0"/>
  <pageSetup paperSize="9" scale="7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92800-70D3-4548-883B-D343691CF518}">
  <dimension ref="A1:I30"/>
  <sheetViews>
    <sheetView view="pageBreakPreview" workbookViewId="0">
      <selection activeCell="E26" sqref="E26"/>
    </sheetView>
  </sheetViews>
  <sheetFormatPr defaultColWidth="9.109375" defaultRowHeight="15.6"/>
  <cols>
    <col min="1" max="1" width="6.109375" style="366" customWidth="1"/>
    <col min="2" max="2" width="30.6640625" style="481" customWidth="1"/>
    <col min="3" max="9" width="14.6640625" style="481" customWidth="1"/>
    <col min="10" max="16384" width="9.109375" style="350"/>
  </cols>
  <sheetData>
    <row r="1" spans="1:9" ht="18">
      <c r="A1" s="523" t="s">
        <v>69</v>
      </c>
      <c r="B1" s="524"/>
      <c r="C1" s="524"/>
      <c r="D1" s="524"/>
      <c r="E1" s="524"/>
      <c r="F1" s="524"/>
      <c r="G1" s="524"/>
      <c r="H1" s="524"/>
      <c r="I1" s="524"/>
    </row>
    <row r="2" spans="1:9">
      <c r="A2" s="419" t="s">
        <v>672</v>
      </c>
      <c r="B2" s="357"/>
      <c r="C2" s="357"/>
      <c r="D2" s="357"/>
      <c r="E2" s="357"/>
      <c r="F2" s="357"/>
      <c r="G2" s="357"/>
      <c r="H2" s="357"/>
      <c r="I2" s="366" t="s">
        <v>673</v>
      </c>
    </row>
    <row r="3" spans="1:9" ht="36.75" customHeight="1">
      <c r="A3" s="267" t="s">
        <v>6</v>
      </c>
      <c r="B3" s="267" t="s">
        <v>5</v>
      </c>
      <c r="C3" s="278" t="s">
        <v>2332</v>
      </c>
      <c r="D3" s="278"/>
      <c r="E3" s="278"/>
      <c r="F3" s="673" t="s">
        <v>2335</v>
      </c>
      <c r="G3" s="673"/>
      <c r="H3" s="673" t="s">
        <v>2336</v>
      </c>
      <c r="I3" s="673"/>
    </row>
    <row r="4" spans="1:9" ht="46.8">
      <c r="A4" s="267"/>
      <c r="B4" s="267"/>
      <c r="C4" s="230" t="s">
        <v>674</v>
      </c>
      <c r="D4" s="230" t="s">
        <v>675</v>
      </c>
      <c r="E4" s="230" t="s">
        <v>676</v>
      </c>
      <c r="F4" s="230" t="s">
        <v>675</v>
      </c>
      <c r="G4" s="230" t="s">
        <v>676</v>
      </c>
      <c r="H4" s="230" t="s">
        <v>675</v>
      </c>
      <c r="I4" s="230" t="s">
        <v>676</v>
      </c>
    </row>
    <row r="5" spans="1:9" ht="31.2">
      <c r="A5" s="119">
        <v>1</v>
      </c>
      <c r="B5" s="261" t="s">
        <v>677</v>
      </c>
      <c r="C5" s="40"/>
      <c r="D5" s="40">
        <v>0</v>
      </c>
      <c r="E5" s="40">
        <f>C5+D5</f>
        <v>0</v>
      </c>
      <c r="F5" s="40">
        <v>0</v>
      </c>
      <c r="G5" s="40">
        <f>E5+F5</f>
        <v>0</v>
      </c>
      <c r="H5" s="40"/>
      <c r="I5" s="40">
        <f>G5+H5</f>
        <v>0</v>
      </c>
    </row>
    <row r="6" spans="1:9" ht="31.2">
      <c r="A6" s="119">
        <v>2</v>
      </c>
      <c r="B6" s="261" t="s">
        <v>678</v>
      </c>
      <c r="C6" s="40">
        <f>'F7-2'!D49</f>
        <v>2036.65</v>
      </c>
      <c r="D6" s="40">
        <f>'F7-2'!D50+'F7-2'!D51</f>
        <v>80.701709600000001</v>
      </c>
      <c r="E6" s="40">
        <f>C6+D6</f>
        <v>2117.3517096</v>
      </c>
      <c r="F6" s="40">
        <f>'F7-2'!F50+'F7-2'!F51</f>
        <v>117.036101</v>
      </c>
      <c r="G6" s="40">
        <f>E6+F6</f>
        <v>2234.3878106000002</v>
      </c>
      <c r="H6" s="40">
        <f>'F7-2'!H50+'F7-2'!H51</f>
        <v>9.6</v>
      </c>
      <c r="I6" s="40">
        <f>G6+H6</f>
        <v>2243.9878106000001</v>
      </c>
    </row>
    <row r="7" spans="1:9">
      <c r="A7" s="284" t="s">
        <v>76</v>
      </c>
      <c r="B7" s="674" t="s">
        <v>679</v>
      </c>
      <c r="C7" s="41">
        <f>C5+C6</f>
        <v>2036.65</v>
      </c>
      <c r="D7" s="41">
        <f t="shared" ref="D7:I7" si="0">D5+D6</f>
        <v>80.701709600000001</v>
      </c>
      <c r="E7" s="41">
        <f t="shared" si="0"/>
        <v>2117.3517096</v>
      </c>
      <c r="F7" s="41">
        <f t="shared" si="0"/>
        <v>117.036101</v>
      </c>
      <c r="G7" s="41">
        <f t="shared" si="0"/>
        <v>2234.3878106000002</v>
      </c>
      <c r="H7" s="41">
        <f t="shared" si="0"/>
        <v>9.6</v>
      </c>
      <c r="I7" s="41">
        <f t="shared" si="0"/>
        <v>2243.9878106000001</v>
      </c>
    </row>
    <row r="8" spans="1:9">
      <c r="A8" s="110" t="s">
        <v>680</v>
      </c>
      <c r="B8" s="129"/>
      <c r="C8" s="262"/>
      <c r="D8" s="262"/>
      <c r="E8" s="262"/>
      <c r="F8" s="262"/>
      <c r="G8" s="262"/>
      <c r="H8" s="262"/>
      <c r="I8" s="262"/>
    </row>
    <row r="9" spans="1:9" ht="31.2">
      <c r="A9" s="119">
        <f>+A6+1</f>
        <v>3</v>
      </c>
      <c r="B9" s="261" t="s">
        <v>677</v>
      </c>
      <c r="C9" s="40">
        <f>C5</f>
        <v>0</v>
      </c>
      <c r="D9" s="40">
        <f t="shared" ref="D9:G9" si="1">D5</f>
        <v>0</v>
      </c>
      <c r="E9" s="40">
        <f t="shared" si="1"/>
        <v>0</v>
      </c>
      <c r="F9" s="40">
        <f t="shared" si="1"/>
        <v>0</v>
      </c>
      <c r="G9" s="40">
        <f t="shared" si="1"/>
        <v>0</v>
      </c>
      <c r="H9" s="40"/>
      <c r="I9" s="40">
        <f t="shared" ref="I9:I10" si="2">G9+H9</f>
        <v>0</v>
      </c>
    </row>
    <row r="10" spans="1:9" ht="31.2">
      <c r="A10" s="119">
        <f>+A9+1</f>
        <v>4</v>
      </c>
      <c r="B10" s="261" t="s">
        <v>678</v>
      </c>
      <c r="C10" s="40">
        <v>0</v>
      </c>
      <c r="D10" s="40">
        <v>0</v>
      </c>
      <c r="E10" s="40">
        <v>0</v>
      </c>
      <c r="F10" s="40">
        <v>0</v>
      </c>
      <c r="G10" s="40">
        <v>0</v>
      </c>
      <c r="H10" s="40"/>
      <c r="I10" s="40">
        <f t="shared" si="2"/>
        <v>0</v>
      </c>
    </row>
    <row r="11" spans="1:9">
      <c r="A11" s="284" t="s">
        <v>84</v>
      </c>
      <c r="B11" s="674" t="s">
        <v>681</v>
      </c>
      <c r="C11" s="41"/>
      <c r="D11" s="41"/>
      <c r="E11" s="41"/>
      <c r="F11" s="41"/>
      <c r="G11" s="41"/>
      <c r="H11" s="41"/>
      <c r="I11" s="41"/>
    </row>
    <row r="12" spans="1:9">
      <c r="A12" s="110" t="s">
        <v>682</v>
      </c>
      <c r="B12" s="129"/>
      <c r="C12" s="263"/>
      <c r="D12" s="263"/>
      <c r="E12" s="263"/>
      <c r="F12" s="263"/>
      <c r="G12" s="263"/>
      <c r="H12" s="263"/>
      <c r="I12" s="263"/>
    </row>
    <row r="13" spans="1:9" ht="31.2">
      <c r="A13" s="119">
        <f>A10+1</f>
        <v>5</v>
      </c>
      <c r="B13" s="261" t="s">
        <v>677</v>
      </c>
      <c r="C13" s="40">
        <f>C5</f>
        <v>0</v>
      </c>
      <c r="D13" s="40">
        <f t="shared" ref="D13:I14" si="3">D5</f>
        <v>0</v>
      </c>
      <c r="E13" s="40">
        <f t="shared" si="3"/>
        <v>0</v>
      </c>
      <c r="F13" s="40">
        <f t="shared" si="3"/>
        <v>0</v>
      </c>
      <c r="G13" s="40">
        <f t="shared" si="3"/>
        <v>0</v>
      </c>
      <c r="H13" s="40"/>
      <c r="I13" s="40">
        <f t="shared" ref="I13" si="4">G13+H13</f>
        <v>0</v>
      </c>
    </row>
    <row r="14" spans="1:9" ht="31.2">
      <c r="A14" s="119">
        <f>+A13+1</f>
        <v>6</v>
      </c>
      <c r="B14" s="261" t="s">
        <v>678</v>
      </c>
      <c r="C14" s="40">
        <f>C6</f>
        <v>2036.65</v>
      </c>
      <c r="D14" s="40">
        <f t="shared" si="3"/>
        <v>80.701709600000001</v>
      </c>
      <c r="E14" s="40">
        <f t="shared" si="3"/>
        <v>2117.3517096</v>
      </c>
      <c r="F14" s="40">
        <f t="shared" si="3"/>
        <v>117.036101</v>
      </c>
      <c r="G14" s="40">
        <f t="shared" si="3"/>
        <v>2234.3878106000002</v>
      </c>
      <c r="H14" s="40">
        <f t="shared" si="3"/>
        <v>9.6</v>
      </c>
      <c r="I14" s="40">
        <f t="shared" si="3"/>
        <v>2243.9878106000001</v>
      </c>
    </row>
    <row r="15" spans="1:9">
      <c r="A15" s="284" t="s">
        <v>92</v>
      </c>
      <c r="B15" s="674" t="s">
        <v>683</v>
      </c>
      <c r="C15" s="41"/>
      <c r="D15" s="41"/>
      <c r="E15" s="41"/>
      <c r="F15" s="41"/>
      <c r="G15" s="41"/>
      <c r="H15" s="41"/>
      <c r="I15" s="41"/>
    </row>
    <row r="16" spans="1:9">
      <c r="A16" s="110" t="s">
        <v>684</v>
      </c>
      <c r="B16" s="129"/>
      <c r="C16" s="263"/>
      <c r="D16" s="263"/>
      <c r="E16" s="263"/>
      <c r="F16" s="263"/>
      <c r="G16" s="263"/>
      <c r="H16" s="263"/>
      <c r="I16" s="263"/>
    </row>
    <row r="17" spans="1:9" ht="31.2">
      <c r="A17" s="119">
        <f>+A14+1</f>
        <v>7</v>
      </c>
      <c r="B17" s="261" t="s">
        <v>677</v>
      </c>
      <c r="C17" s="40">
        <v>0</v>
      </c>
      <c r="D17" s="40">
        <v>0</v>
      </c>
      <c r="E17" s="40">
        <v>0</v>
      </c>
      <c r="F17" s="40">
        <v>0</v>
      </c>
      <c r="G17" s="40">
        <v>0</v>
      </c>
      <c r="H17" s="40"/>
      <c r="I17" s="40"/>
    </row>
    <row r="18" spans="1:9" ht="31.2">
      <c r="A18" s="119">
        <f>+A17+1</f>
        <v>8</v>
      </c>
      <c r="B18" s="261" t="s">
        <v>678</v>
      </c>
      <c r="C18" s="40">
        <v>0</v>
      </c>
      <c r="D18" s="40">
        <v>0</v>
      </c>
      <c r="E18" s="40">
        <v>0</v>
      </c>
      <c r="F18" s="40">
        <v>0</v>
      </c>
      <c r="G18" s="40">
        <v>0</v>
      </c>
      <c r="H18" s="40"/>
      <c r="I18" s="40"/>
    </row>
    <row r="19" spans="1:9">
      <c r="A19" s="284" t="s">
        <v>92</v>
      </c>
      <c r="B19" s="674" t="s">
        <v>685</v>
      </c>
      <c r="C19" s="41"/>
      <c r="D19" s="41"/>
      <c r="E19" s="41"/>
      <c r="F19" s="41"/>
      <c r="G19" s="41"/>
      <c r="H19" s="41"/>
      <c r="I19" s="41"/>
    </row>
    <row r="20" spans="1:9" ht="31.2">
      <c r="A20" s="99" t="s">
        <v>94</v>
      </c>
      <c r="B20" s="264" t="s">
        <v>686</v>
      </c>
      <c r="C20" s="265"/>
      <c r="D20" s="265"/>
      <c r="E20" s="265"/>
      <c r="F20" s="265"/>
      <c r="G20" s="265"/>
      <c r="H20" s="265"/>
      <c r="I20" s="265"/>
    </row>
    <row r="21" spans="1:9" ht="31.2">
      <c r="A21" s="99" t="s">
        <v>97</v>
      </c>
      <c r="B21" s="264" t="s">
        <v>687</v>
      </c>
      <c r="C21" s="265"/>
      <c r="D21" s="265"/>
      <c r="E21" s="265"/>
      <c r="F21" s="265"/>
      <c r="G21" s="265"/>
      <c r="H21" s="265"/>
      <c r="I21" s="265"/>
    </row>
    <row r="22" spans="1:9" ht="46.8">
      <c r="A22" s="99" t="s">
        <v>135</v>
      </c>
      <c r="B22" s="264" t="s">
        <v>688</v>
      </c>
      <c r="C22" s="265"/>
      <c r="D22" s="265"/>
      <c r="E22" s="265"/>
      <c r="F22" s="265"/>
      <c r="G22" s="265"/>
      <c r="H22" s="265"/>
      <c r="I22" s="265"/>
    </row>
    <row r="23" spans="1:9" ht="62.4">
      <c r="A23" s="99" t="s">
        <v>98</v>
      </c>
      <c r="B23" s="264" t="s">
        <v>689</v>
      </c>
      <c r="C23" s="265">
        <f>'F7-2'!D57</f>
        <v>106.59506675696382</v>
      </c>
      <c r="D23" s="265">
        <f>'F7-2'!D58</f>
        <v>2.1394659922023389</v>
      </c>
      <c r="E23" s="265">
        <f>C23+D23</f>
        <v>108.73453274916615</v>
      </c>
      <c r="F23" s="265">
        <f>'F7-2'!F58</f>
        <v>3.1027193747263335</v>
      </c>
      <c r="G23" s="265">
        <f>E23+F23</f>
        <v>111.83725212389248</v>
      </c>
      <c r="H23" s="265">
        <f>'F7-2'!H58</f>
        <v>0.25450357404996599</v>
      </c>
      <c r="I23" s="265">
        <f>G23+H23</f>
        <v>112.09175569794245</v>
      </c>
    </row>
    <row r="24" spans="1:9">
      <c r="A24" s="398" t="s">
        <v>690</v>
      </c>
      <c r="B24" s="398"/>
      <c r="C24" s="398"/>
      <c r="D24" s="398"/>
      <c r="E24" s="398"/>
      <c r="F24" s="398"/>
      <c r="G24" s="398"/>
      <c r="H24" s="380"/>
      <c r="I24" s="380"/>
    </row>
    <row r="30" spans="1:9">
      <c r="G30" s="400" t="s">
        <v>105</v>
      </c>
      <c r="H30" s="400"/>
      <c r="I30" s="400"/>
    </row>
  </sheetData>
  <mergeCells count="8">
    <mergeCell ref="A24:G24"/>
    <mergeCell ref="G30:I30"/>
    <mergeCell ref="A1:I1"/>
    <mergeCell ref="C3:E3"/>
    <mergeCell ref="F3:G3"/>
    <mergeCell ref="H3:I3"/>
    <mergeCell ref="B3:B4"/>
    <mergeCell ref="A3:A4"/>
  </mergeCells>
  <printOptions horizontalCentered="1"/>
  <pageMargins left="0.78740157480314965" right="0.78740157480314965" top="0.78740157480314965" bottom="0.78740157480314965" header="0" footer="0"/>
  <pageSetup paperSize="9" scale="6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2D1A3-9B2B-42EC-9AF8-251F61F3A3B9}">
  <dimension ref="A1:H34"/>
  <sheetViews>
    <sheetView view="pageBreakPreview" workbookViewId="0">
      <selection activeCell="D27" sqref="D27"/>
    </sheetView>
  </sheetViews>
  <sheetFormatPr defaultColWidth="9.109375" defaultRowHeight="15.6"/>
  <cols>
    <col min="1" max="1" width="4.5546875" style="366" customWidth="1"/>
    <col min="2" max="2" width="37.6640625" style="350" customWidth="1"/>
    <col min="3" max="8" width="16.109375" style="350" customWidth="1"/>
    <col min="9" max="16384" width="9.109375" style="350"/>
  </cols>
  <sheetData>
    <row r="1" spans="1:8" ht="18">
      <c r="A1" s="520" t="s">
        <v>69</v>
      </c>
      <c r="B1" s="521"/>
      <c r="C1" s="521"/>
      <c r="D1" s="521"/>
      <c r="E1" s="521"/>
      <c r="F1" s="521"/>
    </row>
    <row r="2" spans="1:8">
      <c r="A2" s="522" t="s">
        <v>691</v>
      </c>
      <c r="B2" s="522"/>
      <c r="C2" s="425"/>
      <c r="D2" s="425"/>
      <c r="E2" s="425"/>
      <c r="F2" s="360"/>
      <c r="G2" s="360"/>
      <c r="H2" s="360" t="s">
        <v>692</v>
      </c>
    </row>
    <row r="3" spans="1:8">
      <c r="A3" s="522"/>
      <c r="B3" s="522"/>
      <c r="C3" s="425"/>
      <c r="D3" s="425"/>
      <c r="H3" s="505" t="s">
        <v>207</v>
      </c>
    </row>
    <row r="4" spans="1:8" ht="33" customHeight="1">
      <c r="A4" s="131"/>
      <c r="B4" s="246" t="s">
        <v>5</v>
      </c>
      <c r="C4" s="170" t="s">
        <v>1445</v>
      </c>
      <c r="D4" s="170"/>
      <c r="E4" s="126" t="s">
        <v>1446</v>
      </c>
      <c r="F4" s="126"/>
      <c r="G4" s="170" t="s">
        <v>1828</v>
      </c>
      <c r="H4" s="170"/>
    </row>
    <row r="5" spans="1:8" ht="31.2">
      <c r="A5" s="131"/>
      <c r="B5" s="246"/>
      <c r="C5" s="87" t="s">
        <v>548</v>
      </c>
      <c r="D5" s="86" t="s">
        <v>15</v>
      </c>
      <c r="E5" s="87" t="s">
        <v>140</v>
      </c>
      <c r="F5" s="106" t="s">
        <v>1588</v>
      </c>
      <c r="G5" s="87" t="s">
        <v>140</v>
      </c>
      <c r="H5" s="87" t="s">
        <v>1570</v>
      </c>
    </row>
    <row r="6" spans="1:8">
      <c r="A6" s="99">
        <v>1</v>
      </c>
      <c r="B6" s="133" t="s">
        <v>8</v>
      </c>
      <c r="C6" s="6">
        <v>4169.17</v>
      </c>
      <c r="D6" s="6">
        <v>3782.63</v>
      </c>
      <c r="E6" s="6">
        <v>4670.62</v>
      </c>
      <c r="F6" s="6">
        <f>D14</f>
        <v>4325.767771594039</v>
      </c>
      <c r="G6" s="6">
        <v>5595.59</v>
      </c>
      <c r="H6" s="5">
        <f>F14</f>
        <v>6101.1976628694729</v>
      </c>
    </row>
    <row r="7" spans="1:8">
      <c r="A7" s="99">
        <v>2</v>
      </c>
      <c r="B7" s="133" t="s">
        <v>693</v>
      </c>
      <c r="C7" s="6">
        <f>'F7-2'!C23+'F7-2'!C24</f>
        <v>1429.67</v>
      </c>
      <c r="D7" s="6">
        <f>'F7-1'!D12-'F7-1'!D16</f>
        <v>1315.3053508619387</v>
      </c>
      <c r="E7" s="6"/>
      <c r="F7" s="6">
        <f>'F7-2'!F23+'F7-2'!F24+'F7-2'!F26</f>
        <v>3070.5173841200663</v>
      </c>
      <c r="G7" s="6"/>
      <c r="H7" s="6">
        <f>'F7-2'!H23+'F7-2'!H24+'F7-2'!H26</f>
        <v>1413.476983799</v>
      </c>
    </row>
    <row r="8" spans="1:8">
      <c r="A8" s="99">
        <v>3</v>
      </c>
      <c r="B8" s="133" t="s">
        <v>694</v>
      </c>
      <c r="C8" s="6">
        <f>'F7-2'!C50</f>
        <v>79.540000000000006</v>
      </c>
      <c r="D8" s="6">
        <f>'F7-2'!D50</f>
        <v>0</v>
      </c>
      <c r="E8" s="6"/>
      <c r="F8" s="6">
        <f>'F7-2'!F50</f>
        <v>0</v>
      </c>
      <c r="G8" s="6"/>
      <c r="H8" s="6">
        <f>'F7-2'!H50</f>
        <v>0</v>
      </c>
    </row>
    <row r="9" spans="1:8">
      <c r="A9" s="99">
        <v>4</v>
      </c>
      <c r="B9" s="133" t="s">
        <v>695</v>
      </c>
      <c r="C9" s="6"/>
      <c r="D9" s="6">
        <f>'F7-2'!D51</f>
        <v>80.701709600000001</v>
      </c>
      <c r="E9" s="6"/>
      <c r="F9" s="6">
        <f>'F7-2'!F51</f>
        <v>117.036101</v>
      </c>
      <c r="G9" s="6"/>
      <c r="H9" s="6">
        <f>'F7-2'!H51</f>
        <v>9.6</v>
      </c>
    </row>
    <row r="10" spans="1:8">
      <c r="A10" s="99">
        <v>4</v>
      </c>
      <c r="B10" s="133" t="s">
        <v>696</v>
      </c>
      <c r="C10" s="6">
        <f>(C7-C8)</f>
        <v>1350.13</v>
      </c>
      <c r="D10" s="6">
        <f>D7-D8-D9</f>
        <v>1234.6036412619387</v>
      </c>
      <c r="E10" s="6">
        <f>E7-E8-E9</f>
        <v>0</v>
      </c>
      <c r="F10" s="6">
        <f>F7-F8-F9</f>
        <v>2953.4812831200661</v>
      </c>
      <c r="G10" s="6">
        <f>G7-G8-G9</f>
        <v>0</v>
      </c>
      <c r="H10" s="6">
        <f t="shared" ref="H10" si="0">H7-H8-H9</f>
        <v>1403.8769837990001</v>
      </c>
    </row>
    <row r="11" spans="1:8" ht="46.8">
      <c r="A11" s="99">
        <v>5</v>
      </c>
      <c r="B11" s="206" t="s">
        <v>697</v>
      </c>
      <c r="C11" s="6">
        <v>1094.94</v>
      </c>
      <c r="D11" s="6">
        <v>20.487755289999999</v>
      </c>
      <c r="E11" s="6">
        <v>1482.56</v>
      </c>
      <c r="F11" s="6">
        <v>53.48125928999999</v>
      </c>
      <c r="G11" s="6">
        <v>1436.51</v>
      </c>
      <c r="H11" s="6">
        <v>0</v>
      </c>
    </row>
    <row r="12" spans="1:8" ht="46.8">
      <c r="A12" s="99">
        <v>6</v>
      </c>
      <c r="B12" s="206" t="s">
        <v>698</v>
      </c>
      <c r="C12" s="6">
        <v>0</v>
      </c>
      <c r="D12" s="6">
        <v>933.30270891955115</v>
      </c>
      <c r="E12" s="6">
        <v>0</v>
      </c>
      <c r="F12" s="6">
        <v>2242.5167546760531</v>
      </c>
      <c r="G12" s="6">
        <v>0</v>
      </c>
      <c r="H12" s="6">
        <v>1098.3585870392001</v>
      </c>
    </row>
    <row r="13" spans="1:8" ht="31.2">
      <c r="A13" s="99">
        <v>7</v>
      </c>
      <c r="B13" s="133" t="s">
        <v>10</v>
      </c>
      <c r="C13" s="6">
        <f>'F7-2'!C62</f>
        <v>463.52706128225816</v>
      </c>
      <c r="D13" s="6">
        <f>'F7-2'!D62</f>
        <v>410.65269261551254</v>
      </c>
      <c r="E13" s="6">
        <f>'F7-2'!E62</f>
        <v>453.99059</v>
      </c>
      <c r="F13" s="6">
        <f>'F7-2'!F62</f>
        <v>520.56812269061879</v>
      </c>
      <c r="G13" s="6">
        <f>'F7-2'!G62</f>
        <v>638.51247228114539</v>
      </c>
      <c r="H13" s="6">
        <f>'F7-2'!H62</f>
        <v>634.0674683090873</v>
      </c>
    </row>
    <row r="14" spans="1:8">
      <c r="A14" s="99">
        <v>8</v>
      </c>
      <c r="B14" s="133" t="s">
        <v>699</v>
      </c>
      <c r="C14" s="6">
        <f>(C6+C11+C12-C13)</f>
        <v>4800.5829387177428</v>
      </c>
      <c r="D14" s="6">
        <f>D6+D11+D12-D13</f>
        <v>4325.767771594039</v>
      </c>
      <c r="E14" s="6">
        <f>E6+E11+E12-E13</f>
        <v>5699.18941</v>
      </c>
      <c r="F14" s="6">
        <f>F6+F11+F12-F13</f>
        <v>6101.1976628694729</v>
      </c>
      <c r="G14" s="6">
        <f>G6+G11+G12-G13</f>
        <v>6393.5875277188552</v>
      </c>
      <c r="H14" s="6">
        <f>H6+H11+H12-H13</f>
        <v>6565.4887815995853</v>
      </c>
    </row>
    <row r="15" spans="1:8">
      <c r="A15" s="99">
        <v>9</v>
      </c>
      <c r="B15" s="133" t="s">
        <v>700</v>
      </c>
      <c r="C15" s="6">
        <f t="shared" ref="C15:H15" si="1">AVERAGE(C14,C6)</f>
        <v>4484.876469358871</v>
      </c>
      <c r="D15" s="6">
        <f t="shared" si="1"/>
        <v>4054.1988857970196</v>
      </c>
      <c r="E15" s="6">
        <f t="shared" si="1"/>
        <v>5184.9047049999999</v>
      </c>
      <c r="F15" s="6">
        <f t="shared" si="1"/>
        <v>5213.4827172317564</v>
      </c>
      <c r="G15" s="6">
        <f t="shared" si="1"/>
        <v>5994.5887638594277</v>
      </c>
      <c r="H15" s="6">
        <f t="shared" si="1"/>
        <v>6333.3432222345291</v>
      </c>
    </row>
    <row r="16" spans="1:8" ht="31.2">
      <c r="A16" s="99">
        <v>10</v>
      </c>
      <c r="B16" s="206" t="s">
        <v>701</v>
      </c>
      <c r="C16" s="259">
        <v>7.9299999999999995E-2</v>
      </c>
      <c r="D16" s="259">
        <v>8.5632375008149644E-2</v>
      </c>
      <c r="E16" s="259">
        <v>7.8700000000000006E-2</v>
      </c>
      <c r="F16" s="259">
        <v>8.5632375008149644E-2</v>
      </c>
      <c r="G16" s="259">
        <v>7.9299999999999995E-2</v>
      </c>
      <c r="H16" s="167">
        <v>8.5632375008149644E-2</v>
      </c>
    </row>
    <row r="17" spans="1:8">
      <c r="A17" s="99">
        <v>11</v>
      </c>
      <c r="B17" s="133" t="s">
        <v>702</v>
      </c>
      <c r="C17" s="6">
        <f>C15*C16</f>
        <v>355.65070402015846</v>
      </c>
      <c r="D17" s="6">
        <f t="shared" ref="D17" si="2">D15*D16</f>
        <v>347.17067934619286</v>
      </c>
      <c r="E17" s="6">
        <f>E15*E16</f>
        <v>408.05200028350004</v>
      </c>
      <c r="F17" s="6">
        <f>F15*F16</f>
        <v>446.44290714049674</v>
      </c>
      <c r="G17" s="6">
        <f>G15*G16+0.01</f>
        <v>475.3808889740526</v>
      </c>
      <c r="H17" s="6">
        <f>H15*H16</f>
        <v>542.33922186171003</v>
      </c>
    </row>
    <row r="18" spans="1:8">
      <c r="A18" s="99">
        <v>12</v>
      </c>
      <c r="B18" s="133" t="s">
        <v>12</v>
      </c>
      <c r="C18" s="5">
        <v>0.04</v>
      </c>
      <c r="D18" s="5">
        <v>1.0407999999999999</v>
      </c>
      <c r="E18" s="5">
        <v>0.16</v>
      </c>
      <c r="F18" s="5">
        <v>1.0407999999999999</v>
      </c>
      <c r="G18" s="5">
        <v>0.04</v>
      </c>
      <c r="H18" s="5">
        <v>1.0407999999999999</v>
      </c>
    </row>
    <row r="19" spans="1:8">
      <c r="A19" s="99">
        <v>13</v>
      </c>
      <c r="B19" s="129" t="s">
        <v>703</v>
      </c>
      <c r="C19" s="5">
        <f>C17+C18</f>
        <v>355.69070402015848</v>
      </c>
      <c r="D19" s="5">
        <f>D17+D18</f>
        <v>348.21147934619285</v>
      </c>
      <c r="E19" s="5">
        <f t="shared" ref="E19:H19" si="3">E17+E18</f>
        <v>408.21200028350006</v>
      </c>
      <c r="F19" s="5">
        <f>F17+F18</f>
        <v>447.48370714049673</v>
      </c>
      <c r="G19" s="5">
        <f t="shared" ref="G19" si="4">G17+G18</f>
        <v>475.42088897405262</v>
      </c>
      <c r="H19" s="5">
        <f t="shared" si="3"/>
        <v>543.38002186171002</v>
      </c>
    </row>
    <row r="20" spans="1:8" hidden="1">
      <c r="C20" s="9"/>
      <c r="D20" s="9"/>
      <c r="E20" s="9"/>
      <c r="F20" s="9"/>
      <c r="G20" s="9"/>
      <c r="H20" s="9">
        <f>H11+H12</f>
        <v>1098.3585870392001</v>
      </c>
    </row>
    <row r="26" spans="1:8">
      <c r="D26" s="367"/>
      <c r="E26" s="367"/>
      <c r="G26" s="367" t="s">
        <v>105</v>
      </c>
    </row>
    <row r="27" spans="1:8">
      <c r="D27" s="363"/>
      <c r="F27" s="366"/>
      <c r="G27" s="366"/>
    </row>
    <row r="28" spans="1:8">
      <c r="F28" s="366"/>
      <c r="G28" s="366"/>
    </row>
    <row r="29" spans="1:8">
      <c r="A29" s="366" t="s">
        <v>183</v>
      </c>
      <c r="F29" s="381"/>
    </row>
    <row r="30" spans="1:8">
      <c r="A30" s="366">
        <v>1</v>
      </c>
      <c r="B30" s="350" t="s">
        <v>185</v>
      </c>
      <c r="C30" s="350" t="s">
        <v>600</v>
      </c>
    </row>
    <row r="31" spans="1:8">
      <c r="A31" s="366">
        <v>2</v>
      </c>
      <c r="B31" s="401" t="s">
        <v>187</v>
      </c>
      <c r="C31" s="350" t="s">
        <v>601</v>
      </c>
    </row>
    <row r="32" spans="1:8">
      <c r="A32" s="366">
        <v>3</v>
      </c>
      <c r="B32" s="401" t="s">
        <v>188</v>
      </c>
      <c r="C32" s="350" t="s">
        <v>601</v>
      </c>
    </row>
    <row r="33" spans="1:3">
      <c r="A33" s="366">
        <v>4</v>
      </c>
      <c r="B33" s="401" t="s">
        <v>190</v>
      </c>
      <c r="C33" s="350" t="s">
        <v>602</v>
      </c>
    </row>
    <row r="34" spans="1:3">
      <c r="A34" s="366">
        <v>5</v>
      </c>
      <c r="B34" s="401" t="s">
        <v>192</v>
      </c>
    </row>
  </sheetData>
  <mergeCells count="7">
    <mergeCell ref="G4:H4"/>
    <mergeCell ref="A1:F1"/>
    <mergeCell ref="A2:B3"/>
    <mergeCell ref="A4:A5"/>
    <mergeCell ref="B4:B5"/>
    <mergeCell ref="C4:D4"/>
    <mergeCell ref="E4:F4"/>
  </mergeCells>
  <printOptions horizontalCentered="1"/>
  <pageMargins left="0.78740157480314965" right="0.78740157480314965" top="0.78740157480314965" bottom="0.78740157480314965" header="0" footer="0"/>
  <pageSetup paperSize="9" scale="7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32C8F-CA08-4626-8A5E-74467676EDA6}">
  <dimension ref="A1:N48"/>
  <sheetViews>
    <sheetView view="pageBreakPreview" topLeftCell="A19" workbookViewId="0">
      <selection activeCell="C24" sqref="C24:I31"/>
    </sheetView>
  </sheetViews>
  <sheetFormatPr defaultColWidth="9.109375" defaultRowHeight="15.6"/>
  <cols>
    <col min="1" max="1" width="6.44140625" style="350" customWidth="1"/>
    <col min="2" max="2" width="34.6640625" style="350" bestFit="1" customWidth="1"/>
    <col min="3" max="9" width="13.88671875" style="350" customWidth="1"/>
    <col min="10" max="10" width="9.109375" style="350"/>
    <col min="11" max="11" width="7.5546875" style="350" customWidth="1"/>
    <col min="12" max="12" width="10.44140625" style="350" customWidth="1"/>
    <col min="13" max="13" width="9.6640625" style="350" customWidth="1"/>
    <col min="14" max="16384" width="9.109375" style="350"/>
  </cols>
  <sheetData>
    <row r="1" spans="1:14" ht="18">
      <c r="A1" s="431" t="s">
        <v>69</v>
      </c>
      <c r="B1" s="431"/>
      <c r="C1" s="431"/>
      <c r="D1" s="431"/>
      <c r="E1" s="431"/>
      <c r="F1" s="431"/>
      <c r="G1" s="431"/>
      <c r="H1" s="431"/>
      <c r="I1" s="431"/>
      <c r="J1" s="475"/>
      <c r="K1" s="475"/>
      <c r="L1" s="475"/>
      <c r="M1" s="475"/>
      <c r="N1" s="475"/>
    </row>
    <row r="2" spans="1:14">
      <c r="A2" s="355" t="s">
        <v>704</v>
      </c>
      <c r="B2" s="355"/>
      <c r="C2" s="355" t="s">
        <v>1445</v>
      </c>
      <c r="D2" s="355"/>
      <c r="E2" s="355"/>
      <c r="F2" s="355"/>
      <c r="G2" s="355"/>
      <c r="H2" s="355"/>
      <c r="I2" s="421" t="s">
        <v>692</v>
      </c>
      <c r="J2" s="355"/>
      <c r="K2" s="355"/>
      <c r="L2" s="355"/>
      <c r="M2" s="355"/>
    </row>
    <row r="3" spans="1:14" ht="46.8">
      <c r="A3" s="109" t="s">
        <v>423</v>
      </c>
      <c r="B3" s="109" t="s">
        <v>5</v>
      </c>
      <c r="C3" s="106" t="s">
        <v>705</v>
      </c>
      <c r="D3" s="106" t="s">
        <v>706</v>
      </c>
      <c r="E3" s="106" t="s">
        <v>707</v>
      </c>
      <c r="F3" s="106" t="s">
        <v>9</v>
      </c>
      <c r="G3" s="106" t="s">
        <v>708</v>
      </c>
      <c r="H3" s="106" t="s">
        <v>709</v>
      </c>
      <c r="I3" s="106" t="s">
        <v>710</v>
      </c>
      <c r="J3" s="355"/>
      <c r="K3" s="355"/>
      <c r="L3" s="355"/>
      <c r="M3" s="355"/>
      <c r="N3" s="421"/>
    </row>
    <row r="4" spans="1:14">
      <c r="A4" s="99"/>
      <c r="B4" s="99">
        <v>1</v>
      </c>
      <c r="C4" s="107">
        <v>2</v>
      </c>
      <c r="D4" s="99">
        <v>3</v>
      </c>
      <c r="E4" s="99">
        <v>4</v>
      </c>
      <c r="F4" s="99">
        <v>5</v>
      </c>
      <c r="G4" s="99">
        <v>6</v>
      </c>
      <c r="H4" s="99">
        <v>7</v>
      </c>
      <c r="I4" s="99">
        <v>8</v>
      </c>
      <c r="J4" s="355"/>
      <c r="K4" s="355"/>
      <c r="L4" s="355"/>
      <c r="M4" s="355"/>
      <c r="N4" s="421"/>
    </row>
    <row r="5" spans="1:14" ht="31.2">
      <c r="A5" s="90">
        <v>1</v>
      </c>
      <c r="B5" s="90" t="s">
        <v>712</v>
      </c>
      <c r="C5" s="133" t="s">
        <v>711</v>
      </c>
      <c r="D5" s="5">
        <v>2550</v>
      </c>
      <c r="E5" s="99" t="s">
        <v>713</v>
      </c>
      <c r="F5" s="5">
        <v>650</v>
      </c>
      <c r="G5" s="5">
        <v>0</v>
      </c>
      <c r="H5" s="5">
        <f>D5+F5-G5</f>
        <v>3200</v>
      </c>
      <c r="I5" s="90"/>
      <c r="J5" s="355"/>
      <c r="K5" s="355"/>
      <c r="L5" s="355"/>
      <c r="M5" s="355"/>
      <c r="N5" s="421"/>
    </row>
    <row r="6" spans="1:14" ht="31.2">
      <c r="A6" s="90">
        <v>2</v>
      </c>
      <c r="B6" s="90" t="s">
        <v>518</v>
      </c>
      <c r="C6" s="133" t="s">
        <v>711</v>
      </c>
      <c r="D6" s="5">
        <v>464.12720960000001</v>
      </c>
      <c r="E6" s="256">
        <v>0.13</v>
      </c>
      <c r="F6" s="5">
        <v>0</v>
      </c>
      <c r="G6" s="5">
        <v>0</v>
      </c>
      <c r="H6" s="5">
        <f>D6+F6-G6</f>
        <v>464.12720960000001</v>
      </c>
      <c r="I6" s="90"/>
      <c r="J6" s="355"/>
      <c r="K6" s="355"/>
      <c r="L6" s="355"/>
      <c r="M6" s="355"/>
      <c r="N6" s="421"/>
    </row>
    <row r="7" spans="1:14">
      <c r="A7" s="90"/>
      <c r="B7" s="90"/>
      <c r="C7" s="133"/>
      <c r="D7" s="90"/>
      <c r="E7" s="90"/>
      <c r="F7" s="5"/>
      <c r="G7" s="5"/>
      <c r="H7" s="42">
        <f>SUM(H5:H6)</f>
        <v>3664.1272096000002</v>
      </c>
      <c r="I7" s="90"/>
      <c r="J7" s="355"/>
      <c r="K7" s="355"/>
      <c r="L7" s="355"/>
      <c r="M7" s="355"/>
      <c r="N7" s="421"/>
    </row>
    <row r="8" spans="1:14">
      <c r="A8" s="355" t="s">
        <v>714</v>
      </c>
      <c r="B8" s="355"/>
      <c r="C8" s="355" t="s">
        <v>1446</v>
      </c>
      <c r="D8" s="355"/>
      <c r="E8" s="355"/>
      <c r="F8" s="355"/>
      <c r="G8" s="355"/>
      <c r="H8" s="355"/>
      <c r="I8" s="421"/>
      <c r="J8" s="355"/>
      <c r="K8" s="355"/>
      <c r="L8" s="355"/>
      <c r="M8" s="355"/>
      <c r="N8" s="421"/>
    </row>
    <row r="9" spans="1:14" ht="46.8">
      <c r="A9" s="109" t="s">
        <v>423</v>
      </c>
      <c r="B9" s="109" t="s">
        <v>5</v>
      </c>
      <c r="C9" s="106" t="s">
        <v>705</v>
      </c>
      <c r="D9" s="106" t="s">
        <v>706</v>
      </c>
      <c r="E9" s="106" t="s">
        <v>707</v>
      </c>
      <c r="F9" s="106" t="s">
        <v>9</v>
      </c>
      <c r="G9" s="106" t="s">
        <v>708</v>
      </c>
      <c r="H9" s="106" t="s">
        <v>709</v>
      </c>
      <c r="I9" s="106" t="s">
        <v>710</v>
      </c>
      <c r="J9" s="355"/>
      <c r="K9" s="355"/>
    </row>
    <row r="10" spans="1:14">
      <c r="A10" s="99"/>
      <c r="B10" s="99">
        <v>1</v>
      </c>
      <c r="C10" s="107">
        <v>2</v>
      </c>
      <c r="D10" s="99">
        <v>3</v>
      </c>
      <c r="E10" s="99">
        <v>4</v>
      </c>
      <c r="F10" s="99">
        <v>5</v>
      </c>
      <c r="G10" s="99">
        <v>6</v>
      </c>
      <c r="H10" s="99">
        <v>7</v>
      </c>
      <c r="I10" s="99">
        <v>8</v>
      </c>
      <c r="J10" s="355"/>
      <c r="K10" s="355"/>
      <c r="L10" s="355"/>
      <c r="M10" s="355"/>
      <c r="N10" s="421"/>
    </row>
    <row r="11" spans="1:14" ht="31.2">
      <c r="A11" s="90">
        <v>1</v>
      </c>
      <c r="B11" s="90" t="s">
        <v>518</v>
      </c>
      <c r="C11" s="133" t="s">
        <v>711</v>
      </c>
      <c r="D11" s="5">
        <f>H6</f>
        <v>464.12720960000001</v>
      </c>
      <c r="E11" s="256">
        <v>0.13</v>
      </c>
      <c r="F11" s="5">
        <v>0</v>
      </c>
      <c r="G11" s="5">
        <v>0</v>
      </c>
      <c r="H11" s="5">
        <f>+D11+F11</f>
        <v>464.12720960000001</v>
      </c>
      <c r="I11" s="90"/>
      <c r="J11" s="355"/>
      <c r="K11" s="355"/>
      <c r="L11" s="355"/>
      <c r="M11" s="355"/>
      <c r="N11" s="421"/>
    </row>
    <row r="12" spans="1:14" ht="31.2">
      <c r="A12" s="90">
        <v>2</v>
      </c>
      <c r="B12" s="90" t="s">
        <v>712</v>
      </c>
      <c r="C12" s="133" t="s">
        <v>711</v>
      </c>
      <c r="D12" s="5">
        <f>H5</f>
        <v>3200</v>
      </c>
      <c r="E12" s="99" t="s">
        <v>713</v>
      </c>
      <c r="F12" s="5">
        <v>0</v>
      </c>
      <c r="G12" s="5">
        <v>0</v>
      </c>
      <c r="H12" s="5">
        <f>+D12+F12</f>
        <v>3200</v>
      </c>
      <c r="I12" s="90"/>
      <c r="J12" s="355"/>
      <c r="K12" s="355"/>
      <c r="L12" s="355"/>
      <c r="M12" s="355"/>
      <c r="N12" s="421"/>
    </row>
    <row r="13" spans="1:14">
      <c r="A13" s="90"/>
      <c r="B13" s="90"/>
      <c r="C13" s="133"/>
      <c r="D13" s="90"/>
      <c r="E13" s="90"/>
      <c r="F13" s="5"/>
      <c r="G13" s="5"/>
      <c r="H13" s="42">
        <f>SUM(H11:H12)</f>
        <v>3664.1272096000002</v>
      </c>
      <c r="I13" s="90"/>
      <c r="J13" s="355"/>
      <c r="K13" s="355"/>
      <c r="L13" s="355"/>
      <c r="M13" s="355"/>
      <c r="N13" s="421"/>
    </row>
    <row r="14" spans="1:14">
      <c r="C14" s="401"/>
      <c r="J14" s="355"/>
      <c r="K14" s="355"/>
      <c r="L14" s="355"/>
      <c r="M14" s="355"/>
      <c r="N14" s="421"/>
    </row>
    <row r="15" spans="1:14">
      <c r="A15" s="355" t="s">
        <v>715</v>
      </c>
      <c r="B15" s="355"/>
      <c r="C15" s="355" t="s">
        <v>1828</v>
      </c>
      <c r="D15" s="355"/>
      <c r="E15" s="355"/>
      <c r="F15" s="355"/>
      <c r="G15" s="355"/>
      <c r="H15" s="355"/>
      <c r="I15" s="421"/>
      <c r="J15" s="355"/>
      <c r="K15" s="355"/>
      <c r="L15" s="355"/>
      <c r="M15" s="355"/>
      <c r="N15" s="421"/>
    </row>
    <row r="16" spans="1:14" ht="46.8">
      <c r="A16" s="109" t="s">
        <v>423</v>
      </c>
      <c r="B16" s="109" t="s">
        <v>5</v>
      </c>
      <c r="C16" s="106" t="s">
        <v>705</v>
      </c>
      <c r="D16" s="106" t="s">
        <v>706</v>
      </c>
      <c r="E16" s="106" t="s">
        <v>707</v>
      </c>
      <c r="F16" s="106" t="s">
        <v>9</v>
      </c>
      <c r="G16" s="106" t="s">
        <v>708</v>
      </c>
      <c r="H16" s="106" t="s">
        <v>709</v>
      </c>
      <c r="I16" s="106" t="s">
        <v>710</v>
      </c>
      <c r="J16" s="355"/>
      <c r="K16" s="355"/>
      <c r="L16" s="355"/>
      <c r="M16" s="355"/>
      <c r="N16" s="421"/>
    </row>
    <row r="17" spans="1:14">
      <c r="A17" s="99"/>
      <c r="B17" s="99">
        <v>1</v>
      </c>
      <c r="C17" s="107">
        <v>2</v>
      </c>
      <c r="D17" s="99">
        <v>3</v>
      </c>
      <c r="E17" s="99">
        <v>4</v>
      </c>
      <c r="F17" s="99">
        <v>5</v>
      </c>
      <c r="G17" s="99">
        <v>6</v>
      </c>
      <c r="H17" s="99">
        <v>7</v>
      </c>
      <c r="I17" s="99">
        <v>8</v>
      </c>
      <c r="J17" s="355"/>
      <c r="K17" s="355"/>
      <c r="L17" s="355"/>
      <c r="M17" s="355"/>
      <c r="N17" s="421"/>
    </row>
    <row r="18" spans="1:14" ht="31.2">
      <c r="A18" s="90">
        <v>1</v>
      </c>
      <c r="B18" s="90" t="s">
        <v>518</v>
      </c>
      <c r="C18" s="133" t="s">
        <v>711</v>
      </c>
      <c r="D18" s="5">
        <f>H11</f>
        <v>464.12720960000001</v>
      </c>
      <c r="E18" s="256">
        <v>0.13</v>
      </c>
      <c r="F18" s="5">
        <v>0</v>
      </c>
      <c r="G18" s="5">
        <v>0</v>
      </c>
      <c r="H18" s="5">
        <f>+D18+F18</f>
        <v>464.12720960000001</v>
      </c>
      <c r="I18" s="90"/>
      <c r="J18" s="355"/>
      <c r="K18" s="355"/>
      <c r="L18" s="355"/>
      <c r="M18" s="355"/>
      <c r="N18" s="421"/>
    </row>
    <row r="19" spans="1:14" ht="31.2">
      <c r="A19" s="90">
        <v>2</v>
      </c>
      <c r="B19" s="90" t="s">
        <v>712</v>
      </c>
      <c r="C19" s="133" t="s">
        <v>711</v>
      </c>
      <c r="D19" s="5">
        <f>H12</f>
        <v>3200</v>
      </c>
      <c r="E19" s="90" t="s">
        <v>713</v>
      </c>
      <c r="F19" s="5">
        <v>0</v>
      </c>
      <c r="G19" s="5">
        <v>0</v>
      </c>
      <c r="H19" s="5">
        <f>+D19+F19</f>
        <v>3200</v>
      </c>
      <c r="I19" s="90"/>
      <c r="J19" s="355"/>
      <c r="K19" s="355"/>
      <c r="L19" s="355"/>
      <c r="M19" s="355"/>
      <c r="N19" s="421"/>
    </row>
    <row r="20" spans="1:14">
      <c r="A20" s="675" t="s">
        <v>717</v>
      </c>
      <c r="B20" s="90"/>
      <c r="C20" s="133"/>
      <c r="D20" s="90"/>
      <c r="E20" s="90"/>
      <c r="F20" s="90"/>
      <c r="G20" s="90"/>
      <c r="H20" s="42">
        <f>SUM(H18:H19)</f>
        <v>3664.1272096000002</v>
      </c>
      <c r="I20" s="90"/>
      <c r="J20" s="355"/>
      <c r="K20" s="355"/>
      <c r="L20" s="355"/>
      <c r="M20" s="355"/>
      <c r="N20" s="421"/>
    </row>
    <row r="21" spans="1:14">
      <c r="B21" s="355"/>
      <c r="C21" s="355"/>
      <c r="D21" s="355"/>
      <c r="E21" s="355"/>
      <c r="F21" s="355"/>
      <c r="G21" s="355"/>
      <c r="H21" s="355"/>
      <c r="I21" s="355"/>
      <c r="J21" s="355"/>
      <c r="K21" s="355"/>
      <c r="L21" s="355"/>
      <c r="M21" s="355"/>
      <c r="N21" s="421"/>
    </row>
    <row r="22" spans="1:14">
      <c r="A22" s="370" t="s">
        <v>718</v>
      </c>
      <c r="B22" s="370"/>
      <c r="C22" s="370"/>
      <c r="D22" s="370"/>
      <c r="E22" s="370"/>
      <c r="F22" s="370"/>
      <c r="G22" s="370"/>
      <c r="H22" s="370"/>
      <c r="I22" s="370"/>
    </row>
    <row r="23" spans="1:14" ht="46.8">
      <c r="A23" s="109" t="s">
        <v>423</v>
      </c>
      <c r="B23" s="182" t="s">
        <v>5</v>
      </c>
      <c r="C23" s="109"/>
      <c r="D23" s="109"/>
      <c r="E23" s="109"/>
      <c r="F23" s="242" t="s">
        <v>719</v>
      </c>
      <c r="G23" s="242" t="s">
        <v>720</v>
      </c>
      <c r="H23" s="242" t="s">
        <v>721</v>
      </c>
      <c r="I23" s="230" t="s">
        <v>722</v>
      </c>
      <c r="J23" s="495"/>
      <c r="K23" s="507"/>
      <c r="L23" s="507"/>
      <c r="M23" s="507"/>
      <c r="N23" s="495"/>
    </row>
    <row r="24" spans="1:14">
      <c r="A24" s="94"/>
      <c r="B24" s="89" t="s">
        <v>723</v>
      </c>
      <c r="C24" s="131" t="s">
        <v>480</v>
      </c>
      <c r="D24" s="131"/>
      <c r="E24" s="131"/>
      <c r="F24" s="131"/>
      <c r="G24" s="131"/>
      <c r="H24" s="131"/>
      <c r="I24" s="131"/>
      <c r="J24" s="507"/>
    </row>
    <row r="25" spans="1:14">
      <c r="A25" s="94"/>
      <c r="B25" s="94" t="s">
        <v>724</v>
      </c>
      <c r="C25" s="131"/>
      <c r="D25" s="131"/>
      <c r="E25" s="131"/>
      <c r="F25" s="131"/>
      <c r="G25" s="131"/>
      <c r="H25" s="131"/>
      <c r="I25" s="131"/>
      <c r="J25" s="518"/>
      <c r="K25" s="519"/>
      <c r="L25" s="519"/>
      <c r="M25" s="519"/>
      <c r="N25" s="519"/>
    </row>
    <row r="26" spans="1:14">
      <c r="A26" s="94"/>
      <c r="B26" s="94" t="s">
        <v>725</v>
      </c>
      <c r="C26" s="131"/>
      <c r="D26" s="131"/>
      <c r="E26" s="131"/>
      <c r="F26" s="131"/>
      <c r="G26" s="131"/>
      <c r="H26" s="131"/>
      <c r="I26" s="131"/>
      <c r="J26" s="518"/>
      <c r="K26" s="519"/>
      <c r="L26" s="519"/>
      <c r="M26" s="519"/>
      <c r="N26" s="519"/>
    </row>
    <row r="27" spans="1:14">
      <c r="A27" s="94"/>
      <c r="B27" s="94" t="s">
        <v>726</v>
      </c>
      <c r="C27" s="131"/>
      <c r="D27" s="131"/>
      <c r="E27" s="131"/>
      <c r="F27" s="131"/>
      <c r="G27" s="131"/>
      <c r="H27" s="131"/>
      <c r="I27" s="131"/>
      <c r="J27" s="518"/>
      <c r="K27" s="519"/>
      <c r="L27" s="519"/>
      <c r="M27" s="519"/>
      <c r="N27" s="519"/>
    </row>
    <row r="28" spans="1:14">
      <c r="A28" s="94"/>
      <c r="B28" s="94" t="s">
        <v>727</v>
      </c>
      <c r="C28" s="131"/>
      <c r="D28" s="131"/>
      <c r="E28" s="131"/>
      <c r="F28" s="131"/>
      <c r="G28" s="131"/>
      <c r="H28" s="131"/>
      <c r="I28" s="131"/>
      <c r="J28" s="518"/>
      <c r="K28" s="519"/>
      <c r="L28" s="519"/>
      <c r="M28" s="519"/>
      <c r="N28" s="519"/>
    </row>
    <row r="29" spans="1:14">
      <c r="A29" s="94"/>
      <c r="B29" s="94" t="s">
        <v>728</v>
      </c>
      <c r="C29" s="131"/>
      <c r="D29" s="131"/>
      <c r="E29" s="131"/>
      <c r="F29" s="131"/>
      <c r="G29" s="131"/>
      <c r="H29" s="131"/>
      <c r="I29" s="131"/>
      <c r="J29" s="518"/>
      <c r="K29" s="519"/>
      <c r="L29" s="519"/>
      <c r="M29" s="519"/>
      <c r="N29" s="519"/>
    </row>
    <row r="30" spans="1:14">
      <c r="A30" s="94"/>
      <c r="B30" s="94" t="s">
        <v>729</v>
      </c>
      <c r="C30" s="131"/>
      <c r="D30" s="131"/>
      <c r="E30" s="131"/>
      <c r="F30" s="131"/>
      <c r="G30" s="131"/>
      <c r="H30" s="131"/>
      <c r="I30" s="131"/>
      <c r="J30" s="518"/>
      <c r="K30" s="519"/>
      <c r="L30" s="519"/>
      <c r="M30" s="519"/>
      <c r="N30" s="519"/>
    </row>
    <row r="31" spans="1:14">
      <c r="A31" s="94"/>
      <c r="B31" s="94" t="s">
        <v>730</v>
      </c>
      <c r="C31" s="131"/>
      <c r="D31" s="131"/>
      <c r="E31" s="131"/>
      <c r="F31" s="131"/>
      <c r="G31" s="131"/>
      <c r="H31" s="131"/>
      <c r="I31" s="131"/>
      <c r="J31" s="518"/>
      <c r="K31" s="519"/>
      <c r="L31" s="519"/>
      <c r="M31" s="519"/>
      <c r="N31" s="519"/>
    </row>
    <row r="32" spans="1:14">
      <c r="A32" s="90">
        <v>2</v>
      </c>
      <c r="B32" s="133" t="s">
        <v>187</v>
      </c>
      <c r="C32" s="90"/>
      <c r="D32" s="90"/>
      <c r="E32" s="90"/>
      <c r="F32" s="90"/>
      <c r="G32" s="90"/>
      <c r="H32" s="90"/>
      <c r="I32" s="90"/>
    </row>
    <row r="33" spans="1:9">
      <c r="A33" s="90">
        <v>3</v>
      </c>
      <c r="B33" s="133" t="s">
        <v>188</v>
      </c>
      <c r="C33" s="90"/>
      <c r="D33" s="90"/>
      <c r="E33" s="90"/>
      <c r="F33" s="90"/>
      <c r="G33" s="90"/>
      <c r="H33" s="90"/>
      <c r="I33" s="90"/>
    </row>
    <row r="34" spans="1:9">
      <c r="A34" s="90">
        <v>4</v>
      </c>
      <c r="B34" s="133" t="s">
        <v>190</v>
      </c>
      <c r="C34" s="676"/>
      <c r="D34" s="676"/>
      <c r="E34" s="90"/>
      <c r="F34" s="90"/>
      <c r="G34" s="90"/>
      <c r="H34" s="90"/>
      <c r="I34" s="90"/>
    </row>
    <row r="35" spans="1:9">
      <c r="A35" s="90">
        <v>5</v>
      </c>
      <c r="B35" s="133" t="s">
        <v>192</v>
      </c>
      <c r="C35" s="90"/>
      <c r="D35" s="90"/>
      <c r="E35" s="90"/>
      <c r="F35" s="90"/>
      <c r="G35" s="90"/>
      <c r="H35" s="90"/>
      <c r="I35" s="90"/>
    </row>
    <row r="37" spans="1:9">
      <c r="A37" s="380" t="s">
        <v>731</v>
      </c>
    </row>
    <row r="38" spans="1:9">
      <c r="A38" s="370" t="s">
        <v>732</v>
      </c>
      <c r="B38" s="370"/>
      <c r="C38" s="370"/>
      <c r="D38" s="370"/>
      <c r="E38" s="370"/>
      <c r="F38" s="370"/>
      <c r="G38" s="370"/>
      <c r="H38" s="370"/>
    </row>
    <row r="39" spans="1:9" ht="46.8">
      <c r="A39" s="99" t="s">
        <v>423</v>
      </c>
      <c r="B39" s="107" t="s">
        <v>733</v>
      </c>
      <c r="C39" s="107" t="s">
        <v>734</v>
      </c>
      <c r="D39" s="107" t="s">
        <v>735</v>
      </c>
      <c r="E39" s="107" t="s">
        <v>736</v>
      </c>
      <c r="F39" s="107" t="s">
        <v>737</v>
      </c>
      <c r="G39" s="107" t="s">
        <v>738</v>
      </c>
      <c r="H39" s="107" t="s">
        <v>739</v>
      </c>
    </row>
    <row r="40" spans="1:9">
      <c r="A40" s="109">
        <v>1</v>
      </c>
      <c r="B40" s="106">
        <v>2</v>
      </c>
      <c r="C40" s="109">
        <v>3</v>
      </c>
      <c r="D40" s="106">
        <v>4</v>
      </c>
      <c r="E40" s="109">
        <v>5</v>
      </c>
      <c r="F40" s="106">
        <v>6</v>
      </c>
      <c r="G40" s="109">
        <v>7</v>
      </c>
      <c r="H40" s="106">
        <v>8</v>
      </c>
    </row>
    <row r="41" spans="1:9">
      <c r="A41" s="90"/>
      <c r="B41" s="90"/>
      <c r="C41" s="131" t="s">
        <v>480</v>
      </c>
      <c r="D41" s="131"/>
      <c r="E41" s="131"/>
      <c r="F41" s="131"/>
      <c r="G41" s="131"/>
      <c r="H41" s="131"/>
    </row>
    <row r="42" spans="1:9">
      <c r="C42" s="366"/>
      <c r="D42" s="366"/>
      <c r="E42" s="366"/>
      <c r="F42" s="366"/>
      <c r="G42" s="366"/>
      <c r="H42" s="366"/>
    </row>
    <row r="43" spans="1:9">
      <c r="C43" s="366"/>
      <c r="D43" s="366"/>
      <c r="E43" s="366"/>
      <c r="F43" s="366"/>
      <c r="G43" s="366"/>
      <c r="H43" s="366"/>
    </row>
    <row r="44" spans="1:9">
      <c r="C44" s="366"/>
      <c r="D44" s="366"/>
      <c r="E44" s="366"/>
      <c r="F44" s="366"/>
      <c r="G44" s="366"/>
      <c r="H44" s="366"/>
    </row>
    <row r="45" spans="1:9">
      <c r="C45" s="366"/>
      <c r="D45" s="366"/>
      <c r="E45" s="366"/>
      <c r="F45" s="366"/>
      <c r="G45" s="366"/>
      <c r="H45" s="366"/>
    </row>
    <row r="48" spans="1:9">
      <c r="F48" s="400" t="s">
        <v>105</v>
      </c>
      <c r="G48" s="400"/>
      <c r="H48" s="400"/>
      <c r="I48" s="400"/>
    </row>
  </sheetData>
  <mergeCells count="7">
    <mergeCell ref="F48:I48"/>
    <mergeCell ref="A1:I1"/>
    <mergeCell ref="A22:I22"/>
    <mergeCell ref="C24:I31"/>
    <mergeCell ref="C34:D34"/>
    <mergeCell ref="A38:H38"/>
    <mergeCell ref="C41:H41"/>
  </mergeCells>
  <printOptions horizontalCentered="1"/>
  <pageMargins left="0.78740157480314965" right="0.78740157480314965" top="0.78740157480314965" bottom="0.78740157480314965" header="0" footer="0"/>
  <pageSetup paperSize="9" scale="75" orientation="landscape" r:id="rId1"/>
  <rowBreaks count="1" manualBreakCount="1">
    <brk id="2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2BC04-1F5D-484C-AC17-D6A63B76529F}">
  <dimension ref="A1:O109"/>
  <sheetViews>
    <sheetView view="pageBreakPreview" topLeftCell="A19" workbookViewId="0">
      <selection activeCell="E23" sqref="E23"/>
    </sheetView>
  </sheetViews>
  <sheetFormatPr defaultColWidth="9.109375" defaultRowHeight="15.6"/>
  <cols>
    <col min="1" max="1" width="6.5546875" style="357" customWidth="1"/>
    <col min="2" max="2" width="30.33203125" style="357" customWidth="1"/>
    <col min="3" max="3" width="15.109375" style="403" customWidth="1"/>
    <col min="4" max="4" width="13.33203125" style="403" customWidth="1"/>
    <col min="5" max="5" width="12.5546875" style="403" customWidth="1"/>
    <col min="6" max="6" width="10.33203125" style="403" customWidth="1"/>
    <col min="7" max="7" width="12" style="403" customWidth="1"/>
    <col min="8" max="8" width="10.6640625" style="403" bestFit="1" customWidth="1"/>
    <col min="9" max="9" width="7.109375" style="403" customWidth="1"/>
    <col min="10" max="10" width="9.109375" style="403" bestFit="1" customWidth="1"/>
    <col min="11" max="11" width="7.88671875" style="403" customWidth="1"/>
    <col min="12" max="12" width="17.44140625" style="403" customWidth="1"/>
    <col min="13" max="13" width="12.44140625" style="403" customWidth="1"/>
    <col min="14" max="14" width="12.88671875" style="403" customWidth="1"/>
    <col min="15" max="15" width="9.109375" style="403"/>
    <col min="16" max="16384" width="9.109375" style="357"/>
  </cols>
  <sheetData>
    <row r="1" spans="1:15" ht="21" customHeight="1">
      <c r="A1" s="431" t="s">
        <v>69</v>
      </c>
      <c r="B1" s="431"/>
      <c r="C1" s="431"/>
      <c r="D1" s="431"/>
      <c r="E1" s="431"/>
      <c r="F1" s="431"/>
      <c r="G1" s="431"/>
      <c r="H1" s="431"/>
      <c r="I1" s="431"/>
      <c r="J1" s="431"/>
      <c r="K1" s="431"/>
      <c r="L1" s="431"/>
      <c r="M1" s="431"/>
      <c r="N1" s="431"/>
    </row>
    <row r="2" spans="1:15" ht="21" customHeight="1">
      <c r="A2" s="415" t="s">
        <v>740</v>
      </c>
      <c r="B2" s="415"/>
      <c r="C2" s="415"/>
      <c r="D2" s="415"/>
      <c r="E2" s="415"/>
      <c r="F2" s="415"/>
      <c r="G2" s="415"/>
      <c r="H2" s="415"/>
      <c r="I2" s="415"/>
      <c r="J2" s="415"/>
      <c r="K2" s="415"/>
      <c r="L2" s="415"/>
      <c r="M2" s="512" t="s">
        <v>692</v>
      </c>
      <c r="N2" s="512"/>
    </row>
    <row r="3" spans="1:15">
      <c r="I3" s="513"/>
      <c r="J3" s="513"/>
      <c r="K3" s="513"/>
      <c r="L3" s="513"/>
      <c r="M3" s="514" t="s">
        <v>207</v>
      </c>
      <c r="N3" s="514"/>
    </row>
    <row r="4" spans="1:15" s="388" customFormat="1" ht="61.5" customHeight="1">
      <c r="A4" s="101" t="s">
        <v>661</v>
      </c>
      <c r="B4" s="101" t="s">
        <v>5</v>
      </c>
      <c r="C4" s="250" t="s">
        <v>741</v>
      </c>
      <c r="D4" s="250"/>
      <c r="E4" s="250"/>
      <c r="F4" s="250"/>
      <c r="G4" s="249" t="s">
        <v>742</v>
      </c>
      <c r="H4" s="250" t="s">
        <v>743</v>
      </c>
      <c r="I4" s="250"/>
      <c r="J4" s="250" t="s">
        <v>744</v>
      </c>
      <c r="K4" s="250"/>
      <c r="L4" s="250"/>
      <c r="M4" s="250" t="s">
        <v>745</v>
      </c>
      <c r="N4" s="250"/>
      <c r="O4" s="365"/>
    </row>
    <row r="5" spans="1:15" s="388" customFormat="1" ht="36.75" customHeight="1">
      <c r="A5" s="101"/>
      <c r="B5" s="101"/>
      <c r="C5" s="249" t="s">
        <v>746</v>
      </c>
      <c r="D5" s="249" t="s">
        <v>747</v>
      </c>
      <c r="E5" s="249" t="s">
        <v>748</v>
      </c>
      <c r="F5" s="249" t="s">
        <v>2</v>
      </c>
      <c r="G5" s="249"/>
      <c r="H5" s="249" t="s">
        <v>749</v>
      </c>
      <c r="I5" s="249" t="s">
        <v>750</v>
      </c>
      <c r="J5" s="249" t="s">
        <v>749</v>
      </c>
      <c r="K5" s="249" t="s">
        <v>750</v>
      </c>
      <c r="L5" s="249" t="s">
        <v>566</v>
      </c>
      <c r="M5" s="249" t="s">
        <v>751</v>
      </c>
      <c r="N5" s="249" t="s">
        <v>752</v>
      </c>
      <c r="O5" s="365"/>
    </row>
    <row r="6" spans="1:15" ht="21" customHeight="1">
      <c r="A6" s="88" t="s">
        <v>76</v>
      </c>
      <c r="B6" s="181" t="s">
        <v>753</v>
      </c>
      <c r="C6" s="251"/>
      <c r="D6" s="251"/>
      <c r="E6" s="251"/>
      <c r="F6" s="251"/>
      <c r="G6" s="251"/>
      <c r="H6" s="251"/>
      <c r="I6" s="251"/>
      <c r="J6" s="251"/>
      <c r="K6" s="251"/>
      <c r="L6" s="251"/>
      <c r="M6" s="98"/>
      <c r="N6" s="98"/>
    </row>
    <row r="7" spans="1:15" ht="21" customHeight="1">
      <c r="A7" s="252">
        <v>1</v>
      </c>
      <c r="B7" s="124" t="s">
        <v>754</v>
      </c>
      <c r="C7" s="40"/>
      <c r="D7" s="40">
        <f>'F9-1'!D6</f>
        <v>464.12720960000001</v>
      </c>
      <c r="E7" s="40"/>
      <c r="F7" s="40">
        <f>+C7+D7+E7</f>
        <v>464.12720960000001</v>
      </c>
      <c r="G7" s="40">
        <f>'F9-1'!F6</f>
        <v>0</v>
      </c>
      <c r="H7" s="40"/>
      <c r="I7" s="40"/>
      <c r="J7" s="40"/>
      <c r="K7" s="40"/>
      <c r="L7" s="253">
        <v>0.13</v>
      </c>
      <c r="M7" s="37">
        <f>SUM(G7,F7)</f>
        <v>464.12720960000001</v>
      </c>
      <c r="N7" s="38">
        <f>+E7+J7</f>
        <v>0</v>
      </c>
    </row>
    <row r="8" spans="1:15" ht="21" customHeight="1">
      <c r="A8" s="252">
        <v>2</v>
      </c>
      <c r="B8" s="90" t="s">
        <v>712</v>
      </c>
      <c r="C8" s="40"/>
      <c r="D8" s="40">
        <f>'F9-1'!D5</f>
        <v>2550</v>
      </c>
      <c r="E8" s="40"/>
      <c r="F8" s="40">
        <f>+C8+D8+E8</f>
        <v>2550</v>
      </c>
      <c r="G8" s="40">
        <f>'F9-1'!F5</f>
        <v>650</v>
      </c>
      <c r="H8" s="40"/>
      <c r="I8" s="40"/>
      <c r="J8" s="40"/>
      <c r="K8" s="40"/>
      <c r="L8" s="99" t="s">
        <v>713</v>
      </c>
      <c r="M8" s="37">
        <f>SUM(G8,F8)</f>
        <v>3200</v>
      </c>
      <c r="N8" s="38">
        <f>+E8+J8</f>
        <v>0</v>
      </c>
    </row>
    <row r="9" spans="1:15" s="356" customFormat="1" ht="21" customHeight="1">
      <c r="A9" s="254"/>
      <c r="B9" s="677" t="s">
        <v>755</v>
      </c>
      <c r="C9" s="192">
        <f>SUM(C7:C8)</f>
        <v>0</v>
      </c>
      <c r="D9" s="192">
        <f t="shared" ref="D9:N9" si="0">SUM(D7:D8)</f>
        <v>3014.1272096000002</v>
      </c>
      <c r="E9" s="192">
        <f t="shared" si="0"/>
        <v>0</v>
      </c>
      <c r="F9" s="192">
        <f t="shared" si="0"/>
        <v>3014.1272096000002</v>
      </c>
      <c r="G9" s="192">
        <f t="shared" si="0"/>
        <v>650</v>
      </c>
      <c r="H9" s="192">
        <f t="shared" si="0"/>
        <v>0</v>
      </c>
      <c r="I9" s="192">
        <f t="shared" si="0"/>
        <v>0</v>
      </c>
      <c r="J9" s="192">
        <f t="shared" si="0"/>
        <v>0</v>
      </c>
      <c r="K9" s="192">
        <f t="shared" si="0"/>
        <v>0</v>
      </c>
      <c r="L9" s="249"/>
      <c r="M9" s="192">
        <f t="shared" si="0"/>
        <v>3664.1272096000002</v>
      </c>
      <c r="N9" s="192">
        <f t="shared" si="0"/>
        <v>0</v>
      </c>
      <c r="O9" s="433"/>
    </row>
    <row r="10" spans="1:15" ht="21" customHeight="1">
      <c r="A10" s="88" t="s">
        <v>84</v>
      </c>
      <c r="B10" s="181" t="s">
        <v>756</v>
      </c>
      <c r="C10" s="251"/>
      <c r="D10" s="251"/>
      <c r="E10" s="251"/>
      <c r="F10" s="251"/>
      <c r="G10" s="251"/>
      <c r="H10" s="251"/>
      <c r="I10" s="251"/>
      <c r="J10" s="251"/>
      <c r="K10" s="251"/>
      <c r="L10" s="251"/>
      <c r="M10" s="98"/>
      <c r="N10" s="98"/>
    </row>
    <row r="11" spans="1:15" ht="21" customHeight="1">
      <c r="A11" s="88">
        <v>1</v>
      </c>
      <c r="B11" s="101"/>
      <c r="C11" s="101"/>
      <c r="D11" s="101"/>
      <c r="E11" s="101"/>
      <c r="F11" s="101"/>
      <c r="G11" s="101"/>
      <c r="H11" s="101"/>
      <c r="I11" s="101"/>
      <c r="J11" s="101"/>
      <c r="K11" s="101"/>
      <c r="L11" s="101"/>
      <c r="M11" s="101"/>
      <c r="N11" s="101"/>
    </row>
    <row r="12" spans="1:15" ht="21" customHeight="1">
      <c r="A12" s="88">
        <v>2</v>
      </c>
      <c r="B12" s="101"/>
      <c r="C12" s="101"/>
      <c r="D12" s="101"/>
      <c r="E12" s="101"/>
      <c r="F12" s="101"/>
      <c r="G12" s="101"/>
      <c r="H12" s="101"/>
      <c r="I12" s="101"/>
      <c r="J12" s="101"/>
      <c r="K12" s="101"/>
      <c r="L12" s="101"/>
      <c r="M12" s="101"/>
      <c r="N12" s="101"/>
    </row>
    <row r="13" spans="1:15" ht="21" customHeight="1">
      <c r="A13" s="88">
        <v>3</v>
      </c>
      <c r="B13" s="101"/>
      <c r="C13" s="101"/>
      <c r="D13" s="101"/>
      <c r="E13" s="101"/>
      <c r="F13" s="101"/>
      <c r="G13" s="101"/>
      <c r="H13" s="101"/>
      <c r="I13" s="101"/>
      <c r="J13" s="101"/>
      <c r="K13" s="101"/>
      <c r="L13" s="101"/>
      <c r="M13" s="101"/>
      <c r="N13" s="101"/>
    </row>
    <row r="14" spans="1:15" ht="21" customHeight="1">
      <c r="A14" s="88">
        <v>4</v>
      </c>
      <c r="B14" s="101"/>
      <c r="C14" s="101"/>
      <c r="D14" s="101"/>
      <c r="E14" s="101"/>
      <c r="F14" s="101"/>
      <c r="G14" s="101"/>
      <c r="H14" s="101"/>
      <c r="I14" s="101"/>
      <c r="J14" s="101"/>
      <c r="K14" s="101"/>
      <c r="L14" s="101"/>
      <c r="M14" s="101"/>
      <c r="N14" s="101"/>
    </row>
    <row r="15" spans="1:15" ht="21" customHeight="1">
      <c r="A15" s="252"/>
      <c r="B15" s="677" t="s">
        <v>755</v>
      </c>
      <c r="C15" s="40">
        <f>SUM(C11:C14)</f>
        <v>0</v>
      </c>
      <c r="D15" s="40">
        <f t="shared" ref="D15:N15" si="1">SUM(D11:D14)</f>
        <v>0</v>
      </c>
      <c r="E15" s="40">
        <f t="shared" si="1"/>
        <v>0</v>
      </c>
      <c r="F15" s="40">
        <f t="shared" si="1"/>
        <v>0</v>
      </c>
      <c r="G15" s="40">
        <f t="shared" si="1"/>
        <v>0</v>
      </c>
      <c r="H15" s="40">
        <f t="shared" si="1"/>
        <v>0</v>
      </c>
      <c r="I15" s="40">
        <f t="shared" si="1"/>
        <v>0</v>
      </c>
      <c r="J15" s="40">
        <f t="shared" si="1"/>
        <v>0</v>
      </c>
      <c r="K15" s="40">
        <f t="shared" si="1"/>
        <v>0</v>
      </c>
      <c r="L15" s="40"/>
      <c r="M15" s="40">
        <f t="shared" si="1"/>
        <v>0</v>
      </c>
      <c r="N15" s="40">
        <f t="shared" si="1"/>
        <v>0</v>
      </c>
    </row>
    <row r="16" spans="1:15" ht="21" customHeight="1">
      <c r="A16" s="255"/>
      <c r="B16" s="678" t="s">
        <v>757</v>
      </c>
      <c r="C16" s="41">
        <f>C9+C15</f>
        <v>0</v>
      </c>
      <c r="D16" s="41">
        <f t="shared" ref="D16:K16" si="2">D9+D15</f>
        <v>3014.1272096000002</v>
      </c>
      <c r="E16" s="41">
        <f t="shared" si="2"/>
        <v>0</v>
      </c>
      <c r="F16" s="41">
        <f t="shared" si="2"/>
        <v>3014.1272096000002</v>
      </c>
      <c r="G16" s="41">
        <f t="shared" si="2"/>
        <v>650</v>
      </c>
      <c r="H16" s="41">
        <f t="shared" si="2"/>
        <v>0</v>
      </c>
      <c r="I16" s="41">
        <f t="shared" si="2"/>
        <v>0</v>
      </c>
      <c r="J16" s="41">
        <f t="shared" si="2"/>
        <v>0</v>
      </c>
      <c r="K16" s="41">
        <f t="shared" si="2"/>
        <v>0</v>
      </c>
      <c r="L16" s="41"/>
      <c r="M16" s="41">
        <f>M9+M15</f>
        <v>3664.1272096000002</v>
      </c>
      <c r="N16" s="41">
        <f>N9+N15</f>
        <v>0</v>
      </c>
    </row>
    <row r="17" spans="1:15" ht="21" customHeight="1">
      <c r="A17" s="388"/>
      <c r="B17" s="394" t="s">
        <v>758</v>
      </c>
      <c r="C17" s="394"/>
      <c r="D17" s="394"/>
      <c r="E17" s="394"/>
      <c r="F17" s="394"/>
      <c r="G17" s="394"/>
      <c r="H17" s="394"/>
      <c r="I17" s="394"/>
      <c r="J17" s="394"/>
      <c r="K17" s="394"/>
      <c r="L17" s="394"/>
      <c r="M17" s="394"/>
      <c r="N17" s="394"/>
      <c r="O17" s="357"/>
    </row>
    <row r="18" spans="1:15">
      <c r="A18" s="388"/>
      <c r="B18" s="394"/>
      <c r="C18" s="394"/>
      <c r="D18" s="394"/>
      <c r="E18" s="394"/>
      <c r="F18" s="394"/>
      <c r="G18" s="394"/>
      <c r="H18" s="394"/>
      <c r="I18" s="394"/>
      <c r="J18" s="394"/>
      <c r="K18" s="394"/>
      <c r="L18" s="394"/>
      <c r="M18" s="394"/>
      <c r="N18" s="394"/>
      <c r="O18" s="357"/>
    </row>
    <row r="19" spans="1:15">
      <c r="A19" s="388"/>
      <c r="B19" s="395"/>
      <c r="C19" s="395"/>
      <c r="D19" s="395"/>
      <c r="E19" s="395"/>
      <c r="F19" s="395"/>
      <c r="G19" s="395"/>
      <c r="H19" s="395"/>
      <c r="I19" s="395"/>
      <c r="J19" s="395"/>
      <c r="K19" s="395"/>
      <c r="L19" s="395"/>
      <c r="M19" s="395"/>
      <c r="N19" s="395"/>
      <c r="O19" s="357"/>
    </row>
    <row r="20" spans="1:15">
      <c r="A20" s="388"/>
      <c r="B20" s="395"/>
      <c r="C20" s="395"/>
      <c r="D20" s="395"/>
      <c r="E20" s="395"/>
      <c r="F20" s="395"/>
      <c r="G20" s="395"/>
      <c r="H20" s="395"/>
      <c r="I20" s="395"/>
      <c r="J20" s="395"/>
      <c r="K20" s="395"/>
      <c r="L20" s="395"/>
      <c r="M20" s="395"/>
      <c r="N20" s="395"/>
      <c r="O20" s="357"/>
    </row>
    <row r="21" spans="1:15">
      <c r="A21" s="388"/>
      <c r="B21" s="395"/>
      <c r="C21" s="395"/>
      <c r="D21" s="395"/>
      <c r="E21" s="395"/>
      <c r="F21" s="395"/>
      <c r="G21" s="395"/>
      <c r="H21" s="395"/>
      <c r="I21" s="395"/>
      <c r="J21" s="395"/>
      <c r="K21" s="395"/>
      <c r="L21" s="395"/>
      <c r="M21" s="395"/>
      <c r="N21" s="395"/>
      <c r="O21" s="357"/>
    </row>
    <row r="22" spans="1:15">
      <c r="A22" s="388"/>
      <c r="B22" s="395"/>
      <c r="C22" s="395"/>
      <c r="D22" s="395"/>
      <c r="E22" s="395"/>
      <c r="F22" s="395"/>
      <c r="G22" s="395"/>
      <c r="H22" s="395"/>
      <c r="I22" s="395"/>
      <c r="J22" s="395"/>
      <c r="K22" s="395"/>
      <c r="L22" s="395"/>
      <c r="M22" s="395"/>
      <c r="N22" s="395"/>
      <c r="O22" s="357"/>
    </row>
    <row r="23" spans="1:15">
      <c r="A23" s="388"/>
      <c r="O23" s="357"/>
    </row>
    <row r="24" spans="1:15" ht="21" customHeight="1">
      <c r="A24" s="388"/>
      <c r="L24" s="511" t="s">
        <v>105</v>
      </c>
      <c r="M24" s="511"/>
      <c r="N24" s="515"/>
      <c r="O24" s="357"/>
    </row>
    <row r="25" spans="1:15" ht="21" customHeight="1">
      <c r="A25" s="388"/>
      <c r="L25" s="516"/>
      <c r="M25" s="516"/>
      <c r="O25" s="357"/>
    </row>
    <row r="26" spans="1:15" ht="21" customHeight="1">
      <c r="A26" s="388"/>
      <c r="L26" s="516"/>
      <c r="M26" s="516"/>
      <c r="O26" s="357"/>
    </row>
    <row r="27" spans="1:15" ht="21" customHeight="1">
      <c r="A27" s="388" t="s">
        <v>183</v>
      </c>
      <c r="O27" s="357"/>
    </row>
    <row r="28" spans="1:15" ht="23.25" customHeight="1">
      <c r="A28" s="388">
        <v>1</v>
      </c>
      <c r="B28" s="357" t="s">
        <v>185</v>
      </c>
      <c r="C28" s="515" t="s">
        <v>759</v>
      </c>
      <c r="D28" s="515"/>
      <c r="E28" s="515"/>
      <c r="F28" s="515"/>
      <c r="G28" s="515"/>
      <c r="H28" s="515"/>
      <c r="O28" s="357"/>
    </row>
    <row r="29" spans="1:15" ht="21" customHeight="1">
      <c r="A29" s="388">
        <v>2</v>
      </c>
      <c r="B29" s="358" t="s">
        <v>187</v>
      </c>
      <c r="C29" s="403" t="s">
        <v>601</v>
      </c>
      <c r="O29" s="357"/>
    </row>
    <row r="30" spans="1:15" ht="21" customHeight="1">
      <c r="A30" s="388">
        <v>3</v>
      </c>
      <c r="B30" s="358" t="s">
        <v>188</v>
      </c>
      <c r="C30" s="403" t="s">
        <v>601</v>
      </c>
      <c r="O30" s="357"/>
    </row>
    <row r="31" spans="1:15" ht="33.75" customHeight="1">
      <c r="A31" s="388">
        <v>4</v>
      </c>
      <c r="B31" s="358" t="s">
        <v>190</v>
      </c>
      <c r="C31" s="517" t="s">
        <v>760</v>
      </c>
      <c r="D31" s="517"/>
      <c r="E31" s="517"/>
      <c r="F31" s="517"/>
      <c r="G31" s="517"/>
      <c r="H31" s="517"/>
      <c r="O31" s="357"/>
    </row>
    <row r="32" spans="1:15" ht="21" customHeight="1">
      <c r="A32" s="388">
        <v>5</v>
      </c>
      <c r="B32" s="358" t="s">
        <v>192</v>
      </c>
      <c r="O32" s="357"/>
    </row>
    <row r="33" spans="1:15" ht="21" customHeight="1">
      <c r="A33" s="388"/>
      <c r="O33" s="357"/>
    </row>
    <row r="34" spans="1:15" ht="21" customHeight="1">
      <c r="O34" s="357"/>
    </row>
    <row r="35" spans="1:15" ht="21" customHeight="1">
      <c r="O35" s="357"/>
    </row>
    <row r="36" spans="1:15" ht="21" customHeight="1">
      <c r="O36" s="357"/>
    </row>
    <row r="37" spans="1:15" ht="21" customHeight="1">
      <c r="C37" s="357"/>
      <c r="D37" s="357"/>
      <c r="E37" s="357"/>
      <c r="F37" s="357"/>
      <c r="G37" s="357"/>
      <c r="H37" s="357"/>
      <c r="I37" s="357"/>
      <c r="J37" s="357"/>
      <c r="K37" s="357"/>
      <c r="L37" s="357"/>
      <c r="M37" s="357"/>
      <c r="N37" s="357"/>
      <c r="O37" s="357"/>
    </row>
    <row r="38" spans="1:15" ht="21" customHeight="1">
      <c r="C38" s="357"/>
      <c r="D38" s="357"/>
      <c r="E38" s="357"/>
      <c r="F38" s="357"/>
      <c r="G38" s="357"/>
      <c r="H38" s="357"/>
      <c r="I38" s="357"/>
      <c r="J38" s="357"/>
      <c r="K38" s="357"/>
      <c r="L38" s="357"/>
      <c r="M38" s="357"/>
      <c r="N38" s="357"/>
      <c r="O38" s="357"/>
    </row>
    <row r="39" spans="1:15" ht="21" customHeight="1">
      <c r="C39" s="357"/>
      <c r="D39" s="357"/>
      <c r="E39" s="357"/>
      <c r="F39" s="357"/>
      <c r="G39" s="357"/>
      <c r="H39" s="357"/>
      <c r="I39" s="357"/>
      <c r="J39" s="357"/>
      <c r="K39" s="357"/>
      <c r="L39" s="357"/>
      <c r="M39" s="357"/>
      <c r="N39" s="357"/>
      <c r="O39" s="357"/>
    </row>
    <row r="40" spans="1:15" ht="21" customHeight="1">
      <c r="C40" s="357"/>
      <c r="D40" s="357"/>
      <c r="E40" s="357"/>
      <c r="F40" s="357"/>
      <c r="G40" s="357"/>
      <c r="H40" s="357"/>
      <c r="I40" s="357"/>
      <c r="J40" s="357"/>
      <c r="K40" s="357"/>
      <c r="L40" s="357"/>
      <c r="M40" s="357"/>
      <c r="N40" s="357"/>
      <c r="O40" s="357"/>
    </row>
    <row r="41" spans="1:15" ht="21" customHeight="1">
      <c r="C41" s="357"/>
      <c r="D41" s="357"/>
      <c r="E41" s="357"/>
      <c r="F41" s="357"/>
      <c r="G41" s="357"/>
      <c r="H41" s="357"/>
      <c r="I41" s="357"/>
      <c r="J41" s="357"/>
      <c r="K41" s="357"/>
      <c r="L41" s="357"/>
      <c r="M41" s="357"/>
      <c r="N41" s="357"/>
      <c r="O41" s="357"/>
    </row>
    <row r="42" spans="1:15" ht="21" customHeight="1">
      <c r="C42" s="357"/>
      <c r="D42" s="357"/>
      <c r="E42" s="357"/>
      <c r="F42" s="357"/>
      <c r="G42" s="357"/>
      <c r="H42" s="357"/>
      <c r="I42" s="357"/>
      <c r="J42" s="357"/>
      <c r="K42" s="357"/>
      <c r="L42" s="357"/>
      <c r="M42" s="357"/>
      <c r="N42" s="357"/>
      <c r="O42" s="357"/>
    </row>
    <row r="43" spans="1:15" ht="21" customHeight="1">
      <c r="C43" s="357"/>
      <c r="D43" s="357"/>
      <c r="E43" s="357"/>
      <c r="F43" s="357"/>
      <c r="G43" s="357"/>
      <c r="H43" s="357"/>
      <c r="I43" s="357"/>
      <c r="J43" s="357"/>
      <c r="K43" s="357"/>
      <c r="L43" s="357"/>
      <c r="M43" s="357"/>
      <c r="N43" s="357"/>
      <c r="O43" s="357"/>
    </row>
    <row r="44" spans="1:15" ht="21" customHeight="1">
      <c r="C44" s="357"/>
      <c r="D44" s="357"/>
      <c r="E44" s="357"/>
      <c r="F44" s="357"/>
      <c r="G44" s="357"/>
      <c r="H44" s="357"/>
      <c r="I44" s="357"/>
      <c r="J44" s="357"/>
      <c r="K44" s="357"/>
      <c r="L44" s="357"/>
      <c r="M44" s="357"/>
      <c r="N44" s="357"/>
      <c r="O44" s="357"/>
    </row>
    <row r="45" spans="1:15" ht="21" customHeight="1">
      <c r="C45" s="357"/>
      <c r="D45" s="357"/>
      <c r="E45" s="357"/>
      <c r="F45" s="357"/>
      <c r="G45" s="357"/>
      <c r="H45" s="357"/>
      <c r="I45" s="357"/>
      <c r="J45" s="357"/>
      <c r="K45" s="357"/>
      <c r="L45" s="357"/>
      <c r="M45" s="357"/>
      <c r="N45" s="357"/>
      <c r="O45" s="357"/>
    </row>
    <row r="46" spans="1:15" ht="21" customHeight="1">
      <c r="C46" s="357"/>
      <c r="D46" s="357"/>
      <c r="E46" s="357"/>
      <c r="F46" s="357"/>
      <c r="G46" s="357"/>
      <c r="H46" s="357"/>
      <c r="I46" s="357"/>
      <c r="J46" s="357"/>
      <c r="K46" s="357"/>
      <c r="L46" s="357"/>
      <c r="M46" s="357"/>
      <c r="N46" s="357"/>
      <c r="O46" s="357"/>
    </row>
    <row r="47" spans="1:15" ht="21" customHeight="1">
      <c r="C47" s="357"/>
      <c r="D47" s="357"/>
      <c r="E47" s="357"/>
      <c r="F47" s="357"/>
      <c r="G47" s="357"/>
      <c r="H47" s="357"/>
      <c r="I47" s="357"/>
      <c r="J47" s="357"/>
      <c r="K47" s="357"/>
      <c r="L47" s="357"/>
      <c r="M47" s="357"/>
      <c r="N47" s="357"/>
      <c r="O47" s="357"/>
    </row>
    <row r="48" spans="1:15" ht="21" customHeight="1">
      <c r="C48" s="357"/>
      <c r="D48" s="357"/>
      <c r="E48" s="357"/>
      <c r="F48" s="357"/>
      <c r="G48" s="357"/>
      <c r="H48" s="357"/>
      <c r="I48" s="357"/>
      <c r="J48" s="357"/>
      <c r="K48" s="357"/>
      <c r="L48" s="357"/>
      <c r="M48" s="357"/>
      <c r="N48" s="357"/>
      <c r="O48" s="357"/>
    </row>
    <row r="49" s="357" customFormat="1" ht="21" customHeight="1"/>
    <row r="50" s="357" customFormat="1" ht="21" customHeight="1"/>
    <row r="51" s="357" customFormat="1" ht="21" customHeight="1"/>
    <row r="52" s="357" customFormat="1" ht="21" customHeight="1"/>
    <row r="53" s="357" customFormat="1" ht="21" customHeight="1"/>
    <row r="54" s="357" customFormat="1" ht="21" customHeight="1"/>
    <row r="55" s="357" customFormat="1" ht="21" customHeight="1"/>
    <row r="56" s="357" customFormat="1" ht="21" customHeight="1"/>
    <row r="57" s="357" customFormat="1" ht="21" customHeight="1"/>
    <row r="58" s="357" customFormat="1" ht="21" customHeight="1"/>
    <row r="59" s="357" customFormat="1" ht="21" customHeight="1"/>
    <row r="60" s="357" customFormat="1" ht="21" customHeight="1"/>
    <row r="61" s="357" customFormat="1" ht="21" customHeight="1"/>
    <row r="62" s="357" customFormat="1" ht="21" customHeight="1"/>
    <row r="63" s="357" customFormat="1" ht="21" customHeight="1"/>
    <row r="64" s="357" customFormat="1" ht="21" customHeight="1"/>
    <row r="65" s="357" customFormat="1" ht="21" customHeight="1"/>
    <row r="66" s="357" customFormat="1" ht="21" customHeight="1"/>
    <row r="67" s="357" customFormat="1" ht="21" customHeight="1"/>
    <row r="68" s="357" customFormat="1" ht="21" customHeight="1"/>
    <row r="69" s="357" customFormat="1" ht="21" customHeight="1"/>
    <row r="70" s="357" customFormat="1" ht="21" customHeight="1"/>
    <row r="71" s="357" customFormat="1" ht="21" customHeight="1"/>
    <row r="72" s="357" customFormat="1" ht="21" customHeight="1"/>
    <row r="73" s="357" customFormat="1" ht="21" customHeight="1"/>
    <row r="74" s="357" customFormat="1" ht="21" customHeight="1"/>
    <row r="75" s="357" customFormat="1" ht="21" customHeight="1"/>
    <row r="76" s="357" customFormat="1" ht="21" customHeight="1"/>
    <row r="77" s="357" customFormat="1" ht="21" customHeight="1"/>
    <row r="78" s="357" customFormat="1" ht="21" customHeight="1"/>
    <row r="79" s="357" customFormat="1" ht="21" customHeight="1"/>
    <row r="80" s="357" customFormat="1" ht="21" customHeight="1"/>
    <row r="81" s="357" customFormat="1" ht="21" customHeight="1"/>
    <row r="82" s="357" customFormat="1" ht="21" customHeight="1"/>
    <row r="83" s="357" customFormat="1" ht="21" customHeight="1"/>
    <row r="84" s="357" customFormat="1" ht="21" customHeight="1"/>
    <row r="85" s="357" customFormat="1" ht="21" customHeight="1"/>
    <row r="86" s="357" customFormat="1" ht="21" customHeight="1"/>
    <row r="87" s="357" customFormat="1" ht="21" customHeight="1"/>
    <row r="88" s="357" customFormat="1" ht="21" customHeight="1"/>
    <row r="89" s="357" customFormat="1" ht="21" customHeight="1"/>
    <row r="90" s="357" customFormat="1" ht="21" customHeight="1"/>
    <row r="91" s="357" customFormat="1" ht="21" customHeight="1"/>
    <row r="92" s="357" customFormat="1" ht="21" customHeight="1"/>
    <row r="93" s="357" customFormat="1" ht="21" customHeight="1"/>
    <row r="94" s="357" customFormat="1" ht="21" customHeight="1"/>
    <row r="95" s="357" customFormat="1" ht="21" customHeight="1"/>
    <row r="96" s="357" customFormat="1" ht="21" customHeight="1"/>
    <row r="97" s="357" customFormat="1" ht="21" customHeight="1"/>
    <row r="98" s="357" customFormat="1" ht="21" customHeight="1"/>
    <row r="99" s="357" customFormat="1" ht="21" customHeight="1"/>
    <row r="100" s="357" customFormat="1" ht="21" customHeight="1"/>
    <row r="101" s="357" customFormat="1" ht="21" customHeight="1"/>
    <row r="102" s="357" customFormat="1" ht="21" customHeight="1"/>
    <row r="103" s="357" customFormat="1" ht="21" customHeight="1"/>
    <row r="104" s="357" customFormat="1" ht="21" customHeight="1"/>
    <row r="105" s="357" customFormat="1" ht="21" customHeight="1"/>
    <row r="106" s="357" customFormat="1" ht="21" customHeight="1"/>
    <row r="107" s="357" customFormat="1" ht="21" customHeight="1"/>
    <row r="108" s="357" customFormat="1" ht="21" customHeight="1"/>
    <row r="109" s="357" customFormat="1" ht="21" customHeight="1"/>
  </sheetData>
  <mergeCells count="15">
    <mergeCell ref="A1:N1"/>
    <mergeCell ref="A2:L2"/>
    <mergeCell ref="M2:N2"/>
    <mergeCell ref="M3:N3"/>
    <mergeCell ref="A4:A5"/>
    <mergeCell ref="B4:B5"/>
    <mergeCell ref="C4:F4"/>
    <mergeCell ref="H4:I4"/>
    <mergeCell ref="J4:L4"/>
    <mergeCell ref="M4:N4"/>
    <mergeCell ref="B11:N14"/>
    <mergeCell ref="B17:N18"/>
    <mergeCell ref="L24:N24"/>
    <mergeCell ref="C28:H28"/>
    <mergeCell ref="C31:H31"/>
  </mergeCells>
  <printOptions horizontalCentered="1"/>
  <pageMargins left="0.78740157480314965" right="0.78740157480314965" top="0.78740157480314965" bottom="0.78740157480314965" header="0" footer="0"/>
  <pageSetup paperSize="9" scale="7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6805-EEAC-4CFC-A735-590E3BC5FA79}">
  <dimension ref="A1:E19"/>
  <sheetViews>
    <sheetView view="pageBreakPreview" workbookViewId="0">
      <selection activeCell="C10" sqref="C10"/>
    </sheetView>
  </sheetViews>
  <sheetFormatPr defaultColWidth="9.109375" defaultRowHeight="15.6"/>
  <cols>
    <col min="1" max="1" width="45.6640625" style="350" bestFit="1" customWidth="1"/>
    <col min="2" max="2" width="9.109375" style="350"/>
    <col min="3" max="3" width="19" style="350" bestFit="1" customWidth="1"/>
    <col min="4" max="4" width="21.33203125" style="350" customWidth="1"/>
    <col min="5" max="5" width="27.33203125" style="350" customWidth="1"/>
    <col min="6" max="16384" width="9.109375" style="350"/>
  </cols>
  <sheetData>
    <row r="1" spans="1:5" ht="18">
      <c r="A1" s="429" t="s">
        <v>69</v>
      </c>
      <c r="E1" s="510" t="s">
        <v>692</v>
      </c>
    </row>
    <row r="2" spans="1:5">
      <c r="A2" s="350" t="s">
        <v>761</v>
      </c>
    </row>
    <row r="3" spans="1:5">
      <c r="A3" s="126" t="s">
        <v>5</v>
      </c>
      <c r="B3" s="127"/>
      <c r="C3" s="126" t="s">
        <v>2332</v>
      </c>
      <c r="D3" s="126" t="s">
        <v>2337</v>
      </c>
      <c r="E3" s="126" t="s">
        <v>2336</v>
      </c>
    </row>
    <row r="4" spans="1:5">
      <c r="A4" s="126"/>
      <c r="B4" s="127"/>
      <c r="C4" s="126"/>
      <c r="D4" s="126"/>
      <c r="E4" s="126"/>
    </row>
    <row r="5" spans="1:5" ht="31.2">
      <c r="A5" s="247" t="s">
        <v>762</v>
      </c>
      <c r="B5" s="247"/>
      <c r="C5" s="248"/>
      <c r="D5" s="248"/>
      <c r="E5" s="248"/>
    </row>
    <row r="6" spans="1:5">
      <c r="A6" s="247"/>
      <c r="B6" s="248" t="s">
        <v>763</v>
      </c>
      <c r="C6" s="72">
        <f>'F9-1'!H7</f>
        <v>3664.1272096000002</v>
      </c>
      <c r="D6" s="72">
        <f>'F9-1'!H13</f>
        <v>3664.1272096000002</v>
      </c>
      <c r="E6" s="72">
        <f>'F9-1'!H20</f>
        <v>3664.1272096000002</v>
      </c>
    </row>
    <row r="7" spans="1:5">
      <c r="A7" s="247"/>
      <c r="B7" s="248" t="s">
        <v>466</v>
      </c>
      <c r="C7" s="72"/>
      <c r="D7" s="72"/>
      <c r="E7" s="72"/>
    </row>
    <row r="8" spans="1:5">
      <c r="A8" s="247" t="s">
        <v>764</v>
      </c>
      <c r="B8" s="247"/>
      <c r="C8" s="72"/>
      <c r="D8" s="72"/>
      <c r="E8" s="72"/>
    </row>
    <row r="9" spans="1:5">
      <c r="A9" s="247" t="s">
        <v>765</v>
      </c>
      <c r="B9" s="247"/>
      <c r="C9" s="73"/>
      <c r="D9" s="73"/>
      <c r="E9" s="73"/>
    </row>
    <row r="10" spans="1:5">
      <c r="A10" s="247" t="s">
        <v>766</v>
      </c>
      <c r="B10" s="247"/>
      <c r="C10" s="72"/>
      <c r="D10" s="72"/>
      <c r="E10" s="72"/>
    </row>
    <row r="11" spans="1:5">
      <c r="A11" s="247" t="s">
        <v>767</v>
      </c>
      <c r="B11" s="247"/>
      <c r="C11" s="37">
        <f>'F9'!D14</f>
        <v>4325.767771594039</v>
      </c>
      <c r="D11" s="37">
        <f>'F9'!F14</f>
        <v>6101.1976628694729</v>
      </c>
      <c r="E11" s="37">
        <f>'F9'!H14</f>
        <v>6565.4887815995853</v>
      </c>
    </row>
    <row r="12" spans="1:5" ht="31.2">
      <c r="A12" s="247" t="s">
        <v>768</v>
      </c>
      <c r="B12" s="247"/>
      <c r="C12" s="72"/>
      <c r="D12" s="72"/>
      <c r="E12" s="72"/>
    </row>
    <row r="13" spans="1:5">
      <c r="A13" s="247" t="s">
        <v>769</v>
      </c>
      <c r="B13" s="247"/>
      <c r="C13" s="37">
        <f>C11</f>
        <v>4325.767771594039</v>
      </c>
      <c r="D13" s="37">
        <f>D11</f>
        <v>6101.1976628694729</v>
      </c>
      <c r="E13" s="37">
        <f>E11</f>
        <v>6565.4887815995853</v>
      </c>
    </row>
    <row r="19" spans="3:5">
      <c r="C19" s="693"/>
      <c r="D19" s="693" t="s">
        <v>105</v>
      </c>
      <c r="E19" s="403"/>
    </row>
  </sheetData>
  <mergeCells count="5">
    <mergeCell ref="E3:E4"/>
    <mergeCell ref="A3:A4"/>
    <mergeCell ref="B3:B4"/>
    <mergeCell ref="C3:C4"/>
    <mergeCell ref="D3:D4"/>
  </mergeCells>
  <printOptions horizontalCentered="1"/>
  <pageMargins left="0.78740157480314965" right="0.78740157480314965" top="0.78740157480314965" bottom="0.78740157480314965" header="0" footer="0"/>
  <pageSetup paperSize="9"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CB1EF-BFA5-4F6A-BC5E-EBEC386B24D6}">
  <dimension ref="A1:J40"/>
  <sheetViews>
    <sheetView view="pageBreakPreview" topLeftCell="A10" workbookViewId="0">
      <selection activeCell="D27" sqref="D27"/>
    </sheetView>
  </sheetViews>
  <sheetFormatPr defaultRowHeight="15.6"/>
  <cols>
    <col min="1" max="1" width="8.6640625" style="376" bestFit="1" customWidth="1"/>
    <col min="2" max="2" width="57.5546875" style="401" bestFit="1" customWidth="1"/>
    <col min="3" max="3" width="16.88671875" style="401" customWidth="1"/>
    <col min="4" max="5" width="17" style="401" customWidth="1"/>
    <col min="6" max="6" width="8.88671875" style="401"/>
    <col min="7" max="7" width="16.44140625" style="401" bestFit="1" customWidth="1"/>
    <col min="8" max="9" width="10.5546875" style="401" bestFit="1" customWidth="1"/>
    <col min="10" max="10" width="12.6640625" style="401" bestFit="1" customWidth="1"/>
    <col min="11" max="254" width="8.88671875" style="401"/>
    <col min="255" max="255" width="41.6640625" style="401" customWidth="1"/>
    <col min="256" max="257" width="8.88671875" style="401"/>
    <col min="258" max="258" width="14.88671875" style="401" customWidth="1"/>
    <col min="259" max="510" width="8.88671875" style="401"/>
    <col min="511" max="511" width="41.6640625" style="401" customWidth="1"/>
    <col min="512" max="513" width="8.88671875" style="401"/>
    <col min="514" max="514" width="14.88671875" style="401" customWidth="1"/>
    <col min="515" max="766" width="8.88671875" style="401"/>
    <col min="767" max="767" width="41.6640625" style="401" customWidth="1"/>
    <col min="768" max="769" width="8.88671875" style="401"/>
    <col min="770" max="770" width="14.88671875" style="401" customWidth="1"/>
    <col min="771" max="1022" width="8.88671875" style="401"/>
    <col min="1023" max="1023" width="41.6640625" style="401" customWidth="1"/>
    <col min="1024" max="1025" width="8.88671875" style="401"/>
    <col min="1026" max="1026" width="14.88671875" style="401" customWidth="1"/>
    <col min="1027" max="1278" width="8.88671875" style="401"/>
    <col min="1279" max="1279" width="41.6640625" style="401" customWidth="1"/>
    <col min="1280" max="1281" width="8.88671875" style="401"/>
    <col min="1282" max="1282" width="14.88671875" style="401" customWidth="1"/>
    <col min="1283" max="1534" width="8.88671875" style="401"/>
    <col min="1535" max="1535" width="41.6640625" style="401" customWidth="1"/>
    <col min="1536" max="1537" width="8.88671875" style="401"/>
    <col min="1538" max="1538" width="14.88671875" style="401" customWidth="1"/>
    <col min="1539" max="1790" width="8.88671875" style="401"/>
    <col min="1791" max="1791" width="41.6640625" style="401" customWidth="1"/>
    <col min="1792" max="1793" width="8.88671875" style="401"/>
    <col min="1794" max="1794" width="14.88671875" style="401" customWidth="1"/>
    <col min="1795" max="2046" width="8.88671875" style="401"/>
    <col min="2047" max="2047" width="41.6640625" style="401" customWidth="1"/>
    <col min="2048" max="2049" width="8.88671875" style="401"/>
    <col min="2050" max="2050" width="14.88671875" style="401" customWidth="1"/>
    <col min="2051" max="2302" width="8.88671875" style="401"/>
    <col min="2303" max="2303" width="41.6640625" style="401" customWidth="1"/>
    <col min="2304" max="2305" width="8.88671875" style="401"/>
    <col min="2306" max="2306" width="14.88671875" style="401" customWidth="1"/>
    <col min="2307" max="2558" width="8.88671875" style="401"/>
    <col min="2559" max="2559" width="41.6640625" style="401" customWidth="1"/>
    <col min="2560" max="2561" width="8.88671875" style="401"/>
    <col min="2562" max="2562" width="14.88671875" style="401" customWidth="1"/>
    <col min="2563" max="2814" width="8.88671875" style="401"/>
    <col min="2815" max="2815" width="41.6640625" style="401" customWidth="1"/>
    <col min="2816" max="2817" width="8.88671875" style="401"/>
    <col min="2818" max="2818" width="14.88671875" style="401" customWidth="1"/>
    <col min="2819" max="3070" width="8.88671875" style="401"/>
    <col min="3071" max="3071" width="41.6640625" style="401" customWidth="1"/>
    <col min="3072" max="3073" width="8.88671875" style="401"/>
    <col min="3074" max="3074" width="14.88671875" style="401" customWidth="1"/>
    <col min="3075" max="3326" width="8.88671875" style="401"/>
    <col min="3327" max="3327" width="41.6640625" style="401" customWidth="1"/>
    <col min="3328" max="3329" width="8.88671875" style="401"/>
    <col min="3330" max="3330" width="14.88671875" style="401" customWidth="1"/>
    <col min="3331" max="3582" width="8.88671875" style="401"/>
    <col min="3583" max="3583" width="41.6640625" style="401" customWidth="1"/>
    <col min="3584" max="3585" width="8.88671875" style="401"/>
    <col min="3586" max="3586" width="14.88671875" style="401" customWidth="1"/>
    <col min="3587" max="3838" width="8.88671875" style="401"/>
    <col min="3839" max="3839" width="41.6640625" style="401" customWidth="1"/>
    <col min="3840" max="3841" width="8.88671875" style="401"/>
    <col min="3842" max="3842" width="14.88671875" style="401" customWidth="1"/>
    <col min="3843" max="4094" width="8.88671875" style="401"/>
    <col min="4095" max="4095" width="41.6640625" style="401" customWidth="1"/>
    <col min="4096" max="4097" width="8.88671875" style="401"/>
    <col min="4098" max="4098" width="14.88671875" style="401" customWidth="1"/>
    <col min="4099" max="4350" width="8.88671875" style="401"/>
    <col min="4351" max="4351" width="41.6640625" style="401" customWidth="1"/>
    <col min="4352" max="4353" width="8.88671875" style="401"/>
    <col min="4354" max="4354" width="14.88671875" style="401" customWidth="1"/>
    <col min="4355" max="4606" width="8.88671875" style="401"/>
    <col min="4607" max="4607" width="41.6640625" style="401" customWidth="1"/>
    <col min="4608" max="4609" width="8.88671875" style="401"/>
    <col min="4610" max="4610" width="14.88671875" style="401" customWidth="1"/>
    <col min="4611" max="4862" width="8.88671875" style="401"/>
    <col min="4863" max="4863" width="41.6640625" style="401" customWidth="1"/>
    <col min="4864" max="4865" width="8.88671875" style="401"/>
    <col min="4866" max="4866" width="14.88671875" style="401" customWidth="1"/>
    <col min="4867" max="5118" width="8.88671875" style="401"/>
    <col min="5119" max="5119" width="41.6640625" style="401" customWidth="1"/>
    <col min="5120" max="5121" width="8.88671875" style="401"/>
    <col min="5122" max="5122" width="14.88671875" style="401" customWidth="1"/>
    <col min="5123" max="5374" width="8.88671875" style="401"/>
    <col min="5375" max="5375" width="41.6640625" style="401" customWidth="1"/>
    <col min="5376" max="5377" width="8.88671875" style="401"/>
    <col min="5378" max="5378" width="14.88671875" style="401" customWidth="1"/>
    <col min="5379" max="5630" width="8.88671875" style="401"/>
    <col min="5631" max="5631" width="41.6640625" style="401" customWidth="1"/>
    <col min="5632" max="5633" width="8.88671875" style="401"/>
    <col min="5634" max="5634" width="14.88671875" style="401" customWidth="1"/>
    <col min="5635" max="5886" width="8.88671875" style="401"/>
    <col min="5887" max="5887" width="41.6640625" style="401" customWidth="1"/>
    <col min="5888" max="5889" width="8.88671875" style="401"/>
    <col min="5890" max="5890" width="14.88671875" style="401" customWidth="1"/>
    <col min="5891" max="6142" width="8.88671875" style="401"/>
    <col min="6143" max="6143" width="41.6640625" style="401" customWidth="1"/>
    <col min="6144" max="6145" width="8.88671875" style="401"/>
    <col min="6146" max="6146" width="14.88671875" style="401" customWidth="1"/>
    <col min="6147" max="6398" width="8.88671875" style="401"/>
    <col min="6399" max="6399" width="41.6640625" style="401" customWidth="1"/>
    <col min="6400" max="6401" width="8.88671875" style="401"/>
    <col min="6402" max="6402" width="14.88671875" style="401" customWidth="1"/>
    <col min="6403" max="6654" width="8.88671875" style="401"/>
    <col min="6655" max="6655" width="41.6640625" style="401" customWidth="1"/>
    <col min="6656" max="6657" width="8.88671875" style="401"/>
    <col min="6658" max="6658" width="14.88671875" style="401" customWidth="1"/>
    <col min="6659" max="6910" width="8.88671875" style="401"/>
    <col min="6911" max="6911" width="41.6640625" style="401" customWidth="1"/>
    <col min="6912" max="6913" width="8.88671875" style="401"/>
    <col min="6914" max="6914" width="14.88671875" style="401" customWidth="1"/>
    <col min="6915" max="7166" width="8.88671875" style="401"/>
    <col min="7167" max="7167" width="41.6640625" style="401" customWidth="1"/>
    <col min="7168" max="7169" width="8.88671875" style="401"/>
    <col min="7170" max="7170" width="14.88671875" style="401" customWidth="1"/>
    <col min="7171" max="7422" width="8.88671875" style="401"/>
    <col min="7423" max="7423" width="41.6640625" style="401" customWidth="1"/>
    <col min="7424" max="7425" width="8.88671875" style="401"/>
    <col min="7426" max="7426" width="14.88671875" style="401" customWidth="1"/>
    <col min="7427" max="7678" width="8.88671875" style="401"/>
    <col min="7679" max="7679" width="41.6640625" style="401" customWidth="1"/>
    <col min="7680" max="7681" width="8.88671875" style="401"/>
    <col min="7682" max="7682" width="14.88671875" style="401" customWidth="1"/>
    <col min="7683" max="7934" width="8.88671875" style="401"/>
    <col min="7935" max="7935" width="41.6640625" style="401" customWidth="1"/>
    <col min="7936" max="7937" width="8.88671875" style="401"/>
    <col min="7938" max="7938" width="14.88671875" style="401" customWidth="1"/>
    <col min="7939" max="8190" width="8.88671875" style="401"/>
    <col min="8191" max="8191" width="41.6640625" style="401" customWidth="1"/>
    <col min="8192" max="8193" width="8.88671875" style="401"/>
    <col min="8194" max="8194" width="14.88671875" style="401" customWidth="1"/>
    <col min="8195" max="8446" width="8.88671875" style="401"/>
    <col min="8447" max="8447" width="41.6640625" style="401" customWidth="1"/>
    <col min="8448" max="8449" width="8.88671875" style="401"/>
    <col min="8450" max="8450" width="14.88671875" style="401" customWidth="1"/>
    <col min="8451" max="8702" width="8.88671875" style="401"/>
    <col min="8703" max="8703" width="41.6640625" style="401" customWidth="1"/>
    <col min="8704" max="8705" width="8.88671875" style="401"/>
    <col min="8706" max="8706" width="14.88671875" style="401" customWidth="1"/>
    <col min="8707" max="8958" width="8.88671875" style="401"/>
    <col min="8959" max="8959" width="41.6640625" style="401" customWidth="1"/>
    <col min="8960" max="8961" width="8.88671875" style="401"/>
    <col min="8962" max="8962" width="14.88671875" style="401" customWidth="1"/>
    <col min="8963" max="9214" width="8.88671875" style="401"/>
    <col min="9215" max="9215" width="41.6640625" style="401" customWidth="1"/>
    <col min="9216" max="9217" width="8.88671875" style="401"/>
    <col min="9218" max="9218" width="14.88671875" style="401" customWidth="1"/>
    <col min="9219" max="9470" width="8.88671875" style="401"/>
    <col min="9471" max="9471" width="41.6640625" style="401" customWidth="1"/>
    <col min="9472" max="9473" width="8.88671875" style="401"/>
    <col min="9474" max="9474" width="14.88671875" style="401" customWidth="1"/>
    <col min="9475" max="9726" width="8.88671875" style="401"/>
    <col min="9727" max="9727" width="41.6640625" style="401" customWidth="1"/>
    <col min="9728" max="9729" width="8.88671875" style="401"/>
    <col min="9730" max="9730" width="14.88671875" style="401" customWidth="1"/>
    <col min="9731" max="9982" width="8.88671875" style="401"/>
    <col min="9983" max="9983" width="41.6640625" style="401" customWidth="1"/>
    <col min="9984" max="9985" width="8.88671875" style="401"/>
    <col min="9986" max="9986" width="14.88671875" style="401" customWidth="1"/>
    <col min="9987" max="10238" width="8.88671875" style="401"/>
    <col min="10239" max="10239" width="41.6640625" style="401" customWidth="1"/>
    <col min="10240" max="10241" width="8.88671875" style="401"/>
    <col min="10242" max="10242" width="14.88671875" style="401" customWidth="1"/>
    <col min="10243" max="10494" width="8.88671875" style="401"/>
    <col min="10495" max="10495" width="41.6640625" style="401" customWidth="1"/>
    <col min="10496" max="10497" width="8.88671875" style="401"/>
    <col min="10498" max="10498" width="14.88671875" style="401" customWidth="1"/>
    <col min="10499" max="10750" width="8.88671875" style="401"/>
    <col min="10751" max="10751" width="41.6640625" style="401" customWidth="1"/>
    <col min="10752" max="10753" width="8.88671875" style="401"/>
    <col min="10754" max="10754" width="14.88671875" style="401" customWidth="1"/>
    <col min="10755" max="11006" width="8.88671875" style="401"/>
    <col min="11007" max="11007" width="41.6640625" style="401" customWidth="1"/>
    <col min="11008" max="11009" width="8.88671875" style="401"/>
    <col min="11010" max="11010" width="14.88671875" style="401" customWidth="1"/>
    <col min="11011" max="11262" width="8.88671875" style="401"/>
    <col min="11263" max="11263" width="41.6640625" style="401" customWidth="1"/>
    <col min="11264" max="11265" width="8.88671875" style="401"/>
    <col min="11266" max="11266" width="14.88671875" style="401" customWidth="1"/>
    <col min="11267" max="11518" width="8.88671875" style="401"/>
    <col min="11519" max="11519" width="41.6640625" style="401" customWidth="1"/>
    <col min="11520" max="11521" width="8.88671875" style="401"/>
    <col min="11522" max="11522" width="14.88671875" style="401" customWidth="1"/>
    <col min="11523" max="11774" width="8.88671875" style="401"/>
    <col min="11775" max="11775" width="41.6640625" style="401" customWidth="1"/>
    <col min="11776" max="11777" width="8.88671875" style="401"/>
    <col min="11778" max="11778" width="14.88671875" style="401" customWidth="1"/>
    <col min="11779" max="12030" width="8.88671875" style="401"/>
    <col min="12031" max="12031" width="41.6640625" style="401" customWidth="1"/>
    <col min="12032" max="12033" width="8.88671875" style="401"/>
    <col min="12034" max="12034" width="14.88671875" style="401" customWidth="1"/>
    <col min="12035" max="12286" width="8.88671875" style="401"/>
    <col min="12287" max="12287" width="41.6640625" style="401" customWidth="1"/>
    <col min="12288" max="12289" width="8.88671875" style="401"/>
    <col min="12290" max="12290" width="14.88671875" style="401" customWidth="1"/>
    <col min="12291" max="12542" width="8.88671875" style="401"/>
    <col min="12543" max="12543" width="41.6640625" style="401" customWidth="1"/>
    <col min="12544" max="12545" width="8.88671875" style="401"/>
    <col min="12546" max="12546" width="14.88671875" style="401" customWidth="1"/>
    <col min="12547" max="12798" width="8.88671875" style="401"/>
    <col min="12799" max="12799" width="41.6640625" style="401" customWidth="1"/>
    <col min="12800" max="12801" width="8.88671875" style="401"/>
    <col min="12802" max="12802" width="14.88671875" style="401" customWidth="1"/>
    <col min="12803" max="13054" width="8.88671875" style="401"/>
    <col min="13055" max="13055" width="41.6640625" style="401" customWidth="1"/>
    <col min="13056" max="13057" width="8.88671875" style="401"/>
    <col min="13058" max="13058" width="14.88671875" style="401" customWidth="1"/>
    <col min="13059" max="13310" width="8.88671875" style="401"/>
    <col min="13311" max="13311" width="41.6640625" style="401" customWidth="1"/>
    <col min="13312" max="13313" width="8.88671875" style="401"/>
    <col min="13314" max="13314" width="14.88671875" style="401" customWidth="1"/>
    <col min="13315" max="13566" width="8.88671875" style="401"/>
    <col min="13567" max="13567" width="41.6640625" style="401" customWidth="1"/>
    <col min="13568" max="13569" width="8.88671875" style="401"/>
    <col min="13570" max="13570" width="14.88671875" style="401" customWidth="1"/>
    <col min="13571" max="13822" width="8.88671875" style="401"/>
    <col min="13823" max="13823" width="41.6640625" style="401" customWidth="1"/>
    <col min="13824" max="13825" width="8.88671875" style="401"/>
    <col min="13826" max="13826" width="14.88671875" style="401" customWidth="1"/>
    <col min="13827" max="14078" width="8.88671875" style="401"/>
    <col min="14079" max="14079" width="41.6640625" style="401" customWidth="1"/>
    <col min="14080" max="14081" width="8.88671875" style="401"/>
    <col min="14082" max="14082" width="14.88671875" style="401" customWidth="1"/>
    <col min="14083" max="14334" width="8.88671875" style="401"/>
    <col min="14335" max="14335" width="41.6640625" style="401" customWidth="1"/>
    <col min="14336" max="14337" width="8.88671875" style="401"/>
    <col min="14338" max="14338" width="14.88671875" style="401" customWidth="1"/>
    <col min="14339" max="14590" width="8.88671875" style="401"/>
    <col min="14591" max="14591" width="41.6640625" style="401" customWidth="1"/>
    <col min="14592" max="14593" width="8.88671875" style="401"/>
    <col min="14594" max="14594" width="14.88671875" style="401" customWidth="1"/>
    <col min="14595" max="14846" width="8.88671875" style="401"/>
    <col min="14847" max="14847" width="41.6640625" style="401" customWidth="1"/>
    <col min="14848" max="14849" width="8.88671875" style="401"/>
    <col min="14850" max="14850" width="14.88671875" style="401" customWidth="1"/>
    <col min="14851" max="15102" width="8.88671875" style="401"/>
    <col min="15103" max="15103" width="41.6640625" style="401" customWidth="1"/>
    <col min="15104" max="15105" width="8.88671875" style="401"/>
    <col min="15106" max="15106" width="14.88671875" style="401" customWidth="1"/>
    <col min="15107" max="15358" width="8.88671875" style="401"/>
    <col min="15359" max="15359" width="41.6640625" style="401" customWidth="1"/>
    <col min="15360" max="15361" width="8.88671875" style="401"/>
    <col min="15362" max="15362" width="14.88671875" style="401" customWidth="1"/>
    <col min="15363" max="15614" width="8.88671875" style="401"/>
    <col min="15615" max="15615" width="41.6640625" style="401" customWidth="1"/>
    <col min="15616" max="15617" width="8.88671875" style="401"/>
    <col min="15618" max="15618" width="14.88671875" style="401" customWidth="1"/>
    <col min="15619" max="15870" width="8.88671875" style="401"/>
    <col min="15871" max="15871" width="41.6640625" style="401" customWidth="1"/>
    <col min="15872" max="15873" width="8.88671875" style="401"/>
    <col min="15874" max="15874" width="14.88671875" style="401" customWidth="1"/>
    <col min="15875" max="16126" width="8.88671875" style="401"/>
    <col min="16127" max="16127" width="41.6640625" style="401" customWidth="1"/>
    <col min="16128" max="16129" width="8.88671875" style="401"/>
    <col min="16130" max="16130" width="14.88671875" style="401" customWidth="1"/>
    <col min="16131" max="16384" width="8.88671875" style="401"/>
  </cols>
  <sheetData>
    <row r="1" spans="1:10" ht="18">
      <c r="A1" s="586" t="s">
        <v>69</v>
      </c>
      <c r="B1" s="587"/>
      <c r="C1" s="587"/>
      <c r="D1" s="587"/>
      <c r="E1" s="588"/>
    </row>
    <row r="2" spans="1:10">
      <c r="A2" s="589" t="s">
        <v>70</v>
      </c>
      <c r="B2" s="394"/>
      <c r="C2" s="432"/>
      <c r="D2" s="416" t="s">
        <v>71</v>
      </c>
      <c r="E2" s="590"/>
    </row>
    <row r="3" spans="1:10">
      <c r="A3" s="589"/>
      <c r="B3" s="394"/>
      <c r="C3" s="580" t="s">
        <v>72</v>
      </c>
      <c r="D3" s="580"/>
      <c r="E3" s="591"/>
    </row>
    <row r="4" spans="1:10">
      <c r="A4" s="101" t="s">
        <v>5</v>
      </c>
      <c r="B4" s="101"/>
      <c r="C4" s="106" t="s">
        <v>73</v>
      </c>
      <c r="D4" s="87" t="s">
        <v>74</v>
      </c>
      <c r="E4" s="87" t="s">
        <v>75</v>
      </c>
    </row>
    <row r="5" spans="1:10">
      <c r="A5" s="101"/>
      <c r="B5" s="101"/>
      <c r="C5" s="106" t="s">
        <v>1445</v>
      </c>
      <c r="D5" s="87" t="s">
        <v>1446</v>
      </c>
      <c r="E5" s="87" t="s">
        <v>1828</v>
      </c>
    </row>
    <row r="6" spans="1:10">
      <c r="A6" s="88" t="s">
        <v>76</v>
      </c>
      <c r="B6" s="181" t="s">
        <v>77</v>
      </c>
      <c r="C6" s="338"/>
      <c r="D6" s="92"/>
      <c r="E6" s="92"/>
    </row>
    <row r="7" spans="1:10" ht="46.8">
      <c r="A7" s="285">
        <v>1</v>
      </c>
      <c r="B7" s="92" t="s">
        <v>2331</v>
      </c>
      <c r="C7" s="69">
        <f>'F4'!D7</f>
        <v>557.30769999999995</v>
      </c>
      <c r="D7" s="69">
        <f>'F4'!F7</f>
        <v>530.20658963807966</v>
      </c>
      <c r="E7" s="69">
        <f>'F4'!H7</f>
        <v>844.01722274604606</v>
      </c>
      <c r="G7" s="476"/>
      <c r="H7" s="476"/>
      <c r="I7" s="476"/>
      <c r="J7" s="476"/>
    </row>
    <row r="8" spans="1:10">
      <c r="A8" s="285"/>
      <c r="B8" s="92" t="s">
        <v>78</v>
      </c>
      <c r="C8" s="69">
        <f>'F4'!D8</f>
        <v>654.23069999999996</v>
      </c>
      <c r="D8" s="69">
        <f>'F4'!F8</f>
        <v>622.41643131426747</v>
      </c>
      <c r="E8" s="69">
        <f>'F4'!H8</f>
        <v>990.80282670188012</v>
      </c>
    </row>
    <row r="9" spans="1:10">
      <c r="A9" s="285"/>
      <c r="B9" s="92" t="s">
        <v>79</v>
      </c>
      <c r="C9" s="69">
        <f>'F4'!D12</f>
        <v>19.8216</v>
      </c>
      <c r="D9" s="69">
        <f>'F4'!F12</f>
        <v>23.996979047652758</v>
      </c>
      <c r="E9" s="69">
        <f ca="1">'F4'!H12</f>
        <v>22.772993042670123</v>
      </c>
      <c r="G9" s="71"/>
      <c r="H9" s="71"/>
      <c r="I9" s="71"/>
      <c r="J9" s="71"/>
    </row>
    <row r="10" spans="1:10">
      <c r="A10" s="91">
        <v>2</v>
      </c>
      <c r="B10" s="92" t="s">
        <v>80</v>
      </c>
      <c r="C10" s="69">
        <f>'F1'!E41</f>
        <v>71.868499999999997</v>
      </c>
      <c r="D10" s="69">
        <f>'F1'!G43</f>
        <v>76.488591666666693</v>
      </c>
      <c r="E10" s="69">
        <f>'F1'!I43</f>
        <v>80.261687916666702</v>
      </c>
      <c r="G10" s="71"/>
      <c r="H10" s="71"/>
      <c r="I10" s="71"/>
      <c r="J10" s="71"/>
    </row>
    <row r="11" spans="1:10">
      <c r="A11" s="91">
        <v>3</v>
      </c>
      <c r="B11" s="92" t="s">
        <v>81</v>
      </c>
      <c r="C11" s="69"/>
      <c r="D11" s="69"/>
      <c r="E11" s="69"/>
    </row>
    <row r="12" spans="1:10">
      <c r="A12" s="91">
        <v>4</v>
      </c>
      <c r="B12" s="92" t="s">
        <v>82</v>
      </c>
      <c r="C12" s="133"/>
      <c r="D12" s="133"/>
      <c r="E12" s="133"/>
    </row>
    <row r="13" spans="1:10">
      <c r="A13" s="88"/>
      <c r="B13" s="181" t="s">
        <v>83</v>
      </c>
      <c r="C13" s="32">
        <f>SUM(C7:C11)</f>
        <v>1303.2284999999999</v>
      </c>
      <c r="D13" s="32">
        <f>SUM(D7:D11)</f>
        <v>1253.1085916666666</v>
      </c>
      <c r="E13" s="32">
        <f ca="1">SUM(E7:E11)</f>
        <v>1937.8547304072629</v>
      </c>
    </row>
    <row r="14" spans="1:10">
      <c r="A14" s="88" t="s">
        <v>84</v>
      </c>
      <c r="B14" s="181" t="s">
        <v>85</v>
      </c>
      <c r="C14" s="69"/>
      <c r="D14" s="69"/>
      <c r="E14" s="69"/>
    </row>
    <row r="15" spans="1:10">
      <c r="A15" s="91">
        <v>1</v>
      </c>
      <c r="B15" s="92" t="s">
        <v>86</v>
      </c>
      <c r="C15" s="69">
        <f>'F1'!E21</f>
        <v>64.838899999999981</v>
      </c>
      <c r="D15" s="69">
        <f>'F1'!G21</f>
        <v>73.972699977833557</v>
      </c>
      <c r="E15" s="69">
        <f>'F1'!I21</f>
        <v>95.46632166667402</v>
      </c>
    </row>
    <row r="16" spans="1:10">
      <c r="A16" s="91">
        <v>2</v>
      </c>
      <c r="B16" s="92" t="s">
        <v>87</v>
      </c>
      <c r="C16" s="69">
        <f>'F1'!E20</f>
        <v>228.81716672222419</v>
      </c>
      <c r="D16" s="69">
        <f>'F1'!G20</f>
        <v>249.36765606495732</v>
      </c>
      <c r="E16" s="69">
        <f>'F1'!I20</f>
        <v>262.83580606296107</v>
      </c>
    </row>
    <row r="17" spans="1:5">
      <c r="A17" s="91">
        <v>3</v>
      </c>
      <c r="B17" s="92" t="s">
        <v>88</v>
      </c>
      <c r="C17" s="69">
        <f>'F1'!E22</f>
        <v>45.96232298078268</v>
      </c>
      <c r="D17" s="69">
        <f>'F1'!G22</f>
        <v>49.527227161654636</v>
      </c>
      <c r="E17" s="69">
        <f>'F1'!I22</f>
        <v>52.455314238583071</v>
      </c>
    </row>
    <row r="18" spans="1:5">
      <c r="A18" s="91">
        <v>4</v>
      </c>
      <c r="B18" s="133" t="s">
        <v>89</v>
      </c>
      <c r="C18" s="69">
        <f>'F1'!E23</f>
        <v>16.083600000000001</v>
      </c>
      <c r="D18" s="69">
        <f>'F1'!G23</f>
        <v>16.083600000000001</v>
      </c>
      <c r="E18" s="69">
        <f>'F1'!I23</f>
        <v>16.083600000000001</v>
      </c>
    </row>
    <row r="19" spans="1:5">
      <c r="A19" s="91">
        <v>6</v>
      </c>
      <c r="B19" s="133" t="s">
        <v>1729</v>
      </c>
      <c r="C19" s="69">
        <f>'F13'!D11</f>
        <v>0</v>
      </c>
      <c r="D19" s="69">
        <f>'F13'!F11</f>
        <v>0</v>
      </c>
      <c r="E19" s="69">
        <f>'F13'!H11</f>
        <v>0</v>
      </c>
    </row>
    <row r="20" spans="1:5">
      <c r="A20" s="91">
        <v>7</v>
      </c>
      <c r="B20" s="92" t="s">
        <v>63</v>
      </c>
      <c r="C20" s="69">
        <f ca="1">'F1'!E29</f>
        <v>19.544808000530217</v>
      </c>
      <c r="D20" s="69">
        <f ca="1">'F1'!G29</f>
        <v>25.378989333528562</v>
      </c>
      <c r="E20" s="69">
        <f ca="1">'F1'!I29</f>
        <v>29.923270322696691</v>
      </c>
    </row>
    <row r="21" spans="1:5">
      <c r="A21" s="91">
        <v>8</v>
      </c>
      <c r="B21" s="92" t="s">
        <v>90</v>
      </c>
      <c r="C21" s="69">
        <f ca="1">'F1'!E32</f>
        <v>12.273919192057649</v>
      </c>
      <c r="D21" s="69"/>
      <c r="E21" s="69"/>
    </row>
    <row r="22" spans="1:5">
      <c r="A22" s="91">
        <v>9</v>
      </c>
      <c r="B22" s="92" t="s">
        <v>1447</v>
      </c>
      <c r="C22" s="69">
        <f>'F1'!E33</f>
        <v>0</v>
      </c>
      <c r="D22" s="69"/>
      <c r="E22" s="69"/>
    </row>
    <row r="23" spans="1:5">
      <c r="A23" s="91">
        <v>10</v>
      </c>
      <c r="B23" s="92" t="s">
        <v>1448</v>
      </c>
      <c r="C23" s="69">
        <f ca="1">SUM('F1'!E34:E37)</f>
        <v>-3.1859584477973657</v>
      </c>
      <c r="D23" s="69"/>
      <c r="E23" s="69"/>
    </row>
    <row r="24" spans="1:5">
      <c r="A24" s="91">
        <v>11</v>
      </c>
      <c r="B24" s="92" t="s">
        <v>91</v>
      </c>
      <c r="C24" s="69">
        <v>0</v>
      </c>
      <c r="D24" s="69"/>
      <c r="E24" s="69"/>
    </row>
    <row r="25" spans="1:5">
      <c r="A25" s="339" t="s">
        <v>92</v>
      </c>
      <c r="B25" s="181" t="s">
        <v>93</v>
      </c>
      <c r="C25" s="69">
        <f>'F1'!E26</f>
        <v>410.65269261551254</v>
      </c>
      <c r="D25" s="69">
        <f>'F1'!G26</f>
        <v>520.56812269061879</v>
      </c>
      <c r="E25" s="69">
        <f>'F1'!I26</f>
        <v>634.0674683090873</v>
      </c>
    </row>
    <row r="26" spans="1:5">
      <c r="A26" s="101" t="s">
        <v>94</v>
      </c>
      <c r="B26" s="92" t="s">
        <v>95</v>
      </c>
      <c r="C26" s="69">
        <f>'F1'!E27</f>
        <v>348.21147934619285</v>
      </c>
      <c r="D26" s="69">
        <f>'F1'!G27</f>
        <v>447.48370714049673</v>
      </c>
      <c r="E26" s="69">
        <f>'F1'!I27</f>
        <v>543.38002186171002</v>
      </c>
    </row>
    <row r="27" spans="1:5">
      <c r="A27" s="101"/>
      <c r="B27" s="92" t="s">
        <v>96</v>
      </c>
      <c r="C27" s="69"/>
      <c r="D27" s="69"/>
      <c r="E27" s="69"/>
    </row>
    <row r="28" spans="1:5">
      <c r="A28" s="88" t="s">
        <v>97</v>
      </c>
      <c r="B28" s="92" t="s">
        <v>49</v>
      </c>
      <c r="C28" s="69">
        <f>'F1'!E25</f>
        <v>264.18051916636705</v>
      </c>
      <c r="D28" s="69">
        <f>'F1'!G25</f>
        <v>321.20972418202246</v>
      </c>
      <c r="E28" s="69">
        <f>'F1'!I25</f>
        <v>303.64292794555075</v>
      </c>
    </row>
    <row r="29" spans="1:5">
      <c r="A29" s="88" t="s">
        <v>98</v>
      </c>
      <c r="B29" s="181" t="s">
        <v>99</v>
      </c>
      <c r="C29" s="32">
        <f ca="1">SUM(C15:C28)</f>
        <v>1407.3794495758698</v>
      </c>
      <c r="D29" s="32">
        <f ca="1">SUM(D15:D28)</f>
        <v>1703.5917265511121</v>
      </c>
      <c r="E29" s="32">
        <f t="shared" ref="E29" ca="1" si="0">SUM(E15:E28)</f>
        <v>1937.8547304072631</v>
      </c>
    </row>
    <row r="30" spans="1:5">
      <c r="A30" s="88" t="s">
        <v>100</v>
      </c>
      <c r="B30" s="181" t="s">
        <v>101</v>
      </c>
      <c r="C30" s="32">
        <f>'F1'!E45</f>
        <v>-140.87</v>
      </c>
      <c r="D30" s="32">
        <f>'F1'!G45</f>
        <v>-339.36</v>
      </c>
      <c r="E30" s="32">
        <f>'F1'!I45</f>
        <v>0</v>
      </c>
    </row>
    <row r="31" spans="1:5">
      <c r="A31" s="88" t="s">
        <v>102</v>
      </c>
      <c r="B31" s="181" t="s">
        <v>103</v>
      </c>
      <c r="C31" s="32">
        <f ca="1">C13-C29-C30</f>
        <v>36.71905042413016</v>
      </c>
      <c r="D31" s="32">
        <f ca="1">D13-D29-D30</f>
        <v>-111.12313488444545</v>
      </c>
      <c r="E31" s="32">
        <f ca="1">E13-E29-E30</f>
        <v>-2.2737367544323206E-13</v>
      </c>
    </row>
    <row r="32" spans="1:5" ht="16.2">
      <c r="A32" s="594" t="s">
        <v>104</v>
      </c>
      <c r="B32" s="581"/>
      <c r="C32" s="581"/>
      <c r="E32" s="593"/>
    </row>
    <row r="33" spans="1:5">
      <c r="A33" s="595"/>
      <c r="C33" s="476"/>
      <c r="E33" s="593"/>
    </row>
    <row r="34" spans="1:5">
      <c r="A34" s="595"/>
      <c r="C34" s="476"/>
      <c r="E34" s="593"/>
    </row>
    <row r="35" spans="1:5">
      <c r="A35" s="595"/>
      <c r="C35" s="476"/>
      <c r="E35" s="593"/>
    </row>
    <row r="36" spans="1:5">
      <c r="A36" s="595"/>
      <c r="C36" s="476"/>
      <c r="E36" s="593"/>
    </row>
    <row r="37" spans="1:5">
      <c r="A37" s="595"/>
      <c r="C37" s="476"/>
      <c r="E37" s="593"/>
    </row>
    <row r="38" spans="1:5">
      <c r="A38" s="595"/>
      <c r="C38" s="476"/>
      <c r="E38" s="593"/>
    </row>
    <row r="39" spans="1:5">
      <c r="A39" s="595"/>
      <c r="C39" s="538"/>
      <c r="E39" s="593"/>
    </row>
    <row r="40" spans="1:5">
      <c r="A40" s="596"/>
      <c r="B40" s="597"/>
      <c r="C40" s="597"/>
      <c r="D40" s="306" t="s">
        <v>105</v>
      </c>
      <c r="E40" s="307"/>
    </row>
  </sheetData>
  <mergeCells count="9">
    <mergeCell ref="A7:A9"/>
    <mergeCell ref="A26:A27"/>
    <mergeCell ref="A32:C32"/>
    <mergeCell ref="D40:E40"/>
    <mergeCell ref="A1:E1"/>
    <mergeCell ref="A2:B3"/>
    <mergeCell ref="D2:E2"/>
    <mergeCell ref="C3:E3"/>
    <mergeCell ref="A4:B5"/>
  </mergeCells>
  <printOptions horizontalCentered="1"/>
  <pageMargins left="0.78740157480314965" right="0.78740157480314965" top="0.78740157480314965" bottom="0.78740157480314965" header="0" footer="0"/>
  <pageSetup paperSize="9" scale="75" orientation="landscape" r:id="rId1"/>
  <rowBreaks count="1" manualBreakCount="1">
    <brk id="24"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6E97D-35BB-4E7A-85A9-6FBDB5485461}">
  <dimension ref="A1:L56"/>
  <sheetViews>
    <sheetView view="pageBreakPreview" workbookViewId="0">
      <selection activeCell="B46" sqref="B46"/>
    </sheetView>
  </sheetViews>
  <sheetFormatPr defaultColWidth="9.109375" defaultRowHeight="15.6"/>
  <cols>
    <col min="1" max="1" width="7.88671875" style="350" customWidth="1"/>
    <col min="2" max="2" width="51.88671875" style="350" customWidth="1"/>
    <col min="3" max="3" width="13.5546875" style="350" customWidth="1"/>
    <col min="4" max="4" width="12.33203125" style="350" customWidth="1"/>
    <col min="5" max="5" width="14.109375" style="350" customWidth="1"/>
    <col min="6" max="7" width="13.33203125" style="350" customWidth="1"/>
    <col min="8" max="8" width="13.44140625" style="350" customWidth="1"/>
    <col min="9" max="9" width="17.33203125" style="350" bestFit="1" customWidth="1"/>
    <col min="10" max="11" width="15.44140625" style="350" customWidth="1"/>
    <col min="12" max="12" width="15.88671875" style="350" customWidth="1"/>
    <col min="13" max="16384" width="9.109375" style="350"/>
  </cols>
  <sheetData>
    <row r="1" spans="1:12" ht="18">
      <c r="A1" s="414" t="s">
        <v>69</v>
      </c>
      <c r="B1" s="504"/>
      <c r="C1" s="504"/>
      <c r="D1" s="504"/>
      <c r="E1" s="504"/>
      <c r="F1" s="504"/>
      <c r="G1" s="504"/>
      <c r="H1" s="504"/>
      <c r="I1" s="504"/>
      <c r="J1" s="504"/>
      <c r="K1" s="504"/>
    </row>
    <row r="2" spans="1:12">
      <c r="A2" s="419" t="s">
        <v>770</v>
      </c>
      <c r="B2" s="419"/>
      <c r="C2" s="419"/>
      <c r="D2" s="355"/>
      <c r="E2" s="355"/>
      <c r="F2" s="355"/>
      <c r="G2" s="355"/>
      <c r="H2" s="355"/>
      <c r="I2" s="355"/>
      <c r="J2" s="355"/>
      <c r="K2" s="355"/>
      <c r="L2" s="421" t="s">
        <v>771</v>
      </c>
    </row>
    <row r="3" spans="1:12">
      <c r="A3" s="350" t="s">
        <v>772</v>
      </c>
      <c r="B3" s="426"/>
      <c r="H3" s="426"/>
      <c r="L3" s="505"/>
    </row>
    <row r="4" spans="1:12" ht="41.25" customHeight="1">
      <c r="A4" s="126" t="s">
        <v>773</v>
      </c>
      <c r="B4" s="278" t="s">
        <v>5</v>
      </c>
      <c r="C4" s="170" t="s">
        <v>2332</v>
      </c>
      <c r="D4" s="170"/>
      <c r="E4" s="170"/>
      <c r="F4" s="170"/>
      <c r="G4" s="126" t="s">
        <v>2338</v>
      </c>
      <c r="H4" s="126"/>
      <c r="I4" s="126"/>
      <c r="J4" s="126"/>
      <c r="K4" s="170" t="s">
        <v>2336</v>
      </c>
      <c r="L4" s="170"/>
    </row>
    <row r="5" spans="1:12" ht="46.8">
      <c r="A5" s="126"/>
      <c r="B5" s="278"/>
      <c r="C5" s="242" t="s">
        <v>719</v>
      </c>
      <c r="D5" s="242" t="s">
        <v>720</v>
      </c>
      <c r="E5" s="242" t="s">
        <v>721</v>
      </c>
      <c r="F5" s="230" t="s">
        <v>774</v>
      </c>
      <c r="G5" s="242" t="s">
        <v>719</v>
      </c>
      <c r="H5" s="242" t="s">
        <v>720</v>
      </c>
      <c r="I5" s="242" t="s">
        <v>721</v>
      </c>
      <c r="J5" s="230" t="s">
        <v>774</v>
      </c>
      <c r="K5" s="242" t="s">
        <v>721</v>
      </c>
      <c r="L5" s="230" t="s">
        <v>774</v>
      </c>
    </row>
    <row r="6" spans="1:12" ht="18.600000000000001">
      <c r="A6" s="94"/>
      <c r="B6" s="89" t="s">
        <v>1577</v>
      </c>
      <c r="C6" s="679" t="s">
        <v>480</v>
      </c>
      <c r="D6" s="679"/>
      <c r="E6" s="679"/>
      <c r="F6" s="679"/>
      <c r="G6" s="679"/>
      <c r="H6" s="679"/>
      <c r="I6" s="679"/>
      <c r="J6" s="679"/>
      <c r="K6" s="679"/>
      <c r="L6" s="679"/>
    </row>
    <row r="7" spans="1:12">
      <c r="A7" s="119"/>
      <c r="B7" s="89" t="s">
        <v>2</v>
      </c>
      <c r="C7" s="243"/>
      <c r="D7" s="243"/>
      <c r="E7" s="243"/>
      <c r="F7" s="243"/>
      <c r="G7" s="243"/>
      <c r="H7" s="243"/>
      <c r="I7" s="243"/>
      <c r="J7" s="243"/>
      <c r="K7" s="243"/>
      <c r="L7" s="90"/>
    </row>
    <row r="8" spans="1:12" ht="18">
      <c r="A8" s="357" t="s">
        <v>1578</v>
      </c>
    </row>
    <row r="9" spans="1:12" ht="18">
      <c r="A9" s="357" t="s">
        <v>1579</v>
      </c>
    </row>
    <row r="10" spans="1:12">
      <c r="A10" s="350" t="s">
        <v>775</v>
      </c>
      <c r="B10" s="426"/>
      <c r="G10" s="424" t="s">
        <v>207</v>
      </c>
      <c r="H10" s="424"/>
    </row>
    <row r="11" spans="1:12" ht="16.5" customHeight="1">
      <c r="A11" s="126" t="s">
        <v>773</v>
      </c>
      <c r="B11" s="278" t="s">
        <v>5</v>
      </c>
      <c r="C11" s="170" t="s">
        <v>2332</v>
      </c>
      <c r="D11" s="170"/>
      <c r="E11" s="126" t="s">
        <v>2337</v>
      </c>
      <c r="F11" s="126"/>
      <c r="G11" s="126" t="s">
        <v>2336</v>
      </c>
      <c r="H11" s="126"/>
      <c r="J11" s="452"/>
      <c r="K11" s="452"/>
      <c r="L11" s="452"/>
    </row>
    <row r="12" spans="1:12">
      <c r="A12" s="126"/>
      <c r="B12" s="278"/>
      <c r="C12" s="170"/>
      <c r="D12" s="170"/>
      <c r="E12" s="126"/>
      <c r="F12" s="126"/>
      <c r="G12" s="126"/>
      <c r="H12" s="126"/>
      <c r="J12" s="399"/>
      <c r="K12" s="399"/>
      <c r="L12" s="375"/>
    </row>
    <row r="13" spans="1:12">
      <c r="A13" s="126"/>
      <c r="B13" s="278"/>
      <c r="C13" s="242" t="s">
        <v>719</v>
      </c>
      <c r="D13" s="230" t="s">
        <v>460</v>
      </c>
      <c r="E13" s="242" t="s">
        <v>719</v>
      </c>
      <c r="F13" s="230" t="s">
        <v>460</v>
      </c>
      <c r="G13" s="242" t="s">
        <v>719</v>
      </c>
      <c r="H13" s="230" t="s">
        <v>460</v>
      </c>
      <c r="J13" s="506"/>
      <c r="K13" s="495"/>
      <c r="L13" s="506"/>
    </row>
    <row r="14" spans="1:12">
      <c r="A14" s="94"/>
      <c r="B14" s="89"/>
      <c r="C14" s="243"/>
      <c r="D14" s="90"/>
      <c r="E14" s="90"/>
      <c r="F14" s="90"/>
      <c r="G14" s="90"/>
      <c r="H14" s="90"/>
    </row>
    <row r="15" spans="1:12">
      <c r="A15" s="119">
        <v>1</v>
      </c>
      <c r="B15" s="92" t="s">
        <v>776</v>
      </c>
      <c r="C15" s="243"/>
      <c r="D15" s="40">
        <f>D27+D28</f>
        <v>283.81797715238781</v>
      </c>
      <c r="E15" s="40"/>
      <c r="F15" s="40">
        <f>F27+F28</f>
        <v>657.48326915401333</v>
      </c>
      <c r="G15" s="40"/>
      <c r="H15" s="40">
        <f>H27+H28</f>
        <v>305.5183967598</v>
      </c>
      <c r="K15" s="442"/>
    </row>
    <row r="16" spans="1:12">
      <c r="A16" s="119">
        <v>2</v>
      </c>
      <c r="B16" s="244" t="s">
        <v>777</v>
      </c>
      <c r="C16" s="243"/>
      <c r="D16" s="243"/>
      <c r="E16" s="245"/>
      <c r="F16" s="245"/>
      <c r="G16" s="245"/>
      <c r="H16" s="245"/>
    </row>
    <row r="17" spans="1:12">
      <c r="A17" s="119">
        <v>3</v>
      </c>
      <c r="B17" s="244" t="s">
        <v>777</v>
      </c>
      <c r="C17" s="243"/>
      <c r="D17" s="243"/>
      <c r="E17" s="245"/>
      <c r="F17" s="245"/>
      <c r="G17" s="245"/>
      <c r="H17" s="245"/>
    </row>
    <row r="18" spans="1:12">
      <c r="A18" s="89" t="s">
        <v>2</v>
      </c>
      <c r="B18" s="94"/>
      <c r="C18" s="243"/>
      <c r="D18" s="243"/>
      <c r="E18" s="245"/>
      <c r="F18" s="245"/>
      <c r="G18" s="245"/>
      <c r="H18" s="245"/>
    </row>
    <row r="20" spans="1:12">
      <c r="A20" s="356" t="s">
        <v>778</v>
      </c>
      <c r="H20" s="350" t="s">
        <v>207</v>
      </c>
    </row>
    <row r="21" spans="1:12">
      <c r="A21" s="131"/>
      <c r="B21" s="246" t="s">
        <v>5</v>
      </c>
      <c r="C21" s="170" t="s">
        <v>1445</v>
      </c>
      <c r="D21" s="170"/>
      <c r="E21" s="126" t="s">
        <v>1446</v>
      </c>
      <c r="F21" s="126"/>
      <c r="G21" s="170" t="s">
        <v>1828</v>
      </c>
      <c r="H21" s="170"/>
      <c r="K21" s="425"/>
      <c r="L21" s="425"/>
    </row>
    <row r="22" spans="1:12" ht="31.2">
      <c r="A22" s="131"/>
      <c r="B22" s="246"/>
      <c r="C22" s="87" t="s">
        <v>1845</v>
      </c>
      <c r="D22" s="86" t="s">
        <v>15</v>
      </c>
      <c r="E22" s="87" t="s">
        <v>1845</v>
      </c>
      <c r="F22" s="106" t="s">
        <v>1588</v>
      </c>
      <c r="G22" s="87" t="s">
        <v>140</v>
      </c>
      <c r="H22" s="87" t="s">
        <v>1570</v>
      </c>
      <c r="K22" s="361"/>
      <c r="L22" s="361"/>
    </row>
    <row r="23" spans="1:12">
      <c r="A23" s="119">
        <v>1</v>
      </c>
      <c r="B23" s="94" t="s">
        <v>779</v>
      </c>
      <c r="C23" s="5">
        <f>'F7-1'!C12-'F7-1'!C16</f>
        <v>1429.67</v>
      </c>
      <c r="D23" s="5">
        <f>'F7-1'!D12-'F7-1'!D16</f>
        <v>1315.3053508619387</v>
      </c>
      <c r="E23" s="5">
        <f>'F7-1'!E12-'F7-1'!E16</f>
        <v>2311.5100000000002</v>
      </c>
      <c r="F23" s="5">
        <f>'F7-1'!F12-'F7-1'!F16</f>
        <v>3070.5173841200663</v>
      </c>
      <c r="G23" s="5">
        <f>'F7-1'!G12-'F7-1'!G16</f>
        <v>1795.64</v>
      </c>
      <c r="H23" s="5">
        <f>'F7-1'!H12-'F7-1'!H16</f>
        <v>1413.476983799</v>
      </c>
      <c r="K23" s="26"/>
      <c r="L23" s="26"/>
    </row>
    <row r="24" spans="1:12">
      <c r="A24" s="119">
        <v>2</v>
      </c>
      <c r="B24" s="94" t="s">
        <v>780</v>
      </c>
      <c r="C24" s="5">
        <f>'F7-2'!C50</f>
        <v>79.540000000000006</v>
      </c>
      <c r="D24" s="5">
        <f>'F7-2'!D50</f>
        <v>0</v>
      </c>
      <c r="E24" s="5">
        <f>'F7-2'!E50</f>
        <v>469.21</v>
      </c>
      <c r="F24" s="5">
        <f>'F7-2'!F50</f>
        <v>0</v>
      </c>
      <c r="G24" s="5">
        <f>'F7-2'!G50</f>
        <v>0</v>
      </c>
      <c r="H24" s="5">
        <f>'F7-2'!H50</f>
        <v>0</v>
      </c>
      <c r="K24" s="26"/>
      <c r="L24" s="26"/>
    </row>
    <row r="25" spans="1:12">
      <c r="A25" s="119">
        <f t="shared" ref="A25:A32" si="0">+A24+1</f>
        <v>3</v>
      </c>
      <c r="B25" s="94" t="s">
        <v>781</v>
      </c>
      <c r="C25" s="5"/>
      <c r="D25" s="5">
        <f>'F7-2'!D51</f>
        <v>80.701709600000001</v>
      </c>
      <c r="E25" s="5"/>
      <c r="F25" s="5">
        <f>'F7-2'!F51</f>
        <v>117.036101</v>
      </c>
      <c r="G25" s="5"/>
      <c r="H25" s="5">
        <f>'F7-2'!H51</f>
        <v>9.6</v>
      </c>
      <c r="K25" s="26"/>
      <c r="L25" s="26"/>
    </row>
    <row r="26" spans="1:12">
      <c r="A26" s="119">
        <f t="shared" si="0"/>
        <v>4</v>
      </c>
      <c r="B26" s="92" t="s">
        <v>782</v>
      </c>
      <c r="C26" s="5">
        <f>C23-C24-C25</f>
        <v>1350.13</v>
      </c>
      <c r="D26" s="5">
        <f>D23-D24-D25</f>
        <v>1234.6036412619387</v>
      </c>
      <c r="E26" s="5">
        <f t="shared" ref="E26:G26" si="1">E23-E24-E25</f>
        <v>1842.3000000000002</v>
      </c>
      <c r="F26" s="5">
        <f>F23-F24-F25</f>
        <v>2953.4812831200661</v>
      </c>
      <c r="G26" s="5">
        <f t="shared" si="1"/>
        <v>1795.64</v>
      </c>
      <c r="H26" s="5">
        <f>H23-H24-H25</f>
        <v>1403.8769837990001</v>
      </c>
      <c r="K26" s="363"/>
    </row>
    <row r="27" spans="1:12">
      <c r="A27" s="119">
        <f t="shared" si="0"/>
        <v>5</v>
      </c>
      <c r="B27" s="92" t="s">
        <v>783</v>
      </c>
      <c r="C27" s="5">
        <v>255.19</v>
      </c>
      <c r="D27" s="5">
        <v>8.7365261099999998</v>
      </c>
      <c r="E27" s="5">
        <v>359.74</v>
      </c>
      <c r="F27" s="5">
        <v>20.616500609999999</v>
      </c>
      <c r="G27" s="5">
        <v>359.13</v>
      </c>
      <c r="H27" s="5">
        <v>0</v>
      </c>
      <c r="K27" s="363"/>
      <c r="L27" s="363"/>
    </row>
    <row r="28" spans="1:12">
      <c r="A28" s="119">
        <v>6</v>
      </c>
      <c r="B28" s="92" t="s">
        <v>784</v>
      </c>
      <c r="C28" s="5">
        <v>0</v>
      </c>
      <c r="D28" s="5">
        <v>275.08145104238781</v>
      </c>
      <c r="E28" s="5">
        <v>0</v>
      </c>
      <c r="F28" s="5">
        <v>636.86676854401333</v>
      </c>
      <c r="G28" s="5">
        <v>0</v>
      </c>
      <c r="H28" s="5">
        <v>305.5183967598</v>
      </c>
      <c r="J28" s="381"/>
      <c r="K28" s="363"/>
      <c r="L28" s="363"/>
    </row>
    <row r="29" spans="1:12">
      <c r="A29" s="119">
        <v>7</v>
      </c>
      <c r="B29" s="92" t="s">
        <v>785</v>
      </c>
      <c r="C29" s="5">
        <v>1792.73</v>
      </c>
      <c r="D29" s="5">
        <v>1662.91</v>
      </c>
      <c r="E29" s="5">
        <v>1974.55</v>
      </c>
      <c r="F29" s="5">
        <f>D30</f>
        <v>1946.7279771523881</v>
      </c>
      <c r="G29" s="5">
        <v>2383.31</v>
      </c>
      <c r="H29" s="5">
        <f>F30</f>
        <v>2604.2112463064013</v>
      </c>
      <c r="I29" s="442"/>
      <c r="J29" s="381"/>
      <c r="K29" s="363"/>
      <c r="L29" s="363"/>
    </row>
    <row r="30" spans="1:12">
      <c r="A30" s="119">
        <f t="shared" si="0"/>
        <v>8</v>
      </c>
      <c r="B30" s="92" t="s">
        <v>786</v>
      </c>
      <c r="C30" s="5">
        <f t="shared" ref="C30:H30" si="2">C29+C27+C28</f>
        <v>2047.92</v>
      </c>
      <c r="D30" s="5">
        <f t="shared" si="2"/>
        <v>1946.7279771523881</v>
      </c>
      <c r="E30" s="5">
        <f t="shared" si="2"/>
        <v>2334.29</v>
      </c>
      <c r="F30" s="5">
        <f t="shared" si="2"/>
        <v>2604.2112463064013</v>
      </c>
      <c r="G30" s="5">
        <f t="shared" si="2"/>
        <v>2742.44</v>
      </c>
      <c r="H30" s="5">
        <f t="shared" si="2"/>
        <v>2909.7296430662013</v>
      </c>
      <c r="I30" s="442"/>
      <c r="K30" s="363"/>
      <c r="L30" s="363"/>
    </row>
    <row r="31" spans="1:12">
      <c r="A31" s="119">
        <f t="shared" si="0"/>
        <v>9</v>
      </c>
      <c r="B31" s="92" t="s">
        <v>787</v>
      </c>
      <c r="C31" s="5">
        <f>AVERAGE(C30,C29)</f>
        <v>1920.325</v>
      </c>
      <c r="D31" s="5">
        <f t="shared" ref="D31" si="3">AVERAGE(D30,D29)</f>
        <v>1804.818988576194</v>
      </c>
      <c r="E31" s="5">
        <f>AVERAGE(E30,E29)</f>
        <v>2154.42</v>
      </c>
      <c r="F31" s="5">
        <f>AVERAGE(F30,F29)</f>
        <v>2275.4696117293947</v>
      </c>
      <c r="G31" s="5">
        <f>AVERAGE(G30,G29)</f>
        <v>2562.875</v>
      </c>
      <c r="H31" s="5">
        <f>AVERAGE(H30,H29)</f>
        <v>2756.9704446863016</v>
      </c>
      <c r="I31" s="442"/>
      <c r="J31" s="443"/>
      <c r="K31" s="363"/>
      <c r="L31" s="363"/>
    </row>
    <row r="32" spans="1:12">
      <c r="A32" s="119">
        <f t="shared" si="0"/>
        <v>10</v>
      </c>
      <c r="B32" s="92" t="s">
        <v>788</v>
      </c>
      <c r="C32" s="167">
        <v>0.1</v>
      </c>
      <c r="D32" s="167">
        <v>0.1</v>
      </c>
      <c r="E32" s="167">
        <v>0.1</v>
      </c>
      <c r="F32" s="167">
        <v>0.1</v>
      </c>
      <c r="G32" s="167">
        <v>0.1</v>
      </c>
      <c r="H32" s="167">
        <v>0.08</v>
      </c>
      <c r="I32" s="381"/>
      <c r="J32" s="381"/>
      <c r="K32" s="381"/>
      <c r="L32" s="381"/>
    </row>
    <row r="33" spans="1:12" ht="31.2">
      <c r="A33" s="119"/>
      <c r="B33" s="124" t="s">
        <v>789</v>
      </c>
      <c r="C33" s="167">
        <v>0.17469999999999999</v>
      </c>
      <c r="D33" s="167">
        <v>0.17472000000000001</v>
      </c>
      <c r="E33" s="167">
        <v>0.17469999999999999</v>
      </c>
      <c r="F33" s="167">
        <v>0.17472000000000001</v>
      </c>
      <c r="G33" s="167">
        <v>0.17469999999999999</v>
      </c>
      <c r="H33" s="167">
        <v>0.17472000000000001</v>
      </c>
      <c r="I33" s="442"/>
      <c r="J33" s="508"/>
      <c r="K33" s="381"/>
      <c r="L33" s="381"/>
    </row>
    <row r="34" spans="1:12">
      <c r="A34" s="119"/>
      <c r="B34" s="94" t="s">
        <v>580</v>
      </c>
      <c r="C34" s="25">
        <f t="shared" ref="C34:H34" si="4">C32/(1-C33)</f>
        <v>0.12116806009935781</v>
      </c>
      <c r="D34" s="25">
        <f t="shared" si="4"/>
        <v>0.12117099651027531</v>
      </c>
      <c r="E34" s="25">
        <f t="shared" si="4"/>
        <v>0.12116806009935781</v>
      </c>
      <c r="F34" s="25">
        <f t="shared" si="4"/>
        <v>0.12117099651027531</v>
      </c>
      <c r="G34" s="25">
        <f t="shared" si="4"/>
        <v>0.12116806009935781</v>
      </c>
      <c r="H34" s="25">
        <f t="shared" si="4"/>
        <v>9.6936797208220238E-2</v>
      </c>
      <c r="I34" s="381"/>
      <c r="J34" s="509"/>
      <c r="K34" s="27"/>
      <c r="L34" s="27"/>
    </row>
    <row r="35" spans="1:12">
      <c r="A35" s="119">
        <v>10</v>
      </c>
      <c r="B35" s="94" t="s">
        <v>1510</v>
      </c>
      <c r="C35" s="5">
        <f>C31*C34+0.06</f>
        <v>232.74205501029928</v>
      </c>
      <c r="D35" s="5">
        <f>D31*D34</f>
        <v>218.69171536644461</v>
      </c>
      <c r="E35" s="5">
        <f>(E34*E31)+0.07</f>
        <v>261.11689203925846</v>
      </c>
      <c r="F35" s="5">
        <f>(F34*F31)</f>
        <v>275.72092038210002</v>
      </c>
      <c r="G35" s="5">
        <f>(G34*G31)+0.08</f>
        <v>310.61859202714163</v>
      </c>
      <c r="H35" s="5">
        <f>(H34*H31)</f>
        <v>267.25188490561277</v>
      </c>
      <c r="I35" s="442"/>
      <c r="K35" s="363"/>
      <c r="L35" s="363"/>
    </row>
    <row r="36" spans="1:12">
      <c r="A36" s="119">
        <v>11</v>
      </c>
      <c r="B36" s="94" t="s">
        <v>37</v>
      </c>
      <c r="C36" s="5">
        <v>375.41</v>
      </c>
      <c r="D36" s="5">
        <v>375.41</v>
      </c>
      <c r="E36" s="5">
        <v>375.41</v>
      </c>
      <c r="F36" s="5">
        <v>375.41</v>
      </c>
      <c r="G36" s="5">
        <v>375.41</v>
      </c>
      <c r="H36" s="5">
        <v>375.41</v>
      </c>
      <c r="K36" s="363"/>
      <c r="L36" s="363"/>
    </row>
    <row r="37" spans="1:12">
      <c r="A37" s="119">
        <v>12</v>
      </c>
      <c r="B37" s="94" t="s">
        <v>790</v>
      </c>
      <c r="C37" s="167">
        <v>0.1</v>
      </c>
      <c r="D37" s="167">
        <v>0.1</v>
      </c>
      <c r="E37" s="167">
        <v>0.1</v>
      </c>
      <c r="F37" s="167">
        <v>0.1</v>
      </c>
      <c r="G37" s="167">
        <v>0.1</v>
      </c>
      <c r="H37" s="167">
        <v>0.08</v>
      </c>
      <c r="K37" s="381"/>
      <c r="L37" s="381"/>
    </row>
    <row r="38" spans="1:12">
      <c r="A38" s="119">
        <v>13</v>
      </c>
      <c r="B38" s="94" t="s">
        <v>580</v>
      </c>
      <c r="C38" s="167">
        <f>C37/(1-C33)</f>
        <v>0.12116806009935781</v>
      </c>
      <c r="D38" s="167">
        <f t="shared" ref="D38:H38" si="5">D37/(1-D33)</f>
        <v>0.12117099651027531</v>
      </c>
      <c r="E38" s="167">
        <f t="shared" si="5"/>
        <v>0.12116806009935781</v>
      </c>
      <c r="F38" s="167">
        <f t="shared" si="5"/>
        <v>0.12117099651027531</v>
      </c>
      <c r="G38" s="167">
        <f t="shared" si="5"/>
        <v>0.12116806009935781</v>
      </c>
      <c r="H38" s="167">
        <f t="shared" si="5"/>
        <v>9.6936797208220238E-2</v>
      </c>
      <c r="K38" s="381"/>
      <c r="L38" s="381"/>
    </row>
    <row r="39" spans="1:12">
      <c r="A39" s="119">
        <v>14</v>
      </c>
      <c r="B39" s="94" t="s">
        <v>791</v>
      </c>
      <c r="C39" s="5">
        <f>C36*C38+0.01</f>
        <v>45.497701441899913</v>
      </c>
      <c r="D39" s="5">
        <f>(D38*D36)</f>
        <v>45.488803799922458</v>
      </c>
      <c r="E39" s="5">
        <f>(E38*E36)+0.01</f>
        <v>45.497701441899913</v>
      </c>
      <c r="F39" s="5">
        <f>(F38*F36)</f>
        <v>45.488803799922458</v>
      </c>
      <c r="G39" s="5">
        <f>(G38*G36)+0.01</f>
        <v>45.497701441899913</v>
      </c>
      <c r="H39" s="5">
        <f>(H38*H36)</f>
        <v>36.391043039937962</v>
      </c>
      <c r="K39" s="363"/>
      <c r="L39" s="363"/>
    </row>
    <row r="40" spans="1:12">
      <c r="A40" s="119">
        <v>15</v>
      </c>
      <c r="B40" s="94" t="s">
        <v>792</v>
      </c>
      <c r="C40" s="5">
        <f>C39+C35</f>
        <v>278.23975645219917</v>
      </c>
      <c r="D40" s="5">
        <f>D39+D35</f>
        <v>264.18051916636705</v>
      </c>
      <c r="E40" s="5">
        <f>E39+E35</f>
        <v>306.61459348115835</v>
      </c>
      <c r="F40" s="5">
        <f>F39+F35</f>
        <v>321.20972418202246</v>
      </c>
      <c r="G40" s="5">
        <f>G39+G35</f>
        <v>356.11629346904152</v>
      </c>
      <c r="H40" s="5">
        <f>(H39+H35)</f>
        <v>303.64292794555075</v>
      </c>
      <c r="K40" s="363"/>
      <c r="L40" s="363"/>
    </row>
    <row r="41" spans="1:12">
      <c r="D41" s="363"/>
      <c r="J41" s="442"/>
      <c r="K41" s="442"/>
      <c r="L41" s="442"/>
    </row>
    <row r="42" spans="1:12">
      <c r="A42" s="350" t="s">
        <v>1732</v>
      </c>
      <c r="D42" s="27"/>
    </row>
    <row r="43" spans="1:12">
      <c r="A43" s="131"/>
      <c r="B43" s="246" t="s">
        <v>5</v>
      </c>
      <c r="C43" s="170" t="s">
        <v>1445</v>
      </c>
      <c r="D43" s="170"/>
      <c r="E43" s="126" t="s">
        <v>1446</v>
      </c>
      <c r="F43" s="126"/>
      <c r="G43" s="170" t="s">
        <v>1828</v>
      </c>
      <c r="H43" s="170"/>
    </row>
    <row r="44" spans="1:12" ht="31.2">
      <c r="A44" s="131"/>
      <c r="B44" s="246"/>
      <c r="C44" s="87" t="s">
        <v>140</v>
      </c>
      <c r="D44" s="86" t="s">
        <v>15</v>
      </c>
      <c r="E44" s="87" t="s">
        <v>140</v>
      </c>
      <c r="F44" s="106" t="s">
        <v>1588</v>
      </c>
      <c r="G44" s="87" t="s">
        <v>140</v>
      </c>
      <c r="H44" s="87" t="s">
        <v>1570</v>
      </c>
    </row>
    <row r="45" spans="1:12">
      <c r="A45" s="90"/>
      <c r="B45" s="90" t="s">
        <v>1733</v>
      </c>
      <c r="C45" s="90"/>
      <c r="D45" s="90"/>
      <c r="E45" s="90"/>
      <c r="F45" s="90"/>
      <c r="G45" s="90"/>
      <c r="H45" s="90"/>
    </row>
    <row r="46" spans="1:12">
      <c r="A46" s="90">
        <v>1</v>
      </c>
      <c r="B46" s="90" t="s">
        <v>1734</v>
      </c>
      <c r="C46" s="90"/>
      <c r="D46" s="90"/>
      <c r="E46" s="90"/>
      <c r="F46" s="90"/>
      <c r="G46" s="90"/>
      <c r="H46" s="90"/>
    </row>
    <row r="47" spans="1:12">
      <c r="A47" s="90">
        <v>2</v>
      </c>
      <c r="B47" s="90" t="s">
        <v>1735</v>
      </c>
      <c r="C47" s="90"/>
      <c r="D47" s="90"/>
      <c r="E47" s="90"/>
      <c r="F47" s="90"/>
      <c r="G47" s="90"/>
      <c r="H47" s="90"/>
    </row>
    <row r="48" spans="1:12">
      <c r="A48" s="90">
        <v>3</v>
      </c>
      <c r="B48" s="90" t="s">
        <v>1736</v>
      </c>
      <c r="C48" s="90"/>
      <c r="D48" s="90"/>
      <c r="E48" s="90"/>
      <c r="F48" s="90"/>
      <c r="G48" s="90"/>
      <c r="H48" s="90"/>
    </row>
    <row r="49" spans="1:8">
      <c r="A49" s="90"/>
      <c r="B49" s="90" t="s">
        <v>58</v>
      </c>
      <c r="C49" s="90"/>
      <c r="D49" s="90"/>
      <c r="E49" s="90"/>
      <c r="F49" s="90"/>
      <c r="G49" s="90"/>
      <c r="H49" s="90"/>
    </row>
    <row r="56" spans="1:8">
      <c r="F56" s="400" t="s">
        <v>105</v>
      </c>
      <c r="G56" s="400"/>
      <c r="H56" s="400"/>
    </row>
  </sheetData>
  <scenarios current="0" show="0">
    <scenario name="s" locked="1" count="1" user="Madhu Dalal" comment="Created by Madhu Dalal on 18-10-2023">
      <inputCells r="J32" val="0.121198234673818" numFmtId="10"/>
    </scenario>
  </scenarios>
  <mergeCells count="25">
    <mergeCell ref="A11:A13"/>
    <mergeCell ref="B11:B13"/>
    <mergeCell ref="C11:D12"/>
    <mergeCell ref="E11:F12"/>
    <mergeCell ref="C6:L6"/>
    <mergeCell ref="J12:K12"/>
    <mergeCell ref="G10:H10"/>
    <mergeCell ref="G11:H12"/>
    <mergeCell ref="A1:K1"/>
    <mergeCell ref="A4:A5"/>
    <mergeCell ref="B4:B5"/>
    <mergeCell ref="C4:F4"/>
    <mergeCell ref="G4:J4"/>
    <mergeCell ref="K4:L4"/>
    <mergeCell ref="F56:H56"/>
    <mergeCell ref="A21:A22"/>
    <mergeCell ref="B21:B22"/>
    <mergeCell ref="C21:D21"/>
    <mergeCell ref="E21:F21"/>
    <mergeCell ref="G21:H21"/>
    <mergeCell ref="A43:A44"/>
    <mergeCell ref="B43:B44"/>
    <mergeCell ref="C43:D43"/>
    <mergeCell ref="E43:F43"/>
    <mergeCell ref="G43:H43"/>
  </mergeCells>
  <printOptions horizontalCentered="1"/>
  <pageMargins left="0.78740157480314965" right="0.78740157480314965" top="0.78740157480314965" bottom="0.78740157480314965" header="0" footer="0"/>
  <pageSetup paperSize="9" scale="63" orientation="landscape" r:id="rId1"/>
  <rowBreaks count="1" manualBreakCount="1">
    <brk id="4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3A13B-78B9-47B7-B25D-0CE6C144C861}">
  <dimension ref="A1:M51"/>
  <sheetViews>
    <sheetView view="pageBreakPreview" topLeftCell="A31" workbookViewId="0">
      <selection activeCell="D27" sqref="D27"/>
    </sheetView>
  </sheetViews>
  <sheetFormatPr defaultColWidth="9.109375" defaultRowHeight="15.6"/>
  <cols>
    <col min="1" max="1" width="5.109375" style="357" customWidth="1"/>
    <col min="2" max="2" width="35.6640625" style="357" customWidth="1"/>
    <col min="3" max="3" width="21.6640625" style="357" customWidth="1"/>
    <col min="4" max="5" width="16.44140625" style="357" customWidth="1"/>
    <col min="6" max="6" width="25.109375" style="357" customWidth="1"/>
    <col min="7" max="7" width="20" style="357" customWidth="1"/>
    <col min="8" max="8" width="14.44140625" style="357" bestFit="1" customWidth="1"/>
    <col min="9" max="13" width="16.44140625" style="357" customWidth="1"/>
    <col min="14" max="16384" width="9.109375" style="357"/>
  </cols>
  <sheetData>
    <row r="1" spans="1:13" ht="18">
      <c r="A1" s="491" t="s">
        <v>69</v>
      </c>
      <c r="B1" s="492"/>
      <c r="C1" s="492"/>
      <c r="D1" s="492"/>
      <c r="E1" s="492"/>
      <c r="F1" s="492"/>
      <c r="G1" s="492"/>
      <c r="H1" s="492"/>
      <c r="I1" s="492"/>
      <c r="J1" s="492"/>
      <c r="K1" s="492"/>
      <c r="L1" s="492"/>
      <c r="M1" s="492"/>
    </row>
    <row r="2" spans="1:13">
      <c r="A2" s="355" t="s">
        <v>793</v>
      </c>
      <c r="B2" s="355"/>
      <c r="C2" s="492"/>
      <c r="D2" s="492"/>
      <c r="E2" s="492"/>
      <c r="F2" s="492" t="s">
        <v>794</v>
      </c>
      <c r="G2" s="492"/>
      <c r="H2" s="492"/>
      <c r="I2" s="492"/>
      <c r="J2" s="492"/>
      <c r="K2" s="492"/>
      <c r="L2" s="360"/>
      <c r="M2" s="360"/>
    </row>
    <row r="3" spans="1:13" ht="32.25" customHeight="1">
      <c r="A3" s="119" t="s">
        <v>795</v>
      </c>
      <c r="B3" s="119" t="s">
        <v>733</v>
      </c>
      <c r="C3" s="91" t="s">
        <v>705</v>
      </c>
      <c r="D3" s="88" t="s">
        <v>2332</v>
      </c>
      <c r="E3" s="88" t="s">
        <v>2335</v>
      </c>
      <c r="F3" s="88" t="s">
        <v>2336</v>
      </c>
      <c r="G3" s="359"/>
      <c r="H3" s="359"/>
      <c r="I3" s="492"/>
      <c r="J3" s="492"/>
      <c r="K3" s="492"/>
      <c r="L3" s="360"/>
      <c r="M3" s="360"/>
    </row>
    <row r="4" spans="1:13">
      <c r="A4" s="119">
        <v>1</v>
      </c>
      <c r="B4" s="119">
        <f>+A4+1</f>
        <v>2</v>
      </c>
      <c r="C4" s="91">
        <f>+B4+1</f>
        <v>3</v>
      </c>
      <c r="D4" s="91">
        <f t="shared" ref="D4:F4" si="0">+C4+1</f>
        <v>4</v>
      </c>
      <c r="E4" s="91">
        <f t="shared" si="0"/>
        <v>5</v>
      </c>
      <c r="F4" s="91">
        <f t="shared" si="0"/>
        <v>6</v>
      </c>
      <c r="G4" s="362"/>
      <c r="H4" s="362"/>
      <c r="I4" s="492"/>
      <c r="J4" s="492"/>
      <c r="K4" s="492"/>
      <c r="L4" s="360"/>
      <c r="M4" s="360"/>
    </row>
    <row r="5" spans="1:13">
      <c r="A5" s="119">
        <v>1</v>
      </c>
      <c r="B5" s="94" t="s">
        <v>796</v>
      </c>
      <c r="C5" s="226"/>
      <c r="D5" s="94"/>
      <c r="E5" s="94"/>
      <c r="F5" s="94"/>
      <c r="I5" s="492"/>
      <c r="J5" s="492"/>
      <c r="K5" s="492"/>
      <c r="L5" s="360"/>
      <c r="M5" s="360"/>
    </row>
    <row r="6" spans="1:13">
      <c r="A6" s="119">
        <f>+A5+1</f>
        <v>2</v>
      </c>
      <c r="B6" s="94" t="s">
        <v>797</v>
      </c>
      <c r="C6" s="226"/>
      <c r="D6" s="94"/>
      <c r="E6" s="94"/>
      <c r="F6" s="94"/>
      <c r="I6" s="492"/>
      <c r="J6" s="492"/>
      <c r="K6" s="492"/>
      <c r="L6" s="360"/>
      <c r="M6" s="360"/>
    </row>
    <row r="7" spans="1:13">
      <c r="A7" s="119">
        <f t="shared" ref="A7:A22" si="1">+A6+1</f>
        <v>3</v>
      </c>
      <c r="B7" s="94" t="s">
        <v>798</v>
      </c>
      <c r="C7" s="226"/>
      <c r="D7" s="94"/>
      <c r="E7" s="94"/>
      <c r="F7" s="94"/>
      <c r="I7" s="492"/>
      <c r="J7" s="492"/>
      <c r="K7" s="492"/>
      <c r="L7" s="360"/>
      <c r="M7" s="360"/>
    </row>
    <row r="8" spans="1:13">
      <c r="A8" s="119">
        <f t="shared" si="1"/>
        <v>4</v>
      </c>
      <c r="B8" s="94" t="s">
        <v>799</v>
      </c>
      <c r="C8" s="226"/>
      <c r="D8" s="94"/>
      <c r="E8" s="94"/>
      <c r="F8" s="94"/>
      <c r="I8" s="492"/>
      <c r="J8" s="492"/>
      <c r="K8" s="492"/>
      <c r="L8" s="360"/>
      <c r="M8" s="360"/>
    </row>
    <row r="9" spans="1:13">
      <c r="A9" s="119">
        <f t="shared" si="1"/>
        <v>5</v>
      </c>
      <c r="B9" s="94" t="s">
        <v>800</v>
      </c>
      <c r="C9" s="226"/>
      <c r="D9" s="94"/>
      <c r="E9" s="94"/>
      <c r="F9" s="94"/>
      <c r="I9" s="492"/>
      <c r="J9" s="492"/>
      <c r="K9" s="492"/>
      <c r="L9" s="360"/>
      <c r="M9" s="360"/>
    </row>
    <row r="10" spans="1:13">
      <c r="A10" s="119">
        <f t="shared" si="1"/>
        <v>6</v>
      </c>
      <c r="B10" s="94" t="s">
        <v>801</v>
      </c>
      <c r="C10" s="227"/>
      <c r="D10" s="94"/>
      <c r="E10" s="94"/>
      <c r="F10" s="94"/>
      <c r="I10" s="492"/>
      <c r="J10" s="492"/>
      <c r="K10" s="492"/>
      <c r="L10" s="360"/>
      <c r="M10" s="360"/>
    </row>
    <row r="11" spans="1:13">
      <c r="A11" s="119">
        <f t="shared" si="1"/>
        <v>7</v>
      </c>
      <c r="B11" s="94" t="s">
        <v>802</v>
      </c>
      <c r="C11" s="226"/>
      <c r="D11" s="94"/>
      <c r="E11" s="94"/>
      <c r="F11" s="94"/>
      <c r="I11" s="492"/>
      <c r="J11" s="492"/>
      <c r="K11" s="492"/>
      <c r="L11" s="360"/>
      <c r="M11" s="360"/>
    </row>
    <row r="12" spans="1:13">
      <c r="A12" s="119">
        <f t="shared" si="1"/>
        <v>8</v>
      </c>
      <c r="B12" s="94" t="s">
        <v>803</v>
      </c>
      <c r="C12" s="226"/>
      <c r="D12" s="94"/>
      <c r="E12" s="94"/>
      <c r="F12" s="94"/>
      <c r="I12" s="492"/>
      <c r="J12" s="492"/>
      <c r="K12" s="492"/>
      <c r="L12" s="360"/>
      <c r="M12" s="360"/>
    </row>
    <row r="13" spans="1:13" ht="46.8">
      <c r="A13" s="119">
        <f t="shared" si="1"/>
        <v>9</v>
      </c>
      <c r="B13" s="94" t="s">
        <v>804</v>
      </c>
      <c r="C13" s="227" t="s">
        <v>805</v>
      </c>
      <c r="D13" s="38">
        <f>'F9-1'!H6</f>
        <v>464.12720960000001</v>
      </c>
      <c r="E13" s="38">
        <f>'F9-1'!D11</f>
        <v>464.12720960000001</v>
      </c>
      <c r="F13" s="189">
        <f>'F9-1'!D18</f>
        <v>464.12720960000001</v>
      </c>
      <c r="I13" s="492"/>
      <c r="J13" s="492"/>
      <c r="K13" s="492"/>
      <c r="L13" s="360"/>
      <c r="M13" s="360"/>
    </row>
    <row r="14" spans="1:13">
      <c r="A14" s="119">
        <f t="shared" si="1"/>
        <v>10</v>
      </c>
      <c r="B14" s="94" t="s">
        <v>2</v>
      </c>
      <c r="C14" s="226"/>
      <c r="D14" s="38">
        <f>SUM(D5:D13)</f>
        <v>464.12720960000001</v>
      </c>
      <c r="E14" s="38">
        <f>SUM(E5:E13)</f>
        <v>464.12720960000001</v>
      </c>
      <c r="F14" s="38">
        <f>SUM(F5:F13)</f>
        <v>464.12720960000001</v>
      </c>
      <c r="I14" s="492"/>
      <c r="J14" s="492"/>
      <c r="K14" s="492"/>
      <c r="L14" s="360"/>
      <c r="M14" s="360"/>
    </row>
    <row r="15" spans="1:13" ht="46.8">
      <c r="A15" s="119">
        <f t="shared" si="1"/>
        <v>11</v>
      </c>
      <c r="B15" s="94" t="s">
        <v>806</v>
      </c>
      <c r="C15" s="227" t="s">
        <v>805</v>
      </c>
      <c r="D15" s="38">
        <f>'F9-1'!D5</f>
        <v>2550</v>
      </c>
      <c r="E15" s="38">
        <f>'F9-1'!D12</f>
        <v>3200</v>
      </c>
      <c r="F15" s="189">
        <f>'F9-1'!D19</f>
        <v>3200</v>
      </c>
      <c r="I15" s="492"/>
      <c r="J15" s="492"/>
      <c r="K15" s="492"/>
      <c r="L15" s="360"/>
      <c r="M15" s="360"/>
    </row>
    <row r="16" spans="1:13">
      <c r="A16" s="119">
        <f t="shared" si="1"/>
        <v>12</v>
      </c>
      <c r="B16" s="94" t="s">
        <v>807</v>
      </c>
      <c r="C16" s="226"/>
      <c r="D16" s="38">
        <f>+D14+D15</f>
        <v>3014.1272096000002</v>
      </c>
      <c r="E16" s="38">
        <f>+E14+E15</f>
        <v>3664.1272096000002</v>
      </c>
      <c r="F16" s="38">
        <f>+F14+F15</f>
        <v>3664.1272096000002</v>
      </c>
      <c r="G16" s="68"/>
      <c r="H16" s="68"/>
      <c r="I16" s="492"/>
      <c r="J16" s="492"/>
      <c r="K16" s="492"/>
      <c r="L16" s="360"/>
      <c r="M16" s="360"/>
    </row>
    <row r="17" spans="1:13">
      <c r="A17" s="119">
        <f t="shared" si="1"/>
        <v>13</v>
      </c>
      <c r="B17" s="94" t="s">
        <v>808</v>
      </c>
      <c r="C17" s="226"/>
      <c r="D17" s="38">
        <f>E45</f>
        <v>59.543615998274873</v>
      </c>
      <c r="E17" s="38">
        <f>F45</f>
        <v>0</v>
      </c>
      <c r="F17" s="38">
        <f>G45</f>
        <v>0</v>
      </c>
      <c r="I17" s="492"/>
      <c r="J17" s="492"/>
      <c r="K17" s="492"/>
      <c r="L17" s="360"/>
      <c r="M17" s="360"/>
    </row>
    <row r="18" spans="1:13">
      <c r="A18" s="119">
        <f t="shared" si="1"/>
        <v>14</v>
      </c>
      <c r="B18" s="94" t="s">
        <v>809</v>
      </c>
      <c r="C18" s="226"/>
      <c r="D18" s="38">
        <f>'F9'!D17</f>
        <v>347.17067934619286</v>
      </c>
      <c r="E18" s="38">
        <f>'F9'!F17</f>
        <v>446.44290714049674</v>
      </c>
      <c r="F18" s="228">
        <f>'F9'!H17</f>
        <v>542.33922186171003</v>
      </c>
      <c r="G18" s="493"/>
      <c r="H18" s="493"/>
      <c r="I18" s="492"/>
      <c r="J18" s="492"/>
      <c r="K18" s="492"/>
      <c r="L18" s="360"/>
      <c r="M18" s="360"/>
    </row>
    <row r="19" spans="1:13">
      <c r="A19" s="119">
        <f t="shared" si="1"/>
        <v>15</v>
      </c>
      <c r="B19" s="94" t="s">
        <v>810</v>
      </c>
      <c r="C19" s="226"/>
      <c r="D19" s="38"/>
      <c r="E19" s="38"/>
      <c r="F19" s="94"/>
      <c r="I19" s="492"/>
      <c r="J19" s="492"/>
      <c r="K19" s="492"/>
      <c r="L19" s="360"/>
      <c r="M19" s="360"/>
    </row>
    <row r="20" spans="1:13">
      <c r="A20" s="119">
        <f t="shared" si="1"/>
        <v>16</v>
      </c>
      <c r="B20" s="94" t="s">
        <v>811</v>
      </c>
      <c r="C20" s="226"/>
      <c r="D20" s="38">
        <f>+D18+D19</f>
        <v>347.17067934619286</v>
      </c>
      <c r="E20" s="38">
        <f>+E18+E19</f>
        <v>446.44290714049674</v>
      </c>
      <c r="F20" s="38">
        <f>+F18+F19</f>
        <v>542.33922186171003</v>
      </c>
      <c r="G20" s="493"/>
      <c r="H20" s="493"/>
      <c r="I20" s="492"/>
      <c r="J20" s="492"/>
      <c r="K20" s="492"/>
      <c r="L20" s="360"/>
      <c r="M20" s="360"/>
    </row>
    <row r="21" spans="1:13">
      <c r="A21" s="119">
        <f t="shared" si="1"/>
        <v>17</v>
      </c>
      <c r="B21" s="94" t="s">
        <v>812</v>
      </c>
      <c r="C21" s="226"/>
      <c r="D21" s="38">
        <f>'F9'!D18</f>
        <v>1.0407999999999999</v>
      </c>
      <c r="E21" s="38">
        <f>'F9'!F18</f>
        <v>1.0407999999999999</v>
      </c>
      <c r="F21" s="189">
        <f>'F9'!H18</f>
        <v>1.0407999999999999</v>
      </c>
      <c r="I21" s="492"/>
      <c r="J21" s="492"/>
      <c r="K21" s="492"/>
      <c r="L21" s="360"/>
      <c r="M21" s="360"/>
    </row>
    <row r="22" spans="1:13">
      <c r="A22" s="119">
        <f t="shared" si="1"/>
        <v>18</v>
      </c>
      <c r="B22" s="94" t="s">
        <v>813</v>
      </c>
      <c r="C22" s="226"/>
      <c r="D22" s="229">
        <f>+D20+D21</f>
        <v>348.21147934619285</v>
      </c>
      <c r="E22" s="229">
        <f>+E20+E21</f>
        <v>447.48370714049673</v>
      </c>
      <c r="F22" s="229">
        <f>+F20+F21</f>
        <v>543.38002186171002</v>
      </c>
      <c r="G22" s="494"/>
      <c r="H22" s="494"/>
      <c r="I22" s="492"/>
      <c r="J22" s="492"/>
      <c r="K22" s="492"/>
      <c r="L22" s="360"/>
      <c r="M22" s="360"/>
    </row>
    <row r="23" spans="1:13">
      <c r="A23" s="402" t="s">
        <v>814</v>
      </c>
      <c r="B23" s="402"/>
      <c r="C23" s="402"/>
      <c r="D23" s="402"/>
      <c r="E23" s="402"/>
      <c r="F23" s="402"/>
      <c r="G23" s="397"/>
      <c r="H23" s="397"/>
      <c r="I23" s="492"/>
      <c r="J23" s="492"/>
      <c r="K23" s="492"/>
      <c r="L23" s="360"/>
      <c r="M23" s="360"/>
    </row>
    <row r="24" spans="1:13">
      <c r="A24" s="487" t="s">
        <v>815</v>
      </c>
      <c r="B24" s="446"/>
      <c r="C24" s="449"/>
      <c r="D24" s="449"/>
      <c r="E24" s="449"/>
      <c r="F24" s="449"/>
      <c r="G24" s="449"/>
      <c r="H24" s="449"/>
      <c r="I24" s="449"/>
      <c r="J24" s="449"/>
      <c r="L24" s="422"/>
      <c r="M24" s="422"/>
    </row>
    <row r="25" spans="1:13" ht="46.8">
      <c r="A25" s="230"/>
      <c r="B25" s="231" t="s">
        <v>5</v>
      </c>
      <c r="C25" s="230" t="s">
        <v>816</v>
      </c>
      <c r="D25" s="230" t="s">
        <v>817</v>
      </c>
      <c r="E25" s="230" t="s">
        <v>774</v>
      </c>
      <c r="F25" s="276" t="s">
        <v>818</v>
      </c>
      <c r="G25" s="497"/>
      <c r="H25" s="497"/>
      <c r="I25" s="495"/>
      <c r="J25" s="495"/>
      <c r="K25" s="495"/>
      <c r="L25" s="495"/>
      <c r="M25" s="495"/>
    </row>
    <row r="26" spans="1:13">
      <c r="A26" s="232">
        <v>1</v>
      </c>
      <c r="B26" s="231" t="s">
        <v>461</v>
      </c>
      <c r="C26" s="233"/>
      <c r="D26" s="233"/>
      <c r="E26" s="233"/>
      <c r="F26" s="276"/>
      <c r="G26" s="497"/>
      <c r="H26" s="497"/>
      <c r="I26" s="499"/>
      <c r="J26" s="499"/>
      <c r="K26" s="499"/>
      <c r="L26" s="499"/>
      <c r="M26" s="499"/>
    </row>
    <row r="27" spans="1:13">
      <c r="A27" s="234">
        <v>1.1000000000000001</v>
      </c>
      <c r="B27" s="231" t="s">
        <v>819</v>
      </c>
      <c r="C27" s="233"/>
      <c r="D27" s="233"/>
      <c r="E27" s="233"/>
      <c r="F27" s="276"/>
      <c r="G27" s="497"/>
      <c r="H27" s="497"/>
      <c r="I27" s="499"/>
      <c r="J27" s="499"/>
      <c r="K27" s="499"/>
      <c r="L27" s="499"/>
      <c r="M27" s="499"/>
    </row>
    <row r="28" spans="1:13">
      <c r="A28" s="235" t="s">
        <v>820</v>
      </c>
      <c r="B28" s="236" t="s">
        <v>821</v>
      </c>
      <c r="C28" s="237"/>
      <c r="D28" s="238"/>
      <c r="E28" s="238"/>
      <c r="F28" s="276"/>
      <c r="G28" s="497"/>
      <c r="H28" s="497"/>
      <c r="I28" s="501"/>
      <c r="J28" s="501"/>
      <c r="K28" s="501"/>
      <c r="L28" s="501"/>
      <c r="M28" s="501"/>
    </row>
    <row r="29" spans="1:13">
      <c r="A29" s="235"/>
      <c r="B29" s="236" t="s">
        <v>822</v>
      </c>
      <c r="C29" s="237"/>
      <c r="D29" s="238"/>
      <c r="E29" s="238"/>
      <c r="F29" s="276"/>
      <c r="G29" s="497"/>
      <c r="H29" s="497"/>
      <c r="I29" s="501"/>
      <c r="J29" s="501"/>
      <c r="K29" s="501"/>
      <c r="L29" s="501"/>
      <c r="M29" s="501"/>
    </row>
    <row r="30" spans="1:13">
      <c r="A30" s="235"/>
      <c r="B30" s="236" t="s">
        <v>823</v>
      </c>
      <c r="C30" s="237"/>
      <c r="D30" s="238"/>
      <c r="E30" s="238"/>
      <c r="F30" s="276"/>
      <c r="G30" s="497"/>
      <c r="H30" s="497"/>
      <c r="I30" s="501"/>
      <c r="J30" s="501"/>
      <c r="K30" s="501"/>
      <c r="L30" s="501"/>
      <c r="M30" s="501"/>
    </row>
    <row r="31" spans="1:13">
      <c r="A31" s="235"/>
      <c r="B31" s="236" t="s">
        <v>824</v>
      </c>
      <c r="C31" s="237"/>
      <c r="D31" s="238"/>
      <c r="E31" s="238"/>
      <c r="F31" s="276"/>
      <c r="G31" s="497"/>
      <c r="H31" s="497"/>
      <c r="I31" s="501"/>
      <c r="J31" s="501"/>
      <c r="K31" s="501"/>
      <c r="L31" s="501"/>
      <c r="M31" s="501"/>
    </row>
    <row r="32" spans="1:13">
      <c r="A32" s="235" t="s">
        <v>825</v>
      </c>
      <c r="B32" s="236" t="s">
        <v>826</v>
      </c>
      <c r="C32" s="237"/>
      <c r="D32" s="238"/>
      <c r="E32" s="238"/>
      <c r="F32" s="276"/>
      <c r="G32" s="497"/>
      <c r="H32" s="497"/>
      <c r="I32" s="501"/>
      <c r="J32" s="501"/>
      <c r="K32" s="501"/>
      <c r="L32" s="501"/>
      <c r="M32" s="501"/>
    </row>
    <row r="33" spans="1:13">
      <c r="A33" s="235"/>
      <c r="B33" s="236" t="s">
        <v>827</v>
      </c>
      <c r="C33" s="237"/>
      <c r="D33" s="238"/>
      <c r="E33" s="238"/>
      <c r="F33" s="276"/>
      <c r="G33" s="497"/>
      <c r="H33" s="497"/>
      <c r="I33" s="501"/>
      <c r="J33" s="501"/>
      <c r="K33" s="501"/>
      <c r="L33" s="501"/>
      <c r="M33" s="501"/>
    </row>
    <row r="34" spans="1:13">
      <c r="A34" s="235"/>
      <c r="B34" s="236" t="s">
        <v>827</v>
      </c>
      <c r="C34" s="237"/>
      <c r="D34" s="238"/>
      <c r="E34" s="238"/>
      <c r="F34" s="276"/>
      <c r="G34" s="497"/>
      <c r="H34" s="497"/>
      <c r="I34" s="501"/>
      <c r="J34" s="501"/>
      <c r="K34" s="501"/>
      <c r="L34" s="501"/>
      <c r="M34" s="501"/>
    </row>
    <row r="35" spans="1:13">
      <c r="A35" s="235"/>
      <c r="B35" s="231" t="s">
        <v>828</v>
      </c>
      <c r="C35" s="233"/>
      <c r="D35" s="233"/>
      <c r="E35" s="233"/>
      <c r="F35" s="276"/>
      <c r="G35" s="497"/>
      <c r="H35" s="497"/>
      <c r="I35" s="501"/>
      <c r="J35" s="501"/>
      <c r="K35" s="501"/>
      <c r="L35" s="501"/>
      <c r="M35" s="501"/>
    </row>
    <row r="36" spans="1:13">
      <c r="A36" s="235"/>
      <c r="B36" s="231" t="s">
        <v>829</v>
      </c>
      <c r="C36" s="233"/>
      <c r="D36" s="233"/>
      <c r="E36" s="233"/>
      <c r="F36" s="276"/>
      <c r="G36" s="497"/>
      <c r="H36" s="497"/>
      <c r="I36" s="501"/>
      <c r="J36" s="501"/>
      <c r="K36" s="501"/>
      <c r="L36" s="501"/>
      <c r="M36" s="501"/>
    </row>
    <row r="37" spans="1:13">
      <c r="A37" s="235"/>
      <c r="B37" s="231" t="s">
        <v>830</v>
      </c>
      <c r="C37" s="239"/>
      <c r="D37" s="238"/>
      <c r="E37" s="239"/>
      <c r="F37" s="276"/>
      <c r="G37" s="497"/>
      <c r="H37" s="497"/>
      <c r="I37" s="501"/>
      <c r="J37" s="501"/>
      <c r="K37" s="501"/>
      <c r="L37" s="501"/>
      <c r="M37" s="501"/>
    </row>
    <row r="38" spans="1:13">
      <c r="A38" s="449"/>
      <c r="B38" s="496"/>
      <c r="C38" s="502"/>
      <c r="D38" s="501"/>
      <c r="E38" s="502"/>
      <c r="F38" s="497"/>
      <c r="G38" s="497"/>
      <c r="H38" s="497"/>
      <c r="I38" s="501"/>
      <c r="J38" s="501"/>
      <c r="K38" s="501"/>
      <c r="L38" s="501"/>
      <c r="M38" s="501"/>
    </row>
    <row r="39" spans="1:13">
      <c r="A39" s="449"/>
      <c r="B39" s="496"/>
      <c r="C39" s="502"/>
      <c r="D39" s="501"/>
      <c r="E39" s="502"/>
      <c r="F39" s="497"/>
      <c r="G39" s="497"/>
      <c r="H39" s="497"/>
      <c r="I39" s="501"/>
      <c r="J39" s="501"/>
      <c r="K39" s="501"/>
      <c r="L39" s="501"/>
      <c r="M39" s="501"/>
    </row>
    <row r="40" spans="1:13">
      <c r="A40" s="503" t="s">
        <v>831</v>
      </c>
      <c r="B40" s="446"/>
      <c r="C40" s="449"/>
      <c r="D40" s="449"/>
      <c r="E40" s="449"/>
      <c r="F40" s="449"/>
      <c r="G40" s="449"/>
      <c r="H40" s="449"/>
      <c r="J40" s="449"/>
      <c r="K40" s="449"/>
      <c r="L40" s="449"/>
      <c r="M40" s="449"/>
    </row>
    <row r="41" spans="1:13">
      <c r="A41" s="101" t="s">
        <v>795</v>
      </c>
      <c r="B41" s="101" t="s">
        <v>832</v>
      </c>
      <c r="C41" s="169" t="s">
        <v>733</v>
      </c>
      <c r="D41" s="169" t="s">
        <v>833</v>
      </c>
      <c r="E41" s="169"/>
      <c r="F41" s="169"/>
      <c r="G41" s="169"/>
      <c r="H41" s="356"/>
      <c r="I41" s="356"/>
    </row>
    <row r="42" spans="1:13" ht="46.8">
      <c r="A42" s="101"/>
      <c r="B42" s="101"/>
      <c r="C42" s="169"/>
      <c r="D42" s="101" t="s">
        <v>834</v>
      </c>
      <c r="E42" s="88" t="s">
        <v>835</v>
      </c>
      <c r="F42" s="88" t="s">
        <v>836</v>
      </c>
      <c r="G42" s="88" t="s">
        <v>837</v>
      </c>
      <c r="H42" s="432"/>
      <c r="I42" s="432"/>
    </row>
    <row r="43" spans="1:13">
      <c r="A43" s="101"/>
      <c r="B43" s="101"/>
      <c r="C43" s="169"/>
      <c r="D43" s="101"/>
      <c r="E43" s="88" t="s">
        <v>1445</v>
      </c>
      <c r="F43" s="88" t="s">
        <v>1446</v>
      </c>
      <c r="G43" s="88" t="s">
        <v>1828</v>
      </c>
      <c r="H43" s="359"/>
      <c r="I43" s="359"/>
    </row>
    <row r="44" spans="1:13">
      <c r="A44" s="88"/>
      <c r="B44" s="88">
        <v>1</v>
      </c>
      <c r="C44" s="182">
        <v>2</v>
      </c>
      <c r="D44" s="182">
        <v>3</v>
      </c>
      <c r="E44" s="88">
        <v>4</v>
      </c>
      <c r="F44" s="182">
        <v>5</v>
      </c>
      <c r="G44" s="182"/>
      <c r="H44" s="426"/>
      <c r="I44" s="359"/>
    </row>
    <row r="45" spans="1:13">
      <c r="A45" s="91">
        <v>1</v>
      </c>
      <c r="B45" s="91" t="s">
        <v>1511</v>
      </c>
      <c r="C45" s="119" t="s">
        <v>716</v>
      </c>
      <c r="D45" s="94"/>
      <c r="E45" s="171">
        <f>'F7-2'!D38</f>
        <v>59.543615998274873</v>
      </c>
      <c r="F45" s="171">
        <f>'F7-2'!F38</f>
        <v>0</v>
      </c>
      <c r="G45" s="171">
        <f>'F7-2'!H38</f>
        <v>0</v>
      </c>
      <c r="H45" s="403"/>
      <c r="I45" s="403"/>
    </row>
    <row r="46" spans="1:13">
      <c r="A46" s="362"/>
      <c r="B46" s="362"/>
      <c r="C46" s="388"/>
    </row>
    <row r="47" spans="1:13">
      <c r="A47" s="362"/>
      <c r="B47" s="362"/>
      <c r="C47" s="388"/>
    </row>
    <row r="48" spans="1:13">
      <c r="A48" s="362"/>
      <c r="B48" s="362"/>
      <c r="C48" s="388"/>
    </row>
    <row r="49" spans="1:9">
      <c r="A49" s="362"/>
      <c r="B49" s="362"/>
      <c r="C49" s="388"/>
    </row>
    <row r="51" spans="1:9">
      <c r="E51" s="416" t="s">
        <v>105</v>
      </c>
      <c r="F51" s="416"/>
      <c r="G51" s="416"/>
      <c r="H51" s="416"/>
      <c r="I51" s="416"/>
    </row>
  </sheetData>
  <mergeCells count="8">
    <mergeCell ref="E51:I51"/>
    <mergeCell ref="A23:F23"/>
    <mergeCell ref="F25:F37"/>
    <mergeCell ref="A41:A43"/>
    <mergeCell ref="B41:B43"/>
    <mergeCell ref="C41:C43"/>
    <mergeCell ref="D42:D43"/>
    <mergeCell ref="D41:G41"/>
  </mergeCells>
  <printOptions horizontalCentered="1"/>
  <pageMargins left="0.78740157480314965" right="0.78740157480314965" top="0.78740157480314965" bottom="0.78740157480314965" header="0" footer="0"/>
  <pageSetup paperSize="9" scale="75" fitToHeight="2" orientation="landscape" r:id="rId1"/>
  <rowBreaks count="1" manualBreakCount="1">
    <brk id="24"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7AC80-CF68-4245-B9C6-09CB1E84FB0A}">
  <dimension ref="A1:H19"/>
  <sheetViews>
    <sheetView view="pageBreakPreview" workbookViewId="0">
      <selection activeCell="D27" sqref="D27"/>
    </sheetView>
  </sheetViews>
  <sheetFormatPr defaultColWidth="9.109375" defaultRowHeight="15.6"/>
  <cols>
    <col min="1" max="1" width="9.109375" style="350"/>
    <col min="2" max="2" width="11.5546875" style="350" customWidth="1"/>
    <col min="3" max="3" width="14.88671875" style="350" bestFit="1" customWidth="1"/>
    <col min="4" max="4" width="11" style="350" customWidth="1"/>
    <col min="5" max="5" width="10.44140625" style="350" customWidth="1"/>
    <col min="6" max="6" width="10.88671875" style="350" customWidth="1"/>
    <col min="7" max="7" width="14.5546875" style="350" customWidth="1"/>
    <col min="8" max="8" width="12.5546875" style="350" customWidth="1"/>
    <col min="9" max="16384" width="9.109375" style="350"/>
  </cols>
  <sheetData>
    <row r="1" spans="1:8" ht="18">
      <c r="A1" s="489" t="s">
        <v>69</v>
      </c>
      <c r="B1" s="489"/>
      <c r="C1" s="489"/>
      <c r="D1" s="489"/>
      <c r="E1" s="489"/>
      <c r="F1" s="489"/>
      <c r="G1" s="489"/>
      <c r="H1" s="489"/>
    </row>
    <row r="2" spans="1:8">
      <c r="A2" s="355" t="s">
        <v>838</v>
      </c>
      <c r="B2" s="355"/>
      <c r="C2" s="490"/>
      <c r="D2" s="490"/>
      <c r="E2" s="490"/>
      <c r="F2" s="490"/>
      <c r="H2" s="371" t="s">
        <v>839</v>
      </c>
    </row>
    <row r="3" spans="1:8" ht="31.2">
      <c r="A3" s="131" t="s">
        <v>423</v>
      </c>
      <c r="B3" s="225" t="s">
        <v>840</v>
      </c>
      <c r="C3" s="225" t="s">
        <v>108</v>
      </c>
      <c r="D3" s="225"/>
      <c r="E3" s="107" t="s">
        <v>841</v>
      </c>
      <c r="F3" s="225" t="s">
        <v>842</v>
      </c>
      <c r="G3" s="107" t="s">
        <v>843</v>
      </c>
      <c r="H3" s="107" t="s">
        <v>844</v>
      </c>
    </row>
    <row r="4" spans="1:8" ht="31.2">
      <c r="A4" s="131"/>
      <c r="B4" s="225"/>
      <c r="C4" s="99" t="s">
        <v>845</v>
      </c>
      <c r="D4" s="107" t="s">
        <v>846</v>
      </c>
      <c r="E4" s="107" t="s">
        <v>847</v>
      </c>
      <c r="F4" s="225"/>
      <c r="G4" s="107" t="s">
        <v>848</v>
      </c>
      <c r="H4" s="107" t="s">
        <v>849</v>
      </c>
    </row>
    <row r="5" spans="1:8">
      <c r="A5" s="109">
        <v>1</v>
      </c>
      <c r="B5" s="106">
        <v>2</v>
      </c>
      <c r="C5" s="109">
        <v>3</v>
      </c>
      <c r="D5" s="106">
        <v>4</v>
      </c>
      <c r="E5" s="106">
        <v>5</v>
      </c>
      <c r="F5" s="109">
        <v>6</v>
      </c>
      <c r="G5" s="106">
        <v>7</v>
      </c>
      <c r="H5" s="109">
        <v>8</v>
      </c>
    </row>
    <row r="6" spans="1:8">
      <c r="A6" s="127" t="s">
        <v>480</v>
      </c>
      <c r="B6" s="127"/>
      <c r="C6" s="127"/>
      <c r="D6" s="127"/>
      <c r="E6" s="127"/>
      <c r="F6" s="127"/>
      <c r="G6" s="127"/>
      <c r="H6" s="127"/>
    </row>
    <row r="7" spans="1:8">
      <c r="A7" s="127"/>
      <c r="B7" s="127"/>
      <c r="C7" s="127"/>
      <c r="D7" s="127"/>
      <c r="E7" s="127"/>
      <c r="F7" s="127"/>
      <c r="G7" s="127"/>
      <c r="H7" s="127"/>
    </row>
    <row r="8" spans="1:8">
      <c r="A8" s="127"/>
      <c r="B8" s="127"/>
      <c r="C8" s="127"/>
      <c r="D8" s="127"/>
      <c r="E8" s="127"/>
      <c r="F8" s="127"/>
      <c r="G8" s="127"/>
      <c r="H8" s="127"/>
    </row>
    <row r="9" spans="1:8">
      <c r="A9" s="127"/>
      <c r="B9" s="127"/>
      <c r="C9" s="127"/>
      <c r="D9" s="127"/>
      <c r="E9" s="127"/>
      <c r="F9" s="127"/>
      <c r="G9" s="127"/>
      <c r="H9" s="127"/>
    </row>
    <row r="10" spans="1:8">
      <c r="A10" s="127"/>
      <c r="B10" s="127"/>
      <c r="C10" s="127"/>
      <c r="D10" s="127"/>
      <c r="E10" s="127"/>
      <c r="F10" s="127"/>
      <c r="G10" s="127"/>
      <c r="H10" s="127"/>
    </row>
    <row r="11" spans="1:8">
      <c r="A11" s="127"/>
      <c r="B11" s="127"/>
      <c r="C11" s="127"/>
      <c r="D11" s="127"/>
      <c r="E11" s="127"/>
      <c r="F11" s="127"/>
      <c r="G11" s="127"/>
      <c r="H11" s="127"/>
    </row>
    <row r="12" spans="1:8">
      <c r="A12" s="127"/>
      <c r="B12" s="127"/>
      <c r="C12" s="127"/>
      <c r="D12" s="127"/>
      <c r="E12" s="127"/>
      <c r="F12" s="127"/>
      <c r="G12" s="127"/>
      <c r="H12" s="127"/>
    </row>
    <row r="13" spans="1:8">
      <c r="A13" s="350" t="s">
        <v>850</v>
      </c>
    </row>
    <row r="19" spans="6:8">
      <c r="F19" s="454" t="s">
        <v>105</v>
      </c>
      <c r="G19" s="454"/>
      <c r="H19" s="427"/>
    </row>
  </sheetData>
  <mergeCells count="7">
    <mergeCell ref="F19:H19"/>
    <mergeCell ref="A1:H1"/>
    <mergeCell ref="A3:A4"/>
    <mergeCell ref="B3:B4"/>
    <mergeCell ref="C3:D3"/>
    <mergeCell ref="F3:F4"/>
    <mergeCell ref="A6:H12"/>
  </mergeCells>
  <printOptions horizontalCentered="1"/>
  <pageMargins left="0.78740157480314965" right="0.78740157480314965" top="0.78740157480314965" bottom="0.78740157480314965" header="0" footer="0"/>
  <pageSetup paperSize="9" scale="7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BF56B-61E9-44A8-A008-CFFDE30627FC}">
  <dimension ref="A1:H32"/>
  <sheetViews>
    <sheetView view="pageBreakPreview" topLeftCell="A19" workbookViewId="0">
      <selection activeCell="D27" sqref="D27"/>
    </sheetView>
  </sheetViews>
  <sheetFormatPr defaultColWidth="9.109375" defaultRowHeight="15.6"/>
  <cols>
    <col min="1" max="1" width="6.6640625" style="350" bestFit="1" customWidth="1"/>
    <col min="2" max="2" width="31.109375" style="350" customWidth="1"/>
    <col min="3" max="8" width="16.44140625" style="350" customWidth="1"/>
    <col min="9" max="16384" width="9.109375" style="350"/>
  </cols>
  <sheetData>
    <row r="1" spans="1:8" ht="18">
      <c r="A1" s="414" t="s">
        <v>69</v>
      </c>
      <c r="B1" s="414"/>
      <c r="C1" s="414"/>
      <c r="D1" s="414"/>
      <c r="E1" s="414"/>
      <c r="F1" s="414"/>
      <c r="G1" s="475"/>
      <c r="H1" s="475"/>
    </row>
    <row r="2" spans="1:8">
      <c r="A2" s="488" t="s">
        <v>851</v>
      </c>
      <c r="B2" s="488"/>
      <c r="C2" s="419"/>
      <c r="D2" s="419"/>
      <c r="E2" s="419"/>
      <c r="H2" s="360" t="s">
        <v>852</v>
      </c>
    </row>
    <row r="3" spans="1:8">
      <c r="H3" s="426" t="s">
        <v>207</v>
      </c>
    </row>
    <row r="4" spans="1:8">
      <c r="A4" s="101" t="s">
        <v>853</v>
      </c>
      <c r="B4" s="101" t="s">
        <v>5</v>
      </c>
      <c r="C4" s="170" t="s">
        <v>1445</v>
      </c>
      <c r="D4" s="170"/>
      <c r="E4" s="126" t="s">
        <v>1446</v>
      </c>
      <c r="F4" s="126"/>
      <c r="G4" s="170" t="s">
        <v>1828</v>
      </c>
      <c r="H4" s="170"/>
    </row>
    <row r="5" spans="1:8" ht="31.2">
      <c r="A5" s="101"/>
      <c r="B5" s="101"/>
      <c r="C5" s="87" t="s">
        <v>548</v>
      </c>
      <c r="D5" s="86" t="s">
        <v>854</v>
      </c>
      <c r="E5" s="87" t="s">
        <v>140</v>
      </c>
      <c r="F5" s="106" t="s">
        <v>1588</v>
      </c>
      <c r="G5" s="87" t="s">
        <v>140</v>
      </c>
      <c r="H5" s="106" t="s">
        <v>1570</v>
      </c>
    </row>
    <row r="6" spans="1:8" ht="31.2">
      <c r="A6" s="91">
        <v>1</v>
      </c>
      <c r="B6" s="124" t="s">
        <v>855</v>
      </c>
      <c r="C6" s="40">
        <f>'F15'!C14</f>
        <v>70.192220000000006</v>
      </c>
      <c r="D6" s="40">
        <f>'F15'!D14</f>
        <v>64.838899999999981</v>
      </c>
      <c r="E6" s="40">
        <f>'F15'!E9</f>
        <v>76.724830000000011</v>
      </c>
      <c r="F6" s="40">
        <f>'F15'!F9</f>
        <v>73.972699977833557</v>
      </c>
      <c r="G6" s="40">
        <f>'F15'!G9</f>
        <v>91.938559999999995</v>
      </c>
      <c r="H6" s="40">
        <f>'F15'!H9</f>
        <v>95.46632166667402</v>
      </c>
    </row>
    <row r="7" spans="1:8">
      <c r="A7" s="91">
        <v>2</v>
      </c>
      <c r="B7" s="124" t="s">
        <v>167</v>
      </c>
      <c r="C7" s="40">
        <f>'F14-1'!D36</f>
        <v>194.58999999999997</v>
      </c>
      <c r="D7" s="40">
        <f>'F14-1'!E36</f>
        <v>228.81716672222419</v>
      </c>
      <c r="E7" s="40">
        <f>'F14-1'!F36</f>
        <v>242.64073159999998</v>
      </c>
      <c r="F7" s="40">
        <f>'F14-1'!G36</f>
        <v>249.36765606495732</v>
      </c>
      <c r="G7" s="40">
        <f>'F14-1'!H36</f>
        <v>245.1</v>
      </c>
      <c r="H7" s="40">
        <f>'F14-1'!I36</f>
        <v>262.83580606296107</v>
      </c>
    </row>
    <row r="8" spans="1:8" ht="31.2">
      <c r="A8" s="91">
        <v>3</v>
      </c>
      <c r="B8" s="124" t="s">
        <v>856</v>
      </c>
      <c r="C8" s="40">
        <f>'F16'!C51</f>
        <v>46.371902400000003</v>
      </c>
      <c r="D8" s="40">
        <f>'F16'!D51</f>
        <v>45.96232298078268</v>
      </c>
      <c r="E8" s="40">
        <f>'F16'!E51</f>
        <v>48.314999999999998</v>
      </c>
      <c r="F8" s="40">
        <f>'F16'!F51</f>
        <v>49.527227161654636</v>
      </c>
      <c r="G8" s="40">
        <f>'F16'!G51</f>
        <v>51.5850000000001</v>
      </c>
      <c r="H8" s="40">
        <f>'F16'!H51</f>
        <v>52.455314238583071</v>
      </c>
    </row>
    <row r="9" spans="1:8">
      <c r="A9" s="91">
        <v>4</v>
      </c>
      <c r="B9" s="124" t="s">
        <v>857</v>
      </c>
      <c r="C9" s="40">
        <v>11.44</v>
      </c>
      <c r="D9" s="40">
        <v>16.083600000000001</v>
      </c>
      <c r="E9" s="40">
        <v>16.399999999999999</v>
      </c>
      <c r="F9" s="40">
        <v>16.083600000000001</v>
      </c>
      <c r="G9" s="40">
        <v>11.44</v>
      </c>
      <c r="H9" s="40">
        <v>16.083600000000001</v>
      </c>
    </row>
    <row r="10" spans="1:8">
      <c r="A10" s="91"/>
      <c r="B10" s="124" t="s">
        <v>858</v>
      </c>
      <c r="C10" s="40"/>
      <c r="D10" s="40"/>
      <c r="E10" s="224"/>
      <c r="F10" s="5"/>
      <c r="G10" s="224"/>
      <c r="H10" s="5"/>
    </row>
    <row r="11" spans="1:8">
      <c r="A11" s="91">
        <v>5</v>
      </c>
      <c r="B11" s="124" t="s">
        <v>859</v>
      </c>
      <c r="C11" s="40">
        <v>0</v>
      </c>
      <c r="D11" s="40">
        <v>0</v>
      </c>
      <c r="E11" s="40">
        <v>0</v>
      </c>
      <c r="F11" s="40">
        <v>0</v>
      </c>
      <c r="G11" s="40">
        <v>0</v>
      </c>
      <c r="H11" s="40">
        <v>0</v>
      </c>
    </row>
    <row r="12" spans="1:8">
      <c r="A12" s="89"/>
      <c r="B12" s="121" t="s">
        <v>860</v>
      </c>
      <c r="C12" s="41">
        <f>SUM(C6:C9)-C11</f>
        <v>322.5941224</v>
      </c>
      <c r="D12" s="41">
        <f>SUM(D6:D9)-D11</f>
        <v>355.70198970300686</v>
      </c>
      <c r="E12" s="41">
        <f>SUM(E6:E9)-E11</f>
        <v>384.08056159999995</v>
      </c>
      <c r="F12" s="41">
        <f t="shared" ref="F12:H12" si="0">SUM(F6:F9)-F11</f>
        <v>388.9511832044455</v>
      </c>
      <c r="G12" s="41">
        <f>(SUM(G6:G9)-G11)</f>
        <v>400.06356000000005</v>
      </c>
      <c r="H12" s="41">
        <f t="shared" si="0"/>
        <v>426.84104196821818</v>
      </c>
    </row>
    <row r="14" spans="1:8">
      <c r="A14" s="101" t="s">
        <v>853</v>
      </c>
      <c r="B14" s="101" t="s">
        <v>5</v>
      </c>
      <c r="C14" s="170" t="s">
        <v>1445</v>
      </c>
      <c r="D14" s="170"/>
      <c r="E14" s="126" t="s">
        <v>1446</v>
      </c>
      <c r="F14" s="126"/>
      <c r="G14" s="170" t="s">
        <v>1828</v>
      </c>
      <c r="H14" s="170"/>
    </row>
    <row r="15" spans="1:8" ht="31.2">
      <c r="A15" s="101"/>
      <c r="B15" s="101"/>
      <c r="C15" s="87" t="s">
        <v>548</v>
      </c>
      <c r="D15" s="86" t="s">
        <v>15</v>
      </c>
      <c r="E15" s="87" t="s">
        <v>140</v>
      </c>
      <c r="F15" s="106" t="s">
        <v>1588</v>
      </c>
      <c r="G15" s="87" t="s">
        <v>140</v>
      </c>
      <c r="H15" s="106" t="s">
        <v>1570</v>
      </c>
    </row>
    <row r="16" spans="1:8" ht="31.2">
      <c r="A16" s="91">
        <v>1</v>
      </c>
      <c r="B16" s="124" t="s">
        <v>855</v>
      </c>
      <c r="C16" s="40"/>
      <c r="D16" s="40">
        <f>'F15'!D11</f>
        <v>52.215700000000005</v>
      </c>
      <c r="E16" s="40"/>
      <c r="F16" s="40"/>
      <c r="G16" s="40"/>
      <c r="H16" s="40"/>
    </row>
    <row r="17" spans="1:8">
      <c r="A17" s="91">
        <v>2</v>
      </c>
      <c r="B17" s="124" t="s">
        <v>167</v>
      </c>
      <c r="C17" s="40"/>
      <c r="D17" s="40"/>
      <c r="E17" s="40"/>
      <c r="F17" s="40"/>
      <c r="G17" s="40"/>
      <c r="H17" s="40"/>
    </row>
    <row r="18" spans="1:8" ht="31.2">
      <c r="A18" s="91">
        <v>3</v>
      </c>
      <c r="B18" s="124" t="s">
        <v>856</v>
      </c>
      <c r="C18" s="40"/>
      <c r="D18" s="40"/>
      <c r="E18" s="40"/>
      <c r="F18" s="40"/>
      <c r="G18" s="40"/>
      <c r="H18" s="40"/>
    </row>
    <row r="19" spans="1:8">
      <c r="A19" s="91">
        <v>4</v>
      </c>
      <c r="B19" s="124" t="s">
        <v>857</v>
      </c>
      <c r="C19" s="40"/>
      <c r="D19" s="40"/>
      <c r="E19" s="40"/>
      <c r="F19" s="40"/>
      <c r="G19" s="40"/>
      <c r="H19" s="40"/>
    </row>
    <row r="20" spans="1:8">
      <c r="A20" s="91"/>
      <c r="B20" s="124" t="s">
        <v>858</v>
      </c>
      <c r="C20" s="40"/>
      <c r="D20" s="40"/>
      <c r="E20" s="224"/>
      <c r="F20" s="5"/>
      <c r="G20" s="224"/>
      <c r="H20" s="5"/>
    </row>
    <row r="21" spans="1:8">
      <c r="A21" s="91">
        <v>5</v>
      </c>
      <c r="B21" s="124" t="s">
        <v>859</v>
      </c>
      <c r="C21" s="40"/>
      <c r="D21" s="40"/>
      <c r="E21" s="224"/>
      <c r="F21" s="5"/>
      <c r="G21" s="224"/>
      <c r="H21" s="5"/>
    </row>
    <row r="22" spans="1:8">
      <c r="A22" s="89"/>
      <c r="B22" s="121" t="s">
        <v>860</v>
      </c>
      <c r="C22" s="41"/>
      <c r="D22" s="41"/>
      <c r="E22" s="41"/>
      <c r="F22" s="41"/>
      <c r="G22" s="41"/>
      <c r="H22" s="41"/>
    </row>
    <row r="23" spans="1:8">
      <c r="A23" s="91">
        <v>2</v>
      </c>
      <c r="B23" s="124" t="s">
        <v>167</v>
      </c>
      <c r="C23" s="40"/>
      <c r="D23" s="40">
        <f>'F14-1'!E37</f>
        <v>242.80459999999997</v>
      </c>
      <c r="E23" s="40"/>
      <c r="F23" s="40"/>
      <c r="G23" s="40"/>
      <c r="H23" s="40"/>
    </row>
    <row r="24" spans="1:8" ht="31.2">
      <c r="A24" s="91">
        <v>3</v>
      </c>
      <c r="B24" s="124" t="s">
        <v>856</v>
      </c>
      <c r="C24" s="40"/>
      <c r="D24" s="40">
        <f>'F16'!D38</f>
        <v>70.044900000000013</v>
      </c>
      <c r="E24" s="40"/>
      <c r="F24" s="40"/>
      <c r="G24" s="40"/>
      <c r="H24" s="40"/>
    </row>
    <row r="25" spans="1:8">
      <c r="A25" s="89"/>
      <c r="B25" s="121" t="s">
        <v>860</v>
      </c>
      <c r="C25" s="41">
        <f>SUM(C19:C22)-C24</f>
        <v>0</v>
      </c>
      <c r="D25" s="41">
        <f>D16+D23+D24</f>
        <v>365.0652</v>
      </c>
      <c r="E25" s="41"/>
      <c r="F25" s="41">
        <f t="shared" ref="F25" si="1">SUM(F19:F22)-F24</f>
        <v>0</v>
      </c>
      <c r="G25" s="41"/>
      <c r="H25" s="41"/>
    </row>
    <row r="32" spans="1:8">
      <c r="F32" s="454" t="s">
        <v>105</v>
      </c>
      <c r="G32" s="454"/>
      <c r="H32" s="454"/>
    </row>
  </sheetData>
  <mergeCells count="13">
    <mergeCell ref="F32:H32"/>
    <mergeCell ref="A1:F1"/>
    <mergeCell ref="A2:B2"/>
    <mergeCell ref="A4:A5"/>
    <mergeCell ref="B4:B5"/>
    <mergeCell ref="C4:D4"/>
    <mergeCell ref="E4:F4"/>
    <mergeCell ref="A14:A15"/>
    <mergeCell ref="B14:B15"/>
    <mergeCell ref="C14:D14"/>
    <mergeCell ref="E14:F14"/>
    <mergeCell ref="G4:H4"/>
    <mergeCell ref="G14:H14"/>
  </mergeCells>
  <printOptions horizontalCentered="1"/>
  <pageMargins left="0.78740157480314965" right="0.78740157480314965" top="0.78740157480314965" bottom="0.78740157480314965" header="0" footer="0"/>
  <pageSetup paperSize="9" scale="7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C0F8D-90DD-4532-862A-58433590B1F0}">
  <dimension ref="A1:P34"/>
  <sheetViews>
    <sheetView view="pageBreakPreview" topLeftCell="A22" workbookViewId="0">
      <selection activeCell="D27" sqref="D27"/>
    </sheetView>
  </sheetViews>
  <sheetFormatPr defaultColWidth="9.109375" defaultRowHeight="15.6"/>
  <cols>
    <col min="1" max="1" width="9.109375" style="350"/>
    <col min="2" max="2" width="58.5546875" style="350" customWidth="1"/>
    <col min="3" max="3" width="13" style="366" customWidth="1"/>
    <col min="4" max="4" width="12.109375" style="366" customWidth="1"/>
    <col min="5" max="6" width="12.109375" style="350" customWidth="1"/>
    <col min="7" max="7" width="12.88671875" style="350" customWidth="1"/>
    <col min="8" max="9" width="10.5546875" style="350" customWidth="1"/>
    <col min="10" max="10" width="10.44140625" style="350" customWidth="1"/>
    <col min="11" max="11" width="9.109375" style="350"/>
    <col min="12" max="12" width="4.6640625" style="350" customWidth="1"/>
    <col min="13" max="14" width="10.5546875" style="350" customWidth="1"/>
    <col min="15" max="15" width="10.44140625" style="350" customWidth="1"/>
    <col min="16" max="16384" width="9.109375" style="350"/>
  </cols>
  <sheetData>
    <row r="1" spans="1:16" ht="18">
      <c r="A1" s="414" t="s">
        <v>69</v>
      </c>
      <c r="B1" s="414"/>
      <c r="C1" s="414"/>
      <c r="D1" s="414"/>
      <c r="E1" s="414"/>
      <c r="F1" s="475"/>
      <c r="G1" s="475"/>
    </row>
    <row r="2" spans="1:16" ht="18">
      <c r="A2" s="429" t="s">
        <v>1589</v>
      </c>
    </row>
    <row r="3" spans="1:16">
      <c r="A3" s="378"/>
    </row>
    <row r="4" spans="1:16">
      <c r="A4" s="378"/>
    </row>
    <row r="5" spans="1:16">
      <c r="A5" s="378" t="s">
        <v>1512</v>
      </c>
      <c r="H5" s="369"/>
      <c r="I5" s="369"/>
      <c r="J5" s="369"/>
      <c r="K5" s="369"/>
      <c r="M5" s="369"/>
      <c r="N5" s="369"/>
      <c r="O5" s="369"/>
      <c r="P5" s="369"/>
    </row>
    <row r="6" spans="1:16" ht="31.2">
      <c r="A6" s="106" t="s">
        <v>1513</v>
      </c>
      <c r="B6" s="222" t="s">
        <v>5</v>
      </c>
      <c r="C6" s="106" t="s">
        <v>1514</v>
      </c>
      <c r="D6" s="106" t="s">
        <v>1515</v>
      </c>
      <c r="H6" s="483"/>
      <c r="I6" s="483"/>
      <c r="J6" s="484"/>
      <c r="K6" s="483"/>
      <c r="M6" s="483"/>
      <c r="N6" s="483"/>
      <c r="O6" s="484"/>
      <c r="P6" s="483"/>
    </row>
    <row r="7" spans="1:16">
      <c r="A7" s="99">
        <v>1</v>
      </c>
      <c r="B7" s="133" t="s">
        <v>1516</v>
      </c>
      <c r="C7" s="99" t="s">
        <v>76</v>
      </c>
      <c r="D7" s="223">
        <f>SUM('F13'!D6:D8)</f>
        <v>339.61838970300687</v>
      </c>
      <c r="H7" s="485"/>
      <c r="I7" s="485"/>
      <c r="J7" s="486"/>
      <c r="K7" s="485"/>
      <c r="M7" s="412"/>
      <c r="N7" s="412"/>
      <c r="O7" s="412"/>
      <c r="P7" s="412"/>
    </row>
    <row r="8" spans="1:16">
      <c r="A8" s="99">
        <v>2</v>
      </c>
      <c r="B8" s="133" t="s">
        <v>1517</v>
      </c>
      <c r="C8" s="99" t="s">
        <v>84</v>
      </c>
      <c r="D8" s="223">
        <f>'F13'!D25</f>
        <v>365.0652</v>
      </c>
    </row>
    <row r="9" spans="1:16">
      <c r="A9" s="99">
        <v>3</v>
      </c>
      <c r="B9" s="133" t="s">
        <v>1518</v>
      </c>
      <c r="C9" s="99" t="s">
        <v>1519</v>
      </c>
      <c r="D9" s="223">
        <f>D7-D8</f>
        <v>-25.446810296993135</v>
      </c>
    </row>
    <row r="10" spans="1:16">
      <c r="A10" s="99">
        <v>4</v>
      </c>
      <c r="B10" s="133" t="s">
        <v>1520</v>
      </c>
      <c r="C10" s="99" t="s">
        <v>1836</v>
      </c>
      <c r="D10" s="223">
        <f>D9*50%</f>
        <v>-12.723405148496568</v>
      </c>
    </row>
    <row r="11" spans="1:16">
      <c r="A11" s="99">
        <v>5</v>
      </c>
      <c r="B11" s="133" t="s">
        <v>1521</v>
      </c>
      <c r="C11" s="99" t="s">
        <v>1837</v>
      </c>
      <c r="D11" s="223">
        <f>D9*50%</f>
        <v>-12.723405148496568</v>
      </c>
      <c r="J11" s="412"/>
    </row>
    <row r="12" spans="1:16">
      <c r="A12" s="99">
        <v>6</v>
      </c>
      <c r="B12" s="133" t="s">
        <v>1522</v>
      </c>
      <c r="C12" s="99"/>
      <c r="D12" s="223">
        <f>D10</f>
        <v>-12.723405148496568</v>
      </c>
    </row>
    <row r="15" spans="1:16">
      <c r="A15" s="378" t="s">
        <v>1523</v>
      </c>
    </row>
    <row r="16" spans="1:16" ht="31.2">
      <c r="A16" s="106" t="s">
        <v>1513</v>
      </c>
      <c r="B16" s="222" t="s">
        <v>5</v>
      </c>
      <c r="C16" s="106" t="s">
        <v>1514</v>
      </c>
      <c r="D16" s="106" t="s">
        <v>1515</v>
      </c>
    </row>
    <row r="17" spans="1:4">
      <c r="A17" s="99">
        <v>1</v>
      </c>
      <c r="B17" s="133" t="s">
        <v>1524</v>
      </c>
      <c r="C17" s="99" t="s">
        <v>76</v>
      </c>
      <c r="D17" s="223">
        <f ca="1">'F19'!D12</f>
        <v>19.544808000530217</v>
      </c>
    </row>
    <row r="18" spans="1:4">
      <c r="A18" s="99">
        <v>2</v>
      </c>
      <c r="B18" s="133" t="s">
        <v>1525</v>
      </c>
      <c r="C18" s="99" t="s">
        <v>84</v>
      </c>
      <c r="D18" s="223">
        <v>0</v>
      </c>
    </row>
    <row r="19" spans="1:4">
      <c r="A19" s="99">
        <v>3</v>
      </c>
      <c r="B19" s="133" t="s">
        <v>1526</v>
      </c>
      <c r="C19" s="99" t="s">
        <v>1519</v>
      </c>
      <c r="D19" s="223">
        <f ca="1">D17-D18</f>
        <v>19.544808000530217</v>
      </c>
    </row>
    <row r="20" spans="1:4">
      <c r="A20" s="99">
        <v>4</v>
      </c>
      <c r="B20" s="133" t="s">
        <v>1838</v>
      </c>
      <c r="C20" s="99" t="s">
        <v>1836</v>
      </c>
      <c r="D20" s="223">
        <f ca="1">D19*50%</f>
        <v>9.7724040002651087</v>
      </c>
    </row>
    <row r="21" spans="1:4" ht="31.2">
      <c r="A21" s="99">
        <v>5</v>
      </c>
      <c r="B21" s="133" t="s">
        <v>1839</v>
      </c>
      <c r="C21" s="99" t="s">
        <v>1837</v>
      </c>
      <c r="D21" s="223">
        <f ca="1">D19*50%</f>
        <v>9.7724040002651087</v>
      </c>
    </row>
    <row r="24" spans="1:4">
      <c r="A24" s="378" t="s">
        <v>1527</v>
      </c>
    </row>
    <row r="25" spans="1:4" ht="31.2">
      <c r="A25" s="106" t="s">
        <v>1513</v>
      </c>
      <c r="B25" s="222" t="s">
        <v>5</v>
      </c>
      <c r="C25" s="106" t="s">
        <v>1514</v>
      </c>
      <c r="D25" s="106" t="s">
        <v>1515</v>
      </c>
    </row>
    <row r="26" spans="1:4">
      <c r="A26" s="99">
        <v>1</v>
      </c>
      <c r="B26" s="133" t="s">
        <v>1528</v>
      </c>
      <c r="C26" s="99" t="s">
        <v>76</v>
      </c>
      <c r="D26" s="223">
        <f ca="1">Incentive!D23</f>
        <v>12.273919192057649</v>
      </c>
    </row>
    <row r="27" spans="1:4">
      <c r="A27" s="99">
        <v>2</v>
      </c>
      <c r="B27" s="133" t="s">
        <v>1840</v>
      </c>
      <c r="C27" s="99" t="s">
        <v>1842</v>
      </c>
      <c r="D27" s="223">
        <f ca="1">D26*50%</f>
        <v>6.1369595960288246</v>
      </c>
    </row>
    <row r="28" spans="1:4" ht="31.2">
      <c r="A28" s="99">
        <v>3</v>
      </c>
      <c r="B28" s="133" t="s">
        <v>1841</v>
      </c>
      <c r="C28" s="99" t="s">
        <v>1843</v>
      </c>
      <c r="D28" s="223">
        <f ca="1">D26*50%</f>
        <v>6.1369595960288246</v>
      </c>
    </row>
    <row r="34" spans="3:4">
      <c r="C34" s="487" t="s">
        <v>105</v>
      </c>
      <c r="D34" s="449"/>
    </row>
  </sheetData>
  <mergeCells count="3">
    <mergeCell ref="H5:K5"/>
    <mergeCell ref="M5:P5"/>
    <mergeCell ref="A1:E1"/>
  </mergeCells>
  <printOptions horizontalCentered="1"/>
  <pageMargins left="0.78740157480314965" right="0.78740157480314965" top="0.78740157480314965" bottom="0.78740157480314965" header="0" footer="0"/>
  <pageSetup paperSize="9" scale="75" orientation="landscape" r:id="rId1"/>
  <colBreaks count="1" manualBreakCount="1">
    <brk id="8" min="1" max="3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203E-2850-4022-8F49-8964299B7357}">
  <dimension ref="A1:K45"/>
  <sheetViews>
    <sheetView view="pageBreakPreview" topLeftCell="A25" workbookViewId="0">
      <selection activeCell="D27" sqref="D27"/>
    </sheetView>
  </sheetViews>
  <sheetFormatPr defaultColWidth="9.109375" defaultRowHeight="15.6"/>
  <cols>
    <col min="1" max="1" width="5.44140625" style="350" customWidth="1"/>
    <col min="2" max="2" width="44" style="350" customWidth="1"/>
    <col min="3" max="3" width="8.6640625" style="350" bestFit="1" customWidth="1"/>
    <col min="4" max="9" width="14.6640625" style="350" customWidth="1"/>
    <col min="10" max="10" width="13.88671875" style="350" bestFit="1" customWidth="1"/>
    <col min="11" max="11" width="12.5546875" style="350" bestFit="1" customWidth="1"/>
    <col min="12" max="16384" width="9.109375" style="350"/>
  </cols>
  <sheetData>
    <row r="1" spans="1:9" ht="18">
      <c r="A1" s="474" t="s">
        <v>69</v>
      </c>
      <c r="B1" s="475"/>
      <c r="C1" s="475"/>
      <c r="D1" s="475"/>
      <c r="E1" s="475"/>
      <c r="F1" s="475"/>
    </row>
    <row r="2" spans="1:9">
      <c r="A2" s="355" t="s">
        <v>861</v>
      </c>
      <c r="B2" s="355"/>
      <c r="C2" s="355"/>
      <c r="D2" s="355"/>
      <c r="E2" s="355"/>
      <c r="F2" s="355"/>
      <c r="G2" s="419"/>
      <c r="H2" s="419"/>
      <c r="I2" s="360" t="s">
        <v>862</v>
      </c>
    </row>
    <row r="3" spans="1:9">
      <c r="A3" s="426"/>
      <c r="B3" s="426"/>
      <c r="C3" s="426"/>
      <c r="D3" s="426"/>
      <c r="E3" s="426"/>
      <c r="F3" s="426"/>
      <c r="H3" s="449"/>
      <c r="I3" s="449" t="s">
        <v>207</v>
      </c>
    </row>
    <row r="4" spans="1:9" s="367" customFormat="1" ht="31.2" customHeight="1">
      <c r="A4" s="126" t="s">
        <v>423</v>
      </c>
      <c r="B4" s="126" t="s">
        <v>5</v>
      </c>
      <c r="C4" s="170" t="s">
        <v>61</v>
      </c>
      <c r="D4" s="170" t="s">
        <v>1445</v>
      </c>
      <c r="E4" s="170"/>
      <c r="F4" s="126" t="s">
        <v>1446</v>
      </c>
      <c r="G4" s="126"/>
      <c r="H4" s="170" t="s">
        <v>1828</v>
      </c>
      <c r="I4" s="170"/>
    </row>
    <row r="5" spans="1:9" s="378" customFormat="1" ht="31.2">
      <c r="A5" s="126"/>
      <c r="B5" s="126"/>
      <c r="C5" s="170"/>
      <c r="D5" s="87" t="s">
        <v>1845</v>
      </c>
      <c r="E5" s="87" t="s">
        <v>15</v>
      </c>
      <c r="F5" s="87" t="s">
        <v>1845</v>
      </c>
      <c r="G5" s="87" t="s">
        <v>1583</v>
      </c>
      <c r="H5" s="87" t="s">
        <v>140</v>
      </c>
      <c r="I5" s="87" t="s">
        <v>1570</v>
      </c>
    </row>
    <row r="6" spans="1:9">
      <c r="A6" s="107">
        <v>1</v>
      </c>
      <c r="B6" s="206" t="s">
        <v>23</v>
      </c>
      <c r="C6" s="6"/>
      <c r="D6" s="6"/>
      <c r="E6" s="6"/>
      <c r="F6" s="6"/>
      <c r="G6" s="6"/>
      <c r="H6" s="6"/>
      <c r="I6" s="6"/>
    </row>
    <row r="7" spans="1:9">
      <c r="A7" s="107" t="s">
        <v>863</v>
      </c>
      <c r="B7" s="133" t="s">
        <v>864</v>
      </c>
      <c r="C7" s="6"/>
      <c r="D7" s="6"/>
      <c r="E7" s="6">
        <v>133.3647</v>
      </c>
      <c r="F7" s="6"/>
      <c r="G7" s="6"/>
      <c r="H7" s="6"/>
      <c r="I7" s="6"/>
    </row>
    <row r="8" spans="1:9">
      <c r="A8" s="107" t="s">
        <v>865</v>
      </c>
      <c r="B8" s="133" t="s">
        <v>866</v>
      </c>
      <c r="C8" s="6"/>
      <c r="D8" s="6"/>
      <c r="E8" s="6">
        <v>0</v>
      </c>
      <c r="F8" s="6"/>
      <c r="G8" s="6"/>
      <c r="H8" s="6"/>
      <c r="I8" s="6"/>
    </row>
    <row r="9" spans="1:9">
      <c r="A9" s="107"/>
      <c r="B9" s="133" t="s">
        <v>867</v>
      </c>
      <c r="C9" s="6"/>
      <c r="D9" s="6"/>
      <c r="E9" s="6">
        <f>E7+E8</f>
        <v>133.3647</v>
      </c>
      <c r="F9" s="6"/>
      <c r="G9" s="6"/>
      <c r="H9" s="6"/>
      <c r="I9" s="6"/>
    </row>
    <row r="10" spans="1:9">
      <c r="A10" s="107">
        <v>2</v>
      </c>
      <c r="B10" s="133" t="s">
        <v>24</v>
      </c>
      <c r="C10" s="6"/>
      <c r="D10" s="6"/>
      <c r="E10" s="6">
        <v>6.2813999999999997</v>
      </c>
      <c r="F10" s="6"/>
      <c r="G10" s="6"/>
      <c r="H10" s="6"/>
      <c r="I10" s="6"/>
    </row>
    <row r="11" spans="1:9">
      <c r="A11" s="107">
        <v>3</v>
      </c>
      <c r="B11" s="133" t="s">
        <v>25</v>
      </c>
      <c r="C11" s="6"/>
      <c r="D11" s="6"/>
      <c r="E11" s="6">
        <v>49.269599999999997</v>
      </c>
      <c r="F11" s="6"/>
      <c r="G11" s="6"/>
      <c r="H11" s="6"/>
      <c r="I11" s="6"/>
    </row>
    <row r="12" spans="1:9">
      <c r="A12" s="107">
        <v>4</v>
      </c>
      <c r="B12" s="133" t="s">
        <v>26</v>
      </c>
      <c r="C12" s="6"/>
      <c r="D12" s="6"/>
      <c r="E12" s="6">
        <v>20.953899999999997</v>
      </c>
      <c r="F12" s="6"/>
      <c r="G12" s="6"/>
      <c r="H12" s="6"/>
      <c r="I12" s="6"/>
    </row>
    <row r="13" spans="1:9">
      <c r="A13" s="107">
        <v>5</v>
      </c>
      <c r="B13" s="133" t="s">
        <v>868</v>
      </c>
      <c r="C13" s="6"/>
      <c r="D13" s="6"/>
      <c r="E13" s="6">
        <v>1.1015000000000001</v>
      </c>
      <c r="F13" s="6"/>
      <c r="G13" s="6"/>
      <c r="H13" s="6"/>
      <c r="I13" s="6"/>
    </row>
    <row r="14" spans="1:9">
      <c r="A14" s="107">
        <v>6</v>
      </c>
      <c r="B14" s="133" t="s">
        <v>869</v>
      </c>
      <c r="C14" s="6"/>
      <c r="D14" s="6"/>
      <c r="E14" s="6">
        <v>0.43890000000000001</v>
      </c>
      <c r="F14" s="6"/>
      <c r="G14" s="6"/>
      <c r="H14" s="6"/>
      <c r="I14" s="6"/>
    </row>
    <row r="15" spans="1:9">
      <c r="A15" s="107"/>
      <c r="B15" s="133"/>
      <c r="C15" s="6"/>
      <c r="D15" s="6"/>
      <c r="E15" s="6"/>
      <c r="F15" s="6"/>
      <c r="G15" s="6"/>
      <c r="H15" s="6"/>
      <c r="I15" s="6"/>
    </row>
    <row r="16" spans="1:9">
      <c r="A16" s="107"/>
      <c r="B16" s="133" t="s">
        <v>870</v>
      </c>
      <c r="C16" s="6"/>
      <c r="D16" s="6"/>
      <c r="E16" s="6"/>
      <c r="F16" s="6"/>
      <c r="G16" s="6"/>
      <c r="H16" s="6"/>
      <c r="I16" s="6"/>
    </row>
    <row r="17" spans="1:11">
      <c r="A17" s="107"/>
      <c r="B17" s="133" t="s">
        <v>871</v>
      </c>
      <c r="C17" s="6"/>
      <c r="D17" s="6"/>
      <c r="E17" s="6"/>
      <c r="F17" s="6"/>
      <c r="G17" s="6"/>
      <c r="H17" s="6"/>
      <c r="I17" s="6"/>
    </row>
    <row r="18" spans="1:11">
      <c r="A18" s="107"/>
      <c r="B18" s="133" t="s">
        <v>872</v>
      </c>
      <c r="C18" s="6"/>
      <c r="D18" s="6"/>
      <c r="E18" s="6"/>
      <c r="F18" s="6"/>
      <c r="G18" s="6"/>
      <c r="H18" s="6"/>
      <c r="I18" s="6"/>
    </row>
    <row r="19" spans="1:11">
      <c r="A19" s="107"/>
      <c r="B19" s="206" t="s">
        <v>873</v>
      </c>
      <c r="C19" s="53"/>
      <c r="D19" s="53"/>
      <c r="E19" s="53">
        <f>SUM(E9:E14)</f>
        <v>211.40999999999997</v>
      </c>
      <c r="F19" s="53"/>
      <c r="G19" s="53"/>
      <c r="H19" s="53"/>
      <c r="I19" s="53"/>
    </row>
    <row r="20" spans="1:11">
      <c r="A20" s="107"/>
      <c r="B20" s="206"/>
      <c r="C20" s="53"/>
      <c r="D20" s="53"/>
      <c r="E20" s="53"/>
      <c r="F20" s="53"/>
      <c r="G20" s="53"/>
      <c r="H20" s="53"/>
      <c r="I20" s="53"/>
    </row>
    <row r="21" spans="1:11">
      <c r="A21" s="107"/>
      <c r="B21" s="133" t="s">
        <v>874</v>
      </c>
      <c r="C21" s="216"/>
      <c r="D21" s="54">
        <v>0.06</v>
      </c>
      <c r="E21" s="54">
        <f>AVERAGE('F14-2'!C7:E7)</f>
        <v>5.8932626162154632E-2</v>
      </c>
      <c r="F21" s="54">
        <v>5.8900000000000001E-2</v>
      </c>
      <c r="G21" s="54">
        <f>AVERAGE('F14-2'!D7:F7)</f>
        <v>5.4009209576463414E-2</v>
      </c>
      <c r="H21" s="54">
        <v>0.06</v>
      </c>
      <c r="I21" s="54">
        <f>AVERAGE('F14-2'!D7:F7)</f>
        <v>5.4009209576463414E-2</v>
      </c>
    </row>
    <row r="22" spans="1:11">
      <c r="A22" s="107"/>
      <c r="B22" s="133" t="s">
        <v>875</v>
      </c>
      <c r="C22" s="55">
        <v>8.2299999999999998E-2</v>
      </c>
      <c r="D22" s="217">
        <v>8.2321519302279197E-2</v>
      </c>
      <c r="E22" s="55">
        <f>C22</f>
        <v>8.2299999999999998E-2</v>
      </c>
      <c r="F22" s="217">
        <v>8.2299999999999998E-2</v>
      </c>
      <c r="G22" s="55">
        <f>E22</f>
        <v>8.2299999999999998E-2</v>
      </c>
      <c r="H22" s="217">
        <v>8.2365143419940196E-2</v>
      </c>
      <c r="I22" s="55">
        <f>G22</f>
        <v>8.2299999999999998E-2</v>
      </c>
      <c r="J22" s="477"/>
    </row>
    <row r="23" spans="1:11">
      <c r="A23" s="107"/>
      <c r="B23" s="133" t="s">
        <v>876</v>
      </c>
      <c r="C23" s="218"/>
      <c r="D23" s="219">
        <v>17285</v>
      </c>
      <c r="E23" s="219">
        <v>16653</v>
      </c>
      <c r="F23" s="219">
        <v>16608</v>
      </c>
      <c r="G23" s="219">
        <v>17311.793000000001</v>
      </c>
      <c r="H23" s="219">
        <v>19850</v>
      </c>
      <c r="I23" s="219">
        <v>17311.793000000001</v>
      </c>
      <c r="J23" s="477"/>
      <c r="K23" s="453"/>
    </row>
    <row r="24" spans="1:11" ht="31.2">
      <c r="A24" s="107"/>
      <c r="B24" s="133" t="s">
        <v>877</v>
      </c>
      <c r="C24" s="55">
        <v>7.2218</v>
      </c>
      <c r="D24" s="6">
        <v>7.2206503954186001</v>
      </c>
      <c r="E24" s="55">
        <f>C24</f>
        <v>7.2218</v>
      </c>
      <c r="F24" s="6">
        <v>7.2218</v>
      </c>
      <c r="G24" s="55">
        <f>E24</f>
        <v>7.2218</v>
      </c>
      <c r="H24" s="6">
        <v>7.2244940757051497</v>
      </c>
      <c r="I24" s="55">
        <f>G24</f>
        <v>7.2218</v>
      </c>
    </row>
    <row r="25" spans="1:11">
      <c r="A25" s="107"/>
      <c r="B25" s="133" t="s">
        <v>59</v>
      </c>
      <c r="C25" s="218"/>
      <c r="D25" s="219">
        <v>152</v>
      </c>
      <c r="E25" s="219">
        <v>149</v>
      </c>
      <c r="F25" s="219">
        <v>150</v>
      </c>
      <c r="G25" s="219">
        <v>153</v>
      </c>
      <c r="H25" s="219">
        <v>165</v>
      </c>
      <c r="I25" s="219">
        <v>153</v>
      </c>
      <c r="J25" s="442"/>
    </row>
    <row r="26" spans="1:11" ht="31.2">
      <c r="A26" s="107"/>
      <c r="B26" s="133" t="s">
        <v>878</v>
      </c>
      <c r="C26" s="56">
        <v>8.831999999999999</v>
      </c>
      <c r="D26" s="56">
        <v>7.72</v>
      </c>
      <c r="E26" s="56">
        <f>C26*(1+E21)</f>
        <v>9.3524929542641484</v>
      </c>
      <c r="F26" s="220">
        <v>9.9</v>
      </c>
      <c r="G26" s="56">
        <f>E26*(1+G21)</f>
        <v>9.8576137062933995</v>
      </c>
      <c r="H26" s="15">
        <v>8.67</v>
      </c>
      <c r="I26" s="56">
        <f>G26*(1+I21)</f>
        <v>10.390015630880418</v>
      </c>
      <c r="J26" s="478"/>
    </row>
    <row r="27" spans="1:11">
      <c r="A27" s="107"/>
      <c r="B27" s="133"/>
      <c r="C27" s="221"/>
      <c r="D27" s="57"/>
      <c r="E27" s="221"/>
      <c r="F27" s="57"/>
      <c r="G27" s="57"/>
      <c r="H27" s="57"/>
      <c r="I27" s="57"/>
      <c r="J27" s="442"/>
      <c r="K27" s="442"/>
    </row>
    <row r="28" spans="1:11">
      <c r="A28" s="107"/>
      <c r="B28" s="133" t="s">
        <v>879</v>
      </c>
      <c r="C28" s="221"/>
      <c r="D28" s="6">
        <f>((D22*D23*D26)/100)</f>
        <v>109.84999999999997</v>
      </c>
      <c r="E28" s="6">
        <f>((E22*E23*E26)/100)</f>
        <v>128.17983463273799</v>
      </c>
      <c r="F28" s="6">
        <f>((F22*F23*F26)/100)+0.04</f>
        <v>135.35700159999999</v>
      </c>
      <c r="G28" s="6">
        <f>((G22*G23*G26)/100)</f>
        <v>140.44739262886952</v>
      </c>
      <c r="H28" s="6">
        <f>((H22*H23*H26)/100)</f>
        <v>141.74999999999997</v>
      </c>
      <c r="I28" s="6">
        <f t="shared" ref="I28" si="0">(I22*I23*I26)/100</f>
        <v>148.03284529183</v>
      </c>
      <c r="K28" s="479"/>
    </row>
    <row r="29" spans="1:11">
      <c r="A29" s="107"/>
      <c r="B29" s="133" t="s">
        <v>880</v>
      </c>
      <c r="C29" s="221"/>
      <c r="D29" s="6">
        <f>((D24*D25*D26)/100)</f>
        <v>84.730000000000018</v>
      </c>
      <c r="E29" s="6">
        <f>((E24*E25*E26)/100)</f>
        <v>100.63733208948619</v>
      </c>
      <c r="F29" s="6">
        <f>((F24*F25*F26)/100)+0.04</f>
        <v>107.28373000000001</v>
      </c>
      <c r="G29" s="6">
        <f>((G24*G25*G26)/100)</f>
        <v>108.92026343608781</v>
      </c>
      <c r="H29" s="6">
        <f>((H24*H25*H26)/100)</f>
        <v>103.35000000000002</v>
      </c>
      <c r="I29" s="6">
        <f t="shared" ref="I29" si="1">((I24*I25*I26)/100)</f>
        <v>114.80296077113107</v>
      </c>
      <c r="J29" s="477"/>
      <c r="K29" s="442"/>
    </row>
    <row r="30" spans="1:11">
      <c r="A30" s="107"/>
      <c r="B30" s="206" t="s">
        <v>873</v>
      </c>
      <c r="C30" s="221"/>
      <c r="D30" s="53">
        <f>D28+D29+0.01</f>
        <v>194.58999999999997</v>
      </c>
      <c r="E30" s="53">
        <f>E28+E29</f>
        <v>228.81716672222419</v>
      </c>
      <c r="F30" s="53">
        <f>F28+F29</f>
        <v>242.64073159999998</v>
      </c>
      <c r="G30" s="53">
        <f>G28+G29</f>
        <v>249.36765606495732</v>
      </c>
      <c r="H30" s="53">
        <f>H28+H29</f>
        <v>245.1</v>
      </c>
      <c r="I30" s="53">
        <f t="shared" ref="I30" si="2">I28+I29</f>
        <v>262.83580606296107</v>
      </c>
      <c r="J30" s="480"/>
    </row>
    <row r="31" spans="1:11" ht="31.2">
      <c r="A31" s="107">
        <v>7</v>
      </c>
      <c r="B31" s="206" t="s">
        <v>881</v>
      </c>
      <c r="C31" s="15"/>
      <c r="D31" s="133"/>
      <c r="E31" s="15"/>
      <c r="F31" s="15"/>
      <c r="G31" s="15"/>
      <c r="H31" s="15"/>
      <c r="I31" s="15"/>
    </row>
    <row r="32" spans="1:11" ht="31.2">
      <c r="A32" s="107"/>
      <c r="B32" s="133" t="s">
        <v>882</v>
      </c>
      <c r="C32" s="15"/>
      <c r="D32" s="6">
        <f>D19+D31</f>
        <v>0</v>
      </c>
      <c r="E32" s="6">
        <v>37.634599999999999</v>
      </c>
      <c r="F32" s="6"/>
      <c r="G32" s="6">
        <f>E32</f>
        <v>37.634599999999999</v>
      </c>
      <c r="H32" s="6"/>
      <c r="I32" s="6">
        <f>G32</f>
        <v>37.634599999999999</v>
      </c>
    </row>
    <row r="33" spans="1:9">
      <c r="A33" s="107"/>
      <c r="B33" s="133" t="s">
        <v>883</v>
      </c>
      <c r="C33" s="15"/>
      <c r="D33" s="6">
        <v>0</v>
      </c>
      <c r="E33" s="6">
        <v>0</v>
      </c>
      <c r="F33" s="6"/>
      <c r="G33" s="6">
        <f>E33</f>
        <v>0</v>
      </c>
      <c r="H33" s="6"/>
      <c r="I33" s="6">
        <f>G33</f>
        <v>0</v>
      </c>
    </row>
    <row r="34" spans="1:9">
      <c r="A34" s="107"/>
      <c r="B34" s="133" t="s">
        <v>884</v>
      </c>
      <c r="C34" s="15"/>
      <c r="D34" s="6">
        <f>D32-D33</f>
        <v>0</v>
      </c>
      <c r="E34" s="6">
        <f>E32-E33</f>
        <v>37.634599999999999</v>
      </c>
      <c r="F34" s="6"/>
      <c r="G34" s="6">
        <f>G32-G33</f>
        <v>37.634599999999999</v>
      </c>
      <c r="H34" s="6"/>
      <c r="I34" s="6">
        <f>I32-I33</f>
        <v>37.634599999999999</v>
      </c>
    </row>
    <row r="35" spans="1:9">
      <c r="A35" s="107"/>
      <c r="B35" s="133" t="s">
        <v>885</v>
      </c>
      <c r="C35" s="15"/>
      <c r="D35" s="6"/>
      <c r="E35" s="6">
        <v>6.24</v>
      </c>
      <c r="F35" s="6"/>
      <c r="G35" s="6"/>
      <c r="H35" s="6"/>
      <c r="I35" s="6"/>
    </row>
    <row r="36" spans="1:9">
      <c r="A36" s="107"/>
      <c r="B36" s="206" t="s">
        <v>227</v>
      </c>
      <c r="C36" s="57"/>
      <c r="D36" s="53">
        <f>D30</f>
        <v>194.58999999999997</v>
      </c>
      <c r="E36" s="53">
        <f>E30</f>
        <v>228.81716672222419</v>
      </c>
      <c r="F36" s="53">
        <f t="shared" ref="F36:I36" si="3">F30</f>
        <v>242.64073159999998</v>
      </c>
      <c r="G36" s="53">
        <f t="shared" si="3"/>
        <v>249.36765606495732</v>
      </c>
      <c r="H36" s="53">
        <f t="shared" si="3"/>
        <v>245.1</v>
      </c>
      <c r="I36" s="53">
        <f t="shared" si="3"/>
        <v>262.83580606296107</v>
      </c>
    </row>
    <row r="37" spans="1:9">
      <c r="A37" s="378" t="s">
        <v>886</v>
      </c>
      <c r="D37" s="9"/>
      <c r="E37" s="9">
        <f>E19+E34-E35</f>
        <v>242.80459999999997</v>
      </c>
      <c r="F37" s="9"/>
      <c r="G37" s="9"/>
      <c r="H37" s="9"/>
      <c r="I37" s="9"/>
    </row>
    <row r="38" spans="1:9">
      <c r="A38" s="481" t="s">
        <v>887</v>
      </c>
      <c r="B38" s="482" t="s">
        <v>888</v>
      </c>
      <c r="C38" s="482"/>
      <c r="D38" s="482"/>
      <c r="E38" s="482"/>
      <c r="F38" s="482"/>
    </row>
    <row r="39" spans="1:9">
      <c r="A39" s="481" t="s">
        <v>865</v>
      </c>
      <c r="B39" s="482" t="s">
        <v>889</v>
      </c>
      <c r="C39" s="482"/>
      <c r="D39" s="482"/>
      <c r="E39" s="482"/>
      <c r="F39" s="482"/>
    </row>
    <row r="40" spans="1:9">
      <c r="A40" s="481" t="s">
        <v>890</v>
      </c>
      <c r="B40" s="380" t="s">
        <v>891</v>
      </c>
    </row>
    <row r="45" spans="1:9">
      <c r="G45" s="454" t="s">
        <v>105</v>
      </c>
      <c r="H45" s="454"/>
      <c r="I45" s="454"/>
    </row>
  </sheetData>
  <scenarios current="0" show="0">
    <scenario name="f" locked="1" count="2" user="Madhu Dalal" comment="Created by Madhu Dalal on 12-09-2022">
      <inputCells r="J21" val="17285"/>
      <inputCells r="J23" val="7.772"/>
    </scenario>
  </scenarios>
  <mergeCells count="9">
    <mergeCell ref="A4:A5"/>
    <mergeCell ref="G45:I45"/>
    <mergeCell ref="D4:E4"/>
    <mergeCell ref="F4:G4"/>
    <mergeCell ref="B38:F38"/>
    <mergeCell ref="B39:F39"/>
    <mergeCell ref="H4:I4"/>
    <mergeCell ref="B4:B5"/>
    <mergeCell ref="C4:C5"/>
  </mergeCells>
  <printOptions horizontalCentered="1"/>
  <pageMargins left="0.78740157480314965" right="0.78740157480314965" top="0.78740157480314965" bottom="0.78740157480314965" header="0" footer="0"/>
  <pageSetup paperSize="9" scale="75" orientation="landscape" r:id="rId1"/>
  <rowBreaks count="1" manualBreakCount="1">
    <brk id="30"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E7764-C776-49C2-91B8-DF075B939716}">
  <dimension ref="A1:N107"/>
  <sheetViews>
    <sheetView view="pageBreakPreview" workbookViewId="0">
      <selection activeCell="D27" sqref="D27"/>
    </sheetView>
  </sheetViews>
  <sheetFormatPr defaultColWidth="9.109375" defaultRowHeight="15.6"/>
  <cols>
    <col min="1" max="1" width="34.33203125" style="350" customWidth="1"/>
    <col min="2" max="2" width="15.33203125" style="350" customWidth="1"/>
    <col min="3" max="3" width="15.109375" style="350" customWidth="1"/>
    <col min="4" max="5" width="16.109375" style="350" customWidth="1"/>
    <col min="6" max="6" width="14.5546875" style="350" customWidth="1"/>
    <col min="7" max="16384" width="9.109375" style="350"/>
  </cols>
  <sheetData>
    <row r="1" spans="1:14" ht="21" customHeight="1">
      <c r="A1" s="458" t="s">
        <v>69</v>
      </c>
      <c r="B1" s="458"/>
      <c r="C1" s="458"/>
      <c r="D1" s="458"/>
      <c r="E1" s="458"/>
      <c r="F1" s="458"/>
      <c r="G1" s="459"/>
      <c r="H1" s="459"/>
      <c r="I1" s="459"/>
      <c r="J1" s="459"/>
      <c r="K1" s="459"/>
      <c r="L1" s="459"/>
      <c r="M1" s="459"/>
      <c r="N1" s="459"/>
    </row>
    <row r="2" spans="1:14" ht="21" customHeight="1">
      <c r="A2" s="460" t="s">
        <v>892</v>
      </c>
      <c r="B2" s="461"/>
      <c r="C2" s="461"/>
      <c r="D2" s="461"/>
      <c r="E2" s="461"/>
      <c r="F2" s="462" t="s">
        <v>893</v>
      </c>
      <c r="G2" s="459"/>
      <c r="H2" s="459"/>
      <c r="I2" s="459"/>
      <c r="J2" s="459"/>
      <c r="K2" s="459"/>
      <c r="L2" s="459"/>
      <c r="M2" s="459"/>
      <c r="N2" s="459"/>
    </row>
    <row r="3" spans="1:14" ht="21" customHeight="1">
      <c r="A3" s="460"/>
      <c r="B3" s="461"/>
      <c r="C3" s="461"/>
      <c r="D3" s="461"/>
      <c r="E3" s="461"/>
      <c r="F3" s="462"/>
      <c r="G3" s="459"/>
      <c r="H3" s="459"/>
      <c r="I3" s="459"/>
      <c r="J3" s="459"/>
      <c r="K3" s="459"/>
      <c r="L3" s="459"/>
      <c r="M3" s="459"/>
      <c r="N3" s="459"/>
    </row>
    <row r="4" spans="1:14">
      <c r="A4" s="210" t="s">
        <v>5</v>
      </c>
      <c r="B4" s="211" t="s">
        <v>15</v>
      </c>
      <c r="C4" s="211"/>
      <c r="D4" s="211"/>
      <c r="E4" s="211"/>
      <c r="F4" s="211"/>
      <c r="G4" s="459"/>
      <c r="H4" s="459"/>
      <c r="I4" s="459"/>
      <c r="J4" s="459"/>
      <c r="K4" s="459"/>
      <c r="L4" s="459"/>
      <c r="M4" s="459"/>
      <c r="N4" s="459"/>
    </row>
    <row r="5" spans="1:14" ht="15" customHeight="1">
      <c r="A5" s="210"/>
      <c r="B5" s="212" t="s">
        <v>13</v>
      </c>
      <c r="C5" s="212" t="s">
        <v>7</v>
      </c>
      <c r="D5" s="212" t="s">
        <v>55</v>
      </c>
      <c r="E5" s="213" t="s">
        <v>65</v>
      </c>
      <c r="F5" s="213" t="s">
        <v>1445</v>
      </c>
      <c r="G5" s="459"/>
      <c r="H5" s="459"/>
      <c r="I5" s="459"/>
      <c r="J5" s="459"/>
      <c r="K5" s="459"/>
      <c r="L5" s="459"/>
      <c r="M5" s="459"/>
      <c r="N5" s="459"/>
    </row>
    <row r="6" spans="1:14">
      <c r="A6" s="214" t="s">
        <v>17</v>
      </c>
      <c r="B6" s="215">
        <v>299.91666666666669</v>
      </c>
      <c r="C6" s="215">
        <v>322.5</v>
      </c>
      <c r="D6" s="215">
        <v>338.69399999999996</v>
      </c>
      <c r="E6" s="215">
        <v>356.06400000000002</v>
      </c>
      <c r="F6" s="215">
        <v>377.61599999999999</v>
      </c>
      <c r="G6" s="459"/>
      <c r="H6" s="459"/>
      <c r="I6" s="459"/>
      <c r="J6" s="459"/>
      <c r="K6" s="459"/>
      <c r="L6" s="459"/>
      <c r="M6" s="459"/>
      <c r="N6" s="459"/>
    </row>
    <row r="7" spans="1:14">
      <c r="A7" s="214" t="s">
        <v>14</v>
      </c>
      <c r="B7" s="24"/>
      <c r="C7" s="24">
        <f>C6/B6-1</f>
        <v>7.5298694081689321E-2</v>
      </c>
      <c r="D7" s="24">
        <f>D6/C6-1</f>
        <v>5.0213953488371876E-2</v>
      </c>
      <c r="E7" s="24">
        <f>E6/D6-1</f>
        <v>5.1285230916402691E-2</v>
      </c>
      <c r="F7" s="24">
        <f>F6/E6-1</f>
        <v>6.0528444324615682E-2</v>
      </c>
      <c r="G7" s="459"/>
      <c r="H7" s="459"/>
      <c r="I7" s="459"/>
      <c r="J7" s="459"/>
      <c r="K7" s="459"/>
      <c r="L7" s="459"/>
      <c r="M7" s="459"/>
      <c r="N7" s="459"/>
    </row>
    <row r="8" spans="1:14">
      <c r="A8" s="214" t="s">
        <v>18</v>
      </c>
      <c r="B8" s="215">
        <v>119.79166666666669</v>
      </c>
      <c r="C8" s="215">
        <v>121.80000000000001</v>
      </c>
      <c r="D8" s="215">
        <v>123.375</v>
      </c>
      <c r="E8" s="215">
        <v>139.40833333333333</v>
      </c>
      <c r="F8" s="215">
        <v>152.52500000000001</v>
      </c>
      <c r="G8" s="459"/>
      <c r="H8" s="459"/>
      <c r="I8" s="459"/>
      <c r="J8" s="459"/>
      <c r="K8" s="459"/>
      <c r="L8" s="459"/>
      <c r="M8" s="459"/>
      <c r="N8" s="459"/>
    </row>
    <row r="9" spans="1:14">
      <c r="A9" s="214" t="s">
        <v>19</v>
      </c>
      <c r="B9" s="24"/>
      <c r="C9" s="24">
        <f>C8/B8-1</f>
        <v>1.676521739130421E-2</v>
      </c>
      <c r="D9" s="24">
        <f>D8/C8-1</f>
        <v>1.2931034482758452E-2</v>
      </c>
      <c r="E9" s="24">
        <f>E8/D8-1</f>
        <v>0.12995609591354262</v>
      </c>
      <c r="F9" s="24">
        <f>F8/E8-1</f>
        <v>9.4088110466854058E-2</v>
      </c>
      <c r="G9" s="459"/>
      <c r="H9" s="459"/>
      <c r="I9" s="459"/>
      <c r="J9" s="459"/>
      <c r="K9" s="459"/>
      <c r="L9" s="459"/>
      <c r="M9" s="459"/>
      <c r="N9" s="459"/>
    </row>
    <row r="10" spans="1:14" ht="21" customHeight="1">
      <c r="A10" s="463"/>
      <c r="B10" s="464"/>
      <c r="C10" s="464"/>
      <c r="D10" s="44"/>
      <c r="E10" s="44"/>
      <c r="F10" s="44"/>
      <c r="G10" s="459"/>
      <c r="H10" s="459"/>
      <c r="I10" s="459"/>
      <c r="J10" s="459"/>
      <c r="K10" s="459"/>
      <c r="L10" s="459"/>
      <c r="M10" s="459"/>
      <c r="N10" s="459"/>
    </row>
    <row r="11" spans="1:14" ht="21" customHeight="1">
      <c r="A11" s="465" t="s">
        <v>894</v>
      </c>
      <c r="B11" s="459"/>
      <c r="C11" s="459"/>
      <c r="D11" s="459"/>
      <c r="E11" s="459"/>
      <c r="F11" s="459"/>
      <c r="G11" s="459"/>
      <c r="H11" s="459"/>
      <c r="I11" s="459"/>
      <c r="J11" s="459"/>
      <c r="K11" s="459"/>
      <c r="L11" s="459"/>
      <c r="M11" s="459"/>
      <c r="N11" s="459"/>
    </row>
    <row r="12" spans="1:14" ht="33" customHeight="1">
      <c r="A12" s="466" t="s">
        <v>895</v>
      </c>
      <c r="B12" s="466"/>
      <c r="C12" s="466"/>
      <c r="D12" s="466"/>
      <c r="E12" s="466"/>
      <c r="F12" s="466"/>
      <c r="G12" s="459"/>
      <c r="H12" s="459"/>
      <c r="I12" s="459"/>
      <c r="J12" s="459"/>
      <c r="K12" s="459"/>
      <c r="L12" s="459"/>
      <c r="M12" s="459"/>
      <c r="N12" s="459"/>
    </row>
    <row r="13" spans="1:14" ht="33" customHeight="1">
      <c r="A13" s="467"/>
      <c r="B13" s="467"/>
      <c r="C13" s="467"/>
      <c r="D13" s="467"/>
      <c r="E13" s="467"/>
      <c r="F13" s="467"/>
      <c r="G13" s="459"/>
      <c r="H13" s="459"/>
      <c r="I13" s="459"/>
      <c r="J13" s="459"/>
      <c r="K13" s="459"/>
      <c r="L13" s="459"/>
      <c r="M13" s="459"/>
      <c r="N13" s="459"/>
    </row>
    <row r="14" spans="1:14" ht="33" customHeight="1">
      <c r="A14" s="467"/>
      <c r="B14" s="467"/>
      <c r="C14" s="467"/>
      <c r="D14" s="467"/>
      <c r="E14" s="467"/>
      <c r="F14" s="467"/>
      <c r="G14" s="459"/>
      <c r="H14" s="459"/>
      <c r="I14" s="459"/>
      <c r="J14" s="459"/>
      <c r="K14" s="459"/>
      <c r="L14" s="459"/>
      <c r="M14" s="459"/>
      <c r="N14" s="459"/>
    </row>
    <row r="15" spans="1:14" ht="21" customHeight="1">
      <c r="A15" s="459"/>
      <c r="B15" s="459"/>
      <c r="C15" s="459"/>
      <c r="D15" s="459"/>
      <c r="E15" s="459"/>
      <c r="F15" s="459"/>
      <c r="G15" s="459"/>
      <c r="H15" s="459"/>
      <c r="I15" s="459"/>
      <c r="J15" s="459"/>
      <c r="K15" s="459"/>
      <c r="L15" s="459"/>
      <c r="M15" s="459"/>
      <c r="N15" s="459"/>
    </row>
    <row r="16" spans="1:14" ht="21" customHeight="1">
      <c r="A16" s="459"/>
      <c r="B16" s="459"/>
      <c r="C16" s="459"/>
      <c r="D16" s="459"/>
      <c r="E16" s="468" t="s">
        <v>105</v>
      </c>
      <c r="F16" s="468"/>
      <c r="G16" s="459"/>
      <c r="H16" s="459"/>
      <c r="I16" s="459"/>
      <c r="J16" s="459"/>
      <c r="K16" s="459"/>
      <c r="L16" s="459"/>
      <c r="M16" s="459"/>
      <c r="N16" s="459"/>
    </row>
    <row r="17" spans="1:14" ht="21" customHeight="1">
      <c r="A17" s="459"/>
      <c r="B17" s="459"/>
      <c r="C17" s="459"/>
      <c r="D17" s="459"/>
      <c r="E17" s="459"/>
      <c r="F17" s="469"/>
      <c r="G17" s="459"/>
      <c r="H17" s="459"/>
      <c r="I17" s="459"/>
      <c r="J17" s="459"/>
      <c r="K17" s="459"/>
      <c r="L17" s="459"/>
      <c r="M17" s="459"/>
      <c r="N17" s="459"/>
    </row>
    <row r="18" spans="1:14" ht="21" customHeight="1">
      <c r="A18" s="459"/>
      <c r="B18" s="459"/>
      <c r="C18" s="459"/>
      <c r="D18" s="459"/>
      <c r="E18" s="470"/>
      <c r="F18" s="470"/>
      <c r="G18" s="459"/>
      <c r="H18" s="459"/>
      <c r="I18" s="459"/>
      <c r="J18" s="459"/>
      <c r="K18" s="459"/>
      <c r="L18" s="459"/>
      <c r="M18" s="459"/>
      <c r="N18" s="459"/>
    </row>
    <row r="19" spans="1:14" ht="21" customHeight="1">
      <c r="A19" s="459"/>
      <c r="B19" s="459"/>
      <c r="C19" s="459"/>
      <c r="D19" s="459"/>
      <c r="E19" s="459"/>
      <c r="F19" s="459"/>
      <c r="G19" s="459"/>
      <c r="H19" s="459"/>
      <c r="I19" s="459"/>
      <c r="J19" s="459"/>
      <c r="K19" s="459"/>
      <c r="L19" s="459"/>
      <c r="M19" s="459"/>
      <c r="N19" s="459"/>
    </row>
    <row r="20" spans="1:14" ht="21" customHeight="1">
      <c r="A20" s="459" t="s">
        <v>183</v>
      </c>
      <c r="B20" s="459"/>
      <c r="C20" s="459"/>
      <c r="D20" s="459"/>
      <c r="E20" s="459"/>
      <c r="F20" s="459"/>
      <c r="G20" s="459"/>
      <c r="H20" s="459"/>
      <c r="I20" s="459"/>
      <c r="J20" s="459"/>
      <c r="K20" s="459"/>
      <c r="L20" s="459"/>
      <c r="M20" s="459"/>
      <c r="N20" s="459"/>
    </row>
    <row r="21" spans="1:14" ht="21" customHeight="1">
      <c r="A21" s="459">
        <v>1</v>
      </c>
      <c r="B21" s="471" t="s">
        <v>896</v>
      </c>
      <c r="C21" s="471"/>
      <c r="D21" s="471"/>
      <c r="E21" s="471"/>
      <c r="F21" s="459"/>
      <c r="G21" s="459"/>
      <c r="H21" s="459"/>
      <c r="I21" s="459"/>
      <c r="J21" s="459"/>
      <c r="K21" s="459"/>
      <c r="L21" s="459"/>
      <c r="M21" s="459"/>
      <c r="N21" s="459"/>
    </row>
    <row r="22" spans="1:14" ht="21" customHeight="1">
      <c r="A22" s="459">
        <v>2</v>
      </c>
      <c r="B22" s="472">
        <v>21.1</v>
      </c>
      <c r="C22" s="472"/>
      <c r="D22" s="472"/>
      <c r="E22" s="472"/>
      <c r="F22" s="459"/>
      <c r="G22" s="459"/>
      <c r="H22" s="459"/>
      <c r="I22" s="459"/>
      <c r="J22" s="459"/>
      <c r="K22" s="459"/>
      <c r="L22" s="459"/>
      <c r="M22" s="459"/>
      <c r="N22" s="459"/>
    </row>
    <row r="23" spans="1:14" ht="21" customHeight="1">
      <c r="A23" s="459">
        <v>3</v>
      </c>
      <c r="B23" s="471" t="s">
        <v>897</v>
      </c>
      <c r="C23" s="471"/>
      <c r="D23" s="471"/>
      <c r="E23" s="471"/>
      <c r="F23" s="459"/>
      <c r="G23" s="459"/>
      <c r="H23" s="459"/>
      <c r="I23" s="459"/>
      <c r="J23" s="459"/>
      <c r="K23" s="459"/>
      <c r="L23" s="459"/>
      <c r="M23" s="459"/>
      <c r="N23" s="459"/>
    </row>
    <row r="24" spans="1:14" ht="21" customHeight="1">
      <c r="A24" s="459">
        <v>4</v>
      </c>
      <c r="B24" s="473" t="s">
        <v>898</v>
      </c>
      <c r="C24" s="473"/>
      <c r="D24" s="473"/>
      <c r="E24" s="473"/>
      <c r="F24" s="459"/>
      <c r="G24" s="459"/>
      <c r="H24" s="459"/>
      <c r="I24" s="459"/>
      <c r="J24" s="459"/>
      <c r="K24" s="459"/>
      <c r="L24" s="459"/>
      <c r="M24" s="459"/>
      <c r="N24" s="459"/>
    </row>
    <row r="25" spans="1:14" ht="21" customHeight="1">
      <c r="A25" s="459">
        <v>5</v>
      </c>
      <c r="B25" s="471" t="s">
        <v>189</v>
      </c>
      <c r="C25" s="471"/>
      <c r="D25" s="471"/>
      <c r="E25" s="471"/>
      <c r="F25" s="459"/>
      <c r="G25" s="459"/>
      <c r="H25" s="459"/>
      <c r="I25" s="459"/>
      <c r="J25" s="459"/>
      <c r="K25" s="459"/>
      <c r="L25" s="459"/>
      <c r="M25" s="459"/>
      <c r="N25" s="459"/>
    </row>
    <row r="26" spans="1:14" ht="21" customHeight="1">
      <c r="A26" s="459"/>
      <c r="B26" s="459"/>
      <c r="C26" s="459"/>
      <c r="D26" s="459"/>
      <c r="E26" s="459"/>
      <c r="F26" s="459"/>
      <c r="G26" s="459"/>
      <c r="H26" s="459"/>
      <c r="I26" s="459"/>
      <c r="J26" s="459"/>
      <c r="K26" s="459"/>
      <c r="L26" s="459"/>
      <c r="M26" s="459"/>
      <c r="N26" s="459"/>
    </row>
    <row r="27" spans="1:14" ht="21" customHeight="1">
      <c r="A27" s="459"/>
      <c r="B27" s="459"/>
      <c r="C27" s="459"/>
      <c r="D27" s="459"/>
      <c r="E27" s="459"/>
      <c r="F27" s="459"/>
      <c r="G27" s="459"/>
      <c r="H27" s="459"/>
      <c r="I27" s="459"/>
      <c r="J27" s="459"/>
      <c r="K27" s="459"/>
      <c r="L27" s="459"/>
      <c r="M27" s="459"/>
      <c r="N27" s="459"/>
    </row>
    <row r="28" spans="1:14" ht="21" customHeight="1">
      <c r="A28" s="459"/>
      <c r="B28" s="459"/>
      <c r="C28" s="459"/>
      <c r="D28" s="459"/>
      <c r="E28" s="459"/>
      <c r="F28" s="459"/>
      <c r="G28" s="459"/>
      <c r="H28" s="459"/>
      <c r="I28" s="459"/>
      <c r="J28" s="459"/>
      <c r="K28" s="459"/>
      <c r="L28" s="459"/>
      <c r="M28" s="459"/>
      <c r="N28" s="459"/>
    </row>
    <row r="29" spans="1:14" ht="21" customHeight="1">
      <c r="A29" s="459"/>
      <c r="B29" s="459"/>
      <c r="C29" s="459"/>
      <c r="D29" s="459"/>
      <c r="E29" s="459"/>
      <c r="F29" s="459"/>
      <c r="G29" s="459"/>
      <c r="H29" s="459"/>
      <c r="I29" s="459"/>
      <c r="J29" s="459"/>
      <c r="K29" s="459"/>
      <c r="L29" s="459"/>
      <c r="M29" s="459"/>
      <c r="N29" s="459"/>
    </row>
    <row r="30" spans="1:14" ht="21" customHeight="1">
      <c r="A30" s="459"/>
      <c r="B30" s="459"/>
      <c r="C30" s="459"/>
      <c r="D30" s="459"/>
      <c r="E30" s="459"/>
      <c r="F30" s="459"/>
      <c r="G30" s="459"/>
      <c r="H30" s="459"/>
      <c r="I30" s="459"/>
      <c r="J30" s="459"/>
      <c r="K30" s="459"/>
      <c r="L30" s="459"/>
      <c r="M30" s="459"/>
      <c r="N30" s="459"/>
    </row>
    <row r="31" spans="1:14" ht="21" customHeight="1">
      <c r="A31" s="459"/>
      <c r="B31" s="459"/>
      <c r="C31" s="459"/>
      <c r="D31" s="459"/>
      <c r="E31" s="459"/>
      <c r="F31" s="459"/>
      <c r="G31" s="459"/>
      <c r="H31" s="459"/>
      <c r="I31" s="459"/>
      <c r="J31" s="459"/>
      <c r="K31" s="459"/>
      <c r="L31" s="459"/>
      <c r="M31" s="459"/>
      <c r="N31" s="459"/>
    </row>
    <row r="32" spans="1:14" ht="21" customHeight="1">
      <c r="A32" s="459"/>
      <c r="B32" s="459"/>
      <c r="C32" s="459"/>
      <c r="D32" s="459"/>
      <c r="E32" s="459"/>
      <c r="F32" s="459"/>
      <c r="G32" s="459"/>
      <c r="H32" s="459"/>
      <c r="I32" s="459"/>
      <c r="J32" s="459"/>
      <c r="K32" s="459"/>
      <c r="L32" s="459"/>
      <c r="M32" s="459"/>
      <c r="N32" s="459"/>
    </row>
    <row r="33" spans="1:14" ht="21" customHeight="1">
      <c r="A33" s="459"/>
      <c r="B33" s="459"/>
      <c r="C33" s="459"/>
      <c r="D33" s="459"/>
      <c r="E33" s="459"/>
      <c r="F33" s="459"/>
      <c r="G33" s="459"/>
      <c r="H33" s="459"/>
      <c r="I33" s="459"/>
      <c r="J33" s="459"/>
      <c r="K33" s="459"/>
      <c r="L33" s="459"/>
      <c r="M33" s="459"/>
      <c r="N33" s="459"/>
    </row>
    <row r="34" spans="1:14" ht="21" customHeight="1">
      <c r="A34" s="459"/>
      <c r="B34" s="459"/>
      <c r="C34" s="459"/>
      <c r="D34" s="459"/>
      <c r="E34" s="459"/>
      <c r="F34" s="459"/>
      <c r="G34" s="459"/>
      <c r="H34" s="459"/>
      <c r="I34" s="459"/>
      <c r="J34" s="459"/>
      <c r="K34" s="459"/>
      <c r="L34" s="459"/>
      <c r="M34" s="459"/>
      <c r="N34" s="459"/>
    </row>
    <row r="35" spans="1:14" ht="21" customHeight="1">
      <c r="A35" s="459"/>
      <c r="B35" s="459"/>
      <c r="C35" s="459"/>
      <c r="D35" s="459"/>
      <c r="E35" s="459"/>
      <c r="F35" s="459"/>
      <c r="G35" s="459"/>
      <c r="H35" s="459"/>
      <c r="I35" s="459"/>
      <c r="J35" s="459"/>
      <c r="K35" s="459"/>
      <c r="L35" s="459"/>
      <c r="M35" s="459"/>
      <c r="N35" s="459"/>
    </row>
    <row r="36" spans="1:14" ht="21" customHeight="1">
      <c r="A36" s="459"/>
      <c r="B36" s="459"/>
      <c r="C36" s="459"/>
      <c r="D36" s="459"/>
      <c r="E36" s="459"/>
      <c r="F36" s="459"/>
      <c r="G36" s="459"/>
      <c r="H36" s="459"/>
      <c r="I36" s="459"/>
      <c r="J36" s="459"/>
      <c r="K36" s="459"/>
      <c r="L36" s="459"/>
      <c r="M36" s="459"/>
      <c r="N36" s="459"/>
    </row>
    <row r="37" spans="1:14" ht="21" customHeight="1">
      <c r="A37" s="459"/>
      <c r="B37" s="459"/>
      <c r="C37" s="459"/>
      <c r="D37" s="459"/>
      <c r="E37" s="459"/>
      <c r="F37" s="459"/>
      <c r="G37" s="459"/>
      <c r="H37" s="459"/>
      <c r="I37" s="459"/>
      <c r="J37" s="459"/>
      <c r="K37" s="459"/>
      <c r="L37" s="459"/>
      <c r="M37" s="459"/>
      <c r="N37" s="459"/>
    </row>
    <row r="38" spans="1:14" ht="21" customHeight="1">
      <c r="A38" s="459"/>
      <c r="B38" s="459"/>
      <c r="C38" s="459"/>
      <c r="D38" s="459"/>
      <c r="E38" s="459"/>
      <c r="F38" s="459"/>
      <c r="G38" s="459"/>
      <c r="H38" s="459"/>
      <c r="I38" s="459"/>
      <c r="J38" s="459"/>
      <c r="K38" s="459"/>
      <c r="L38" s="459"/>
      <c r="M38" s="459"/>
      <c r="N38" s="459"/>
    </row>
    <row r="39" spans="1:14" ht="21" customHeight="1">
      <c r="A39" s="459"/>
      <c r="B39" s="459"/>
      <c r="C39" s="459"/>
      <c r="D39" s="459"/>
      <c r="E39" s="459"/>
      <c r="F39" s="459"/>
      <c r="G39" s="459"/>
      <c r="H39" s="459"/>
      <c r="I39" s="459"/>
      <c r="J39" s="459"/>
      <c r="K39" s="459"/>
      <c r="L39" s="459"/>
      <c r="M39" s="459"/>
      <c r="N39" s="459"/>
    </row>
    <row r="40" spans="1:14" ht="21" customHeight="1"/>
    <row r="41" spans="1:14" ht="21" customHeight="1"/>
    <row r="42" spans="1:14" ht="21" customHeight="1"/>
    <row r="43" spans="1:14" ht="21" customHeight="1"/>
    <row r="44" spans="1:14" ht="21" customHeight="1"/>
    <row r="45" spans="1:14" ht="21" customHeight="1"/>
    <row r="46" spans="1:14" ht="21" customHeight="1"/>
    <row r="47" spans="1:14" ht="21" customHeight="1"/>
    <row r="48" spans="1:14" ht="21" customHeight="1"/>
    <row r="49" s="350" customFormat="1" ht="21" customHeight="1"/>
    <row r="50" s="350" customFormat="1" ht="21" customHeight="1"/>
    <row r="51" s="350" customFormat="1" ht="21" customHeight="1"/>
    <row r="52" s="350" customFormat="1" ht="21" customHeight="1"/>
    <row r="53" s="350" customFormat="1" ht="21" customHeight="1"/>
    <row r="54" s="350" customFormat="1" ht="21" customHeight="1"/>
    <row r="55" s="350" customFormat="1" ht="21" customHeight="1"/>
    <row r="56" s="350" customFormat="1" ht="21" customHeight="1"/>
    <row r="57" s="350" customFormat="1" ht="21" customHeight="1"/>
    <row r="58" s="350" customFormat="1" ht="21" customHeight="1"/>
    <row r="59" s="350" customFormat="1" ht="21" customHeight="1"/>
    <row r="60" s="350" customFormat="1" ht="21" customHeight="1"/>
    <row r="61" s="350" customFormat="1" ht="21" customHeight="1"/>
    <row r="62" s="350" customFormat="1" ht="21" customHeight="1"/>
    <row r="63" s="350" customFormat="1" ht="21" customHeight="1"/>
    <row r="64" s="350" customFormat="1" ht="21" customHeight="1"/>
    <row r="65" s="350" customFormat="1" ht="21" customHeight="1"/>
    <row r="66" s="350" customFormat="1" ht="21" customHeight="1"/>
    <row r="67" s="350" customFormat="1" ht="21" customHeight="1"/>
    <row r="68" s="350" customFormat="1" ht="21" customHeight="1"/>
    <row r="69" s="350" customFormat="1" ht="21" customHeight="1"/>
    <row r="70" s="350" customFormat="1" ht="21" customHeight="1"/>
    <row r="71" s="350" customFormat="1" ht="21" customHeight="1"/>
    <row r="72" s="350" customFormat="1" ht="21" customHeight="1"/>
    <row r="73" s="350" customFormat="1" ht="21" customHeight="1"/>
    <row r="74" s="350" customFormat="1" ht="21" customHeight="1"/>
    <row r="75" s="350" customFormat="1" ht="21" customHeight="1"/>
    <row r="76" s="350" customFormat="1" ht="21" customHeight="1"/>
    <row r="77" s="350" customFormat="1" ht="21" customHeight="1"/>
    <row r="78" s="350" customFormat="1" ht="21" customHeight="1"/>
    <row r="79" s="350" customFormat="1" ht="21" customHeight="1"/>
    <row r="80" s="350" customFormat="1" ht="21" customHeight="1"/>
    <row r="81" s="350" customFormat="1" ht="21" customHeight="1"/>
    <row r="82" s="350" customFormat="1" ht="21" customHeight="1"/>
    <row r="83" s="350" customFormat="1" ht="21" customHeight="1"/>
    <row r="84" s="350" customFormat="1" ht="21" customHeight="1"/>
    <row r="85" s="350" customFormat="1" ht="21" customHeight="1"/>
    <row r="86" s="350" customFormat="1" ht="21" customHeight="1"/>
    <row r="87" s="350" customFormat="1" ht="21" customHeight="1"/>
    <row r="88" s="350" customFormat="1" ht="21" customHeight="1"/>
    <row r="89" s="350" customFormat="1" ht="21" customHeight="1"/>
    <row r="90" s="350" customFormat="1" ht="21" customHeight="1"/>
    <row r="91" s="350" customFormat="1" ht="21" customHeight="1"/>
    <row r="92" s="350" customFormat="1" ht="21" customHeight="1"/>
    <row r="93" s="350" customFormat="1" ht="21" customHeight="1"/>
    <row r="94" s="350" customFormat="1" ht="21" customHeight="1"/>
    <row r="95" s="350" customFormat="1" ht="21" customHeight="1"/>
    <row r="96" s="350" customFormat="1" ht="21" customHeight="1"/>
    <row r="97" s="350" customFormat="1" ht="21" customHeight="1"/>
    <row r="98" s="350" customFormat="1" ht="21" customHeight="1"/>
    <row r="99" s="350" customFormat="1" ht="21" customHeight="1"/>
    <row r="100" s="350" customFormat="1" ht="21" customHeight="1"/>
    <row r="101" s="350" customFormat="1" ht="21" customHeight="1"/>
    <row r="102" s="350" customFormat="1" ht="21" customHeight="1"/>
    <row r="103" s="350" customFormat="1" ht="21" customHeight="1"/>
    <row r="104" s="350" customFormat="1" ht="21" customHeight="1"/>
    <row r="105" s="350" customFormat="1" ht="21" customHeight="1"/>
    <row r="106" s="350" customFormat="1" ht="21" customHeight="1"/>
    <row r="107" s="350" customFormat="1" ht="21" customHeight="1"/>
  </sheetData>
  <mergeCells count="10">
    <mergeCell ref="E16:F16"/>
    <mergeCell ref="A1:F1"/>
    <mergeCell ref="A4:A5"/>
    <mergeCell ref="A12:F12"/>
    <mergeCell ref="B4:F4"/>
    <mergeCell ref="B21:E21"/>
    <mergeCell ref="B22:E22"/>
    <mergeCell ref="B23:E23"/>
    <mergeCell ref="B24:E24"/>
    <mergeCell ref="B25:E25"/>
  </mergeCells>
  <printOptions horizontalCentered="1"/>
  <pageMargins left="0.78740157480314965" right="0.78740157480314965" top="0.78740157480314965" bottom="0.78740157480314965" header="0" footer="0"/>
  <pageSetup paperSize="9" scale="7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062D-2783-4307-A4FF-EBD372497773}">
  <dimension ref="A1:E34"/>
  <sheetViews>
    <sheetView view="pageBreakPreview" topLeftCell="A22" workbookViewId="0">
      <selection activeCell="C31" sqref="C31"/>
    </sheetView>
  </sheetViews>
  <sheetFormatPr defaultRowHeight="15.6"/>
  <cols>
    <col min="1" max="1" width="8.88671875" style="350"/>
    <col min="2" max="2" width="43.44140625" style="350" customWidth="1"/>
    <col min="3" max="3" width="17.6640625" style="350" customWidth="1"/>
    <col min="4" max="5" width="15.6640625" style="350" customWidth="1"/>
    <col min="6" max="252" width="8.88671875" style="350"/>
    <col min="253" max="253" width="43.44140625" style="350" customWidth="1"/>
    <col min="254" max="254" width="10.5546875" style="350" customWidth="1"/>
    <col min="255" max="255" width="10.109375" style="350" customWidth="1"/>
    <col min="256" max="256" width="8.6640625" style="350" customWidth="1"/>
    <col min="257" max="257" width="8.88671875" style="350"/>
    <col min="258" max="258" width="8" style="350" customWidth="1"/>
    <col min="259" max="508" width="8.88671875" style="350"/>
    <col min="509" max="509" width="43.44140625" style="350" customWidth="1"/>
    <col min="510" max="510" width="10.5546875" style="350" customWidth="1"/>
    <col min="511" max="511" width="10.109375" style="350" customWidth="1"/>
    <col min="512" max="512" width="8.6640625" style="350" customWidth="1"/>
    <col min="513" max="513" width="8.88671875" style="350"/>
    <col min="514" max="514" width="8" style="350" customWidth="1"/>
    <col min="515" max="764" width="8.88671875" style="350"/>
    <col min="765" max="765" width="43.44140625" style="350" customWidth="1"/>
    <col min="766" max="766" width="10.5546875" style="350" customWidth="1"/>
    <col min="767" max="767" width="10.109375" style="350" customWidth="1"/>
    <col min="768" max="768" width="8.6640625" style="350" customWidth="1"/>
    <col min="769" max="769" width="8.88671875" style="350"/>
    <col min="770" max="770" width="8" style="350" customWidth="1"/>
    <col min="771" max="1020" width="8.88671875" style="350"/>
    <col min="1021" max="1021" width="43.44140625" style="350" customWidth="1"/>
    <col min="1022" max="1022" width="10.5546875" style="350" customWidth="1"/>
    <col min="1023" max="1023" width="10.109375" style="350" customWidth="1"/>
    <col min="1024" max="1024" width="8.6640625" style="350" customWidth="1"/>
    <col min="1025" max="1025" width="8.88671875" style="350"/>
    <col min="1026" max="1026" width="8" style="350" customWidth="1"/>
    <col min="1027" max="1276" width="8.88671875" style="350"/>
    <col min="1277" max="1277" width="43.44140625" style="350" customWidth="1"/>
    <col min="1278" max="1278" width="10.5546875" style="350" customWidth="1"/>
    <col min="1279" max="1279" width="10.109375" style="350" customWidth="1"/>
    <col min="1280" max="1280" width="8.6640625" style="350" customWidth="1"/>
    <col min="1281" max="1281" width="8.88671875" style="350"/>
    <col min="1282" max="1282" width="8" style="350" customWidth="1"/>
    <col min="1283" max="1532" width="8.88671875" style="350"/>
    <col min="1533" max="1533" width="43.44140625" style="350" customWidth="1"/>
    <col min="1534" max="1534" width="10.5546875" style="350" customWidth="1"/>
    <col min="1535" max="1535" width="10.109375" style="350" customWidth="1"/>
    <col min="1536" max="1536" width="8.6640625" style="350" customWidth="1"/>
    <col min="1537" max="1537" width="8.88671875" style="350"/>
    <col min="1538" max="1538" width="8" style="350" customWidth="1"/>
    <col min="1539" max="1788" width="8.88671875" style="350"/>
    <col min="1789" max="1789" width="43.44140625" style="350" customWidth="1"/>
    <col min="1790" max="1790" width="10.5546875" style="350" customWidth="1"/>
    <col min="1791" max="1791" width="10.109375" style="350" customWidth="1"/>
    <col min="1792" max="1792" width="8.6640625" style="350" customWidth="1"/>
    <col min="1793" max="1793" width="8.88671875" style="350"/>
    <col min="1794" max="1794" width="8" style="350" customWidth="1"/>
    <col min="1795" max="2044" width="8.88671875" style="350"/>
    <col min="2045" max="2045" width="43.44140625" style="350" customWidth="1"/>
    <col min="2046" max="2046" width="10.5546875" style="350" customWidth="1"/>
    <col min="2047" max="2047" width="10.109375" style="350" customWidth="1"/>
    <col min="2048" max="2048" width="8.6640625" style="350" customWidth="1"/>
    <col min="2049" max="2049" width="8.88671875" style="350"/>
    <col min="2050" max="2050" width="8" style="350" customWidth="1"/>
    <col min="2051" max="2300" width="8.88671875" style="350"/>
    <col min="2301" max="2301" width="43.44140625" style="350" customWidth="1"/>
    <col min="2302" max="2302" width="10.5546875" style="350" customWidth="1"/>
    <col min="2303" max="2303" width="10.109375" style="350" customWidth="1"/>
    <col min="2304" max="2304" width="8.6640625" style="350" customWidth="1"/>
    <col min="2305" max="2305" width="8.88671875" style="350"/>
    <col min="2306" max="2306" width="8" style="350" customWidth="1"/>
    <col min="2307" max="2556" width="8.88671875" style="350"/>
    <col min="2557" max="2557" width="43.44140625" style="350" customWidth="1"/>
    <col min="2558" max="2558" width="10.5546875" style="350" customWidth="1"/>
    <col min="2559" max="2559" width="10.109375" style="350" customWidth="1"/>
    <col min="2560" max="2560" width="8.6640625" style="350" customWidth="1"/>
    <col min="2561" max="2561" width="8.88671875" style="350"/>
    <col min="2562" max="2562" width="8" style="350" customWidth="1"/>
    <col min="2563" max="2812" width="8.88671875" style="350"/>
    <col min="2813" max="2813" width="43.44140625" style="350" customWidth="1"/>
    <col min="2814" max="2814" width="10.5546875" style="350" customWidth="1"/>
    <col min="2815" max="2815" width="10.109375" style="350" customWidth="1"/>
    <col min="2816" max="2816" width="8.6640625" style="350" customWidth="1"/>
    <col min="2817" max="2817" width="8.88671875" style="350"/>
    <col min="2818" max="2818" width="8" style="350" customWidth="1"/>
    <col min="2819" max="3068" width="8.88671875" style="350"/>
    <col min="3069" max="3069" width="43.44140625" style="350" customWidth="1"/>
    <col min="3070" max="3070" width="10.5546875" style="350" customWidth="1"/>
    <col min="3071" max="3071" width="10.109375" style="350" customWidth="1"/>
    <col min="3072" max="3072" width="8.6640625" style="350" customWidth="1"/>
    <col min="3073" max="3073" width="8.88671875" style="350"/>
    <col min="3074" max="3074" width="8" style="350" customWidth="1"/>
    <col min="3075" max="3324" width="8.88671875" style="350"/>
    <col min="3325" max="3325" width="43.44140625" style="350" customWidth="1"/>
    <col min="3326" max="3326" width="10.5546875" style="350" customWidth="1"/>
    <col min="3327" max="3327" width="10.109375" style="350" customWidth="1"/>
    <col min="3328" max="3328" width="8.6640625" style="350" customWidth="1"/>
    <col min="3329" max="3329" width="8.88671875" style="350"/>
    <col min="3330" max="3330" width="8" style="350" customWidth="1"/>
    <col min="3331" max="3580" width="8.88671875" style="350"/>
    <col min="3581" max="3581" width="43.44140625" style="350" customWidth="1"/>
    <col min="3582" max="3582" width="10.5546875" style="350" customWidth="1"/>
    <col min="3583" max="3583" width="10.109375" style="350" customWidth="1"/>
    <col min="3584" max="3584" width="8.6640625" style="350" customWidth="1"/>
    <col min="3585" max="3585" width="8.88671875" style="350"/>
    <col min="3586" max="3586" width="8" style="350" customWidth="1"/>
    <col min="3587" max="3836" width="8.88671875" style="350"/>
    <col min="3837" max="3837" width="43.44140625" style="350" customWidth="1"/>
    <col min="3838" max="3838" width="10.5546875" style="350" customWidth="1"/>
    <col min="3839" max="3839" width="10.109375" style="350" customWidth="1"/>
    <col min="3840" max="3840" width="8.6640625" style="350" customWidth="1"/>
    <col min="3841" max="3841" width="8.88671875" style="350"/>
    <col min="3842" max="3842" width="8" style="350" customWidth="1"/>
    <col min="3843" max="4092" width="8.88671875" style="350"/>
    <col min="4093" max="4093" width="43.44140625" style="350" customWidth="1"/>
    <col min="4094" max="4094" width="10.5546875" style="350" customWidth="1"/>
    <col min="4095" max="4095" width="10.109375" style="350" customWidth="1"/>
    <col min="4096" max="4096" width="8.6640625" style="350" customWidth="1"/>
    <col min="4097" max="4097" width="8.88671875" style="350"/>
    <col min="4098" max="4098" width="8" style="350" customWidth="1"/>
    <col min="4099" max="4348" width="8.88671875" style="350"/>
    <col min="4349" max="4349" width="43.44140625" style="350" customWidth="1"/>
    <col min="4350" max="4350" width="10.5546875" style="350" customWidth="1"/>
    <col min="4351" max="4351" width="10.109375" style="350" customWidth="1"/>
    <col min="4352" max="4352" width="8.6640625" style="350" customWidth="1"/>
    <col min="4353" max="4353" width="8.88671875" style="350"/>
    <col min="4354" max="4354" width="8" style="350" customWidth="1"/>
    <col min="4355" max="4604" width="8.88671875" style="350"/>
    <col min="4605" max="4605" width="43.44140625" style="350" customWidth="1"/>
    <col min="4606" max="4606" width="10.5546875" style="350" customWidth="1"/>
    <col min="4607" max="4607" width="10.109375" style="350" customWidth="1"/>
    <col min="4608" max="4608" width="8.6640625" style="350" customWidth="1"/>
    <col min="4609" max="4609" width="8.88671875" style="350"/>
    <col min="4610" max="4610" width="8" style="350" customWidth="1"/>
    <col min="4611" max="4860" width="8.88671875" style="350"/>
    <col min="4861" max="4861" width="43.44140625" style="350" customWidth="1"/>
    <col min="4862" max="4862" width="10.5546875" style="350" customWidth="1"/>
    <col min="4863" max="4863" width="10.109375" style="350" customWidth="1"/>
    <col min="4864" max="4864" width="8.6640625" style="350" customWidth="1"/>
    <col min="4865" max="4865" width="8.88671875" style="350"/>
    <col min="4866" max="4866" width="8" style="350" customWidth="1"/>
    <col min="4867" max="5116" width="8.88671875" style="350"/>
    <col min="5117" max="5117" width="43.44140625" style="350" customWidth="1"/>
    <col min="5118" max="5118" width="10.5546875" style="350" customWidth="1"/>
    <col min="5119" max="5119" width="10.109375" style="350" customWidth="1"/>
    <col min="5120" max="5120" width="8.6640625" style="350" customWidth="1"/>
    <col min="5121" max="5121" width="8.88671875" style="350"/>
    <col min="5122" max="5122" width="8" style="350" customWidth="1"/>
    <col min="5123" max="5372" width="8.88671875" style="350"/>
    <col min="5373" max="5373" width="43.44140625" style="350" customWidth="1"/>
    <col min="5374" max="5374" width="10.5546875" style="350" customWidth="1"/>
    <col min="5375" max="5375" width="10.109375" style="350" customWidth="1"/>
    <col min="5376" max="5376" width="8.6640625" style="350" customWidth="1"/>
    <col min="5377" max="5377" width="8.88671875" style="350"/>
    <col min="5378" max="5378" width="8" style="350" customWidth="1"/>
    <col min="5379" max="5628" width="8.88671875" style="350"/>
    <col min="5629" max="5629" width="43.44140625" style="350" customWidth="1"/>
    <col min="5630" max="5630" width="10.5546875" style="350" customWidth="1"/>
    <col min="5631" max="5631" width="10.109375" style="350" customWidth="1"/>
    <col min="5632" max="5632" width="8.6640625" style="350" customWidth="1"/>
    <col min="5633" max="5633" width="8.88671875" style="350"/>
    <col min="5634" max="5634" width="8" style="350" customWidth="1"/>
    <col min="5635" max="5884" width="8.88671875" style="350"/>
    <col min="5885" max="5885" width="43.44140625" style="350" customWidth="1"/>
    <col min="5886" max="5886" width="10.5546875" style="350" customWidth="1"/>
    <col min="5887" max="5887" width="10.109375" style="350" customWidth="1"/>
    <col min="5888" max="5888" width="8.6640625" style="350" customWidth="1"/>
    <col min="5889" max="5889" width="8.88671875" style="350"/>
    <col min="5890" max="5890" width="8" style="350" customWidth="1"/>
    <col min="5891" max="6140" width="8.88671875" style="350"/>
    <col min="6141" max="6141" width="43.44140625" style="350" customWidth="1"/>
    <col min="6142" max="6142" width="10.5546875" style="350" customWidth="1"/>
    <col min="6143" max="6143" width="10.109375" style="350" customWidth="1"/>
    <col min="6144" max="6144" width="8.6640625" style="350" customWidth="1"/>
    <col min="6145" max="6145" width="8.88671875" style="350"/>
    <col min="6146" max="6146" width="8" style="350" customWidth="1"/>
    <col min="6147" max="6396" width="8.88671875" style="350"/>
    <col min="6397" max="6397" width="43.44140625" style="350" customWidth="1"/>
    <col min="6398" max="6398" width="10.5546875" style="350" customWidth="1"/>
    <col min="6399" max="6399" width="10.109375" style="350" customWidth="1"/>
    <col min="6400" max="6400" width="8.6640625" style="350" customWidth="1"/>
    <col min="6401" max="6401" width="8.88671875" style="350"/>
    <col min="6402" max="6402" width="8" style="350" customWidth="1"/>
    <col min="6403" max="6652" width="8.88671875" style="350"/>
    <col min="6653" max="6653" width="43.44140625" style="350" customWidth="1"/>
    <col min="6654" max="6654" width="10.5546875" style="350" customWidth="1"/>
    <col min="6655" max="6655" width="10.109375" style="350" customWidth="1"/>
    <col min="6656" max="6656" width="8.6640625" style="350" customWidth="1"/>
    <col min="6657" max="6657" width="8.88671875" style="350"/>
    <col min="6658" max="6658" width="8" style="350" customWidth="1"/>
    <col min="6659" max="6908" width="8.88671875" style="350"/>
    <col min="6909" max="6909" width="43.44140625" style="350" customWidth="1"/>
    <col min="6910" max="6910" width="10.5546875" style="350" customWidth="1"/>
    <col min="6911" max="6911" width="10.109375" style="350" customWidth="1"/>
    <col min="6912" max="6912" width="8.6640625" style="350" customWidth="1"/>
    <col min="6913" max="6913" width="8.88671875" style="350"/>
    <col min="6914" max="6914" width="8" style="350" customWidth="1"/>
    <col min="6915" max="7164" width="8.88671875" style="350"/>
    <col min="7165" max="7165" width="43.44140625" style="350" customWidth="1"/>
    <col min="7166" max="7166" width="10.5546875" style="350" customWidth="1"/>
    <col min="7167" max="7167" width="10.109375" style="350" customWidth="1"/>
    <col min="7168" max="7168" width="8.6640625" style="350" customWidth="1"/>
    <col min="7169" max="7169" width="8.88671875" style="350"/>
    <col min="7170" max="7170" width="8" style="350" customWidth="1"/>
    <col min="7171" max="7420" width="8.88671875" style="350"/>
    <col min="7421" max="7421" width="43.44140625" style="350" customWidth="1"/>
    <col min="7422" max="7422" width="10.5546875" style="350" customWidth="1"/>
    <col min="7423" max="7423" width="10.109375" style="350" customWidth="1"/>
    <col min="7424" max="7424" width="8.6640625" style="350" customWidth="1"/>
    <col min="7425" max="7425" width="8.88671875" style="350"/>
    <col min="7426" max="7426" width="8" style="350" customWidth="1"/>
    <col min="7427" max="7676" width="8.88671875" style="350"/>
    <col min="7677" max="7677" width="43.44140625" style="350" customWidth="1"/>
    <col min="7678" max="7678" width="10.5546875" style="350" customWidth="1"/>
    <col min="7679" max="7679" width="10.109375" style="350" customWidth="1"/>
    <col min="7680" max="7680" width="8.6640625" style="350" customWidth="1"/>
    <col min="7681" max="7681" width="8.88671875" style="350"/>
    <col min="7682" max="7682" width="8" style="350" customWidth="1"/>
    <col min="7683" max="7932" width="8.88671875" style="350"/>
    <col min="7933" max="7933" width="43.44140625" style="350" customWidth="1"/>
    <col min="7934" max="7934" width="10.5546875" style="350" customWidth="1"/>
    <col min="7935" max="7935" width="10.109375" style="350" customWidth="1"/>
    <col min="7936" max="7936" width="8.6640625" style="350" customWidth="1"/>
    <col min="7937" max="7937" width="8.88671875" style="350"/>
    <col min="7938" max="7938" width="8" style="350" customWidth="1"/>
    <col min="7939" max="8188" width="8.88671875" style="350"/>
    <col min="8189" max="8189" width="43.44140625" style="350" customWidth="1"/>
    <col min="8190" max="8190" width="10.5546875" style="350" customWidth="1"/>
    <col min="8191" max="8191" width="10.109375" style="350" customWidth="1"/>
    <col min="8192" max="8192" width="8.6640625" style="350" customWidth="1"/>
    <col min="8193" max="8193" width="8.88671875" style="350"/>
    <col min="8194" max="8194" width="8" style="350" customWidth="1"/>
    <col min="8195" max="8444" width="8.88671875" style="350"/>
    <col min="8445" max="8445" width="43.44140625" style="350" customWidth="1"/>
    <col min="8446" max="8446" width="10.5546875" style="350" customWidth="1"/>
    <col min="8447" max="8447" width="10.109375" style="350" customWidth="1"/>
    <col min="8448" max="8448" width="8.6640625" style="350" customWidth="1"/>
    <col min="8449" max="8449" width="8.88671875" style="350"/>
    <col min="8450" max="8450" width="8" style="350" customWidth="1"/>
    <col min="8451" max="8700" width="8.88671875" style="350"/>
    <col min="8701" max="8701" width="43.44140625" style="350" customWidth="1"/>
    <col min="8702" max="8702" width="10.5546875" style="350" customWidth="1"/>
    <col min="8703" max="8703" width="10.109375" style="350" customWidth="1"/>
    <col min="8704" max="8704" width="8.6640625" style="350" customWidth="1"/>
    <col min="8705" max="8705" width="8.88671875" style="350"/>
    <col min="8706" max="8706" width="8" style="350" customWidth="1"/>
    <col min="8707" max="8956" width="8.88671875" style="350"/>
    <col min="8957" max="8957" width="43.44140625" style="350" customWidth="1"/>
    <col min="8958" max="8958" width="10.5546875" style="350" customWidth="1"/>
    <col min="8959" max="8959" width="10.109375" style="350" customWidth="1"/>
    <col min="8960" max="8960" width="8.6640625" style="350" customWidth="1"/>
    <col min="8961" max="8961" width="8.88671875" style="350"/>
    <col min="8962" max="8962" width="8" style="350" customWidth="1"/>
    <col min="8963" max="9212" width="8.88671875" style="350"/>
    <col min="9213" max="9213" width="43.44140625" style="350" customWidth="1"/>
    <col min="9214" max="9214" width="10.5546875" style="350" customWidth="1"/>
    <col min="9215" max="9215" width="10.109375" style="350" customWidth="1"/>
    <col min="9216" max="9216" width="8.6640625" style="350" customWidth="1"/>
    <col min="9217" max="9217" width="8.88671875" style="350"/>
    <col min="9218" max="9218" width="8" style="350" customWidth="1"/>
    <col min="9219" max="9468" width="8.88671875" style="350"/>
    <col min="9469" max="9469" width="43.44140625" style="350" customWidth="1"/>
    <col min="9470" max="9470" width="10.5546875" style="350" customWidth="1"/>
    <col min="9471" max="9471" width="10.109375" style="350" customWidth="1"/>
    <col min="9472" max="9472" width="8.6640625" style="350" customWidth="1"/>
    <col min="9473" max="9473" width="8.88671875" style="350"/>
    <col min="9474" max="9474" width="8" style="350" customWidth="1"/>
    <col min="9475" max="9724" width="8.88671875" style="350"/>
    <col min="9725" max="9725" width="43.44140625" style="350" customWidth="1"/>
    <col min="9726" max="9726" width="10.5546875" style="350" customWidth="1"/>
    <col min="9727" max="9727" width="10.109375" style="350" customWidth="1"/>
    <col min="9728" max="9728" width="8.6640625" style="350" customWidth="1"/>
    <col min="9729" max="9729" width="8.88671875" style="350"/>
    <col min="9730" max="9730" width="8" style="350" customWidth="1"/>
    <col min="9731" max="9980" width="8.88671875" style="350"/>
    <col min="9981" max="9981" width="43.44140625" style="350" customWidth="1"/>
    <col min="9982" max="9982" width="10.5546875" style="350" customWidth="1"/>
    <col min="9983" max="9983" width="10.109375" style="350" customWidth="1"/>
    <col min="9984" max="9984" width="8.6640625" style="350" customWidth="1"/>
    <col min="9985" max="9985" width="8.88671875" style="350"/>
    <col min="9986" max="9986" width="8" style="350" customWidth="1"/>
    <col min="9987" max="10236" width="8.88671875" style="350"/>
    <col min="10237" max="10237" width="43.44140625" style="350" customWidth="1"/>
    <col min="10238" max="10238" width="10.5546875" style="350" customWidth="1"/>
    <col min="10239" max="10239" width="10.109375" style="350" customWidth="1"/>
    <col min="10240" max="10240" width="8.6640625" style="350" customWidth="1"/>
    <col min="10241" max="10241" width="8.88671875" style="350"/>
    <col min="10242" max="10242" width="8" style="350" customWidth="1"/>
    <col min="10243" max="10492" width="8.88671875" style="350"/>
    <col min="10493" max="10493" width="43.44140625" style="350" customWidth="1"/>
    <col min="10494" max="10494" width="10.5546875" style="350" customWidth="1"/>
    <col min="10495" max="10495" width="10.109375" style="350" customWidth="1"/>
    <col min="10496" max="10496" width="8.6640625" style="350" customWidth="1"/>
    <col min="10497" max="10497" width="8.88671875" style="350"/>
    <col min="10498" max="10498" width="8" style="350" customWidth="1"/>
    <col min="10499" max="10748" width="8.88671875" style="350"/>
    <col min="10749" max="10749" width="43.44140625" style="350" customWidth="1"/>
    <col min="10750" max="10750" width="10.5546875" style="350" customWidth="1"/>
    <col min="10751" max="10751" width="10.109375" style="350" customWidth="1"/>
    <col min="10752" max="10752" width="8.6640625" style="350" customWidth="1"/>
    <col min="10753" max="10753" width="8.88671875" style="350"/>
    <col min="10754" max="10754" width="8" style="350" customWidth="1"/>
    <col min="10755" max="11004" width="8.88671875" style="350"/>
    <col min="11005" max="11005" width="43.44140625" style="350" customWidth="1"/>
    <col min="11006" max="11006" width="10.5546875" style="350" customWidth="1"/>
    <col min="11007" max="11007" width="10.109375" style="350" customWidth="1"/>
    <col min="11008" max="11008" width="8.6640625" style="350" customWidth="1"/>
    <col min="11009" max="11009" width="8.88671875" style="350"/>
    <col min="11010" max="11010" width="8" style="350" customWidth="1"/>
    <col min="11011" max="11260" width="8.88671875" style="350"/>
    <col min="11261" max="11261" width="43.44140625" style="350" customWidth="1"/>
    <col min="11262" max="11262" width="10.5546875" style="350" customWidth="1"/>
    <col min="11263" max="11263" width="10.109375" style="350" customWidth="1"/>
    <col min="11264" max="11264" width="8.6640625" style="350" customWidth="1"/>
    <col min="11265" max="11265" width="8.88671875" style="350"/>
    <col min="11266" max="11266" width="8" style="350" customWidth="1"/>
    <col min="11267" max="11516" width="8.88671875" style="350"/>
    <col min="11517" max="11517" width="43.44140625" style="350" customWidth="1"/>
    <col min="11518" max="11518" width="10.5546875" style="350" customWidth="1"/>
    <col min="11519" max="11519" width="10.109375" style="350" customWidth="1"/>
    <col min="11520" max="11520" width="8.6640625" style="350" customWidth="1"/>
    <col min="11521" max="11521" width="8.88671875" style="350"/>
    <col min="11522" max="11522" width="8" style="350" customWidth="1"/>
    <col min="11523" max="11772" width="8.88671875" style="350"/>
    <col min="11773" max="11773" width="43.44140625" style="350" customWidth="1"/>
    <col min="11774" max="11774" width="10.5546875" style="350" customWidth="1"/>
    <col min="11775" max="11775" width="10.109375" style="350" customWidth="1"/>
    <col min="11776" max="11776" width="8.6640625" style="350" customWidth="1"/>
    <col min="11777" max="11777" width="8.88671875" style="350"/>
    <col min="11778" max="11778" width="8" style="350" customWidth="1"/>
    <col min="11779" max="12028" width="8.88671875" style="350"/>
    <col min="12029" max="12029" width="43.44140625" style="350" customWidth="1"/>
    <col min="12030" max="12030" width="10.5546875" style="350" customWidth="1"/>
    <col min="12031" max="12031" width="10.109375" style="350" customWidth="1"/>
    <col min="12032" max="12032" width="8.6640625" style="350" customWidth="1"/>
    <col min="12033" max="12033" width="8.88671875" style="350"/>
    <col min="12034" max="12034" width="8" style="350" customWidth="1"/>
    <col min="12035" max="12284" width="8.88671875" style="350"/>
    <col min="12285" max="12285" width="43.44140625" style="350" customWidth="1"/>
    <col min="12286" max="12286" width="10.5546875" style="350" customWidth="1"/>
    <col min="12287" max="12287" width="10.109375" style="350" customWidth="1"/>
    <col min="12288" max="12288" width="8.6640625" style="350" customWidth="1"/>
    <col min="12289" max="12289" width="8.88671875" style="350"/>
    <col min="12290" max="12290" width="8" style="350" customWidth="1"/>
    <col min="12291" max="12540" width="8.88671875" style="350"/>
    <col min="12541" max="12541" width="43.44140625" style="350" customWidth="1"/>
    <col min="12542" max="12542" width="10.5546875" style="350" customWidth="1"/>
    <col min="12543" max="12543" width="10.109375" style="350" customWidth="1"/>
    <col min="12544" max="12544" width="8.6640625" style="350" customWidth="1"/>
    <col min="12545" max="12545" width="8.88671875" style="350"/>
    <col min="12546" max="12546" width="8" style="350" customWidth="1"/>
    <col min="12547" max="12796" width="8.88671875" style="350"/>
    <col min="12797" max="12797" width="43.44140625" style="350" customWidth="1"/>
    <col min="12798" max="12798" width="10.5546875" style="350" customWidth="1"/>
    <col min="12799" max="12799" width="10.109375" style="350" customWidth="1"/>
    <col min="12800" max="12800" width="8.6640625" style="350" customWidth="1"/>
    <col min="12801" max="12801" width="8.88671875" style="350"/>
    <col min="12802" max="12802" width="8" style="350" customWidth="1"/>
    <col min="12803" max="13052" width="8.88671875" style="350"/>
    <col min="13053" max="13053" width="43.44140625" style="350" customWidth="1"/>
    <col min="13054" max="13054" width="10.5546875" style="350" customWidth="1"/>
    <col min="13055" max="13055" width="10.109375" style="350" customWidth="1"/>
    <col min="13056" max="13056" width="8.6640625" style="350" customWidth="1"/>
    <col min="13057" max="13057" width="8.88671875" style="350"/>
    <col min="13058" max="13058" width="8" style="350" customWidth="1"/>
    <col min="13059" max="13308" width="8.88671875" style="350"/>
    <col min="13309" max="13309" width="43.44140625" style="350" customWidth="1"/>
    <col min="13310" max="13310" width="10.5546875" style="350" customWidth="1"/>
    <col min="13311" max="13311" width="10.109375" style="350" customWidth="1"/>
    <col min="13312" max="13312" width="8.6640625" style="350" customWidth="1"/>
    <col min="13313" max="13313" width="8.88671875" style="350"/>
    <col min="13314" max="13314" width="8" style="350" customWidth="1"/>
    <col min="13315" max="13564" width="8.88671875" style="350"/>
    <col min="13565" max="13565" width="43.44140625" style="350" customWidth="1"/>
    <col min="13566" max="13566" width="10.5546875" style="350" customWidth="1"/>
    <col min="13567" max="13567" width="10.109375" style="350" customWidth="1"/>
    <col min="13568" max="13568" width="8.6640625" style="350" customWidth="1"/>
    <col min="13569" max="13569" width="8.88671875" style="350"/>
    <col min="13570" max="13570" width="8" style="350" customWidth="1"/>
    <col min="13571" max="13820" width="8.88671875" style="350"/>
    <col min="13821" max="13821" width="43.44140625" style="350" customWidth="1"/>
    <col min="13822" max="13822" width="10.5546875" style="350" customWidth="1"/>
    <col min="13823" max="13823" width="10.109375" style="350" customWidth="1"/>
    <col min="13824" max="13824" width="8.6640625" style="350" customWidth="1"/>
    <col min="13825" max="13825" width="8.88671875" style="350"/>
    <col min="13826" max="13826" width="8" style="350" customWidth="1"/>
    <col min="13827" max="14076" width="8.88671875" style="350"/>
    <col min="14077" max="14077" width="43.44140625" style="350" customWidth="1"/>
    <col min="14078" max="14078" width="10.5546875" style="350" customWidth="1"/>
    <col min="14079" max="14079" width="10.109375" style="350" customWidth="1"/>
    <col min="14080" max="14080" width="8.6640625" style="350" customWidth="1"/>
    <col min="14081" max="14081" width="8.88671875" style="350"/>
    <col min="14082" max="14082" width="8" style="350" customWidth="1"/>
    <col min="14083" max="14332" width="8.88671875" style="350"/>
    <col min="14333" max="14333" width="43.44140625" style="350" customWidth="1"/>
    <col min="14334" max="14334" width="10.5546875" style="350" customWidth="1"/>
    <col min="14335" max="14335" width="10.109375" style="350" customWidth="1"/>
    <col min="14336" max="14336" width="8.6640625" style="350" customWidth="1"/>
    <col min="14337" max="14337" width="8.88671875" style="350"/>
    <col min="14338" max="14338" width="8" style="350" customWidth="1"/>
    <col min="14339" max="14588" width="8.88671875" style="350"/>
    <col min="14589" max="14589" width="43.44140625" style="350" customWidth="1"/>
    <col min="14590" max="14590" width="10.5546875" style="350" customWidth="1"/>
    <col min="14591" max="14591" width="10.109375" style="350" customWidth="1"/>
    <col min="14592" max="14592" width="8.6640625" style="350" customWidth="1"/>
    <col min="14593" max="14593" width="8.88671875" style="350"/>
    <col min="14594" max="14594" width="8" style="350" customWidth="1"/>
    <col min="14595" max="14844" width="8.88671875" style="350"/>
    <col min="14845" max="14845" width="43.44140625" style="350" customWidth="1"/>
    <col min="14846" max="14846" width="10.5546875" style="350" customWidth="1"/>
    <col min="14847" max="14847" width="10.109375" style="350" customWidth="1"/>
    <col min="14848" max="14848" width="8.6640625" style="350" customWidth="1"/>
    <col min="14849" max="14849" width="8.88671875" style="350"/>
    <col min="14850" max="14850" width="8" style="350" customWidth="1"/>
    <col min="14851" max="15100" width="8.88671875" style="350"/>
    <col min="15101" max="15101" width="43.44140625" style="350" customWidth="1"/>
    <col min="15102" max="15102" width="10.5546875" style="350" customWidth="1"/>
    <col min="15103" max="15103" width="10.109375" style="350" customWidth="1"/>
    <col min="15104" max="15104" width="8.6640625" style="350" customWidth="1"/>
    <col min="15105" max="15105" width="8.88671875" style="350"/>
    <col min="15106" max="15106" width="8" style="350" customWidth="1"/>
    <col min="15107" max="15356" width="8.88671875" style="350"/>
    <col min="15357" max="15357" width="43.44140625" style="350" customWidth="1"/>
    <col min="15358" max="15358" width="10.5546875" style="350" customWidth="1"/>
    <col min="15359" max="15359" width="10.109375" style="350" customWidth="1"/>
    <col min="15360" max="15360" width="8.6640625" style="350" customWidth="1"/>
    <col min="15361" max="15361" width="8.88671875" style="350"/>
    <col min="15362" max="15362" width="8" style="350" customWidth="1"/>
    <col min="15363" max="15612" width="8.88671875" style="350"/>
    <col min="15613" max="15613" width="43.44140625" style="350" customWidth="1"/>
    <col min="15614" max="15614" width="10.5546875" style="350" customWidth="1"/>
    <col min="15615" max="15615" width="10.109375" style="350" customWidth="1"/>
    <col min="15616" max="15616" width="8.6640625" style="350" customWidth="1"/>
    <col min="15617" max="15617" width="8.88671875" style="350"/>
    <col min="15618" max="15618" width="8" style="350" customWidth="1"/>
    <col min="15619" max="15868" width="8.88671875" style="350"/>
    <col min="15869" max="15869" width="43.44140625" style="350" customWidth="1"/>
    <col min="15870" max="15870" width="10.5546875" style="350" customWidth="1"/>
    <col min="15871" max="15871" width="10.109375" style="350" customWidth="1"/>
    <col min="15872" max="15872" width="8.6640625" style="350" customWidth="1"/>
    <col min="15873" max="15873" width="8.88671875" style="350"/>
    <col min="15874" max="15874" width="8" style="350" customWidth="1"/>
    <col min="15875" max="16124" width="8.88671875" style="350"/>
    <col min="16125" max="16125" width="43.44140625" style="350" customWidth="1"/>
    <col min="16126" max="16126" width="10.5546875" style="350" customWidth="1"/>
    <col min="16127" max="16127" width="10.109375" style="350" customWidth="1"/>
    <col min="16128" max="16128" width="8.6640625" style="350" customWidth="1"/>
    <col min="16129" max="16129" width="8.88671875" style="350"/>
    <col min="16130" max="16130" width="8" style="350" customWidth="1"/>
    <col min="16131" max="16384" width="8.88671875" style="350"/>
  </cols>
  <sheetData>
    <row r="1" spans="1:5" ht="18">
      <c r="A1" s="429" t="s">
        <v>69</v>
      </c>
      <c r="B1" s="378"/>
      <c r="C1" s="378"/>
      <c r="D1" s="378"/>
      <c r="E1" s="378"/>
    </row>
    <row r="2" spans="1:5">
      <c r="A2" s="378"/>
      <c r="B2" s="378"/>
      <c r="C2" s="378"/>
      <c r="D2" s="378"/>
      <c r="E2" s="378" t="s">
        <v>893</v>
      </c>
    </row>
    <row r="3" spans="1:5">
      <c r="A3" s="378" t="s">
        <v>899</v>
      </c>
      <c r="B3" s="378"/>
      <c r="C3" s="378"/>
      <c r="D3" s="378"/>
      <c r="E3" s="378"/>
    </row>
    <row r="4" spans="1:5">
      <c r="A4" s="378"/>
      <c r="B4" s="378"/>
      <c r="C4" s="378"/>
      <c r="D4" s="378"/>
      <c r="E4" s="378"/>
    </row>
    <row r="5" spans="1:5" ht="31.2">
      <c r="A5" s="127" t="s">
        <v>900</v>
      </c>
      <c r="B5" s="127" t="s">
        <v>5</v>
      </c>
      <c r="C5" s="106" t="s">
        <v>1829</v>
      </c>
      <c r="D5" s="106" t="s">
        <v>1830</v>
      </c>
      <c r="E5" s="106" t="s">
        <v>1831</v>
      </c>
    </row>
    <row r="6" spans="1:5">
      <c r="A6" s="127"/>
      <c r="B6" s="127"/>
      <c r="C6" s="106" t="s">
        <v>1445</v>
      </c>
      <c r="D6" s="106" t="s">
        <v>1446</v>
      </c>
      <c r="E6" s="106" t="s">
        <v>1828</v>
      </c>
    </row>
    <row r="7" spans="1:5" s="366" customFormat="1">
      <c r="A7" s="109">
        <v>1</v>
      </c>
      <c r="B7" s="109">
        <v>2</v>
      </c>
      <c r="C7" s="109">
        <v>3</v>
      </c>
      <c r="D7" s="109">
        <v>4</v>
      </c>
      <c r="E7" s="109">
        <v>5</v>
      </c>
    </row>
    <row r="8" spans="1:5" ht="31.2">
      <c r="A8" s="109">
        <v>1</v>
      </c>
      <c r="B8" s="206" t="s">
        <v>901</v>
      </c>
      <c r="C8" s="45"/>
      <c r="D8" s="45"/>
      <c r="E8" s="45"/>
    </row>
    <row r="9" spans="1:5">
      <c r="A9" s="109" t="s">
        <v>902</v>
      </c>
      <c r="B9" s="129" t="s">
        <v>903</v>
      </c>
      <c r="C9" s="45">
        <v>1957</v>
      </c>
      <c r="D9" s="45">
        <f>C24</f>
        <v>1944</v>
      </c>
      <c r="E9" s="45">
        <f t="shared" ref="D9:E11" si="0">D24</f>
        <v>1927</v>
      </c>
    </row>
    <row r="10" spans="1:5">
      <c r="A10" s="109" t="s">
        <v>904</v>
      </c>
      <c r="B10" s="129" t="s">
        <v>905</v>
      </c>
      <c r="C10" s="209">
        <v>286</v>
      </c>
      <c r="D10" s="45">
        <f t="shared" si="0"/>
        <v>286</v>
      </c>
      <c r="E10" s="45">
        <f t="shared" si="0"/>
        <v>284</v>
      </c>
    </row>
    <row r="11" spans="1:5" ht="31.2">
      <c r="A11" s="109" t="s">
        <v>906</v>
      </c>
      <c r="B11" s="206" t="s">
        <v>907</v>
      </c>
      <c r="C11" s="45">
        <v>0</v>
      </c>
      <c r="D11" s="45">
        <f t="shared" si="0"/>
        <v>0</v>
      </c>
      <c r="E11" s="45">
        <f t="shared" si="0"/>
        <v>0</v>
      </c>
    </row>
    <row r="12" spans="1:5" s="378" customFormat="1">
      <c r="A12" s="109"/>
      <c r="B12" s="206" t="s">
        <v>2</v>
      </c>
      <c r="C12" s="46">
        <f>SUM(C9:C11)</f>
        <v>2243</v>
      </c>
      <c r="D12" s="46">
        <f t="shared" ref="D12:E12" si="1">SUM(D9:D11)</f>
        <v>2230</v>
      </c>
      <c r="E12" s="46">
        <f t="shared" si="1"/>
        <v>2211</v>
      </c>
    </row>
    <row r="13" spans="1:5">
      <c r="A13" s="109">
        <v>2</v>
      </c>
      <c r="B13" s="129" t="s">
        <v>908</v>
      </c>
      <c r="C13" s="45"/>
      <c r="D13" s="45"/>
      <c r="E13" s="45"/>
    </row>
    <row r="14" spans="1:5">
      <c r="A14" s="109" t="s">
        <v>909</v>
      </c>
      <c r="B14" s="129" t="s">
        <v>903</v>
      </c>
      <c r="C14" s="45">
        <v>15</v>
      </c>
      <c r="D14" s="45">
        <v>0</v>
      </c>
      <c r="E14" s="45">
        <v>0</v>
      </c>
    </row>
    <row r="15" spans="1:5">
      <c r="A15" s="109" t="s">
        <v>904</v>
      </c>
      <c r="B15" s="129" t="s">
        <v>905</v>
      </c>
      <c r="C15" s="45">
        <v>0</v>
      </c>
      <c r="D15" s="45">
        <v>0</v>
      </c>
      <c r="E15" s="45">
        <v>0</v>
      </c>
    </row>
    <row r="16" spans="1:5" ht="31.2">
      <c r="A16" s="109" t="s">
        <v>906</v>
      </c>
      <c r="B16" s="206" t="s">
        <v>907</v>
      </c>
      <c r="C16" s="45">
        <v>0</v>
      </c>
      <c r="D16" s="45">
        <v>0</v>
      </c>
      <c r="E16" s="45">
        <v>0</v>
      </c>
    </row>
    <row r="17" spans="1:5" s="378" customFormat="1">
      <c r="A17" s="109"/>
      <c r="B17" s="206" t="s">
        <v>2</v>
      </c>
      <c r="C17" s="46">
        <f>SUM(C14:C16)</f>
        <v>15</v>
      </c>
      <c r="D17" s="46">
        <f>SUM(D14:D16)</f>
        <v>0</v>
      </c>
      <c r="E17" s="46">
        <f>SUM(E14:E16)</f>
        <v>0</v>
      </c>
    </row>
    <row r="18" spans="1:5" ht="31.2">
      <c r="A18" s="109">
        <v>3</v>
      </c>
      <c r="B18" s="206" t="s">
        <v>910</v>
      </c>
      <c r="C18" s="45"/>
      <c r="D18" s="45"/>
      <c r="E18" s="45"/>
    </row>
    <row r="19" spans="1:5">
      <c r="A19" s="109" t="s">
        <v>909</v>
      </c>
      <c r="B19" s="129" t="s">
        <v>903</v>
      </c>
      <c r="C19" s="45">
        <v>28</v>
      </c>
      <c r="D19" s="45">
        <v>17</v>
      </c>
      <c r="E19" s="45">
        <v>32</v>
      </c>
    </row>
    <row r="20" spans="1:5">
      <c r="A20" s="109" t="s">
        <v>904</v>
      </c>
      <c r="B20" s="129" t="s">
        <v>905</v>
      </c>
      <c r="C20" s="45">
        <v>0</v>
      </c>
      <c r="D20" s="45">
        <v>2</v>
      </c>
      <c r="E20" s="45">
        <v>7</v>
      </c>
    </row>
    <row r="21" spans="1:5" ht="31.2">
      <c r="A21" s="109" t="s">
        <v>906</v>
      </c>
      <c r="B21" s="206" t="s">
        <v>911</v>
      </c>
      <c r="C21" s="45">
        <v>0</v>
      </c>
      <c r="D21" s="45">
        <v>0</v>
      </c>
      <c r="E21" s="45">
        <v>0</v>
      </c>
    </row>
    <row r="22" spans="1:5" s="378" customFormat="1">
      <c r="A22" s="109"/>
      <c r="B22" s="206" t="s">
        <v>2</v>
      </c>
      <c r="C22" s="46">
        <f>SUM(C19:C21)</f>
        <v>28</v>
      </c>
      <c r="D22" s="46">
        <f>SUM(D19:D21)</f>
        <v>19</v>
      </c>
      <c r="E22" s="46">
        <f>SUM(E19:E21)</f>
        <v>39</v>
      </c>
    </row>
    <row r="23" spans="1:5" ht="31.2">
      <c r="A23" s="109">
        <v>4</v>
      </c>
      <c r="B23" s="206" t="s">
        <v>912</v>
      </c>
      <c r="C23" s="45"/>
      <c r="D23" s="45"/>
      <c r="E23" s="45"/>
    </row>
    <row r="24" spans="1:5">
      <c r="A24" s="109" t="s">
        <v>909</v>
      </c>
      <c r="B24" s="129" t="s">
        <v>903</v>
      </c>
      <c r="C24" s="45">
        <f>C9+C14-C19</f>
        <v>1944</v>
      </c>
      <c r="D24" s="45">
        <f>D9+D14-D19</f>
        <v>1927</v>
      </c>
      <c r="E24" s="45">
        <f t="shared" ref="E24:E26" si="2">E9+E14-E19</f>
        <v>1895</v>
      </c>
    </row>
    <row r="25" spans="1:5">
      <c r="A25" s="109" t="s">
        <v>904</v>
      </c>
      <c r="B25" s="129" t="s">
        <v>905</v>
      </c>
      <c r="C25" s="45">
        <f t="shared" ref="C25:D26" si="3">C10+C15-C20</f>
        <v>286</v>
      </c>
      <c r="D25" s="45">
        <f t="shared" si="3"/>
        <v>284</v>
      </c>
      <c r="E25" s="45">
        <f t="shared" si="2"/>
        <v>277</v>
      </c>
    </row>
    <row r="26" spans="1:5" ht="31.2">
      <c r="A26" s="109" t="s">
        <v>906</v>
      </c>
      <c r="B26" s="206" t="s">
        <v>911</v>
      </c>
      <c r="C26" s="45">
        <f t="shared" si="3"/>
        <v>0</v>
      </c>
      <c r="D26" s="45">
        <f t="shared" si="3"/>
        <v>0</v>
      </c>
      <c r="E26" s="45">
        <f t="shared" si="2"/>
        <v>0</v>
      </c>
    </row>
    <row r="27" spans="1:5" s="378" customFormat="1">
      <c r="A27" s="109"/>
      <c r="B27" s="129" t="s">
        <v>2</v>
      </c>
      <c r="C27" s="46">
        <f>SUM(C24:C26)</f>
        <v>2230</v>
      </c>
      <c r="D27" s="46">
        <f t="shared" ref="D27:E27" si="4">SUM(D24:D26)</f>
        <v>2211</v>
      </c>
      <c r="E27" s="46">
        <f t="shared" si="4"/>
        <v>2172</v>
      </c>
    </row>
    <row r="28" spans="1:5">
      <c r="A28" s="378"/>
      <c r="B28" s="370" t="s">
        <v>913</v>
      </c>
      <c r="C28" s="370"/>
      <c r="D28" s="370"/>
      <c r="E28" s="370"/>
    </row>
    <row r="32" spans="1:5">
      <c r="E32" s="456"/>
    </row>
    <row r="33" spans="4:5">
      <c r="D33" s="456"/>
    </row>
    <row r="34" spans="4:5">
      <c r="D34" s="457" t="s">
        <v>105</v>
      </c>
      <c r="E34" s="457"/>
    </row>
  </sheetData>
  <mergeCells count="4">
    <mergeCell ref="B28:E28"/>
    <mergeCell ref="D34:E34"/>
    <mergeCell ref="B5:B6"/>
    <mergeCell ref="A5:A6"/>
  </mergeCells>
  <printOptions horizontalCentered="1"/>
  <pageMargins left="0.78740157480314965" right="0.78740157480314965" top="0.78740157480314965" bottom="0.78740157480314965" header="0" footer="0"/>
  <pageSetup paperSize="9" scale="7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7E58B-20C0-4E0E-8051-AD23D6CF3C59}">
  <dimension ref="A1:F24"/>
  <sheetViews>
    <sheetView view="pageBreakPreview" workbookViewId="0">
      <selection activeCell="D27" sqref="D27"/>
    </sheetView>
  </sheetViews>
  <sheetFormatPr defaultRowHeight="15.6"/>
  <cols>
    <col min="1" max="1" width="8.88671875" style="350"/>
    <col min="2" max="2" width="34.6640625" style="350" customWidth="1"/>
    <col min="3" max="3" width="17.44140625" style="350" customWidth="1"/>
    <col min="4" max="4" width="18.44140625" style="350" bestFit="1" customWidth="1"/>
    <col min="5" max="5" width="15.109375" style="350" bestFit="1" customWidth="1"/>
    <col min="6" max="252" width="8.88671875" style="350"/>
    <col min="253" max="253" width="27.109375" style="350" customWidth="1"/>
    <col min="254" max="254" width="11.6640625" style="350" customWidth="1"/>
    <col min="255" max="255" width="12" style="350" bestFit="1" customWidth="1"/>
    <col min="256" max="256" width="14.88671875" style="350" customWidth="1"/>
    <col min="257" max="259" width="12" style="350" bestFit="1" customWidth="1"/>
    <col min="260" max="508" width="8.88671875" style="350"/>
    <col min="509" max="509" width="27.109375" style="350" customWidth="1"/>
    <col min="510" max="510" width="11.6640625" style="350" customWidth="1"/>
    <col min="511" max="511" width="12" style="350" bestFit="1" customWidth="1"/>
    <col min="512" max="512" width="14.88671875" style="350" customWidth="1"/>
    <col min="513" max="515" width="12" style="350" bestFit="1" customWidth="1"/>
    <col min="516" max="764" width="8.88671875" style="350"/>
    <col min="765" max="765" width="27.109375" style="350" customWidth="1"/>
    <col min="766" max="766" width="11.6640625" style="350" customWidth="1"/>
    <col min="767" max="767" width="12" style="350" bestFit="1" customWidth="1"/>
    <col min="768" max="768" width="14.88671875" style="350" customWidth="1"/>
    <col min="769" max="771" width="12" style="350" bestFit="1" customWidth="1"/>
    <col min="772" max="1020" width="8.88671875" style="350"/>
    <col min="1021" max="1021" width="27.109375" style="350" customWidth="1"/>
    <col min="1022" max="1022" width="11.6640625" style="350" customWidth="1"/>
    <col min="1023" max="1023" width="12" style="350" bestFit="1" customWidth="1"/>
    <col min="1024" max="1024" width="14.88671875" style="350" customWidth="1"/>
    <col min="1025" max="1027" width="12" style="350" bestFit="1" customWidth="1"/>
    <col min="1028" max="1276" width="8.88671875" style="350"/>
    <col min="1277" max="1277" width="27.109375" style="350" customWidth="1"/>
    <col min="1278" max="1278" width="11.6640625" style="350" customWidth="1"/>
    <col min="1279" max="1279" width="12" style="350" bestFit="1" customWidth="1"/>
    <col min="1280" max="1280" width="14.88671875" style="350" customWidth="1"/>
    <col min="1281" max="1283" width="12" style="350" bestFit="1" customWidth="1"/>
    <col min="1284" max="1532" width="8.88671875" style="350"/>
    <col min="1533" max="1533" width="27.109375" style="350" customWidth="1"/>
    <col min="1534" max="1534" width="11.6640625" style="350" customWidth="1"/>
    <col min="1535" max="1535" width="12" style="350" bestFit="1" customWidth="1"/>
    <col min="1536" max="1536" width="14.88671875" style="350" customWidth="1"/>
    <col min="1537" max="1539" width="12" style="350" bestFit="1" customWidth="1"/>
    <col min="1540" max="1788" width="8.88671875" style="350"/>
    <col min="1789" max="1789" width="27.109375" style="350" customWidth="1"/>
    <col min="1790" max="1790" width="11.6640625" style="350" customWidth="1"/>
    <col min="1791" max="1791" width="12" style="350" bestFit="1" customWidth="1"/>
    <col min="1792" max="1792" width="14.88671875" style="350" customWidth="1"/>
    <col min="1793" max="1795" width="12" style="350" bestFit="1" customWidth="1"/>
    <col min="1796" max="2044" width="8.88671875" style="350"/>
    <col min="2045" max="2045" width="27.109375" style="350" customWidth="1"/>
    <col min="2046" max="2046" width="11.6640625" style="350" customWidth="1"/>
    <col min="2047" max="2047" width="12" style="350" bestFit="1" customWidth="1"/>
    <col min="2048" max="2048" width="14.88671875" style="350" customWidth="1"/>
    <col min="2049" max="2051" width="12" style="350" bestFit="1" customWidth="1"/>
    <col min="2052" max="2300" width="8.88671875" style="350"/>
    <col min="2301" max="2301" width="27.109375" style="350" customWidth="1"/>
    <col min="2302" max="2302" width="11.6640625" style="350" customWidth="1"/>
    <col min="2303" max="2303" width="12" style="350" bestFit="1" customWidth="1"/>
    <col min="2304" max="2304" width="14.88671875" style="350" customWidth="1"/>
    <col min="2305" max="2307" width="12" style="350" bestFit="1" customWidth="1"/>
    <col min="2308" max="2556" width="8.88671875" style="350"/>
    <col min="2557" max="2557" width="27.109375" style="350" customWidth="1"/>
    <col min="2558" max="2558" width="11.6640625" style="350" customWidth="1"/>
    <col min="2559" max="2559" width="12" style="350" bestFit="1" customWidth="1"/>
    <col min="2560" max="2560" width="14.88671875" style="350" customWidth="1"/>
    <col min="2561" max="2563" width="12" style="350" bestFit="1" customWidth="1"/>
    <col min="2564" max="2812" width="8.88671875" style="350"/>
    <col min="2813" max="2813" width="27.109375" style="350" customWidth="1"/>
    <col min="2814" max="2814" width="11.6640625" style="350" customWidth="1"/>
    <col min="2815" max="2815" width="12" style="350" bestFit="1" customWidth="1"/>
    <col min="2816" max="2816" width="14.88671875" style="350" customWidth="1"/>
    <col min="2817" max="2819" width="12" style="350" bestFit="1" customWidth="1"/>
    <col min="2820" max="3068" width="8.88671875" style="350"/>
    <col min="3069" max="3069" width="27.109375" style="350" customWidth="1"/>
    <col min="3070" max="3070" width="11.6640625" style="350" customWidth="1"/>
    <col min="3071" max="3071" width="12" style="350" bestFit="1" customWidth="1"/>
    <col min="3072" max="3072" width="14.88671875" style="350" customWidth="1"/>
    <col min="3073" max="3075" width="12" style="350" bestFit="1" customWidth="1"/>
    <col min="3076" max="3324" width="8.88671875" style="350"/>
    <col min="3325" max="3325" width="27.109375" style="350" customWidth="1"/>
    <col min="3326" max="3326" width="11.6640625" style="350" customWidth="1"/>
    <col min="3327" max="3327" width="12" style="350" bestFit="1" customWidth="1"/>
    <col min="3328" max="3328" width="14.88671875" style="350" customWidth="1"/>
    <col min="3329" max="3331" width="12" style="350" bestFit="1" customWidth="1"/>
    <col min="3332" max="3580" width="8.88671875" style="350"/>
    <col min="3581" max="3581" width="27.109375" style="350" customWidth="1"/>
    <col min="3582" max="3582" width="11.6640625" style="350" customWidth="1"/>
    <col min="3583" max="3583" width="12" style="350" bestFit="1" customWidth="1"/>
    <col min="3584" max="3584" width="14.88671875" style="350" customWidth="1"/>
    <col min="3585" max="3587" width="12" style="350" bestFit="1" customWidth="1"/>
    <col min="3588" max="3836" width="8.88671875" style="350"/>
    <col min="3837" max="3837" width="27.109375" style="350" customWidth="1"/>
    <col min="3838" max="3838" width="11.6640625" style="350" customWidth="1"/>
    <col min="3839" max="3839" width="12" style="350" bestFit="1" customWidth="1"/>
    <col min="3840" max="3840" width="14.88671875" style="350" customWidth="1"/>
    <col min="3841" max="3843" width="12" style="350" bestFit="1" customWidth="1"/>
    <col min="3844" max="4092" width="8.88671875" style="350"/>
    <col min="4093" max="4093" width="27.109375" style="350" customWidth="1"/>
    <col min="4094" max="4094" width="11.6640625" style="350" customWidth="1"/>
    <col min="4095" max="4095" width="12" style="350" bestFit="1" customWidth="1"/>
    <col min="4096" max="4096" width="14.88671875" style="350" customWidth="1"/>
    <col min="4097" max="4099" width="12" style="350" bestFit="1" customWidth="1"/>
    <col min="4100" max="4348" width="8.88671875" style="350"/>
    <col min="4349" max="4349" width="27.109375" style="350" customWidth="1"/>
    <col min="4350" max="4350" width="11.6640625" style="350" customWidth="1"/>
    <col min="4351" max="4351" width="12" style="350" bestFit="1" customWidth="1"/>
    <col min="4352" max="4352" width="14.88671875" style="350" customWidth="1"/>
    <col min="4353" max="4355" width="12" style="350" bestFit="1" customWidth="1"/>
    <col min="4356" max="4604" width="8.88671875" style="350"/>
    <col min="4605" max="4605" width="27.109375" style="350" customWidth="1"/>
    <col min="4606" max="4606" width="11.6640625" style="350" customWidth="1"/>
    <col min="4607" max="4607" width="12" style="350" bestFit="1" customWidth="1"/>
    <col min="4608" max="4608" width="14.88671875" style="350" customWidth="1"/>
    <col min="4609" max="4611" width="12" style="350" bestFit="1" customWidth="1"/>
    <col min="4612" max="4860" width="8.88671875" style="350"/>
    <col min="4861" max="4861" width="27.109375" style="350" customWidth="1"/>
    <col min="4862" max="4862" width="11.6640625" style="350" customWidth="1"/>
    <col min="4863" max="4863" width="12" style="350" bestFit="1" customWidth="1"/>
    <col min="4864" max="4864" width="14.88671875" style="350" customWidth="1"/>
    <col min="4865" max="4867" width="12" style="350" bestFit="1" customWidth="1"/>
    <col min="4868" max="5116" width="8.88671875" style="350"/>
    <col min="5117" max="5117" width="27.109375" style="350" customWidth="1"/>
    <col min="5118" max="5118" width="11.6640625" style="350" customWidth="1"/>
    <col min="5119" max="5119" width="12" style="350" bestFit="1" customWidth="1"/>
    <col min="5120" max="5120" width="14.88671875" style="350" customWidth="1"/>
    <col min="5121" max="5123" width="12" style="350" bestFit="1" customWidth="1"/>
    <col min="5124" max="5372" width="8.88671875" style="350"/>
    <col min="5373" max="5373" width="27.109375" style="350" customWidth="1"/>
    <col min="5374" max="5374" width="11.6640625" style="350" customWidth="1"/>
    <col min="5375" max="5375" width="12" style="350" bestFit="1" customWidth="1"/>
    <col min="5376" max="5376" width="14.88671875" style="350" customWidth="1"/>
    <col min="5377" max="5379" width="12" style="350" bestFit="1" customWidth="1"/>
    <col min="5380" max="5628" width="8.88671875" style="350"/>
    <col min="5629" max="5629" width="27.109375" style="350" customWidth="1"/>
    <col min="5630" max="5630" width="11.6640625" style="350" customWidth="1"/>
    <col min="5631" max="5631" width="12" style="350" bestFit="1" customWidth="1"/>
    <col min="5632" max="5632" width="14.88671875" style="350" customWidth="1"/>
    <col min="5633" max="5635" width="12" style="350" bestFit="1" customWidth="1"/>
    <col min="5636" max="5884" width="8.88671875" style="350"/>
    <col min="5885" max="5885" width="27.109375" style="350" customWidth="1"/>
    <col min="5886" max="5886" width="11.6640625" style="350" customWidth="1"/>
    <col min="5887" max="5887" width="12" style="350" bestFit="1" customWidth="1"/>
    <col min="5888" max="5888" width="14.88671875" style="350" customWidth="1"/>
    <col min="5889" max="5891" width="12" style="350" bestFit="1" customWidth="1"/>
    <col min="5892" max="6140" width="8.88671875" style="350"/>
    <col min="6141" max="6141" width="27.109375" style="350" customWidth="1"/>
    <col min="6142" max="6142" width="11.6640625" style="350" customWidth="1"/>
    <col min="6143" max="6143" width="12" style="350" bestFit="1" customWidth="1"/>
    <col min="6144" max="6144" width="14.88671875" style="350" customWidth="1"/>
    <col min="6145" max="6147" width="12" style="350" bestFit="1" customWidth="1"/>
    <col min="6148" max="6396" width="8.88671875" style="350"/>
    <col min="6397" max="6397" width="27.109375" style="350" customWidth="1"/>
    <col min="6398" max="6398" width="11.6640625" style="350" customWidth="1"/>
    <col min="6399" max="6399" width="12" style="350" bestFit="1" customWidth="1"/>
    <col min="6400" max="6400" width="14.88671875" style="350" customWidth="1"/>
    <col min="6401" max="6403" width="12" style="350" bestFit="1" customWidth="1"/>
    <col min="6404" max="6652" width="8.88671875" style="350"/>
    <col min="6653" max="6653" width="27.109375" style="350" customWidth="1"/>
    <col min="6654" max="6654" width="11.6640625" style="350" customWidth="1"/>
    <col min="6655" max="6655" width="12" style="350" bestFit="1" customWidth="1"/>
    <col min="6656" max="6656" width="14.88671875" style="350" customWidth="1"/>
    <col min="6657" max="6659" width="12" style="350" bestFit="1" customWidth="1"/>
    <col min="6660" max="6908" width="8.88671875" style="350"/>
    <col min="6909" max="6909" width="27.109375" style="350" customWidth="1"/>
    <col min="6910" max="6910" width="11.6640625" style="350" customWidth="1"/>
    <col min="6911" max="6911" width="12" style="350" bestFit="1" customWidth="1"/>
    <col min="6912" max="6912" width="14.88671875" style="350" customWidth="1"/>
    <col min="6913" max="6915" width="12" style="350" bestFit="1" customWidth="1"/>
    <col min="6916" max="7164" width="8.88671875" style="350"/>
    <col min="7165" max="7165" width="27.109375" style="350" customWidth="1"/>
    <col min="7166" max="7166" width="11.6640625" style="350" customWidth="1"/>
    <col min="7167" max="7167" width="12" style="350" bestFit="1" customWidth="1"/>
    <col min="7168" max="7168" width="14.88671875" style="350" customWidth="1"/>
    <col min="7169" max="7171" width="12" style="350" bestFit="1" customWidth="1"/>
    <col min="7172" max="7420" width="8.88671875" style="350"/>
    <col min="7421" max="7421" width="27.109375" style="350" customWidth="1"/>
    <col min="7422" max="7422" width="11.6640625" style="350" customWidth="1"/>
    <col min="7423" max="7423" width="12" style="350" bestFit="1" customWidth="1"/>
    <col min="7424" max="7424" width="14.88671875" style="350" customWidth="1"/>
    <col min="7425" max="7427" width="12" style="350" bestFit="1" customWidth="1"/>
    <col min="7428" max="7676" width="8.88671875" style="350"/>
    <col min="7677" max="7677" width="27.109375" style="350" customWidth="1"/>
    <col min="7678" max="7678" width="11.6640625" style="350" customWidth="1"/>
    <col min="7679" max="7679" width="12" style="350" bestFit="1" customWidth="1"/>
    <col min="7680" max="7680" width="14.88671875" style="350" customWidth="1"/>
    <col min="7681" max="7683" width="12" style="350" bestFit="1" customWidth="1"/>
    <col min="7684" max="7932" width="8.88671875" style="350"/>
    <col min="7933" max="7933" width="27.109375" style="350" customWidth="1"/>
    <col min="7934" max="7934" width="11.6640625" style="350" customWidth="1"/>
    <col min="7935" max="7935" width="12" style="350" bestFit="1" customWidth="1"/>
    <col min="7936" max="7936" width="14.88671875" style="350" customWidth="1"/>
    <col min="7937" max="7939" width="12" style="350" bestFit="1" customWidth="1"/>
    <col min="7940" max="8188" width="8.88671875" style="350"/>
    <col min="8189" max="8189" width="27.109375" style="350" customWidth="1"/>
    <col min="8190" max="8190" width="11.6640625" style="350" customWidth="1"/>
    <col min="8191" max="8191" width="12" style="350" bestFit="1" customWidth="1"/>
    <col min="8192" max="8192" width="14.88671875" style="350" customWidth="1"/>
    <col min="8193" max="8195" width="12" style="350" bestFit="1" customWidth="1"/>
    <col min="8196" max="8444" width="8.88671875" style="350"/>
    <col min="8445" max="8445" width="27.109375" style="350" customWidth="1"/>
    <col min="8446" max="8446" width="11.6640625" style="350" customWidth="1"/>
    <col min="8447" max="8447" width="12" style="350" bestFit="1" customWidth="1"/>
    <col min="8448" max="8448" width="14.88671875" style="350" customWidth="1"/>
    <col min="8449" max="8451" width="12" style="350" bestFit="1" customWidth="1"/>
    <col min="8452" max="8700" width="8.88671875" style="350"/>
    <col min="8701" max="8701" width="27.109375" style="350" customWidth="1"/>
    <col min="8702" max="8702" width="11.6640625" style="350" customWidth="1"/>
    <col min="8703" max="8703" width="12" style="350" bestFit="1" customWidth="1"/>
    <col min="8704" max="8704" width="14.88671875" style="350" customWidth="1"/>
    <col min="8705" max="8707" width="12" style="350" bestFit="1" customWidth="1"/>
    <col min="8708" max="8956" width="8.88671875" style="350"/>
    <col min="8957" max="8957" width="27.109375" style="350" customWidth="1"/>
    <col min="8958" max="8958" width="11.6640625" style="350" customWidth="1"/>
    <col min="8959" max="8959" width="12" style="350" bestFit="1" customWidth="1"/>
    <col min="8960" max="8960" width="14.88671875" style="350" customWidth="1"/>
    <col min="8961" max="8963" width="12" style="350" bestFit="1" customWidth="1"/>
    <col min="8964" max="9212" width="8.88671875" style="350"/>
    <col min="9213" max="9213" width="27.109375" style="350" customWidth="1"/>
    <col min="9214" max="9214" width="11.6640625" style="350" customWidth="1"/>
    <col min="9215" max="9215" width="12" style="350" bestFit="1" customWidth="1"/>
    <col min="9216" max="9216" width="14.88671875" style="350" customWidth="1"/>
    <col min="9217" max="9219" width="12" style="350" bestFit="1" customWidth="1"/>
    <col min="9220" max="9468" width="8.88671875" style="350"/>
    <col min="9469" max="9469" width="27.109375" style="350" customWidth="1"/>
    <col min="9470" max="9470" width="11.6640625" style="350" customWidth="1"/>
    <col min="9471" max="9471" width="12" style="350" bestFit="1" customWidth="1"/>
    <col min="9472" max="9472" width="14.88671875" style="350" customWidth="1"/>
    <col min="9473" max="9475" width="12" style="350" bestFit="1" customWidth="1"/>
    <col min="9476" max="9724" width="8.88671875" style="350"/>
    <col min="9725" max="9725" width="27.109375" style="350" customWidth="1"/>
    <col min="9726" max="9726" width="11.6640625" style="350" customWidth="1"/>
    <col min="9727" max="9727" width="12" style="350" bestFit="1" customWidth="1"/>
    <col min="9728" max="9728" width="14.88671875" style="350" customWidth="1"/>
    <col min="9729" max="9731" width="12" style="350" bestFit="1" customWidth="1"/>
    <col min="9732" max="9980" width="8.88671875" style="350"/>
    <col min="9981" max="9981" width="27.109375" style="350" customWidth="1"/>
    <col min="9982" max="9982" width="11.6640625" style="350" customWidth="1"/>
    <col min="9983" max="9983" width="12" style="350" bestFit="1" customWidth="1"/>
    <col min="9984" max="9984" width="14.88671875" style="350" customWidth="1"/>
    <col min="9985" max="9987" width="12" style="350" bestFit="1" customWidth="1"/>
    <col min="9988" max="10236" width="8.88671875" style="350"/>
    <col min="10237" max="10237" width="27.109375" style="350" customWidth="1"/>
    <col min="10238" max="10238" width="11.6640625" style="350" customWidth="1"/>
    <col min="10239" max="10239" width="12" style="350" bestFit="1" customWidth="1"/>
    <col min="10240" max="10240" width="14.88671875" style="350" customWidth="1"/>
    <col min="10241" max="10243" width="12" style="350" bestFit="1" customWidth="1"/>
    <col min="10244" max="10492" width="8.88671875" style="350"/>
    <col min="10493" max="10493" width="27.109375" style="350" customWidth="1"/>
    <col min="10494" max="10494" width="11.6640625" style="350" customWidth="1"/>
    <col min="10495" max="10495" width="12" style="350" bestFit="1" customWidth="1"/>
    <col min="10496" max="10496" width="14.88671875" style="350" customWidth="1"/>
    <col min="10497" max="10499" width="12" style="350" bestFit="1" customWidth="1"/>
    <col min="10500" max="10748" width="8.88671875" style="350"/>
    <col min="10749" max="10749" width="27.109375" style="350" customWidth="1"/>
    <col min="10750" max="10750" width="11.6640625" style="350" customWidth="1"/>
    <col min="10751" max="10751" width="12" style="350" bestFit="1" customWidth="1"/>
    <col min="10752" max="10752" width="14.88671875" style="350" customWidth="1"/>
    <col min="10753" max="10755" width="12" style="350" bestFit="1" customWidth="1"/>
    <col min="10756" max="11004" width="8.88671875" style="350"/>
    <col min="11005" max="11005" width="27.109375" style="350" customWidth="1"/>
    <col min="11006" max="11006" width="11.6640625" style="350" customWidth="1"/>
    <col min="11007" max="11007" width="12" style="350" bestFit="1" customWidth="1"/>
    <col min="11008" max="11008" width="14.88671875" style="350" customWidth="1"/>
    <col min="11009" max="11011" width="12" style="350" bestFit="1" customWidth="1"/>
    <col min="11012" max="11260" width="8.88671875" style="350"/>
    <col min="11261" max="11261" width="27.109375" style="350" customWidth="1"/>
    <col min="11262" max="11262" width="11.6640625" style="350" customWidth="1"/>
    <col min="11263" max="11263" width="12" style="350" bestFit="1" customWidth="1"/>
    <col min="11264" max="11264" width="14.88671875" style="350" customWidth="1"/>
    <col min="11265" max="11267" width="12" style="350" bestFit="1" customWidth="1"/>
    <col min="11268" max="11516" width="8.88671875" style="350"/>
    <col min="11517" max="11517" width="27.109375" style="350" customWidth="1"/>
    <col min="11518" max="11518" width="11.6640625" style="350" customWidth="1"/>
    <col min="11519" max="11519" width="12" style="350" bestFit="1" customWidth="1"/>
    <col min="11520" max="11520" width="14.88671875" style="350" customWidth="1"/>
    <col min="11521" max="11523" width="12" style="350" bestFit="1" customWidth="1"/>
    <col min="11524" max="11772" width="8.88671875" style="350"/>
    <col min="11773" max="11773" width="27.109375" style="350" customWidth="1"/>
    <col min="11774" max="11774" width="11.6640625" style="350" customWidth="1"/>
    <col min="11775" max="11775" width="12" style="350" bestFit="1" customWidth="1"/>
    <col min="11776" max="11776" width="14.88671875" style="350" customWidth="1"/>
    <col min="11777" max="11779" width="12" style="350" bestFit="1" customWidth="1"/>
    <col min="11780" max="12028" width="8.88671875" style="350"/>
    <col min="12029" max="12029" width="27.109375" style="350" customWidth="1"/>
    <col min="12030" max="12030" width="11.6640625" style="350" customWidth="1"/>
    <col min="12031" max="12031" width="12" style="350" bestFit="1" customWidth="1"/>
    <col min="12032" max="12032" width="14.88671875" style="350" customWidth="1"/>
    <col min="12033" max="12035" width="12" style="350" bestFit="1" customWidth="1"/>
    <col min="12036" max="12284" width="8.88671875" style="350"/>
    <col min="12285" max="12285" width="27.109375" style="350" customWidth="1"/>
    <col min="12286" max="12286" width="11.6640625" style="350" customWidth="1"/>
    <col min="12287" max="12287" width="12" style="350" bestFit="1" customWidth="1"/>
    <col min="12288" max="12288" width="14.88671875" style="350" customWidth="1"/>
    <col min="12289" max="12291" width="12" style="350" bestFit="1" customWidth="1"/>
    <col min="12292" max="12540" width="8.88671875" style="350"/>
    <col min="12541" max="12541" width="27.109375" style="350" customWidth="1"/>
    <col min="12542" max="12542" width="11.6640625" style="350" customWidth="1"/>
    <col min="12543" max="12543" width="12" style="350" bestFit="1" customWidth="1"/>
    <col min="12544" max="12544" width="14.88671875" style="350" customWidth="1"/>
    <col min="12545" max="12547" width="12" style="350" bestFit="1" customWidth="1"/>
    <col min="12548" max="12796" width="8.88671875" style="350"/>
    <col min="12797" max="12797" width="27.109375" style="350" customWidth="1"/>
    <col min="12798" max="12798" width="11.6640625" style="350" customWidth="1"/>
    <col min="12799" max="12799" width="12" style="350" bestFit="1" customWidth="1"/>
    <col min="12800" max="12800" width="14.88671875" style="350" customWidth="1"/>
    <col min="12801" max="12803" width="12" style="350" bestFit="1" customWidth="1"/>
    <col min="12804" max="13052" width="8.88671875" style="350"/>
    <col min="13053" max="13053" width="27.109375" style="350" customWidth="1"/>
    <col min="13054" max="13054" width="11.6640625" style="350" customWidth="1"/>
    <col min="13055" max="13055" width="12" style="350" bestFit="1" customWidth="1"/>
    <col min="13056" max="13056" width="14.88671875" style="350" customWidth="1"/>
    <col min="13057" max="13059" width="12" style="350" bestFit="1" customWidth="1"/>
    <col min="13060" max="13308" width="8.88671875" style="350"/>
    <col min="13309" max="13309" width="27.109375" style="350" customWidth="1"/>
    <col min="13310" max="13310" width="11.6640625" style="350" customWidth="1"/>
    <col min="13311" max="13311" width="12" style="350" bestFit="1" customWidth="1"/>
    <col min="13312" max="13312" width="14.88671875" style="350" customWidth="1"/>
    <col min="13313" max="13315" width="12" style="350" bestFit="1" customWidth="1"/>
    <col min="13316" max="13564" width="8.88671875" style="350"/>
    <col min="13565" max="13565" width="27.109375" style="350" customWidth="1"/>
    <col min="13566" max="13566" width="11.6640625" style="350" customWidth="1"/>
    <col min="13567" max="13567" width="12" style="350" bestFit="1" customWidth="1"/>
    <col min="13568" max="13568" width="14.88671875" style="350" customWidth="1"/>
    <col min="13569" max="13571" width="12" style="350" bestFit="1" customWidth="1"/>
    <col min="13572" max="13820" width="8.88671875" style="350"/>
    <col min="13821" max="13821" width="27.109375" style="350" customWidth="1"/>
    <col min="13822" max="13822" width="11.6640625" style="350" customWidth="1"/>
    <col min="13823" max="13823" width="12" style="350" bestFit="1" customWidth="1"/>
    <col min="13824" max="13824" width="14.88671875" style="350" customWidth="1"/>
    <col min="13825" max="13827" width="12" style="350" bestFit="1" customWidth="1"/>
    <col min="13828" max="14076" width="8.88671875" style="350"/>
    <col min="14077" max="14077" width="27.109375" style="350" customWidth="1"/>
    <col min="14078" max="14078" width="11.6640625" style="350" customWidth="1"/>
    <col min="14079" max="14079" width="12" style="350" bestFit="1" customWidth="1"/>
    <col min="14080" max="14080" width="14.88671875" style="350" customWidth="1"/>
    <col min="14081" max="14083" width="12" style="350" bestFit="1" customWidth="1"/>
    <col min="14084" max="14332" width="8.88671875" style="350"/>
    <col min="14333" max="14333" width="27.109375" style="350" customWidth="1"/>
    <col min="14334" max="14334" width="11.6640625" style="350" customWidth="1"/>
    <col min="14335" max="14335" width="12" style="350" bestFit="1" customWidth="1"/>
    <col min="14336" max="14336" width="14.88671875" style="350" customWidth="1"/>
    <col min="14337" max="14339" width="12" style="350" bestFit="1" customWidth="1"/>
    <col min="14340" max="14588" width="8.88671875" style="350"/>
    <col min="14589" max="14589" width="27.109375" style="350" customWidth="1"/>
    <col min="14590" max="14590" width="11.6640625" style="350" customWidth="1"/>
    <col min="14591" max="14591" width="12" style="350" bestFit="1" customWidth="1"/>
    <col min="14592" max="14592" width="14.88671875" style="350" customWidth="1"/>
    <col min="14593" max="14595" width="12" style="350" bestFit="1" customWidth="1"/>
    <col min="14596" max="14844" width="8.88671875" style="350"/>
    <col min="14845" max="14845" width="27.109375" style="350" customWidth="1"/>
    <col min="14846" max="14846" width="11.6640625" style="350" customWidth="1"/>
    <col min="14847" max="14847" width="12" style="350" bestFit="1" customWidth="1"/>
    <col min="14848" max="14848" width="14.88671875" style="350" customWidth="1"/>
    <col min="14849" max="14851" width="12" style="350" bestFit="1" customWidth="1"/>
    <col min="14852" max="15100" width="8.88671875" style="350"/>
    <col min="15101" max="15101" width="27.109375" style="350" customWidth="1"/>
    <col min="15102" max="15102" width="11.6640625" style="350" customWidth="1"/>
    <col min="15103" max="15103" width="12" style="350" bestFit="1" customWidth="1"/>
    <col min="15104" max="15104" width="14.88671875" style="350" customWidth="1"/>
    <col min="15105" max="15107" width="12" style="350" bestFit="1" customWidth="1"/>
    <col min="15108" max="15356" width="8.88671875" style="350"/>
    <col min="15357" max="15357" width="27.109375" style="350" customWidth="1"/>
    <col min="15358" max="15358" width="11.6640625" style="350" customWidth="1"/>
    <col min="15359" max="15359" width="12" style="350" bestFit="1" customWidth="1"/>
    <col min="15360" max="15360" width="14.88671875" style="350" customWidth="1"/>
    <col min="15361" max="15363" width="12" style="350" bestFit="1" customWidth="1"/>
    <col min="15364" max="15612" width="8.88671875" style="350"/>
    <col min="15613" max="15613" width="27.109375" style="350" customWidth="1"/>
    <col min="15614" max="15614" width="11.6640625" style="350" customWidth="1"/>
    <col min="15615" max="15615" width="12" style="350" bestFit="1" customWidth="1"/>
    <col min="15616" max="15616" width="14.88671875" style="350" customWidth="1"/>
    <col min="15617" max="15619" width="12" style="350" bestFit="1" customWidth="1"/>
    <col min="15620" max="15868" width="8.88671875" style="350"/>
    <col min="15869" max="15869" width="27.109375" style="350" customWidth="1"/>
    <col min="15870" max="15870" width="11.6640625" style="350" customWidth="1"/>
    <col min="15871" max="15871" width="12" style="350" bestFit="1" customWidth="1"/>
    <col min="15872" max="15872" width="14.88671875" style="350" customWidth="1"/>
    <col min="15873" max="15875" width="12" style="350" bestFit="1" customWidth="1"/>
    <col min="15876" max="16124" width="8.88671875" style="350"/>
    <col min="16125" max="16125" width="27.109375" style="350" customWidth="1"/>
    <col min="16126" max="16126" width="11.6640625" style="350" customWidth="1"/>
    <col min="16127" max="16127" width="12" style="350" bestFit="1" customWidth="1"/>
    <col min="16128" max="16128" width="14.88671875" style="350" customWidth="1"/>
    <col min="16129" max="16131" width="12" style="350" bestFit="1" customWidth="1"/>
    <col min="16132" max="16384" width="8.88671875" style="350"/>
  </cols>
  <sheetData>
    <row r="1" spans="1:6" ht="18">
      <c r="A1" s="429" t="s">
        <v>69</v>
      </c>
      <c r="B1" s="378"/>
      <c r="C1" s="378"/>
      <c r="D1" s="378"/>
      <c r="E1" s="378"/>
    </row>
    <row r="2" spans="1:6">
      <c r="A2" s="378"/>
      <c r="B2" s="378"/>
      <c r="C2" s="378"/>
      <c r="E2" s="378"/>
    </row>
    <row r="3" spans="1:6">
      <c r="A3" s="378" t="s">
        <v>914</v>
      </c>
      <c r="B3" s="378"/>
      <c r="C3" s="378"/>
      <c r="D3" s="378"/>
      <c r="E3" s="378" t="s">
        <v>893</v>
      </c>
    </row>
    <row r="4" spans="1:6">
      <c r="A4" s="378"/>
      <c r="B4" s="378"/>
      <c r="C4" s="378"/>
      <c r="D4" s="378"/>
      <c r="E4" s="378"/>
    </row>
    <row r="5" spans="1:6" s="366" customFormat="1">
      <c r="A5" s="127" t="s">
        <v>423</v>
      </c>
      <c r="B5" s="127" t="s">
        <v>213</v>
      </c>
      <c r="C5" s="127" t="s">
        <v>915</v>
      </c>
      <c r="D5" s="126" t="s">
        <v>1832</v>
      </c>
      <c r="E5" s="126" t="s">
        <v>1455</v>
      </c>
    </row>
    <row r="6" spans="1:6" s="366" customFormat="1">
      <c r="A6" s="127"/>
      <c r="B6" s="127"/>
      <c r="C6" s="127"/>
      <c r="D6" s="126"/>
      <c r="E6" s="126"/>
    </row>
    <row r="7" spans="1:6" s="366" customFormat="1">
      <c r="A7" s="127"/>
      <c r="B7" s="127"/>
      <c r="C7" s="106" t="s">
        <v>1445</v>
      </c>
      <c r="D7" s="106" t="s">
        <v>1446</v>
      </c>
      <c r="E7" s="106" t="s">
        <v>1828</v>
      </c>
    </row>
    <row r="8" spans="1:6" s="366" customFormat="1">
      <c r="A8" s="109">
        <v>1</v>
      </c>
      <c r="B8" s="109">
        <v>2</v>
      </c>
      <c r="C8" s="109">
        <v>4</v>
      </c>
      <c r="D8" s="109">
        <v>5</v>
      </c>
      <c r="E8" s="109">
        <v>6</v>
      </c>
    </row>
    <row r="9" spans="1:6">
      <c r="A9" s="129">
        <v>1</v>
      </c>
      <c r="B9" s="129" t="s">
        <v>916</v>
      </c>
      <c r="C9" s="45">
        <f>'F14-3'!C27</f>
        <v>2230</v>
      </c>
      <c r="D9" s="45">
        <f>'F14-3'!D27</f>
        <v>2211</v>
      </c>
      <c r="E9" s="45">
        <f>'F14-3'!E27</f>
        <v>2172</v>
      </c>
    </row>
    <row r="10" spans="1:6">
      <c r="A10" s="129">
        <v>2</v>
      </c>
      <c r="B10" s="129" t="s">
        <v>917</v>
      </c>
      <c r="C10" s="45">
        <f>'F14-1'!E25</f>
        <v>149</v>
      </c>
      <c r="D10" s="45">
        <f>'F14-1'!G25</f>
        <v>153</v>
      </c>
      <c r="E10" s="45">
        <f>'F14-1'!I25</f>
        <v>153</v>
      </c>
    </row>
    <row r="11" spans="1:6" ht="31.2">
      <c r="A11" s="129">
        <v>3</v>
      </c>
      <c r="B11" s="206" t="s">
        <v>1529</v>
      </c>
      <c r="C11" s="207">
        <v>24610</v>
      </c>
      <c r="D11" s="207">
        <v>25690</v>
      </c>
      <c r="E11" s="207">
        <v>25690</v>
      </c>
      <c r="F11" s="453"/>
    </row>
    <row r="12" spans="1:6" ht="31.2">
      <c r="A12" s="129">
        <v>4</v>
      </c>
      <c r="B12" s="206" t="s">
        <v>1530</v>
      </c>
      <c r="C12" s="207">
        <f>'F14-1'!E23</f>
        <v>16653</v>
      </c>
      <c r="D12" s="207">
        <f>'F14-1'!G23</f>
        <v>17311.793000000001</v>
      </c>
      <c r="E12" s="207">
        <f>'F14-1'!I23</f>
        <v>17311.793000000001</v>
      </c>
      <c r="F12" s="453"/>
    </row>
    <row r="13" spans="1:6" ht="31.2">
      <c r="A13" s="129">
        <v>5</v>
      </c>
      <c r="B13" s="206" t="s">
        <v>918</v>
      </c>
      <c r="C13" s="43">
        <f>'P1'!C35/10^6</f>
        <v>3.8747125482000003E-2</v>
      </c>
      <c r="D13" s="43">
        <f>C13*(1+5%)</f>
        <v>4.0684481756100004E-2</v>
      </c>
      <c r="E13" s="43">
        <f>D13*(1+5%)</f>
        <v>4.2718705843905004E-2</v>
      </c>
      <c r="F13" s="453"/>
    </row>
    <row r="14" spans="1:6" ht="31.2">
      <c r="A14" s="129">
        <v>6</v>
      </c>
      <c r="B14" s="206" t="s">
        <v>919</v>
      </c>
      <c r="C14" s="208">
        <f>C13/C9</f>
        <v>1.7375392592825113E-5</v>
      </c>
      <c r="D14" s="208">
        <f>D13/D9</f>
        <v>1.8400941545047491E-5</v>
      </c>
      <c r="E14" s="208">
        <f>E13/E9</f>
        <v>1.9667912451153317E-5</v>
      </c>
    </row>
    <row r="15" spans="1:6">
      <c r="A15" s="129">
        <v>7</v>
      </c>
      <c r="B15" s="206" t="s">
        <v>920</v>
      </c>
      <c r="C15" s="5">
        <f>'F14-1'!E36</f>
        <v>228.81716672222419</v>
      </c>
      <c r="D15" s="5">
        <f>'F14-1'!G36</f>
        <v>249.36765606495732</v>
      </c>
      <c r="E15" s="5">
        <f>'F14-1'!I36</f>
        <v>262.83580606296107</v>
      </c>
    </row>
    <row r="16" spans="1:6" ht="31.2">
      <c r="A16" s="129">
        <v>8</v>
      </c>
      <c r="B16" s="206" t="s">
        <v>921</v>
      </c>
      <c r="C16" s="5">
        <f>C15/C13</f>
        <v>5905.3972101368217</v>
      </c>
      <c r="D16" s="5">
        <f t="shared" ref="D16:E16" si="0">D15/D13</f>
        <v>6129.306440718482</v>
      </c>
      <c r="E16" s="5">
        <f t="shared" si="0"/>
        <v>6152.7099398415367</v>
      </c>
    </row>
    <row r="17" spans="1:5">
      <c r="A17" s="378"/>
      <c r="B17" s="378"/>
      <c r="C17" s="378"/>
      <c r="D17" s="378"/>
      <c r="E17" s="378"/>
    </row>
    <row r="18" spans="1:5">
      <c r="A18" s="378"/>
      <c r="B18" s="378"/>
      <c r="C18" s="378"/>
      <c r="D18" s="378"/>
      <c r="E18" s="378"/>
    </row>
    <row r="19" spans="1:5">
      <c r="A19" s="378"/>
      <c r="B19" s="378"/>
      <c r="C19" s="378"/>
      <c r="D19" s="378"/>
      <c r="E19" s="378"/>
    </row>
    <row r="20" spans="1:5">
      <c r="A20" s="378"/>
      <c r="B20" s="378"/>
      <c r="C20" s="378"/>
      <c r="D20" s="378"/>
      <c r="E20" s="378"/>
    </row>
    <row r="21" spans="1:5">
      <c r="A21" s="378"/>
      <c r="B21" s="378"/>
      <c r="C21" s="378"/>
      <c r="D21" s="378"/>
      <c r="E21" s="378"/>
    </row>
    <row r="22" spans="1:5">
      <c r="A22" s="378"/>
      <c r="B22" s="378"/>
      <c r="C22" s="454" t="s">
        <v>105</v>
      </c>
      <c r="D22" s="454"/>
      <c r="E22" s="427"/>
    </row>
    <row r="23" spans="1:5">
      <c r="A23" s="378"/>
      <c r="B23" s="378"/>
      <c r="C23" s="378"/>
      <c r="D23" s="378"/>
      <c r="E23" s="378"/>
    </row>
    <row r="24" spans="1:5">
      <c r="A24" s="378"/>
      <c r="B24" s="378"/>
      <c r="C24" s="378"/>
      <c r="D24" s="455"/>
      <c r="E24" s="378"/>
    </row>
  </sheetData>
  <mergeCells count="6">
    <mergeCell ref="A5:A7"/>
    <mergeCell ref="B5:B7"/>
    <mergeCell ref="C5:C6"/>
    <mergeCell ref="E5:E6"/>
    <mergeCell ref="C22:E22"/>
    <mergeCell ref="D5:D6"/>
  </mergeCells>
  <printOptions horizontalCentered="1"/>
  <pageMargins left="0.78740157480314965" right="0.78740157480314965" top="0.78740157480314965" bottom="0.78740157480314965" header="0" footer="0"/>
  <pageSetup paperSize="9" scale="7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1BDBE-11A1-45AE-9AB3-6F649CD5B458}">
  <dimension ref="A1:H44"/>
  <sheetViews>
    <sheetView view="pageBreakPreview" topLeftCell="A31" workbookViewId="0">
      <selection activeCell="D27" sqref="D27"/>
    </sheetView>
  </sheetViews>
  <sheetFormatPr defaultColWidth="9.109375" defaultRowHeight="15.6"/>
  <cols>
    <col min="1" max="1" width="4.6640625" style="350" customWidth="1"/>
    <col min="2" max="2" width="45.5546875" style="350" bestFit="1" customWidth="1"/>
    <col min="3" max="4" width="18.109375" style="350" customWidth="1"/>
    <col min="5" max="8" width="18.5546875" style="350" customWidth="1"/>
    <col min="9" max="16384" width="9.109375" style="350"/>
  </cols>
  <sheetData>
    <row r="1" spans="1:8" ht="18">
      <c r="A1" s="431" t="s">
        <v>69</v>
      </c>
      <c r="B1" s="431"/>
      <c r="C1" s="431"/>
      <c r="D1" s="431"/>
      <c r="E1" s="431"/>
      <c r="F1" s="431"/>
      <c r="G1" s="354"/>
      <c r="H1" s="354"/>
    </row>
    <row r="2" spans="1:8" ht="21" customHeight="1">
      <c r="A2" s="415" t="s">
        <v>22</v>
      </c>
      <c r="B2" s="415"/>
      <c r="C2" s="355"/>
      <c r="D2" s="355"/>
      <c r="E2" s="355"/>
      <c r="F2" s="450" t="s">
        <v>922</v>
      </c>
      <c r="G2" s="450"/>
      <c r="H2" s="450"/>
    </row>
    <row r="3" spans="1:8" ht="21" customHeight="1">
      <c r="A3" s="426"/>
      <c r="B3" s="426"/>
      <c r="C3" s="426"/>
      <c r="D3" s="426"/>
      <c r="E3" s="426"/>
      <c r="F3" s="449"/>
      <c r="G3" s="449"/>
      <c r="H3" s="449"/>
    </row>
    <row r="4" spans="1:8">
      <c r="A4" s="169"/>
      <c r="B4" s="101" t="s">
        <v>5</v>
      </c>
      <c r="C4" s="170" t="s">
        <v>1445</v>
      </c>
      <c r="D4" s="170"/>
      <c r="E4" s="126" t="s">
        <v>1446</v>
      </c>
      <c r="F4" s="126"/>
      <c r="G4" s="170" t="s">
        <v>1828</v>
      </c>
      <c r="H4" s="170"/>
    </row>
    <row r="5" spans="1:8" ht="31.2">
      <c r="A5" s="169"/>
      <c r="B5" s="101"/>
      <c r="C5" s="87" t="s">
        <v>1845</v>
      </c>
      <c r="D5" s="86" t="s">
        <v>141</v>
      </c>
      <c r="E5" s="87" t="s">
        <v>1845</v>
      </c>
      <c r="F5" s="106" t="s">
        <v>1588</v>
      </c>
      <c r="G5" s="87" t="s">
        <v>140</v>
      </c>
      <c r="H5" s="106" t="s">
        <v>1570</v>
      </c>
    </row>
    <row r="6" spans="1:8">
      <c r="A6" s="119">
        <v>1</v>
      </c>
      <c r="B6" s="202" t="s">
        <v>617</v>
      </c>
      <c r="C6" s="38">
        <f>'F7-2'!C35</f>
        <v>10027.460000000001</v>
      </c>
      <c r="D6" s="38">
        <f>'F7-2'!D35</f>
        <v>9262.6999999999971</v>
      </c>
      <c r="E6" s="38">
        <f>'F7-2'!E35</f>
        <v>10960.69</v>
      </c>
      <c r="F6" s="38">
        <f>'F7-2'!F35</f>
        <v>10567.528568261936</v>
      </c>
      <c r="G6" s="38">
        <f>'F7-2'!G35</f>
        <v>13134.08</v>
      </c>
      <c r="H6" s="38">
        <f>'F7-2'!H35</f>
        <v>13638.045952382003</v>
      </c>
    </row>
    <row r="7" spans="1:8">
      <c r="A7" s="119"/>
      <c r="B7" s="202" t="s">
        <v>1737</v>
      </c>
      <c r="C7" s="38">
        <f>'F7-2'!C42</f>
        <v>10742.295000000002</v>
      </c>
      <c r="D7" s="38">
        <f>'F7-2'!D42</f>
        <v>9915.1142841309666</v>
      </c>
      <c r="E7" s="38">
        <f>'F7-2'!E42</f>
        <v>12116.445</v>
      </c>
      <c r="F7" s="38">
        <f>'F7-2'!F42</f>
        <v>12102.787260321969</v>
      </c>
      <c r="G7" s="38">
        <f>'F7-2'!G42</f>
        <v>14031.9</v>
      </c>
      <c r="H7" s="38">
        <f>'F7-2'!H42</f>
        <v>14344.784444281504</v>
      </c>
    </row>
    <row r="8" spans="1:8" ht="18" customHeight="1">
      <c r="A8" s="119">
        <v>2</v>
      </c>
      <c r="B8" s="202" t="s">
        <v>923</v>
      </c>
      <c r="C8" s="203">
        <v>7.0000000000000001E-3</v>
      </c>
      <c r="D8" s="203">
        <v>7.0000000000000001E-3</v>
      </c>
      <c r="E8" s="167">
        <v>7.0000000000000001E-3</v>
      </c>
      <c r="F8" s="167">
        <v>7.0000000000000001E-3</v>
      </c>
      <c r="G8" s="167">
        <v>7.0000000000000001E-3</v>
      </c>
      <c r="H8" s="167">
        <v>7.0000000000000001E-3</v>
      </c>
    </row>
    <row r="9" spans="1:8">
      <c r="A9" s="119">
        <v>3</v>
      </c>
      <c r="B9" s="202" t="s">
        <v>924</v>
      </c>
      <c r="C9" s="37">
        <f t="shared" ref="C9:H9" si="0">(C6*C8)</f>
        <v>70.192220000000006</v>
      </c>
      <c r="D9" s="37">
        <f t="shared" si="0"/>
        <v>64.838899999999981</v>
      </c>
      <c r="E9" s="37">
        <f t="shared" si="0"/>
        <v>76.724830000000011</v>
      </c>
      <c r="F9" s="37">
        <f t="shared" si="0"/>
        <v>73.972699977833557</v>
      </c>
      <c r="G9" s="37">
        <f t="shared" ref="G9" si="1">(G6*G8)</f>
        <v>91.938559999999995</v>
      </c>
      <c r="H9" s="37">
        <f t="shared" si="0"/>
        <v>95.46632166667402</v>
      </c>
    </row>
    <row r="10" spans="1:8">
      <c r="A10" s="119"/>
      <c r="B10" s="202"/>
      <c r="C10" s="37"/>
      <c r="D10" s="37"/>
      <c r="E10" s="37"/>
      <c r="F10" s="5"/>
      <c r="G10" s="37"/>
      <c r="H10" s="5"/>
    </row>
    <row r="11" spans="1:8">
      <c r="A11" s="119">
        <v>4</v>
      </c>
      <c r="B11" s="202" t="s">
        <v>925</v>
      </c>
      <c r="C11" s="37"/>
      <c r="D11" s="37">
        <f>D34</f>
        <v>52.215700000000005</v>
      </c>
      <c r="E11" s="37"/>
      <c r="F11" s="5"/>
      <c r="G11" s="37"/>
      <c r="H11" s="5"/>
    </row>
    <row r="12" spans="1:8">
      <c r="A12" s="119">
        <v>5</v>
      </c>
      <c r="B12" s="202" t="s">
        <v>926</v>
      </c>
      <c r="C12" s="37"/>
      <c r="D12" s="37"/>
      <c r="E12" s="37"/>
      <c r="F12" s="5"/>
      <c r="G12" s="37"/>
      <c r="H12" s="5"/>
    </row>
    <row r="13" spans="1:8">
      <c r="A13" s="119">
        <v>6</v>
      </c>
      <c r="B13" s="202" t="s">
        <v>68</v>
      </c>
      <c r="C13" s="37"/>
      <c r="D13" s="37">
        <f>D11*D12</f>
        <v>0</v>
      </c>
      <c r="E13" s="37"/>
      <c r="F13" s="5"/>
      <c r="G13" s="37"/>
      <c r="H13" s="5"/>
    </row>
    <row r="14" spans="1:8">
      <c r="A14" s="119">
        <v>7</v>
      </c>
      <c r="B14" s="202" t="s">
        <v>22</v>
      </c>
      <c r="C14" s="37">
        <f>C9</f>
        <v>70.192220000000006</v>
      </c>
      <c r="D14" s="37">
        <f>D9</f>
        <v>64.838899999999981</v>
      </c>
      <c r="E14" s="37">
        <f t="shared" ref="E14:F14" si="2">E9</f>
        <v>76.724830000000011</v>
      </c>
      <c r="F14" s="37">
        <f t="shared" si="2"/>
        <v>73.972699977833557</v>
      </c>
      <c r="G14" s="37">
        <f t="shared" ref="G14" si="3">G9</f>
        <v>91.938559999999995</v>
      </c>
      <c r="H14" s="37">
        <f>H9</f>
        <v>95.46632166667402</v>
      </c>
    </row>
    <row r="15" spans="1:8" ht="21" customHeight="1">
      <c r="A15" s="388"/>
      <c r="B15" s="358"/>
      <c r="C15" s="365"/>
      <c r="D15" s="365"/>
      <c r="E15" s="365"/>
      <c r="F15" s="365"/>
      <c r="G15" s="365"/>
      <c r="H15" s="365"/>
    </row>
    <row r="16" spans="1:8" ht="47.25" customHeight="1">
      <c r="A16" s="428" t="s">
        <v>927</v>
      </c>
      <c r="B16" s="428"/>
      <c r="C16" s="428"/>
      <c r="D16" s="428"/>
      <c r="E16" s="428"/>
      <c r="F16" s="428"/>
      <c r="G16" s="401"/>
      <c r="H16" s="401"/>
    </row>
    <row r="17" spans="1:8">
      <c r="A17" s="401"/>
      <c r="B17" s="401"/>
      <c r="C17" s="401"/>
      <c r="D17" s="401"/>
      <c r="E17" s="401"/>
      <c r="F17" s="401"/>
      <c r="G17" s="401"/>
      <c r="H17" s="401"/>
    </row>
    <row r="18" spans="1:8" ht="21" customHeight="1">
      <c r="A18" s="415" t="s">
        <v>928</v>
      </c>
      <c r="B18" s="415"/>
      <c r="C18" s="415"/>
      <c r="D18" s="415"/>
      <c r="E18" s="415"/>
      <c r="F18" s="451"/>
      <c r="G18" s="451"/>
      <c r="H18" s="451"/>
    </row>
    <row r="19" spans="1:8" ht="21" customHeight="1">
      <c r="A19" s="420"/>
      <c r="B19" s="420"/>
      <c r="C19" s="420"/>
      <c r="D19" s="420"/>
      <c r="E19" s="420"/>
      <c r="F19" s="451"/>
      <c r="G19" s="451"/>
      <c r="H19" s="451"/>
    </row>
    <row r="20" spans="1:8">
      <c r="A20" s="169"/>
      <c r="B20" s="101" t="s">
        <v>5</v>
      </c>
      <c r="C20" s="170" t="s">
        <v>1445</v>
      </c>
      <c r="D20" s="170"/>
      <c r="E20" s="204" t="s">
        <v>1833</v>
      </c>
      <c r="F20" s="204" t="s">
        <v>1819</v>
      </c>
    </row>
    <row r="21" spans="1:8" ht="62.4">
      <c r="A21" s="169"/>
      <c r="B21" s="101"/>
      <c r="C21" s="205" t="s">
        <v>1604</v>
      </c>
      <c r="D21" s="205" t="s">
        <v>1818</v>
      </c>
      <c r="E21" s="126"/>
      <c r="F21" s="126"/>
    </row>
    <row r="22" spans="1:8" ht="21" customHeight="1">
      <c r="A22" s="107">
        <v>1</v>
      </c>
      <c r="B22" s="90" t="s">
        <v>929</v>
      </c>
      <c r="C22" s="38"/>
      <c r="D22" s="38">
        <v>28.972300000000001</v>
      </c>
      <c r="E22" s="106"/>
      <c r="F22" s="106"/>
    </row>
    <row r="23" spans="1:8" ht="21" customHeight="1">
      <c r="A23" s="107">
        <v>2</v>
      </c>
      <c r="B23" s="90" t="s">
        <v>28</v>
      </c>
      <c r="C23" s="38"/>
      <c r="D23" s="38">
        <v>5.4807000000000006</v>
      </c>
      <c r="E23" s="90"/>
      <c r="F23" s="90"/>
    </row>
    <row r="24" spans="1:8" ht="21" customHeight="1">
      <c r="A24" s="107">
        <v>3</v>
      </c>
      <c r="B24" s="90" t="s">
        <v>611</v>
      </c>
      <c r="C24" s="38"/>
      <c r="D24" s="38">
        <v>0</v>
      </c>
      <c r="E24" s="90"/>
      <c r="F24" s="90"/>
    </row>
    <row r="25" spans="1:8" ht="21" customHeight="1">
      <c r="A25" s="107">
        <v>4</v>
      </c>
      <c r="B25" s="90" t="s">
        <v>930</v>
      </c>
      <c r="C25" s="38"/>
      <c r="D25" s="38">
        <v>11.6807</v>
      </c>
      <c r="E25" s="90"/>
      <c r="F25" s="90"/>
    </row>
    <row r="26" spans="1:8">
      <c r="A26" s="107">
        <v>5</v>
      </c>
      <c r="B26" s="90" t="s">
        <v>30</v>
      </c>
      <c r="C26" s="5"/>
      <c r="D26" s="38">
        <v>0</v>
      </c>
      <c r="E26" s="90"/>
      <c r="F26" s="90"/>
    </row>
    <row r="27" spans="1:8">
      <c r="A27" s="107">
        <v>6</v>
      </c>
      <c r="B27" s="90" t="s">
        <v>931</v>
      </c>
      <c r="C27" s="5"/>
      <c r="D27" s="38">
        <v>4.7899999999999998E-2</v>
      </c>
      <c r="E27" s="90"/>
      <c r="F27" s="90"/>
    </row>
    <row r="28" spans="1:8">
      <c r="A28" s="107">
        <v>7</v>
      </c>
      <c r="B28" s="90" t="s">
        <v>932</v>
      </c>
      <c r="C28" s="5"/>
      <c r="D28" s="38">
        <v>3.3412000000000002</v>
      </c>
      <c r="E28" s="90"/>
      <c r="F28" s="90"/>
    </row>
    <row r="29" spans="1:8">
      <c r="A29" s="107">
        <f>+A28+1</f>
        <v>8</v>
      </c>
      <c r="B29" s="90" t="s">
        <v>29</v>
      </c>
      <c r="C29" s="5"/>
      <c r="D29" s="38">
        <v>4.0629</v>
      </c>
      <c r="E29" s="90"/>
      <c r="F29" s="90"/>
    </row>
    <row r="30" spans="1:8">
      <c r="A30" s="107">
        <f t="shared" ref="A30:A32" si="4">+A29+1</f>
        <v>9</v>
      </c>
      <c r="B30" s="90" t="s">
        <v>933</v>
      </c>
      <c r="C30" s="5"/>
      <c r="D30" s="5">
        <f>SUM(D22:D29)</f>
        <v>53.585700000000003</v>
      </c>
      <c r="E30" s="90"/>
      <c r="F30" s="90"/>
    </row>
    <row r="31" spans="1:8">
      <c r="A31" s="107">
        <f t="shared" si="4"/>
        <v>10</v>
      </c>
      <c r="B31" s="90" t="s">
        <v>934</v>
      </c>
      <c r="C31" s="5"/>
      <c r="D31" s="38">
        <v>0</v>
      </c>
      <c r="E31" s="90"/>
      <c r="F31" s="90"/>
    </row>
    <row r="32" spans="1:8">
      <c r="A32" s="107">
        <f t="shared" si="4"/>
        <v>11</v>
      </c>
      <c r="B32" s="90" t="s">
        <v>935</v>
      </c>
      <c r="C32" s="5"/>
      <c r="D32" s="5">
        <f>D30-D31</f>
        <v>53.585700000000003</v>
      </c>
      <c r="E32" s="90"/>
      <c r="F32" s="90"/>
    </row>
    <row r="33" spans="1:8">
      <c r="A33" s="107"/>
      <c r="B33" s="90" t="s">
        <v>936</v>
      </c>
      <c r="C33" s="5"/>
      <c r="D33" s="38">
        <v>1.37</v>
      </c>
      <c r="E33" s="90"/>
      <c r="F33" s="90"/>
    </row>
    <row r="34" spans="1:8">
      <c r="A34" s="107">
        <f>+A32+1</f>
        <v>12</v>
      </c>
      <c r="B34" s="129" t="s">
        <v>937</v>
      </c>
      <c r="C34" s="5">
        <f>C14</f>
        <v>70.192220000000006</v>
      </c>
      <c r="D34" s="42">
        <f>D32-D33</f>
        <v>52.215700000000005</v>
      </c>
      <c r="E34" s="90"/>
      <c r="F34" s="90"/>
    </row>
    <row r="35" spans="1:8">
      <c r="A35" s="350" t="s">
        <v>938</v>
      </c>
    </row>
    <row r="40" spans="1:8">
      <c r="E40" s="449" t="s">
        <v>105</v>
      </c>
      <c r="F40" s="449"/>
      <c r="G40" s="449"/>
      <c r="H40" s="449"/>
    </row>
    <row r="42" spans="1:8">
      <c r="C42" s="196"/>
      <c r="D42" s="196"/>
      <c r="E42" s="196"/>
    </row>
    <row r="43" spans="1:8">
      <c r="E43" s="363"/>
    </row>
    <row r="44" spans="1:8">
      <c r="C44" s="27"/>
      <c r="D44" s="27"/>
      <c r="E44" s="27"/>
    </row>
  </sheetData>
  <mergeCells count="15">
    <mergeCell ref="A1:F1"/>
    <mergeCell ref="A2:B2"/>
    <mergeCell ref="F2:H2"/>
    <mergeCell ref="A4:A5"/>
    <mergeCell ref="B4:B5"/>
    <mergeCell ref="C4:D4"/>
    <mergeCell ref="E4:F4"/>
    <mergeCell ref="G4:H4"/>
    <mergeCell ref="A16:F16"/>
    <mergeCell ref="A18:E18"/>
    <mergeCell ref="A20:A21"/>
    <mergeCell ref="B20:B21"/>
    <mergeCell ref="C20:D20"/>
    <mergeCell ref="F20:F21"/>
    <mergeCell ref="E20:E21"/>
  </mergeCells>
  <printOptions horizontalCentered="1"/>
  <pageMargins left="0.78740157480314965" right="0.78740157480314965" top="0.78740157480314965" bottom="0.78740157480314965" header="0" footer="0"/>
  <pageSetup paperSize="9" scale="75" orientation="landscape" r:id="rId1"/>
  <rowBreaks count="1" manualBreakCount="1">
    <brk id="17"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D1E47-123D-4436-B8F7-86164343AC97}">
  <dimension ref="A1:E39"/>
  <sheetViews>
    <sheetView view="pageBreakPreview" workbookViewId="0">
      <selection activeCell="D27" sqref="D27"/>
    </sheetView>
  </sheetViews>
  <sheetFormatPr defaultColWidth="9.109375" defaultRowHeight="15.6"/>
  <cols>
    <col min="1" max="1" width="40.33203125" style="350" bestFit="1" customWidth="1"/>
    <col min="2" max="4" width="20" style="350" customWidth="1"/>
    <col min="5" max="16384" width="9.109375" style="350"/>
  </cols>
  <sheetData>
    <row r="1" spans="1:5" ht="18">
      <c r="A1" s="598" t="s">
        <v>69</v>
      </c>
      <c r="B1" s="599"/>
      <c r="C1" s="599"/>
      <c r="D1" s="600"/>
      <c r="E1" s="579"/>
    </row>
    <row r="2" spans="1:5">
      <c r="A2" s="601" t="s">
        <v>106</v>
      </c>
      <c r="B2" s="356"/>
      <c r="C2" s="416" t="s">
        <v>107</v>
      </c>
      <c r="D2" s="590"/>
    </row>
    <row r="3" spans="1:5">
      <c r="A3" s="601"/>
      <c r="B3" s="356"/>
      <c r="C3" s="364" t="s">
        <v>72</v>
      </c>
      <c r="D3" s="602"/>
    </row>
    <row r="4" spans="1:5">
      <c r="A4" s="101" t="s">
        <v>5</v>
      </c>
      <c r="B4" s="106" t="s">
        <v>73</v>
      </c>
      <c r="C4" s="87" t="s">
        <v>74</v>
      </c>
      <c r="D4" s="87" t="s">
        <v>75</v>
      </c>
    </row>
    <row r="5" spans="1:5">
      <c r="A5" s="101"/>
      <c r="B5" s="106" t="s">
        <v>1445</v>
      </c>
      <c r="C5" s="87" t="s">
        <v>1446</v>
      </c>
      <c r="D5" s="87" t="s">
        <v>1828</v>
      </c>
    </row>
    <row r="6" spans="1:5">
      <c r="A6" s="89" t="s">
        <v>108</v>
      </c>
      <c r="B6" s="89"/>
      <c r="C6" s="89"/>
      <c r="D6" s="89"/>
    </row>
    <row r="7" spans="1:5">
      <c r="A7" s="336" t="s">
        <v>109</v>
      </c>
      <c r="B7" s="225" t="s">
        <v>110</v>
      </c>
      <c r="C7" s="225"/>
      <c r="D7" s="225"/>
    </row>
    <row r="8" spans="1:5">
      <c r="A8" s="337" t="s">
        <v>111</v>
      </c>
      <c r="B8" s="225"/>
      <c r="C8" s="225"/>
      <c r="D8" s="225"/>
    </row>
    <row r="9" spans="1:5">
      <c r="A9" s="337" t="s">
        <v>111</v>
      </c>
      <c r="B9" s="225"/>
      <c r="C9" s="225"/>
      <c r="D9" s="225"/>
    </row>
    <row r="10" spans="1:5">
      <c r="A10" s="337" t="s">
        <v>111</v>
      </c>
      <c r="B10" s="225"/>
      <c r="C10" s="225"/>
      <c r="D10" s="225"/>
    </row>
    <row r="11" spans="1:5">
      <c r="A11" s="336" t="s">
        <v>112</v>
      </c>
      <c r="B11" s="225"/>
      <c r="C11" s="225"/>
      <c r="D11" s="225"/>
    </row>
    <row r="12" spans="1:5">
      <c r="A12" s="337" t="s">
        <v>111</v>
      </c>
      <c r="B12" s="225"/>
      <c r="C12" s="225"/>
      <c r="D12" s="225"/>
    </row>
    <row r="13" spans="1:5">
      <c r="A13" s="337" t="s">
        <v>111</v>
      </c>
      <c r="B13" s="225"/>
      <c r="C13" s="225"/>
      <c r="D13" s="225"/>
    </row>
    <row r="14" spans="1:5">
      <c r="A14" s="337" t="s">
        <v>111</v>
      </c>
      <c r="B14" s="225"/>
      <c r="C14" s="225"/>
      <c r="D14" s="225"/>
    </row>
    <row r="15" spans="1:5">
      <c r="A15" s="89" t="s">
        <v>113</v>
      </c>
      <c r="B15" s="225"/>
      <c r="C15" s="225"/>
      <c r="D15" s="225"/>
    </row>
    <row r="16" spans="1:5">
      <c r="A16" s="343"/>
      <c r="B16" s="225"/>
      <c r="C16" s="225"/>
      <c r="D16" s="225"/>
    </row>
    <row r="17" spans="1:4">
      <c r="A17" s="89" t="s">
        <v>114</v>
      </c>
      <c r="B17" s="225"/>
      <c r="C17" s="225"/>
      <c r="D17" s="225"/>
    </row>
    <row r="18" spans="1:4">
      <c r="A18" s="336" t="s">
        <v>115</v>
      </c>
      <c r="B18" s="225"/>
      <c r="C18" s="225"/>
      <c r="D18" s="225"/>
    </row>
    <row r="19" spans="1:4">
      <c r="A19" s="337" t="s">
        <v>111</v>
      </c>
      <c r="B19" s="225"/>
      <c r="C19" s="225"/>
      <c r="D19" s="225"/>
    </row>
    <row r="20" spans="1:4">
      <c r="A20" s="337" t="s">
        <v>111</v>
      </c>
      <c r="B20" s="225"/>
      <c r="C20" s="225"/>
      <c r="D20" s="225"/>
    </row>
    <row r="21" spans="1:4">
      <c r="A21" s="337" t="s">
        <v>111</v>
      </c>
      <c r="B21" s="225"/>
      <c r="C21" s="225"/>
      <c r="D21" s="225"/>
    </row>
    <row r="22" spans="1:4">
      <c r="A22" s="336" t="s">
        <v>116</v>
      </c>
      <c r="B22" s="225"/>
      <c r="C22" s="225"/>
      <c r="D22" s="225"/>
    </row>
    <row r="23" spans="1:4">
      <c r="A23" s="337" t="s">
        <v>111</v>
      </c>
      <c r="B23" s="225"/>
      <c r="C23" s="225"/>
      <c r="D23" s="225"/>
    </row>
    <row r="24" spans="1:4">
      <c r="A24" s="337" t="s">
        <v>111</v>
      </c>
      <c r="B24" s="225"/>
      <c r="C24" s="225"/>
      <c r="D24" s="225"/>
    </row>
    <row r="25" spans="1:4">
      <c r="A25" s="337" t="s">
        <v>111</v>
      </c>
      <c r="B25" s="225"/>
      <c r="C25" s="225"/>
      <c r="D25" s="225"/>
    </row>
    <row r="26" spans="1:4">
      <c r="A26" s="89" t="s">
        <v>117</v>
      </c>
      <c r="B26" s="89"/>
      <c r="C26" s="89"/>
      <c r="D26" s="89"/>
    </row>
    <row r="27" spans="1:4">
      <c r="A27" s="604"/>
      <c r="D27" s="260"/>
    </row>
    <row r="28" spans="1:4">
      <c r="A28" s="604"/>
      <c r="D28" s="260"/>
    </row>
    <row r="29" spans="1:4">
      <c r="A29" s="604"/>
      <c r="D29" s="260"/>
    </row>
    <row r="30" spans="1:4">
      <c r="A30" s="604"/>
      <c r="D30" s="260"/>
    </row>
    <row r="31" spans="1:4">
      <c r="A31" s="604"/>
      <c r="D31" s="260"/>
    </row>
    <row r="32" spans="1:4">
      <c r="A32" s="604"/>
      <c r="D32" s="260"/>
    </row>
    <row r="33" spans="1:4">
      <c r="A33" s="605"/>
      <c r="B33" s="180"/>
      <c r="C33" s="257" t="s">
        <v>105</v>
      </c>
      <c r="D33" s="258"/>
    </row>
    <row r="34" spans="1:4">
      <c r="A34" s="550"/>
    </row>
    <row r="35" spans="1:4">
      <c r="A35" s="550"/>
    </row>
    <row r="36" spans="1:4">
      <c r="A36" s="550"/>
    </row>
    <row r="37" spans="1:4">
      <c r="A37" s="550"/>
    </row>
    <row r="38" spans="1:4">
      <c r="A38" s="550"/>
    </row>
    <row r="39" spans="1:4">
      <c r="A39" s="550"/>
    </row>
  </sheetData>
  <mergeCells count="7">
    <mergeCell ref="B7:D25"/>
    <mergeCell ref="C33:D33"/>
    <mergeCell ref="A1:D1"/>
    <mergeCell ref="A2:A3"/>
    <mergeCell ref="C2:D2"/>
    <mergeCell ref="C3:D3"/>
    <mergeCell ref="A4:A5"/>
  </mergeCells>
  <printOptions horizontalCentered="1"/>
  <pageMargins left="0.78740157480314965" right="0.78740157480314965" top="0.78740157480314965" bottom="0.78740157480314965" header="0" footer="0"/>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76403-28AA-470E-9EAF-54F190FD6177}">
  <dimension ref="A1:I57"/>
  <sheetViews>
    <sheetView view="pageBreakPreview" topLeftCell="A37" workbookViewId="0">
      <selection activeCell="D27" sqref="D27"/>
    </sheetView>
  </sheetViews>
  <sheetFormatPr defaultColWidth="9.109375" defaultRowHeight="15.6"/>
  <cols>
    <col min="1" max="1" width="53.6640625" style="350" customWidth="1"/>
    <col min="2" max="2" width="11.5546875" style="350" customWidth="1"/>
    <col min="3" max="3" width="17" style="350" customWidth="1"/>
    <col min="4" max="4" width="15.6640625" style="350" customWidth="1"/>
    <col min="5" max="5" width="19.44140625" style="350" customWidth="1"/>
    <col min="6" max="8" width="21.88671875" style="350" customWidth="1"/>
    <col min="9" max="9" width="10.6640625" style="350" bestFit="1" customWidth="1"/>
    <col min="10" max="16384" width="9.109375" style="350"/>
  </cols>
  <sheetData>
    <row r="1" spans="1:8" ht="18">
      <c r="A1" s="431" t="s">
        <v>69</v>
      </c>
      <c r="B1" s="431"/>
      <c r="C1" s="431"/>
      <c r="D1" s="431"/>
      <c r="E1" s="431"/>
      <c r="F1" s="431"/>
      <c r="G1" s="431"/>
      <c r="H1" s="431"/>
    </row>
    <row r="2" spans="1:8">
      <c r="A2" s="355" t="s">
        <v>62</v>
      </c>
      <c r="B2" s="355"/>
      <c r="C2" s="355"/>
      <c r="D2" s="355"/>
      <c r="E2" s="419"/>
      <c r="F2" s="419"/>
      <c r="G2" s="419"/>
      <c r="H2" s="419" t="s">
        <v>939</v>
      </c>
    </row>
    <row r="3" spans="1:8">
      <c r="A3" s="426"/>
      <c r="B3" s="426"/>
      <c r="C3" s="426"/>
      <c r="D3" s="426"/>
      <c r="F3" s="446"/>
      <c r="G3" s="446"/>
      <c r="H3" s="446" t="s">
        <v>207</v>
      </c>
    </row>
    <row r="4" spans="1:8">
      <c r="A4" s="101" t="s">
        <v>5</v>
      </c>
      <c r="B4" s="88"/>
      <c r="C4" s="170" t="s">
        <v>1445</v>
      </c>
      <c r="D4" s="170"/>
      <c r="E4" s="126" t="s">
        <v>1446</v>
      </c>
      <c r="F4" s="126"/>
      <c r="G4" s="170" t="s">
        <v>1828</v>
      </c>
      <c r="H4" s="170"/>
    </row>
    <row r="5" spans="1:8" ht="31.2">
      <c r="A5" s="101"/>
      <c r="B5" s="88"/>
      <c r="C5" s="87" t="s">
        <v>1845</v>
      </c>
      <c r="D5" s="86" t="s">
        <v>214</v>
      </c>
      <c r="E5" s="87" t="s">
        <v>1845</v>
      </c>
      <c r="F5" s="106" t="s">
        <v>1588</v>
      </c>
      <c r="G5" s="87" t="s">
        <v>140</v>
      </c>
      <c r="H5" s="106" t="s">
        <v>1570</v>
      </c>
    </row>
    <row r="6" spans="1:8">
      <c r="A6" s="90" t="s">
        <v>940</v>
      </c>
      <c r="B6" s="90"/>
      <c r="C6" s="5"/>
      <c r="D6" s="5">
        <v>1.8807</v>
      </c>
      <c r="E6" s="680" t="s">
        <v>480</v>
      </c>
      <c r="F6" s="680"/>
      <c r="G6" s="680"/>
      <c r="H6" s="680"/>
    </row>
    <row r="7" spans="1:8">
      <c r="A7" s="90" t="s">
        <v>31</v>
      </c>
      <c r="B7" s="90"/>
      <c r="C7" s="5"/>
      <c r="D7" s="5">
        <v>5.2128999999999994</v>
      </c>
      <c r="E7" s="680"/>
      <c r="F7" s="680"/>
      <c r="G7" s="680"/>
      <c r="H7" s="680"/>
    </row>
    <row r="8" spans="1:8">
      <c r="A8" s="90" t="s">
        <v>941</v>
      </c>
      <c r="B8" s="90"/>
      <c r="C8" s="5"/>
      <c r="D8" s="5">
        <v>0.49859999999999999</v>
      </c>
      <c r="E8" s="680"/>
      <c r="F8" s="680"/>
      <c r="G8" s="680"/>
      <c r="H8" s="680"/>
    </row>
    <row r="9" spans="1:8">
      <c r="A9" s="90" t="s">
        <v>32</v>
      </c>
      <c r="B9" s="90"/>
      <c r="C9" s="5"/>
      <c r="D9" s="5">
        <v>0</v>
      </c>
      <c r="E9" s="680"/>
      <c r="F9" s="680"/>
      <c r="G9" s="680"/>
      <c r="H9" s="680"/>
    </row>
    <row r="10" spans="1:8">
      <c r="A10" s="90" t="s">
        <v>942</v>
      </c>
      <c r="B10" s="90"/>
      <c r="C10" s="5"/>
      <c r="D10" s="5">
        <v>0.13639999999999999</v>
      </c>
      <c r="E10" s="680"/>
      <c r="F10" s="680"/>
      <c r="G10" s="680"/>
      <c r="H10" s="680"/>
    </row>
    <row r="11" spans="1:8">
      <c r="A11" s="90" t="s">
        <v>943</v>
      </c>
      <c r="B11" s="90"/>
      <c r="C11" s="5"/>
      <c r="D11" s="5">
        <v>0</v>
      </c>
      <c r="E11" s="680"/>
      <c r="F11" s="680"/>
      <c r="G11" s="680"/>
      <c r="H11" s="680"/>
    </row>
    <row r="12" spans="1:8">
      <c r="A12" s="90" t="s">
        <v>944</v>
      </c>
      <c r="B12" s="90"/>
      <c r="C12" s="5"/>
      <c r="D12" s="5">
        <v>0</v>
      </c>
      <c r="E12" s="680"/>
      <c r="F12" s="680"/>
      <c r="G12" s="680"/>
      <c r="H12" s="680"/>
    </row>
    <row r="13" spans="1:8">
      <c r="A13" s="90" t="s">
        <v>945</v>
      </c>
      <c r="B13" s="90"/>
      <c r="C13" s="5"/>
      <c r="D13" s="5">
        <v>5.0000000000000001E-4</v>
      </c>
      <c r="E13" s="680"/>
      <c r="F13" s="680"/>
      <c r="G13" s="680"/>
      <c r="H13" s="680"/>
    </row>
    <row r="14" spans="1:8">
      <c r="A14" s="90" t="s">
        <v>946</v>
      </c>
      <c r="B14" s="90"/>
      <c r="C14" s="5"/>
      <c r="D14" s="5">
        <v>0</v>
      </c>
      <c r="E14" s="680"/>
      <c r="F14" s="680"/>
      <c r="G14" s="680"/>
      <c r="H14" s="680"/>
    </row>
    <row r="15" spans="1:8">
      <c r="A15" s="90" t="s">
        <v>947</v>
      </c>
      <c r="B15" s="90"/>
      <c r="C15" s="5"/>
      <c r="D15" s="5">
        <v>2.1483000000000003</v>
      </c>
      <c r="E15" s="680"/>
      <c r="F15" s="680"/>
      <c r="G15" s="680"/>
      <c r="H15" s="680"/>
    </row>
    <row r="16" spans="1:8">
      <c r="A16" s="90" t="s">
        <v>948</v>
      </c>
      <c r="B16" s="90"/>
      <c r="C16" s="5"/>
      <c r="D16" s="5">
        <v>13.867899999999999</v>
      </c>
      <c r="E16" s="680"/>
      <c r="F16" s="680"/>
      <c r="G16" s="680"/>
      <c r="H16" s="680"/>
    </row>
    <row r="17" spans="1:8">
      <c r="A17" s="90" t="s">
        <v>33</v>
      </c>
      <c r="B17" s="90"/>
      <c r="C17" s="5"/>
      <c r="D17" s="5">
        <v>0.65349999999999997</v>
      </c>
      <c r="E17" s="680"/>
      <c r="F17" s="680"/>
      <c r="G17" s="680"/>
      <c r="H17" s="680"/>
    </row>
    <row r="18" spans="1:8">
      <c r="A18" s="90" t="s">
        <v>949</v>
      </c>
      <c r="B18" s="90"/>
      <c r="C18" s="5"/>
      <c r="D18" s="5">
        <v>1.9099999999999999E-2</v>
      </c>
      <c r="E18" s="680"/>
      <c r="F18" s="680"/>
      <c r="G18" s="680"/>
      <c r="H18" s="680"/>
    </row>
    <row r="19" spans="1:8">
      <c r="A19" s="90" t="s">
        <v>950</v>
      </c>
      <c r="B19" s="90"/>
      <c r="C19" s="5"/>
      <c r="D19" s="5">
        <v>0.49450000000000005</v>
      </c>
      <c r="E19" s="680"/>
      <c r="F19" s="680"/>
      <c r="G19" s="680"/>
      <c r="H19" s="680"/>
    </row>
    <row r="20" spans="1:8">
      <c r="A20" s="90" t="s">
        <v>951</v>
      </c>
      <c r="B20" s="90"/>
      <c r="C20" s="5"/>
      <c r="D20" s="5">
        <v>1.5441</v>
      </c>
      <c r="E20" s="680"/>
      <c r="F20" s="680"/>
      <c r="G20" s="680"/>
      <c r="H20" s="680"/>
    </row>
    <row r="21" spans="1:8">
      <c r="A21" s="90" t="s">
        <v>35</v>
      </c>
      <c r="B21" s="90"/>
      <c r="C21" s="5"/>
      <c r="D21" s="5">
        <v>6.0000999999999998</v>
      </c>
      <c r="E21" s="680"/>
      <c r="F21" s="680"/>
      <c r="G21" s="680"/>
      <c r="H21" s="680"/>
    </row>
    <row r="22" spans="1:8">
      <c r="A22" s="90" t="s">
        <v>952</v>
      </c>
      <c r="B22" s="90"/>
      <c r="C22" s="5"/>
      <c r="D22" s="5">
        <v>14.209000000000001</v>
      </c>
      <c r="E22" s="680"/>
      <c r="F22" s="680"/>
      <c r="G22" s="680"/>
      <c r="H22" s="680"/>
    </row>
    <row r="23" spans="1:8">
      <c r="A23" s="90" t="s">
        <v>953</v>
      </c>
      <c r="B23" s="90"/>
      <c r="C23" s="5"/>
      <c r="D23" s="5">
        <v>0</v>
      </c>
      <c r="E23" s="680"/>
      <c r="F23" s="680"/>
      <c r="G23" s="680"/>
      <c r="H23" s="680"/>
    </row>
    <row r="24" spans="1:8">
      <c r="A24" s="197" t="s">
        <v>34</v>
      </c>
      <c r="B24" s="197"/>
      <c r="C24" s="5"/>
      <c r="D24" s="5">
        <v>0.23269999999999999</v>
      </c>
      <c r="E24" s="680"/>
      <c r="F24" s="680"/>
      <c r="G24" s="680"/>
      <c r="H24" s="680"/>
    </row>
    <row r="25" spans="1:8">
      <c r="A25" s="197" t="s">
        <v>954</v>
      </c>
      <c r="B25" s="197"/>
      <c r="C25" s="5"/>
      <c r="D25" s="5">
        <v>2.5000000000000001E-3</v>
      </c>
      <c r="E25" s="680"/>
      <c r="F25" s="680"/>
      <c r="G25" s="680"/>
      <c r="H25" s="680"/>
    </row>
    <row r="26" spans="1:8">
      <c r="A26" s="90" t="s">
        <v>955</v>
      </c>
      <c r="B26" s="90"/>
      <c r="C26" s="5"/>
      <c r="D26" s="5">
        <v>11.968299999999999</v>
      </c>
      <c r="E26" s="680"/>
      <c r="F26" s="680"/>
      <c r="G26" s="680"/>
      <c r="H26" s="680"/>
    </row>
    <row r="27" spans="1:8">
      <c r="A27" s="90" t="s">
        <v>36</v>
      </c>
      <c r="B27" s="90"/>
      <c r="C27" s="5"/>
      <c r="D27" s="5">
        <v>1.0449999999999999</v>
      </c>
      <c r="E27" s="680"/>
      <c r="F27" s="680"/>
      <c r="G27" s="680"/>
      <c r="H27" s="680"/>
    </row>
    <row r="28" spans="1:8">
      <c r="A28" s="90" t="s">
        <v>1531</v>
      </c>
      <c r="B28" s="90"/>
      <c r="C28" s="5"/>
      <c r="D28" s="5">
        <v>10</v>
      </c>
      <c r="E28" s="680"/>
      <c r="F28" s="680"/>
      <c r="G28" s="680"/>
      <c r="H28" s="680"/>
    </row>
    <row r="29" spans="1:8">
      <c r="A29" s="90" t="s">
        <v>956</v>
      </c>
      <c r="B29" s="90"/>
      <c r="C29" s="5"/>
      <c r="D29" s="5">
        <v>0.21149999999999999</v>
      </c>
      <c r="E29" s="680"/>
      <c r="F29" s="680"/>
      <c r="G29" s="680"/>
      <c r="H29" s="680"/>
    </row>
    <row r="30" spans="1:8">
      <c r="A30" s="90" t="s">
        <v>1532</v>
      </c>
      <c r="B30" s="90"/>
      <c r="C30" s="5"/>
      <c r="D30" s="5">
        <v>0</v>
      </c>
      <c r="E30" s="680"/>
      <c r="F30" s="680"/>
      <c r="G30" s="680"/>
      <c r="H30" s="680"/>
    </row>
    <row r="31" spans="1:8">
      <c r="A31" s="90" t="s">
        <v>1590</v>
      </c>
      <c r="B31" s="90"/>
      <c r="C31" s="5"/>
      <c r="D31" s="5">
        <v>0</v>
      </c>
      <c r="E31" s="680"/>
      <c r="F31" s="680"/>
      <c r="G31" s="680"/>
      <c r="H31" s="680"/>
    </row>
    <row r="32" spans="1:8">
      <c r="A32" s="90" t="s">
        <v>1591</v>
      </c>
      <c r="B32" s="90"/>
      <c r="C32" s="5"/>
      <c r="D32" s="5">
        <v>0.49659999999999999</v>
      </c>
      <c r="E32" s="680"/>
      <c r="F32" s="680"/>
      <c r="G32" s="680"/>
      <c r="H32" s="680"/>
    </row>
    <row r="33" spans="1:8">
      <c r="A33" s="90" t="s">
        <v>1592</v>
      </c>
      <c r="B33" s="90"/>
      <c r="C33" s="5"/>
      <c r="D33" s="5">
        <v>0</v>
      </c>
      <c r="E33" s="680"/>
      <c r="F33" s="680"/>
      <c r="G33" s="680"/>
      <c r="H33" s="680"/>
    </row>
    <row r="34" spans="1:8">
      <c r="A34" s="90" t="s">
        <v>933</v>
      </c>
      <c r="B34" s="90"/>
      <c r="C34" s="5"/>
      <c r="D34" s="5">
        <f>SUM(D6:D33)</f>
        <v>70.622200000000007</v>
      </c>
      <c r="E34" s="680"/>
      <c r="F34" s="680"/>
      <c r="G34" s="680"/>
      <c r="H34" s="680"/>
    </row>
    <row r="35" spans="1:8">
      <c r="A35" s="90" t="s">
        <v>957</v>
      </c>
      <c r="B35" s="90"/>
      <c r="C35" s="5"/>
      <c r="D35" s="5">
        <v>0</v>
      </c>
      <c r="E35" s="680"/>
      <c r="F35" s="680"/>
      <c r="G35" s="680"/>
      <c r="H35" s="680"/>
    </row>
    <row r="36" spans="1:8">
      <c r="A36" s="90" t="s">
        <v>958</v>
      </c>
      <c r="B36" s="90"/>
      <c r="C36" s="5"/>
      <c r="D36" s="5">
        <f>D34-D35</f>
        <v>70.622200000000007</v>
      </c>
      <c r="E36" s="680"/>
      <c r="F36" s="680"/>
      <c r="G36" s="680"/>
      <c r="H36" s="680"/>
    </row>
    <row r="37" spans="1:8">
      <c r="A37" s="90" t="s">
        <v>936</v>
      </c>
      <c r="B37" s="90"/>
      <c r="C37" s="5"/>
      <c r="D37" s="5">
        <v>0.57730000000000004</v>
      </c>
      <c r="E37" s="680"/>
      <c r="F37" s="680"/>
      <c r="G37" s="680"/>
      <c r="H37" s="680"/>
    </row>
    <row r="38" spans="1:8">
      <c r="A38" s="129" t="s">
        <v>937</v>
      </c>
      <c r="B38" s="129"/>
      <c r="C38" s="42"/>
      <c r="D38" s="42">
        <f>D36-D37</f>
        <v>70.044900000000013</v>
      </c>
      <c r="E38" s="680"/>
      <c r="F38" s="680"/>
      <c r="G38" s="680"/>
      <c r="H38" s="680"/>
    </row>
    <row r="39" spans="1:8">
      <c r="A39" s="398" t="s">
        <v>959</v>
      </c>
      <c r="B39" s="398"/>
      <c r="C39" s="398"/>
      <c r="D39" s="398"/>
    </row>
    <row r="40" spans="1:8">
      <c r="E40" s="447" t="s">
        <v>207</v>
      </c>
      <c r="F40" s="447"/>
      <c r="G40" s="447"/>
      <c r="H40" s="447"/>
    </row>
    <row r="41" spans="1:8">
      <c r="A41" s="101" t="s">
        <v>5</v>
      </c>
      <c r="B41" s="101" t="s">
        <v>61</v>
      </c>
      <c r="C41" s="170" t="s">
        <v>1445</v>
      </c>
      <c r="D41" s="170"/>
      <c r="E41" s="126" t="s">
        <v>1446</v>
      </c>
      <c r="F41" s="126"/>
      <c r="G41" s="170" t="s">
        <v>1828</v>
      </c>
      <c r="H41" s="170"/>
    </row>
    <row r="42" spans="1:8" ht="31.2">
      <c r="A42" s="101"/>
      <c r="B42" s="101"/>
      <c r="C42" s="87" t="s">
        <v>1845</v>
      </c>
      <c r="D42" s="86" t="s">
        <v>141</v>
      </c>
      <c r="E42" s="87" t="s">
        <v>1845</v>
      </c>
      <c r="F42" s="106" t="s">
        <v>1588</v>
      </c>
      <c r="G42" s="87" t="s">
        <v>140</v>
      </c>
      <c r="H42" s="106" t="s">
        <v>1570</v>
      </c>
    </row>
    <row r="43" spans="1:8">
      <c r="A43" s="90" t="s">
        <v>960</v>
      </c>
      <c r="B43" s="90"/>
      <c r="C43" s="167">
        <v>3.85E-2</v>
      </c>
      <c r="D43" s="167">
        <f>(AVERAGE('F14-2'!C7:E7)*40%)+(AVERAGE('F14-2'!C9:E9)*60%)</f>
        <v>5.5503520022382916E-2</v>
      </c>
      <c r="E43" s="167">
        <v>5.8900000000000001E-2</v>
      </c>
      <c r="F43" s="167">
        <f>(AVERAGE('F14-2'!D7:F7)*40%)+(AVERAGE('F14-2'!D9:F9)*60%)</f>
        <v>6.8998732003216393E-2</v>
      </c>
      <c r="G43" s="167">
        <v>3.85E-2</v>
      </c>
      <c r="H43" s="167">
        <f>(AVERAGE('F14-2'!D7:F7)*40%)+(AVERAGE('F14-2'!D9:F9)*60%)</f>
        <v>6.8998732003216393E-2</v>
      </c>
    </row>
    <row r="44" spans="1:8">
      <c r="A44" s="90" t="s">
        <v>20</v>
      </c>
      <c r="B44" s="13">
        <v>1.04</v>
      </c>
      <c r="C44" s="13">
        <v>1.0800400000000001</v>
      </c>
      <c r="D44" s="13">
        <f>B44*(1+D43)</f>
        <v>1.0977236608232783</v>
      </c>
      <c r="E44" s="13">
        <v>1.159</v>
      </c>
      <c r="F44" s="13">
        <f>D44*(1+F43)</f>
        <v>1.1734652015100133</v>
      </c>
      <c r="G44" s="13">
        <v>1.16438356164384</v>
      </c>
      <c r="H44" s="13">
        <f>F44*(1+H43)</f>
        <v>1.2544328124641031</v>
      </c>
    </row>
    <row r="45" spans="1:8">
      <c r="A45" s="90" t="s">
        <v>66</v>
      </c>
      <c r="B45" s="90"/>
      <c r="C45" s="198">
        <v>2298</v>
      </c>
      <c r="D45" s="199">
        <f>'F14-3'!C27</f>
        <v>2230</v>
      </c>
      <c r="E45" s="198">
        <v>2200</v>
      </c>
      <c r="F45" s="199">
        <f>'F14-3'!D27</f>
        <v>2211</v>
      </c>
      <c r="G45" s="198">
        <v>2263</v>
      </c>
      <c r="H45" s="199">
        <f>'F14-3'!E27</f>
        <v>2172</v>
      </c>
    </row>
    <row r="46" spans="1:8">
      <c r="A46" s="90" t="s">
        <v>21</v>
      </c>
      <c r="B46" s="13">
        <v>13.66</v>
      </c>
      <c r="C46" s="49">
        <v>14.18591</v>
      </c>
      <c r="D46" s="13">
        <f>B46*(1+D43)</f>
        <v>14.418178083505753</v>
      </c>
      <c r="E46" s="49">
        <v>15.218</v>
      </c>
      <c r="F46" s="13">
        <f>D46*(1+F43)</f>
        <v>15.413014089064214</v>
      </c>
      <c r="G46" s="49">
        <v>15.3</v>
      </c>
      <c r="H46" s="13">
        <f>F46*(1+H43)</f>
        <v>16.476492517557354</v>
      </c>
    </row>
    <row r="47" spans="1:8">
      <c r="A47" s="90" t="s">
        <v>961</v>
      </c>
      <c r="B47" s="90"/>
      <c r="C47" s="90">
        <v>152</v>
      </c>
      <c r="D47" s="200">
        <f>'F14-1'!E25</f>
        <v>149</v>
      </c>
      <c r="E47" s="90">
        <v>150</v>
      </c>
      <c r="F47" s="90">
        <f>+'F14-1'!G25</f>
        <v>153</v>
      </c>
      <c r="G47" s="90">
        <v>165</v>
      </c>
      <c r="H47" s="200">
        <f>'F14-1'!I25</f>
        <v>153</v>
      </c>
    </row>
    <row r="48" spans="1:8">
      <c r="A48" s="90"/>
      <c r="B48" s="90"/>
      <c r="C48" s="90"/>
      <c r="D48" s="90"/>
      <c r="E48" s="90"/>
      <c r="F48" s="90"/>
      <c r="G48" s="90"/>
      <c r="H48" s="90"/>
    </row>
    <row r="49" spans="1:9">
      <c r="A49" s="90" t="s">
        <v>962</v>
      </c>
      <c r="B49" s="201"/>
      <c r="C49" s="5">
        <f>(C45*C44)/100-0.01</f>
        <v>24.809319200000004</v>
      </c>
      <c r="D49" s="5">
        <f>(D45*D44)/100</f>
        <v>24.479237636359109</v>
      </c>
      <c r="E49" s="5">
        <f>(E45*E44)/100-0.01</f>
        <v>25.488</v>
      </c>
      <c r="F49" s="5">
        <f t="shared" ref="F49:H49" si="0">(F45*F44)/100</f>
        <v>25.945315605386394</v>
      </c>
      <c r="G49" s="5">
        <f>((G45*G44)/100)</f>
        <v>26.350000000000101</v>
      </c>
      <c r="H49" s="5">
        <f t="shared" si="0"/>
        <v>27.246280686720318</v>
      </c>
    </row>
    <row r="50" spans="1:9">
      <c r="A50" s="90" t="s">
        <v>963</v>
      </c>
      <c r="B50" s="90"/>
      <c r="C50" s="5">
        <f t="shared" ref="C50:H50" si="1">(C46*C47)/100</f>
        <v>21.562583199999999</v>
      </c>
      <c r="D50" s="5">
        <f>(D46*D47)/100</f>
        <v>21.483085344423571</v>
      </c>
      <c r="E50" s="5">
        <f t="shared" si="1"/>
        <v>22.826999999999998</v>
      </c>
      <c r="F50" s="5">
        <f t="shared" si="1"/>
        <v>23.581911556268246</v>
      </c>
      <c r="G50" s="5">
        <f>((G46*G47)/100)-0.01</f>
        <v>25.234999999999999</v>
      </c>
      <c r="H50" s="5">
        <f t="shared" si="1"/>
        <v>25.209033551862753</v>
      </c>
      <c r="I50" s="448"/>
    </row>
    <row r="51" spans="1:9">
      <c r="A51" s="129" t="s">
        <v>964</v>
      </c>
      <c r="B51" s="129"/>
      <c r="C51" s="42">
        <f>SUM(C49:C50)</f>
        <v>46.371902400000003</v>
      </c>
      <c r="D51" s="42">
        <f t="shared" ref="D51:H51" si="2">SUM(D49:D50)</f>
        <v>45.96232298078268</v>
      </c>
      <c r="E51" s="42">
        <f t="shared" si="2"/>
        <v>48.314999999999998</v>
      </c>
      <c r="F51" s="42">
        <f t="shared" si="2"/>
        <v>49.527227161654636</v>
      </c>
      <c r="G51" s="42">
        <f t="shared" si="2"/>
        <v>51.5850000000001</v>
      </c>
      <c r="H51" s="42">
        <f t="shared" si="2"/>
        <v>52.455314238583071</v>
      </c>
    </row>
    <row r="57" spans="1:9">
      <c r="F57" s="449" t="s">
        <v>105</v>
      </c>
      <c r="G57" s="449"/>
      <c r="H57" s="449"/>
    </row>
  </sheetData>
  <mergeCells count="13">
    <mergeCell ref="A1:H1"/>
    <mergeCell ref="A4:A5"/>
    <mergeCell ref="C4:D4"/>
    <mergeCell ref="E4:F4"/>
    <mergeCell ref="E6:H38"/>
    <mergeCell ref="G4:H4"/>
    <mergeCell ref="E40:H40"/>
    <mergeCell ref="A41:A42"/>
    <mergeCell ref="B41:B42"/>
    <mergeCell ref="C41:D41"/>
    <mergeCell ref="A39:D39"/>
    <mergeCell ref="E41:F41"/>
    <mergeCell ref="G41:H41"/>
  </mergeCells>
  <printOptions horizontalCentered="1"/>
  <pageMargins left="0.78740157480314965" right="0.78740157480314965" top="0.78740157480314965" bottom="0.78740157480314965" header="0" footer="0"/>
  <pageSetup paperSize="9" scale="70" fitToHeight="0" orientation="landscape" r:id="rId1"/>
  <rowBreaks count="1" manualBreakCount="1">
    <brk id="39" max="7"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69F16-41AB-408E-8685-9B35549327A3}">
  <dimension ref="A1:E21"/>
  <sheetViews>
    <sheetView view="pageBreakPreview" workbookViewId="0">
      <selection activeCell="D27" sqref="D27"/>
    </sheetView>
  </sheetViews>
  <sheetFormatPr defaultColWidth="9.109375" defaultRowHeight="15.6"/>
  <cols>
    <col min="1" max="1" width="34.6640625" style="357" customWidth="1"/>
    <col min="2" max="4" width="16.6640625" style="357" customWidth="1"/>
    <col min="5" max="16384" width="9.109375" style="357"/>
  </cols>
  <sheetData>
    <row r="1" spans="1:5" ht="18">
      <c r="A1" s="414" t="s">
        <v>69</v>
      </c>
      <c r="B1" s="414"/>
      <c r="C1" s="414"/>
      <c r="D1" s="414"/>
    </row>
    <row r="2" spans="1:5">
      <c r="A2" s="355" t="s">
        <v>965</v>
      </c>
      <c r="B2" s="355"/>
      <c r="C2" s="355"/>
      <c r="D2" s="360" t="s">
        <v>966</v>
      </c>
    </row>
    <row r="3" spans="1:5">
      <c r="D3" s="388" t="s">
        <v>207</v>
      </c>
    </row>
    <row r="4" spans="1:5">
      <c r="A4" s="101" t="s">
        <v>5</v>
      </c>
      <c r="B4" s="88" t="s">
        <v>1445</v>
      </c>
      <c r="C4" s="88" t="s">
        <v>1446</v>
      </c>
      <c r="D4" s="88" t="s">
        <v>1828</v>
      </c>
    </row>
    <row r="5" spans="1:5">
      <c r="A5" s="101"/>
      <c r="B5" s="86" t="s">
        <v>15</v>
      </c>
      <c r="C5" s="88" t="s">
        <v>437</v>
      </c>
      <c r="D5" s="86" t="s">
        <v>67</v>
      </c>
    </row>
    <row r="6" spans="1:5" ht="31.2">
      <c r="A6" s="92" t="s">
        <v>967</v>
      </c>
      <c r="B6" s="47">
        <v>5</v>
      </c>
      <c r="C6" s="47">
        <f>B6</f>
        <v>5</v>
      </c>
      <c r="D6" s="47">
        <f>C6</f>
        <v>5</v>
      </c>
    </row>
    <row r="7" spans="1:5">
      <c r="A7" s="92" t="s">
        <v>460</v>
      </c>
      <c r="B7" s="11"/>
      <c r="C7" s="11"/>
      <c r="D7" s="11"/>
      <c r="E7" s="388"/>
    </row>
    <row r="8" spans="1:5">
      <c r="A8" s="92" t="s">
        <v>968</v>
      </c>
      <c r="B8" s="11"/>
      <c r="C8" s="11"/>
      <c r="D8" s="11"/>
      <c r="E8" s="388"/>
    </row>
    <row r="9" spans="1:5">
      <c r="A9" s="92" t="s">
        <v>969</v>
      </c>
      <c r="B9" s="11"/>
      <c r="C9" s="11"/>
      <c r="D9" s="11"/>
      <c r="E9" s="388"/>
    </row>
    <row r="10" spans="1:5">
      <c r="A10" s="358"/>
      <c r="B10" s="388"/>
      <c r="C10" s="388"/>
      <c r="D10" s="388"/>
      <c r="E10" s="388"/>
    </row>
    <row r="11" spans="1:5">
      <c r="A11" s="358"/>
      <c r="B11" s="388"/>
      <c r="C11" s="388"/>
      <c r="D11" s="388"/>
      <c r="E11" s="388"/>
    </row>
    <row r="12" spans="1:5">
      <c r="A12" s="358"/>
      <c r="B12" s="388"/>
      <c r="C12" s="388"/>
      <c r="D12" s="388"/>
      <c r="E12" s="388"/>
    </row>
    <row r="14" spans="1:5">
      <c r="C14" s="426" t="s">
        <v>105</v>
      </c>
    </row>
    <row r="16" spans="1:5">
      <c r="A16" s="357" t="s">
        <v>183</v>
      </c>
    </row>
    <row r="17" spans="1:5">
      <c r="A17" s="357">
        <v>1</v>
      </c>
      <c r="B17" s="444" t="s">
        <v>970</v>
      </c>
      <c r="C17" s="444"/>
      <c r="D17" s="444"/>
      <c r="E17" s="444"/>
    </row>
    <row r="18" spans="1:5">
      <c r="A18" s="357">
        <v>2</v>
      </c>
      <c r="B18" s="357" t="s">
        <v>971</v>
      </c>
    </row>
    <row r="19" spans="1:5">
      <c r="A19" s="357">
        <v>3</v>
      </c>
      <c r="B19" s="357" t="s">
        <v>972</v>
      </c>
    </row>
    <row r="20" spans="1:5">
      <c r="A20" s="357">
        <v>4</v>
      </c>
      <c r="B20" s="445" t="s">
        <v>973</v>
      </c>
      <c r="C20" s="445"/>
      <c r="D20" s="445"/>
      <c r="E20" s="445"/>
    </row>
    <row r="21" spans="1:5">
      <c r="A21" s="357">
        <v>5</v>
      </c>
    </row>
  </sheetData>
  <mergeCells count="4">
    <mergeCell ref="A1:D1"/>
    <mergeCell ref="A4:A5"/>
    <mergeCell ref="B17:E17"/>
    <mergeCell ref="B20:E20"/>
  </mergeCells>
  <printOptions horizontalCentered="1"/>
  <pageMargins left="0.78740157480314965" right="0.78740157480314965" top="0.78740157480314965" bottom="0.78740157480314965" header="0" footer="0"/>
  <pageSetup paperSize="9" scale="7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BCA92-76DF-49F0-B808-E033C20AE708}">
  <dimension ref="A1:M34"/>
  <sheetViews>
    <sheetView view="pageBreakPreview" workbookViewId="0">
      <selection activeCell="D27" sqref="D27"/>
    </sheetView>
  </sheetViews>
  <sheetFormatPr defaultColWidth="9.109375" defaultRowHeight="15.6"/>
  <cols>
    <col min="1" max="1" width="9.109375" style="350"/>
    <col min="2" max="2" width="42.33203125" style="350" customWidth="1"/>
    <col min="3" max="8" width="14.33203125" style="350" customWidth="1"/>
    <col min="9" max="16384" width="9.109375" style="350"/>
  </cols>
  <sheetData>
    <row r="1" spans="1:8" ht="18">
      <c r="A1" s="431" t="s">
        <v>69</v>
      </c>
      <c r="B1" s="431"/>
      <c r="C1" s="431"/>
      <c r="D1" s="431"/>
      <c r="E1" s="431"/>
      <c r="F1" s="431"/>
      <c r="G1" s="431"/>
      <c r="H1" s="431"/>
    </row>
    <row r="2" spans="1:8">
      <c r="A2" s="415" t="s">
        <v>974</v>
      </c>
      <c r="B2" s="415"/>
      <c r="C2" s="355"/>
      <c r="D2" s="355"/>
      <c r="E2" s="355"/>
      <c r="F2" s="355"/>
      <c r="G2" s="355"/>
      <c r="H2" s="360" t="s">
        <v>975</v>
      </c>
    </row>
    <row r="3" spans="1:8">
      <c r="A3" s="356"/>
      <c r="B3" s="356"/>
      <c r="C3" s="356"/>
      <c r="D3" s="356"/>
      <c r="E3" s="356"/>
      <c r="H3" s="388" t="s">
        <v>207</v>
      </c>
    </row>
    <row r="4" spans="1:8">
      <c r="A4" s="169" t="s">
        <v>234</v>
      </c>
      <c r="B4" s="101" t="s">
        <v>5</v>
      </c>
      <c r="C4" s="170" t="s">
        <v>1445</v>
      </c>
      <c r="D4" s="170"/>
      <c r="E4" s="126" t="s">
        <v>1446</v>
      </c>
      <c r="F4" s="126"/>
      <c r="G4" s="170" t="s">
        <v>1828</v>
      </c>
      <c r="H4" s="170"/>
    </row>
    <row r="5" spans="1:8" ht="31.2">
      <c r="A5" s="169"/>
      <c r="B5" s="101"/>
      <c r="C5" s="87" t="s">
        <v>140</v>
      </c>
      <c r="D5" s="86" t="s">
        <v>15</v>
      </c>
      <c r="E5" s="87" t="s">
        <v>140</v>
      </c>
      <c r="F5" s="106" t="s">
        <v>1588</v>
      </c>
      <c r="G5" s="87" t="s">
        <v>140</v>
      </c>
      <c r="H5" s="106" t="s">
        <v>1570</v>
      </c>
    </row>
    <row r="6" spans="1:8">
      <c r="A6" s="119">
        <v>1</v>
      </c>
      <c r="B6" s="124" t="s">
        <v>1533</v>
      </c>
      <c r="C6" s="38"/>
      <c r="D6" s="38">
        <v>0</v>
      </c>
      <c r="E6" s="38"/>
      <c r="F6" s="38">
        <v>0</v>
      </c>
      <c r="G6" s="38"/>
      <c r="H6" s="38">
        <v>0</v>
      </c>
    </row>
    <row r="7" spans="1:8">
      <c r="A7" s="119">
        <v>2</v>
      </c>
      <c r="B7" s="124" t="s">
        <v>976</v>
      </c>
      <c r="C7" s="38"/>
      <c r="D7" s="38">
        <v>0</v>
      </c>
      <c r="E7" s="38"/>
      <c r="F7" s="38">
        <v>0</v>
      </c>
      <c r="G7" s="38"/>
      <c r="H7" s="38">
        <v>0</v>
      </c>
    </row>
    <row r="8" spans="1:8">
      <c r="A8" s="119">
        <f>+A7+1</f>
        <v>3</v>
      </c>
      <c r="B8" s="124" t="s">
        <v>42</v>
      </c>
      <c r="C8" s="38"/>
      <c r="D8" s="38">
        <v>0</v>
      </c>
      <c r="E8" s="38"/>
      <c r="F8" s="38">
        <v>0</v>
      </c>
      <c r="G8" s="38"/>
      <c r="H8" s="38">
        <v>0</v>
      </c>
    </row>
    <row r="9" spans="1:8">
      <c r="A9" s="119">
        <f t="shared" ref="A9:A20" si="0">+A8+1</f>
        <v>4</v>
      </c>
      <c r="B9" s="92" t="s">
        <v>43</v>
      </c>
      <c r="C9" s="38"/>
      <c r="D9" s="38">
        <v>45.83</v>
      </c>
      <c r="E9" s="38"/>
      <c r="F9" s="38">
        <v>48.121499999999997</v>
      </c>
      <c r="G9" s="38"/>
      <c r="H9" s="38">
        <v>50.527574999999999</v>
      </c>
    </row>
    <row r="10" spans="1:8">
      <c r="A10" s="119">
        <f t="shared" si="0"/>
        <v>5</v>
      </c>
      <c r="B10" s="92" t="s">
        <v>977</v>
      </c>
      <c r="C10" s="38"/>
      <c r="D10" s="38">
        <v>15.113899999999999</v>
      </c>
      <c r="E10" s="38"/>
      <c r="F10" s="38">
        <v>15.869595</v>
      </c>
      <c r="G10" s="38"/>
      <c r="H10" s="38">
        <v>16.66307475</v>
      </c>
    </row>
    <row r="11" spans="1:8">
      <c r="A11" s="119">
        <f t="shared" si="0"/>
        <v>6</v>
      </c>
      <c r="B11" s="124" t="s">
        <v>978</v>
      </c>
      <c r="C11" s="38"/>
      <c r="D11" s="38">
        <v>0</v>
      </c>
      <c r="E11" s="38"/>
      <c r="F11" s="38">
        <v>0</v>
      </c>
      <c r="G11" s="38"/>
      <c r="H11" s="38">
        <v>0</v>
      </c>
    </row>
    <row r="12" spans="1:8">
      <c r="A12" s="119">
        <f t="shared" si="0"/>
        <v>7</v>
      </c>
      <c r="B12" s="124" t="s">
        <v>44</v>
      </c>
      <c r="C12" s="38"/>
      <c r="D12" s="38">
        <v>3.141</v>
      </c>
      <c r="E12" s="38"/>
      <c r="F12" s="38">
        <v>3.2980500000000004</v>
      </c>
      <c r="G12" s="38"/>
      <c r="H12" s="38">
        <v>3.4629525000000005</v>
      </c>
    </row>
    <row r="13" spans="1:8">
      <c r="A13" s="119">
        <f t="shared" si="0"/>
        <v>8</v>
      </c>
      <c r="B13" s="124" t="s">
        <v>45</v>
      </c>
      <c r="C13" s="38"/>
      <c r="D13" s="38">
        <v>5.5612000000000004</v>
      </c>
      <c r="E13" s="38"/>
      <c r="F13" s="38">
        <v>5.8392600000000003</v>
      </c>
      <c r="G13" s="38"/>
      <c r="H13" s="38">
        <v>6.1312230000000003</v>
      </c>
    </row>
    <row r="14" spans="1:8">
      <c r="A14" s="119">
        <f t="shared" si="0"/>
        <v>9</v>
      </c>
      <c r="B14" s="92" t="s">
        <v>979</v>
      </c>
      <c r="C14" s="37"/>
      <c r="D14" s="38">
        <v>1E-4</v>
      </c>
      <c r="E14" s="37"/>
      <c r="F14" s="38">
        <v>1.05E-4</v>
      </c>
      <c r="G14" s="37"/>
      <c r="H14" s="38">
        <v>1.1025000000000001E-4</v>
      </c>
    </row>
    <row r="15" spans="1:8">
      <c r="A15" s="119">
        <f t="shared" si="0"/>
        <v>10</v>
      </c>
      <c r="B15" s="92" t="s">
        <v>980</v>
      </c>
      <c r="C15" s="37"/>
      <c r="D15" s="38">
        <v>0.41600000000000004</v>
      </c>
      <c r="E15" s="37"/>
      <c r="F15" s="38">
        <v>0.43680000000000008</v>
      </c>
      <c r="G15" s="37"/>
      <c r="H15" s="38">
        <v>0.4586400000000001</v>
      </c>
    </row>
    <row r="16" spans="1:8">
      <c r="A16" s="119">
        <f t="shared" si="0"/>
        <v>11</v>
      </c>
      <c r="B16" s="92" t="s">
        <v>208</v>
      </c>
      <c r="C16" s="38"/>
      <c r="D16" s="38">
        <v>0</v>
      </c>
      <c r="E16" s="37"/>
      <c r="F16" s="38">
        <v>0</v>
      </c>
      <c r="G16" s="37"/>
      <c r="H16" s="38">
        <v>0</v>
      </c>
    </row>
    <row r="17" spans="1:13">
      <c r="A17" s="119">
        <f t="shared" si="0"/>
        <v>12</v>
      </c>
      <c r="B17" s="194" t="s">
        <v>46</v>
      </c>
      <c r="C17" s="38"/>
      <c r="D17" s="38">
        <v>1.2402</v>
      </c>
      <c r="E17" s="37"/>
      <c r="F17" s="38">
        <v>1.3022100000000001</v>
      </c>
      <c r="G17" s="37"/>
      <c r="H17" s="38">
        <v>1.3673205000000002</v>
      </c>
    </row>
    <row r="18" spans="1:13">
      <c r="A18" s="119">
        <f t="shared" si="0"/>
        <v>13</v>
      </c>
      <c r="B18" s="194" t="s">
        <v>47</v>
      </c>
      <c r="C18" s="38"/>
      <c r="D18" s="38">
        <v>7.9999999999999988E-2</v>
      </c>
      <c r="E18" s="37"/>
      <c r="F18" s="38">
        <v>8.3999999999999991E-2</v>
      </c>
      <c r="G18" s="37"/>
      <c r="H18" s="38">
        <v>8.8200000000000001E-2</v>
      </c>
    </row>
    <row r="19" spans="1:13">
      <c r="A19" s="119">
        <f t="shared" si="0"/>
        <v>14</v>
      </c>
      <c r="B19" s="194" t="s">
        <v>981</v>
      </c>
      <c r="C19" s="38"/>
      <c r="D19" s="38">
        <v>0</v>
      </c>
      <c r="E19" s="37"/>
      <c r="F19" s="38">
        <v>0</v>
      </c>
      <c r="G19" s="37"/>
      <c r="H19" s="38">
        <v>0</v>
      </c>
    </row>
    <row r="20" spans="1:13">
      <c r="A20" s="119">
        <f t="shared" si="0"/>
        <v>15</v>
      </c>
      <c r="B20" s="194" t="s">
        <v>1593</v>
      </c>
      <c r="C20" s="38"/>
      <c r="D20" s="38">
        <v>0.48609999999999998</v>
      </c>
      <c r="E20" s="37"/>
      <c r="F20" s="38">
        <v>0.510405</v>
      </c>
      <c r="G20" s="37"/>
      <c r="H20" s="38">
        <v>0.53592525000000002</v>
      </c>
    </row>
    <row r="21" spans="1:13">
      <c r="A21" s="94"/>
      <c r="B21" s="119" t="s">
        <v>2</v>
      </c>
      <c r="C21" s="37">
        <f>C28</f>
        <v>65.803700000000006</v>
      </c>
      <c r="D21" s="37">
        <f>SUM(D6:D20)</f>
        <v>71.868499999999997</v>
      </c>
      <c r="E21" s="37">
        <f>E28</f>
        <v>59.461500000000001</v>
      </c>
      <c r="F21" s="37">
        <f>SUM(F6:F20)</f>
        <v>75.461925000000022</v>
      </c>
      <c r="G21" s="37">
        <f>G28</f>
        <v>72.544499999999999</v>
      </c>
      <c r="H21" s="37">
        <f>SUM(H6:H20)</f>
        <v>79.235021250000031</v>
      </c>
    </row>
    <row r="22" spans="1:13">
      <c r="A22" s="357"/>
      <c r="B22" s="388"/>
      <c r="C22" s="388"/>
      <c r="D22" s="441"/>
      <c r="E22" s="388"/>
      <c r="F22" s="365"/>
      <c r="G22" s="365"/>
      <c r="H22" s="365"/>
      <c r="M22" s="363"/>
    </row>
    <row r="24" spans="1:13">
      <c r="A24" s="169" t="s">
        <v>234</v>
      </c>
      <c r="B24" s="101" t="s">
        <v>5</v>
      </c>
      <c r="C24" s="170" t="s">
        <v>1445</v>
      </c>
      <c r="D24" s="170"/>
      <c r="E24" s="126" t="s">
        <v>1446</v>
      </c>
      <c r="F24" s="126"/>
      <c r="G24" s="170" t="s">
        <v>1828</v>
      </c>
      <c r="H24" s="170"/>
    </row>
    <row r="25" spans="1:13" ht="31.2">
      <c r="A25" s="169"/>
      <c r="B25" s="101"/>
      <c r="C25" s="87" t="s">
        <v>140</v>
      </c>
      <c r="D25" s="86" t="s">
        <v>15</v>
      </c>
      <c r="E25" s="87" t="s">
        <v>140</v>
      </c>
      <c r="F25" s="106" t="s">
        <v>1588</v>
      </c>
      <c r="G25" s="87" t="s">
        <v>140</v>
      </c>
      <c r="H25" s="106" t="s">
        <v>1570</v>
      </c>
    </row>
    <row r="26" spans="1:13">
      <c r="A26" s="90">
        <v>1</v>
      </c>
      <c r="B26" s="90" t="s">
        <v>982</v>
      </c>
      <c r="C26" s="5">
        <v>62.66</v>
      </c>
      <c r="D26" s="5">
        <f>D21</f>
        <v>71.868499999999997</v>
      </c>
      <c r="E26" s="5">
        <v>56.63</v>
      </c>
      <c r="F26" s="5">
        <f>D28</f>
        <v>71.868499999999997</v>
      </c>
      <c r="G26" s="5">
        <v>69.09</v>
      </c>
      <c r="H26" s="5">
        <f>F28</f>
        <v>75.461924999999994</v>
      </c>
      <c r="K26" s="442"/>
    </row>
    <row r="27" spans="1:13">
      <c r="A27" s="90">
        <v>2</v>
      </c>
      <c r="B27" s="90" t="s">
        <v>983</v>
      </c>
      <c r="C27" s="5">
        <v>3.1337000000000002</v>
      </c>
      <c r="D27" s="5">
        <v>0</v>
      </c>
      <c r="E27" s="5">
        <v>2.8315000000000001</v>
      </c>
      <c r="F27" s="5">
        <v>3.5934249999999999</v>
      </c>
      <c r="G27" s="5">
        <v>3.4545000000000003</v>
      </c>
      <c r="H27" s="5">
        <v>3.77309625</v>
      </c>
      <c r="K27" s="381"/>
    </row>
    <row r="28" spans="1:13">
      <c r="A28" s="90">
        <v>3</v>
      </c>
      <c r="B28" s="90" t="s">
        <v>984</v>
      </c>
      <c r="C28" s="5">
        <f>C26+C27+0.01</f>
        <v>65.803700000000006</v>
      </c>
      <c r="D28" s="5">
        <f>D26+D27</f>
        <v>71.868499999999997</v>
      </c>
      <c r="E28" s="5">
        <f>E26+E27</f>
        <v>59.461500000000001</v>
      </c>
      <c r="F28" s="5">
        <f>F26+F27</f>
        <v>75.461924999999994</v>
      </c>
      <c r="G28" s="5">
        <f>G26+G27</f>
        <v>72.544499999999999</v>
      </c>
      <c r="H28" s="5">
        <f t="shared" ref="H28" si="1">H26+H27</f>
        <v>79.235021249999988</v>
      </c>
      <c r="K28" s="442"/>
    </row>
    <row r="33" spans="4:8">
      <c r="D33" s="443"/>
    </row>
    <row r="34" spans="4:8">
      <c r="D34" s="412"/>
      <c r="F34" s="426" t="s">
        <v>105</v>
      </c>
      <c r="G34" s="426"/>
      <c r="H34" s="426"/>
    </row>
  </sheetData>
  <mergeCells count="12">
    <mergeCell ref="A1:H1"/>
    <mergeCell ref="G4:H4"/>
    <mergeCell ref="G24:H24"/>
    <mergeCell ref="A2:B2"/>
    <mergeCell ref="A24:A25"/>
    <mergeCell ref="B24:B25"/>
    <mergeCell ref="C24:D24"/>
    <mergeCell ref="E24:F24"/>
    <mergeCell ref="A4:A5"/>
    <mergeCell ref="B4:B5"/>
    <mergeCell ref="C4:D4"/>
    <mergeCell ref="E4:F4"/>
  </mergeCells>
  <printOptions horizontalCentered="1"/>
  <pageMargins left="0.78740157480314965" right="0.78740157480314965" top="0.78740157480314965" bottom="0.78740157480314965" header="0" footer="0"/>
  <pageSetup paperSize="9" scale="7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585DF-19AB-4E22-B97C-0C81D462347D}">
  <dimension ref="A1:K18"/>
  <sheetViews>
    <sheetView view="pageBreakPreview" workbookViewId="0">
      <selection activeCell="D27" sqref="D27"/>
    </sheetView>
  </sheetViews>
  <sheetFormatPr defaultColWidth="9.109375" defaultRowHeight="15.6"/>
  <cols>
    <col min="1" max="1" width="9.109375" style="350"/>
    <col min="2" max="2" width="34.5546875" style="350" customWidth="1"/>
    <col min="3" max="8" width="15.33203125" style="350" customWidth="1"/>
    <col min="9" max="10" width="9.109375" style="350"/>
    <col min="11" max="11" width="11" style="350" bestFit="1" customWidth="1"/>
    <col min="12" max="16384" width="9.109375" style="350"/>
  </cols>
  <sheetData>
    <row r="1" spans="1:11" ht="18">
      <c r="A1" s="431" t="s">
        <v>69</v>
      </c>
      <c r="B1" s="431"/>
      <c r="C1" s="431"/>
      <c r="D1" s="431"/>
      <c r="E1" s="431"/>
      <c r="F1" s="431"/>
      <c r="G1" s="354"/>
      <c r="H1" s="354"/>
    </row>
    <row r="2" spans="1:11">
      <c r="A2" s="415" t="s">
        <v>985</v>
      </c>
      <c r="B2" s="415"/>
      <c r="C2" s="355"/>
      <c r="D2" s="355"/>
      <c r="E2" s="355"/>
      <c r="F2" s="360"/>
      <c r="G2" s="360"/>
      <c r="H2" s="360" t="s">
        <v>986</v>
      </c>
    </row>
    <row r="3" spans="1:11">
      <c r="A3" s="426"/>
      <c r="B3" s="426"/>
      <c r="C3" s="426"/>
      <c r="D3" s="426"/>
      <c r="E3" s="426"/>
      <c r="H3" s="366" t="s">
        <v>207</v>
      </c>
    </row>
    <row r="4" spans="1:11">
      <c r="A4" s="169"/>
      <c r="B4" s="101" t="s">
        <v>5</v>
      </c>
      <c r="C4" s="170" t="s">
        <v>1445</v>
      </c>
      <c r="D4" s="170"/>
      <c r="E4" s="126" t="s">
        <v>1446</v>
      </c>
      <c r="F4" s="126"/>
      <c r="G4" s="170" t="s">
        <v>1828</v>
      </c>
      <c r="H4" s="170"/>
    </row>
    <row r="5" spans="1:11" ht="31.2">
      <c r="A5" s="169"/>
      <c r="B5" s="101"/>
      <c r="C5" s="87" t="s">
        <v>140</v>
      </c>
      <c r="D5" s="86" t="s">
        <v>854</v>
      </c>
      <c r="E5" s="87" t="s">
        <v>140</v>
      </c>
      <c r="F5" s="106" t="s">
        <v>1588</v>
      </c>
      <c r="G5" s="87" t="s">
        <v>140</v>
      </c>
      <c r="H5" s="106" t="s">
        <v>1570</v>
      </c>
    </row>
    <row r="6" spans="1:11" ht="62.4">
      <c r="A6" s="119">
        <v>1</v>
      </c>
      <c r="B6" s="133" t="s">
        <v>987</v>
      </c>
      <c r="C6" s="37">
        <f ca="1">'F1'!D44/6</f>
        <v>228.70500996256013</v>
      </c>
      <c r="D6" s="37">
        <f ca="1">'F1'!E44/6</f>
        <v>222.41404715153382</v>
      </c>
      <c r="E6" s="37">
        <f ca="1">'F1'!F44/6</f>
        <v>252.66372752936263</v>
      </c>
      <c r="F6" s="37">
        <f ca="1">'F1'!G44/6</f>
        <v>271.18385581407421</v>
      </c>
      <c r="G6" s="37">
        <f ca="1">'F1'!H44/6</f>
        <v>303.57024683630794</v>
      </c>
      <c r="H6" s="37">
        <f ca="1">'F1'!I44/6</f>
        <v>309.59884041509935</v>
      </c>
    </row>
    <row r="7" spans="1:11">
      <c r="A7" s="119">
        <v>2</v>
      </c>
      <c r="B7" s="133" t="s">
        <v>38</v>
      </c>
      <c r="C7" s="37">
        <f>'F13'!C12/12</f>
        <v>26.882843533333332</v>
      </c>
      <c r="D7" s="37">
        <f>'F13'!D12/12</f>
        <v>29.64183247525057</v>
      </c>
      <c r="E7" s="37">
        <f>'F13'!E12/12</f>
        <v>32.00671346666666</v>
      </c>
      <c r="F7" s="37">
        <f>'F13'!F12/12</f>
        <v>32.412598600370458</v>
      </c>
      <c r="G7" s="37">
        <f>'F13'!G12/12</f>
        <v>33.338630000000002</v>
      </c>
      <c r="H7" s="37">
        <f>'F13'!H12/12</f>
        <v>35.570086830684851</v>
      </c>
      <c r="K7" s="363"/>
    </row>
    <row r="8" spans="1:11" ht="31.2">
      <c r="A8" s="119">
        <v>3</v>
      </c>
      <c r="B8" s="133" t="s">
        <v>1738</v>
      </c>
      <c r="C8" s="37">
        <f>('F15'!C14/12)*40%</f>
        <v>2.3397406666666671</v>
      </c>
      <c r="D8" s="37">
        <f>('F15'!D14/12)*40%</f>
        <v>2.1612966666666664</v>
      </c>
      <c r="E8" s="37">
        <f>('F15'!E14/12)*40%</f>
        <v>2.557494333333334</v>
      </c>
      <c r="F8" s="37">
        <f>('F15'!F14/12)*40%</f>
        <v>2.4657566659277852</v>
      </c>
      <c r="G8" s="37">
        <f>('F15'!G14/12)*40%</f>
        <v>3.0646186666666666</v>
      </c>
      <c r="H8" s="37">
        <f>('F15'!H14/12)*40%</f>
        <v>3.1822107222224676</v>
      </c>
    </row>
    <row r="9" spans="1:11" ht="46.8">
      <c r="A9" s="119">
        <v>4</v>
      </c>
      <c r="B9" s="133" t="s">
        <v>1844</v>
      </c>
      <c r="C9" s="37">
        <f>('F10'!C40/6)</f>
        <v>46.373292742033193</v>
      </c>
      <c r="D9" s="37">
        <f>('F10'!D40/6)</f>
        <v>44.030086527727839</v>
      </c>
      <c r="E9" s="37">
        <f>('F10'!E40*2/12)</f>
        <v>51.102432246859728</v>
      </c>
      <c r="F9" s="37">
        <f>('F10'!F40*2/12)</f>
        <v>53.534954030337076</v>
      </c>
      <c r="G9" s="37">
        <f>('F10'!G40*2/12)</f>
        <v>59.352715578173587</v>
      </c>
      <c r="H9" s="37">
        <f>('F10'!H40*2/12)</f>
        <v>50.607154657591792</v>
      </c>
    </row>
    <row r="10" spans="1:11">
      <c r="A10" s="191"/>
      <c r="B10" s="681" t="s">
        <v>39</v>
      </c>
      <c r="C10" s="192">
        <f t="shared" ref="C10:H10" ca="1" si="0">SUM(C6:C8)-C9</f>
        <v>211.55430142052694</v>
      </c>
      <c r="D10" s="192">
        <f t="shared" ca="1" si="0"/>
        <v>210.18708976572321</v>
      </c>
      <c r="E10" s="192">
        <f t="shared" ca="1" si="0"/>
        <v>236.12550308250292</v>
      </c>
      <c r="F10" s="192">
        <f t="shared" ca="1" si="0"/>
        <v>252.52725705003542</v>
      </c>
      <c r="G10" s="192">
        <f t="shared" ca="1" si="0"/>
        <v>280.62077992480101</v>
      </c>
      <c r="H10" s="192">
        <f t="shared" ca="1" si="0"/>
        <v>297.74398331041482</v>
      </c>
    </row>
    <row r="11" spans="1:11">
      <c r="A11" s="682"/>
      <c r="B11" s="133" t="s">
        <v>988</v>
      </c>
      <c r="C11" s="193">
        <v>8.5000000000000006E-2</v>
      </c>
      <c r="D11" s="193">
        <v>9.2987671232876712E-2</v>
      </c>
      <c r="E11" s="193">
        <v>9.5500000000000002E-2</v>
      </c>
      <c r="F11" s="193">
        <v>0.10050000000000001</v>
      </c>
      <c r="G11" s="193">
        <v>8.5000000000000006E-2</v>
      </c>
      <c r="H11" s="193">
        <v>0.10050000000000001</v>
      </c>
    </row>
    <row r="12" spans="1:11">
      <c r="A12" s="191"/>
      <c r="B12" s="681" t="s">
        <v>51</v>
      </c>
      <c r="C12" s="192">
        <f ca="1">C10*C11</f>
        <v>17.982115620744793</v>
      </c>
      <c r="D12" s="192">
        <f ca="1">D10*D11</f>
        <v>19.544808000530217</v>
      </c>
      <c r="E12" s="192">
        <f ca="1">E10*E11</f>
        <v>22.54998554437903</v>
      </c>
      <c r="F12" s="192">
        <f ca="1">F10*F11</f>
        <v>25.378989333528562</v>
      </c>
      <c r="G12" s="192">
        <f ca="1">G10*G11</f>
        <v>23.852766293608088</v>
      </c>
      <c r="H12" s="192">
        <f t="shared" ref="H12" ca="1" si="1">H10*H11</f>
        <v>29.923270322696691</v>
      </c>
    </row>
    <row r="13" spans="1:11">
      <c r="A13" s="439"/>
      <c r="B13" s="440"/>
      <c r="C13" s="440"/>
      <c r="D13" s="440"/>
      <c r="E13" s="440"/>
      <c r="F13" s="439"/>
      <c r="G13" s="439"/>
      <c r="H13" s="439"/>
    </row>
    <row r="14" spans="1:11">
      <c r="A14" s="439"/>
      <c r="B14" s="440"/>
      <c r="C14" s="440"/>
      <c r="D14" s="440"/>
      <c r="E14" s="440"/>
      <c r="F14" s="439"/>
      <c r="G14" s="439"/>
      <c r="H14" s="439"/>
    </row>
    <row r="15" spans="1:11">
      <c r="A15" s="439"/>
      <c r="B15" s="440"/>
      <c r="C15" s="440"/>
      <c r="D15" s="440"/>
      <c r="E15" s="440"/>
      <c r="F15" s="439"/>
      <c r="G15" s="439"/>
      <c r="H15" s="439"/>
    </row>
    <row r="16" spans="1:11">
      <c r="A16" s="439"/>
      <c r="B16" s="440"/>
      <c r="C16" s="440"/>
      <c r="D16" s="440"/>
      <c r="E16" s="440"/>
      <c r="F16" s="439"/>
      <c r="G16" s="439"/>
      <c r="H16" s="439"/>
    </row>
    <row r="18" spans="6:8">
      <c r="F18" s="426" t="s">
        <v>105</v>
      </c>
      <c r="G18" s="426"/>
      <c r="H18" s="426"/>
    </row>
  </sheetData>
  <mergeCells count="7">
    <mergeCell ref="G4:H4"/>
    <mergeCell ref="A1:F1"/>
    <mergeCell ref="A2:B2"/>
    <mergeCell ref="A4:A5"/>
    <mergeCell ref="B4:B5"/>
    <mergeCell ref="C4:D4"/>
    <mergeCell ref="E4:F4"/>
  </mergeCells>
  <printOptions horizontalCentered="1"/>
  <pageMargins left="0.78740157480314965" right="0.78740157480314965" top="0.78740157480314965" bottom="0.78740157480314965" header="0" footer="0"/>
  <pageSetup paperSize="9" scale="7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F3751-1129-45A4-BD53-72671B8153D0}">
  <dimension ref="A1:F21"/>
  <sheetViews>
    <sheetView view="pageBreakPreview" topLeftCell="A10" workbookViewId="0">
      <selection activeCell="D27" sqref="D27"/>
    </sheetView>
  </sheetViews>
  <sheetFormatPr defaultColWidth="9.109375" defaultRowHeight="15.6"/>
  <cols>
    <col min="1" max="1" width="9.109375" style="357"/>
    <col min="2" max="2" width="55.109375" style="357" bestFit="1" customWidth="1"/>
    <col min="3" max="6" width="20" style="357" customWidth="1"/>
    <col min="7" max="16384" width="9.109375" style="357"/>
  </cols>
  <sheetData>
    <row r="1" spans="1:6" s="437" customFormat="1" ht="18">
      <c r="A1" s="436" t="s">
        <v>69</v>
      </c>
      <c r="B1" s="436"/>
      <c r="C1" s="436"/>
      <c r="D1" s="436"/>
      <c r="E1" s="436"/>
      <c r="F1" s="436"/>
    </row>
    <row r="2" spans="1:6">
      <c r="A2" s="415" t="s">
        <v>989</v>
      </c>
      <c r="B2" s="415"/>
      <c r="C2" s="355"/>
      <c r="D2" s="355"/>
      <c r="E2" s="355"/>
      <c r="F2" s="355" t="s">
        <v>990</v>
      </c>
    </row>
    <row r="3" spans="1:6">
      <c r="F3" s="357" t="s">
        <v>207</v>
      </c>
    </row>
    <row r="4" spans="1:6">
      <c r="A4" s="356" t="s">
        <v>993</v>
      </c>
    </row>
    <row r="5" spans="1:6">
      <c r="A5" s="169" t="s">
        <v>234</v>
      </c>
      <c r="B5" s="101" t="s">
        <v>5</v>
      </c>
      <c r="C5" s="101"/>
      <c r="D5" s="101" t="s">
        <v>2339</v>
      </c>
      <c r="E5" s="101" t="s">
        <v>2340</v>
      </c>
      <c r="F5" s="187" t="s">
        <v>1819</v>
      </c>
    </row>
    <row r="6" spans="1:6">
      <c r="A6" s="169"/>
      <c r="B6" s="101"/>
      <c r="C6" s="101"/>
      <c r="D6" s="101"/>
      <c r="E6" s="101"/>
      <c r="F6" s="101"/>
    </row>
    <row r="7" spans="1:6">
      <c r="A7" s="181" t="s">
        <v>100</v>
      </c>
      <c r="B7" s="92" t="s">
        <v>996</v>
      </c>
      <c r="C7" s="91" t="s">
        <v>100</v>
      </c>
      <c r="D7" s="94">
        <v>1.54</v>
      </c>
      <c r="E7" s="94"/>
      <c r="F7" s="94"/>
    </row>
    <row r="8" spans="1:6">
      <c r="A8" s="92"/>
      <c r="B8" s="92" t="s">
        <v>997</v>
      </c>
      <c r="C8" s="91" t="s">
        <v>97</v>
      </c>
      <c r="D8" s="94">
        <v>0</v>
      </c>
      <c r="E8" s="94"/>
      <c r="F8" s="94"/>
    </row>
    <row r="9" spans="1:6">
      <c r="A9" s="92"/>
      <c r="B9" s="92" t="s">
        <v>998</v>
      </c>
      <c r="C9" s="91" t="s">
        <v>999</v>
      </c>
      <c r="D9" s="94">
        <f>D7-D8</f>
        <v>1.54</v>
      </c>
      <c r="E9" s="94"/>
      <c r="F9" s="94"/>
    </row>
    <row r="10" spans="1:6">
      <c r="A10" s="181" t="s">
        <v>1000</v>
      </c>
      <c r="B10" s="92" t="s">
        <v>1001</v>
      </c>
      <c r="C10" s="91" t="s">
        <v>76</v>
      </c>
      <c r="D10" s="94">
        <v>0</v>
      </c>
      <c r="E10" s="94"/>
      <c r="F10" s="94"/>
    </row>
    <row r="11" spans="1:6" ht="31.2">
      <c r="A11" s="92"/>
      <c r="B11" s="92" t="s">
        <v>1002</v>
      </c>
      <c r="C11" s="91" t="s">
        <v>92</v>
      </c>
      <c r="D11" s="94">
        <v>0</v>
      </c>
      <c r="E11" s="94"/>
      <c r="F11" s="94"/>
    </row>
    <row r="12" spans="1:6" ht="46.8">
      <c r="A12" s="92"/>
      <c r="B12" s="92" t="s">
        <v>2328</v>
      </c>
      <c r="C12" s="188" t="s">
        <v>2329</v>
      </c>
      <c r="D12" s="38">
        <f>D9*2/3</f>
        <v>1.0266666666666666</v>
      </c>
      <c r="E12" s="94"/>
      <c r="F12" s="94"/>
    </row>
    <row r="13" spans="1:6" ht="31.2">
      <c r="A13" s="181" t="s">
        <v>1003</v>
      </c>
      <c r="B13" s="92" t="s">
        <v>1004</v>
      </c>
      <c r="C13" s="119"/>
      <c r="D13" s="189">
        <f>D12</f>
        <v>1.0266666666666666</v>
      </c>
      <c r="E13" s="189">
        <f>D13</f>
        <v>1.0266666666666666</v>
      </c>
      <c r="F13" s="189">
        <f>E13</f>
        <v>1.0266666666666666</v>
      </c>
    </row>
    <row r="14" spans="1:6">
      <c r="A14" s="356" t="s">
        <v>1005</v>
      </c>
    </row>
    <row r="15" spans="1:6">
      <c r="A15" s="402" t="s">
        <v>1006</v>
      </c>
      <c r="B15" s="402"/>
      <c r="C15" s="402"/>
      <c r="D15" s="402"/>
      <c r="E15" s="402"/>
      <c r="F15" s="402"/>
    </row>
    <row r="21" spans="5:5">
      <c r="E21" s="426" t="s">
        <v>105</v>
      </c>
    </row>
  </sheetData>
  <mergeCells count="9">
    <mergeCell ref="A15:F15"/>
    <mergeCell ref="A1:F1"/>
    <mergeCell ref="A2:B2"/>
    <mergeCell ref="A5:A6"/>
    <mergeCell ref="B5:B6"/>
    <mergeCell ref="C5:C6"/>
    <mergeCell ref="D5:D6"/>
    <mergeCell ref="E5:E6"/>
    <mergeCell ref="F5:F6"/>
  </mergeCells>
  <printOptions horizontalCentered="1"/>
  <pageMargins left="0.78740157480314965" right="0.78740157480314965" top="0.78740157480314965" bottom="0.78740157480314965" header="0" footer="0"/>
  <pageSetup paperSize="9"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6B1FD-89EA-4910-9C6E-F231D773702B}">
  <dimension ref="A1:H27"/>
  <sheetViews>
    <sheetView view="pageBreakPreview" workbookViewId="0">
      <selection activeCell="D27" sqref="D27"/>
    </sheetView>
  </sheetViews>
  <sheetFormatPr defaultColWidth="9.109375" defaultRowHeight="15.6"/>
  <cols>
    <col min="1" max="1" width="9.109375" style="350"/>
    <col min="2" max="2" width="34" style="350" customWidth="1"/>
    <col min="3" max="8" width="16" style="350" customWidth="1"/>
    <col min="9" max="16384" width="9.109375" style="350"/>
  </cols>
  <sheetData>
    <row r="1" spans="1:8" ht="18">
      <c r="A1" s="434" t="s">
        <v>69</v>
      </c>
      <c r="B1" s="434"/>
      <c r="C1" s="434"/>
      <c r="D1" s="434"/>
      <c r="E1" s="434"/>
      <c r="F1" s="434"/>
      <c r="G1" s="435"/>
    </row>
    <row r="2" spans="1:8">
      <c r="A2" s="415" t="s">
        <v>1007</v>
      </c>
      <c r="B2" s="415"/>
      <c r="C2" s="415"/>
      <c r="D2" s="415"/>
      <c r="E2" s="415"/>
      <c r="F2" s="360"/>
      <c r="G2" s="360"/>
      <c r="H2" s="360" t="s">
        <v>1008</v>
      </c>
    </row>
    <row r="3" spans="1:8">
      <c r="F3" s="388"/>
      <c r="G3" s="388"/>
    </row>
    <row r="4" spans="1:8">
      <c r="A4" s="101" t="s">
        <v>991</v>
      </c>
      <c r="B4" s="101" t="s">
        <v>5</v>
      </c>
      <c r="C4" s="170" t="s">
        <v>1445</v>
      </c>
      <c r="D4" s="170"/>
      <c r="E4" s="126" t="s">
        <v>1446</v>
      </c>
      <c r="F4" s="126"/>
      <c r="G4" s="170" t="s">
        <v>1828</v>
      </c>
      <c r="H4" s="170"/>
    </row>
    <row r="5" spans="1:8" ht="31.2">
      <c r="A5" s="101"/>
      <c r="B5" s="101"/>
      <c r="C5" s="87" t="s">
        <v>140</v>
      </c>
      <c r="D5" s="86" t="s">
        <v>854</v>
      </c>
      <c r="E5" s="87" t="s">
        <v>140</v>
      </c>
      <c r="F5" s="106" t="s">
        <v>1588</v>
      </c>
      <c r="G5" s="87" t="s">
        <v>140</v>
      </c>
      <c r="H5" s="106" t="s">
        <v>1570</v>
      </c>
    </row>
    <row r="6" spans="1:8" ht="31.2">
      <c r="A6" s="119">
        <v>1</v>
      </c>
      <c r="B6" s="92" t="s">
        <v>1009</v>
      </c>
      <c r="C6" s="37">
        <f>'F5-8'!D11</f>
        <v>0</v>
      </c>
      <c r="D6" s="37">
        <f>'F5-8'!E11</f>
        <v>59.543615998274873</v>
      </c>
      <c r="E6" s="37">
        <f>'F5-8'!F11</f>
        <v>0</v>
      </c>
      <c r="F6" s="37">
        <f>'F5-8'!G11</f>
        <v>0</v>
      </c>
      <c r="G6" s="37">
        <f>'F5-8'!H11</f>
        <v>0</v>
      </c>
      <c r="H6" s="37">
        <f>'F5-8'!I11</f>
        <v>0</v>
      </c>
    </row>
    <row r="7" spans="1:8">
      <c r="A7" s="119">
        <v>2</v>
      </c>
      <c r="B7" s="92" t="s">
        <v>1010</v>
      </c>
      <c r="C7" s="37"/>
      <c r="D7" s="37"/>
      <c r="E7" s="37"/>
      <c r="F7" s="184"/>
      <c r="G7" s="184"/>
      <c r="H7" s="5"/>
    </row>
    <row r="8" spans="1:8">
      <c r="A8" s="183"/>
      <c r="B8" s="124" t="s">
        <v>1011</v>
      </c>
      <c r="C8" s="37"/>
      <c r="D8" s="37">
        <v>0</v>
      </c>
      <c r="E8" s="37"/>
      <c r="F8" s="37">
        <v>0</v>
      </c>
      <c r="G8" s="37"/>
      <c r="H8" s="37">
        <v>0</v>
      </c>
    </row>
    <row r="9" spans="1:8">
      <c r="A9" s="183"/>
      <c r="B9" s="124" t="s">
        <v>1012</v>
      </c>
      <c r="C9" s="37"/>
      <c r="D9" s="37">
        <v>0</v>
      </c>
      <c r="E9" s="37"/>
      <c r="F9" s="37">
        <v>0</v>
      </c>
      <c r="G9" s="37"/>
      <c r="H9" s="37">
        <v>0</v>
      </c>
    </row>
    <row r="10" spans="1:8">
      <c r="A10" s="183"/>
      <c r="B10" s="124" t="s">
        <v>64</v>
      </c>
      <c r="C10" s="37"/>
      <c r="D10" s="37">
        <v>0</v>
      </c>
      <c r="E10" s="37"/>
      <c r="F10" s="37">
        <v>0</v>
      </c>
      <c r="G10" s="37"/>
      <c r="H10" s="37">
        <v>0</v>
      </c>
    </row>
    <row r="11" spans="1:8">
      <c r="A11" s="183"/>
      <c r="B11" s="124" t="s">
        <v>1013</v>
      </c>
      <c r="C11" s="37"/>
      <c r="D11" s="37">
        <v>0</v>
      </c>
      <c r="E11" s="37"/>
      <c r="F11" s="37">
        <v>0</v>
      </c>
      <c r="G11" s="37"/>
      <c r="H11" s="37">
        <v>0</v>
      </c>
    </row>
    <row r="12" spans="1:8">
      <c r="A12" s="183"/>
      <c r="B12" s="124" t="s">
        <v>1014</v>
      </c>
      <c r="C12" s="37"/>
      <c r="D12" s="37">
        <v>0</v>
      </c>
      <c r="E12" s="37"/>
      <c r="F12" s="37">
        <v>0</v>
      </c>
      <c r="G12" s="37"/>
      <c r="H12" s="37">
        <v>0</v>
      </c>
    </row>
    <row r="13" spans="1:8">
      <c r="A13" s="94"/>
      <c r="B13" s="88" t="s">
        <v>1015</v>
      </c>
      <c r="C13" s="37"/>
      <c r="D13" s="37"/>
      <c r="E13" s="37"/>
      <c r="F13" s="37"/>
      <c r="G13" s="37"/>
      <c r="H13" s="37"/>
    </row>
    <row r="14" spans="1:8">
      <c r="A14" s="94"/>
      <c r="B14" s="91"/>
      <c r="C14" s="185"/>
      <c r="D14" s="185"/>
      <c r="E14" s="185"/>
      <c r="F14" s="185"/>
      <c r="G14" s="185"/>
      <c r="H14" s="5"/>
    </row>
    <row r="15" spans="1:8">
      <c r="A15" s="94"/>
      <c r="B15" s="88" t="s">
        <v>227</v>
      </c>
      <c r="C15" s="41">
        <f>C6+C13</f>
        <v>0</v>
      </c>
      <c r="D15" s="41">
        <f t="shared" ref="D15:H15" si="0">D6+D13</f>
        <v>59.543615998274873</v>
      </c>
      <c r="E15" s="41">
        <f t="shared" si="0"/>
        <v>0</v>
      </c>
      <c r="F15" s="41">
        <f t="shared" si="0"/>
        <v>0</v>
      </c>
      <c r="G15" s="41">
        <f t="shared" si="0"/>
        <v>0</v>
      </c>
      <c r="H15" s="41">
        <f t="shared" si="0"/>
        <v>0</v>
      </c>
    </row>
    <row r="20" spans="1:7">
      <c r="F20" s="426" t="s">
        <v>105</v>
      </c>
      <c r="G20" s="426"/>
    </row>
    <row r="21" spans="1:7">
      <c r="F21" s="367"/>
      <c r="G21" s="367"/>
    </row>
    <row r="22" spans="1:7">
      <c r="A22" s="350" t="s">
        <v>183</v>
      </c>
    </row>
    <row r="23" spans="1:7">
      <c r="A23" s="350">
        <v>1</v>
      </c>
      <c r="B23" s="350" t="s">
        <v>185</v>
      </c>
      <c r="C23" s="427" t="s">
        <v>1016</v>
      </c>
      <c r="D23" s="427"/>
      <c r="E23" s="427"/>
      <c r="F23" s="427"/>
    </row>
    <row r="24" spans="1:7">
      <c r="A24" s="350">
        <v>2</v>
      </c>
      <c r="B24" s="401" t="s">
        <v>1017</v>
      </c>
      <c r="C24" s="350" t="s">
        <v>601</v>
      </c>
    </row>
    <row r="25" spans="1:7">
      <c r="A25" s="350">
        <v>3</v>
      </c>
      <c r="B25" s="401" t="s">
        <v>188</v>
      </c>
      <c r="C25" s="350" t="s">
        <v>601</v>
      </c>
    </row>
    <row r="26" spans="1:7">
      <c r="A26" s="350">
        <v>4</v>
      </c>
      <c r="B26" s="401" t="s">
        <v>190</v>
      </c>
      <c r="C26" s="428" t="s">
        <v>1018</v>
      </c>
      <c r="D26" s="428"/>
      <c r="E26" s="428"/>
      <c r="F26" s="428"/>
      <c r="G26" s="401"/>
    </row>
    <row r="27" spans="1:7">
      <c r="A27" s="350">
        <v>5</v>
      </c>
      <c r="B27" s="401" t="s">
        <v>192</v>
      </c>
      <c r="C27" s="350" t="s">
        <v>1019</v>
      </c>
    </row>
  </sheetData>
  <mergeCells count="9">
    <mergeCell ref="G4:H4"/>
    <mergeCell ref="C26:F26"/>
    <mergeCell ref="A1:F1"/>
    <mergeCell ref="A2:E2"/>
    <mergeCell ref="A4:A5"/>
    <mergeCell ref="B4:B5"/>
    <mergeCell ref="C4:D4"/>
    <mergeCell ref="E4:F4"/>
    <mergeCell ref="C23:F23"/>
  </mergeCells>
  <printOptions horizontalCentered="1"/>
  <pageMargins left="0.78740157480314965" right="0.78740157480314965" top="0.78740157480314965" bottom="0.78740157480314965" header="0" footer="0"/>
  <pageSetup paperSize="9" scale="75"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966BA-C0A3-473B-8CC0-C87E4F44D21C}">
  <dimension ref="A1:D37"/>
  <sheetViews>
    <sheetView view="pageBreakPreview" topLeftCell="A10" workbookViewId="0">
      <selection activeCell="D27" sqref="D27"/>
    </sheetView>
  </sheetViews>
  <sheetFormatPr defaultColWidth="9.109375" defaultRowHeight="15.6"/>
  <cols>
    <col min="1" max="1" width="9.109375" style="350"/>
    <col min="2" max="2" width="57.33203125" style="350" bestFit="1" customWidth="1"/>
    <col min="3" max="4" width="21.88671875" style="350" customWidth="1"/>
    <col min="5" max="16384" width="9.109375" style="350"/>
  </cols>
  <sheetData>
    <row r="1" spans="1:4" ht="18">
      <c r="A1" s="431" t="s">
        <v>69</v>
      </c>
      <c r="B1" s="431"/>
      <c r="C1" s="431"/>
      <c r="D1" s="431"/>
    </row>
    <row r="2" spans="1:4">
      <c r="A2" s="415" t="s">
        <v>1020</v>
      </c>
      <c r="B2" s="415"/>
      <c r="C2" s="355"/>
      <c r="D2" s="355" t="s">
        <v>1021</v>
      </c>
    </row>
    <row r="3" spans="1:4">
      <c r="A3" s="357"/>
      <c r="B3" s="357"/>
      <c r="C3" s="357"/>
      <c r="D3" s="357" t="s">
        <v>207</v>
      </c>
    </row>
    <row r="4" spans="1:4" ht="32.25" customHeight="1">
      <c r="A4" s="181" t="s">
        <v>991</v>
      </c>
      <c r="B4" s="181" t="s">
        <v>5</v>
      </c>
      <c r="C4" s="106" t="s">
        <v>2341</v>
      </c>
      <c r="D4" s="106" t="s">
        <v>2342</v>
      </c>
    </row>
    <row r="5" spans="1:4">
      <c r="A5" s="182" t="s">
        <v>76</v>
      </c>
      <c r="B5" s="121" t="s">
        <v>1023</v>
      </c>
      <c r="C5" s="683" t="s">
        <v>601</v>
      </c>
      <c r="D5" s="683"/>
    </row>
    <row r="6" spans="1:4">
      <c r="A6" s="119">
        <v>1</v>
      </c>
      <c r="B6" s="92" t="s">
        <v>1024</v>
      </c>
      <c r="C6" s="683"/>
      <c r="D6" s="683"/>
    </row>
    <row r="7" spans="1:4">
      <c r="A7" s="119">
        <v>2</v>
      </c>
      <c r="B7" s="92" t="s">
        <v>1025</v>
      </c>
      <c r="C7" s="683"/>
      <c r="D7" s="683"/>
    </row>
    <row r="8" spans="1:4">
      <c r="A8" s="119">
        <v>3</v>
      </c>
      <c r="B8" s="92" t="s">
        <v>1026</v>
      </c>
      <c r="C8" s="683"/>
      <c r="D8" s="683"/>
    </row>
    <row r="9" spans="1:4">
      <c r="A9" s="119">
        <v>4</v>
      </c>
      <c r="B9" s="92" t="s">
        <v>1027</v>
      </c>
      <c r="C9" s="683"/>
      <c r="D9" s="683"/>
    </row>
    <row r="10" spans="1:4">
      <c r="A10" s="119">
        <v>5</v>
      </c>
      <c r="B10" s="92" t="s">
        <v>1028</v>
      </c>
      <c r="C10" s="683"/>
      <c r="D10" s="683"/>
    </row>
    <row r="11" spans="1:4">
      <c r="A11" s="119">
        <v>6</v>
      </c>
      <c r="B11" s="92" t="s">
        <v>1029</v>
      </c>
      <c r="C11" s="683"/>
      <c r="D11" s="683"/>
    </row>
    <row r="12" spans="1:4">
      <c r="A12" s="183"/>
      <c r="B12" s="121" t="s">
        <v>1030</v>
      </c>
      <c r="C12" s="683"/>
      <c r="D12" s="683"/>
    </row>
    <row r="13" spans="1:4">
      <c r="A13" s="182" t="s">
        <v>84</v>
      </c>
      <c r="B13" s="121" t="s">
        <v>1031</v>
      </c>
      <c r="C13" s="683"/>
      <c r="D13" s="683"/>
    </row>
    <row r="14" spans="1:4">
      <c r="A14" s="119">
        <v>1</v>
      </c>
      <c r="B14" s="92" t="s">
        <v>1032</v>
      </c>
      <c r="C14" s="683"/>
      <c r="D14" s="683"/>
    </row>
    <row r="15" spans="1:4">
      <c r="A15" s="119">
        <f>+A14+1</f>
        <v>2</v>
      </c>
      <c r="B15" s="92" t="s">
        <v>50</v>
      </c>
      <c r="C15" s="683"/>
      <c r="D15" s="683"/>
    </row>
    <row r="16" spans="1:4">
      <c r="A16" s="119">
        <f t="shared" ref="A16:A20" si="0">+A15+1</f>
        <v>3</v>
      </c>
      <c r="B16" s="92" t="s">
        <v>1033</v>
      </c>
      <c r="C16" s="683"/>
      <c r="D16" s="683"/>
    </row>
    <row r="17" spans="1:4">
      <c r="A17" s="119">
        <f t="shared" si="0"/>
        <v>4</v>
      </c>
      <c r="B17" s="92" t="s">
        <v>1034</v>
      </c>
      <c r="C17" s="683"/>
      <c r="D17" s="683"/>
    </row>
    <row r="18" spans="1:4">
      <c r="A18" s="119">
        <f t="shared" si="0"/>
        <v>5</v>
      </c>
      <c r="B18" s="92" t="s">
        <v>1035</v>
      </c>
      <c r="C18" s="683"/>
      <c r="D18" s="683"/>
    </row>
    <row r="19" spans="1:4">
      <c r="A19" s="119">
        <f t="shared" si="0"/>
        <v>6</v>
      </c>
      <c r="B19" s="92" t="s">
        <v>1036</v>
      </c>
      <c r="C19" s="683"/>
      <c r="D19" s="683"/>
    </row>
    <row r="20" spans="1:4">
      <c r="A20" s="119">
        <f t="shared" si="0"/>
        <v>7</v>
      </c>
      <c r="B20" s="92" t="s">
        <v>1029</v>
      </c>
      <c r="C20" s="683"/>
      <c r="D20" s="683"/>
    </row>
    <row r="21" spans="1:4">
      <c r="A21" s="183"/>
      <c r="B21" s="121" t="s">
        <v>1037</v>
      </c>
      <c r="C21" s="683"/>
      <c r="D21" s="683"/>
    </row>
    <row r="22" spans="1:4">
      <c r="A22" s="94"/>
      <c r="B22" s="88" t="s">
        <v>1038</v>
      </c>
      <c r="C22" s="683"/>
      <c r="D22" s="683"/>
    </row>
    <row r="23" spans="1:4">
      <c r="A23" s="357"/>
      <c r="B23" s="359"/>
      <c r="C23" s="433"/>
      <c r="D23" s="433"/>
    </row>
    <row r="24" spans="1:4">
      <c r="A24" s="378" t="s">
        <v>1039</v>
      </c>
    </row>
    <row r="25" spans="1:4" ht="31.5" customHeight="1">
      <c r="A25" s="106" t="s">
        <v>991</v>
      </c>
      <c r="B25" s="106" t="s">
        <v>5</v>
      </c>
      <c r="C25" s="106" t="str">
        <f>C4</f>
        <v>FY 2022-23
Previous Year</v>
      </c>
      <c r="D25" s="106" t="str">
        <f>D4</f>
        <v>FY 2023-24
Current Year</v>
      </c>
    </row>
    <row r="26" spans="1:4">
      <c r="A26" s="99">
        <v>1</v>
      </c>
      <c r="B26" s="133" t="s">
        <v>1040</v>
      </c>
      <c r="C26" s="99"/>
      <c r="D26" s="99"/>
    </row>
    <row r="27" spans="1:4">
      <c r="A27" s="99" t="s">
        <v>1041</v>
      </c>
      <c r="B27" s="133" t="s">
        <v>1042</v>
      </c>
      <c r="C27" s="99"/>
      <c r="D27" s="99"/>
    </row>
    <row r="28" spans="1:4">
      <c r="A28" s="99"/>
      <c r="B28" s="109" t="s">
        <v>1043</v>
      </c>
      <c r="C28" s="684"/>
      <c r="D28" s="684"/>
    </row>
    <row r="29" spans="1:4">
      <c r="A29" s="99">
        <v>2</v>
      </c>
      <c r="B29" s="133" t="s">
        <v>1044</v>
      </c>
      <c r="C29" s="99"/>
      <c r="D29" s="99"/>
    </row>
    <row r="30" spans="1:4">
      <c r="A30" s="99" t="s">
        <v>1041</v>
      </c>
      <c r="B30" s="133" t="s">
        <v>1042</v>
      </c>
      <c r="C30" s="99"/>
      <c r="D30" s="99"/>
    </row>
    <row r="31" spans="1:4">
      <c r="A31" s="90"/>
      <c r="B31" s="109" t="s">
        <v>1045</v>
      </c>
      <c r="C31" s="684">
        <v>0</v>
      </c>
      <c r="D31" s="684" t="s">
        <v>1046</v>
      </c>
    </row>
    <row r="37" spans="3:3">
      <c r="C37" s="426" t="s">
        <v>105</v>
      </c>
    </row>
  </sheetData>
  <mergeCells count="3">
    <mergeCell ref="A1:D1"/>
    <mergeCell ref="A2:B2"/>
    <mergeCell ref="C5:D22"/>
  </mergeCells>
  <printOptions horizontalCentered="1"/>
  <pageMargins left="0.78740157480314965" right="0.78740157480314965" top="0.78740157480314965" bottom="0.78740157480314965" header="0" footer="0"/>
  <pageSetup paperSize="9" scale="7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531C6-D002-4149-9D64-93CD933359CE}">
  <dimension ref="A1:E40"/>
  <sheetViews>
    <sheetView view="pageBreakPreview" topLeftCell="A25" workbookViewId="0">
      <selection activeCell="B34" sqref="B34"/>
    </sheetView>
  </sheetViews>
  <sheetFormatPr defaultColWidth="9.109375" defaultRowHeight="15.6"/>
  <cols>
    <col min="1" max="1" width="6.33203125" style="350" customWidth="1"/>
    <col min="2" max="2" width="65.5546875" style="350" bestFit="1" customWidth="1"/>
    <col min="3" max="4" width="16.33203125" style="350" customWidth="1"/>
    <col min="5" max="5" width="18.44140625" style="350" bestFit="1" customWidth="1"/>
    <col min="6" max="16384" width="9.109375" style="350"/>
  </cols>
  <sheetData>
    <row r="1" spans="1:5" s="429" customFormat="1" ht="18">
      <c r="A1" s="429" t="s">
        <v>69</v>
      </c>
      <c r="E1" s="430"/>
    </row>
    <row r="2" spans="1:5">
      <c r="A2" s="378" t="s">
        <v>1047</v>
      </c>
    </row>
    <row r="3" spans="1:5">
      <c r="A3" s="378"/>
      <c r="C3" s="355"/>
      <c r="D3" s="355"/>
      <c r="E3" s="355" t="s">
        <v>1048</v>
      </c>
    </row>
    <row r="4" spans="1:5">
      <c r="A4" s="378"/>
      <c r="C4" s="355"/>
      <c r="D4" s="355"/>
      <c r="E4" s="355"/>
    </row>
    <row r="5" spans="1:5" ht="31.5" customHeight="1">
      <c r="A5" s="129" t="s">
        <v>423</v>
      </c>
      <c r="B5" s="129" t="s">
        <v>5</v>
      </c>
      <c r="C5" s="106" t="s">
        <v>2341</v>
      </c>
      <c r="D5" s="106" t="s">
        <v>2342</v>
      </c>
    </row>
    <row r="6" spans="1:5">
      <c r="A6" s="109">
        <v>1</v>
      </c>
      <c r="B6" s="109">
        <v>2</v>
      </c>
      <c r="C6" s="109">
        <v>3</v>
      </c>
      <c r="D6" s="109">
        <v>4</v>
      </c>
    </row>
    <row r="7" spans="1:5">
      <c r="A7" s="99">
        <v>1</v>
      </c>
      <c r="B7" s="90" t="s">
        <v>1049</v>
      </c>
      <c r="C7" s="685" t="s">
        <v>1050</v>
      </c>
      <c r="D7" s="685"/>
    </row>
    <row r="8" spans="1:5">
      <c r="A8" s="99">
        <v>2</v>
      </c>
      <c r="B8" s="90" t="s">
        <v>1051</v>
      </c>
      <c r="C8" s="685"/>
      <c r="D8" s="685"/>
    </row>
    <row r="9" spans="1:5">
      <c r="A9" s="99">
        <v>3</v>
      </c>
      <c r="B9" s="90" t="s">
        <v>1052</v>
      </c>
      <c r="C9" s="685"/>
      <c r="D9" s="685"/>
    </row>
    <row r="10" spans="1:5">
      <c r="A10" s="99">
        <v>4</v>
      </c>
      <c r="B10" s="90" t="s">
        <v>1053</v>
      </c>
      <c r="C10" s="685"/>
      <c r="D10" s="685"/>
    </row>
    <row r="11" spans="1:5">
      <c r="A11" s="131">
        <v>5</v>
      </c>
      <c r="B11" s="90" t="s">
        <v>1054</v>
      </c>
      <c r="C11" s="685"/>
      <c r="D11" s="685"/>
    </row>
    <row r="12" spans="1:5">
      <c r="A12" s="131"/>
      <c r="B12" s="90" t="s">
        <v>887</v>
      </c>
      <c r="C12" s="685"/>
      <c r="D12" s="685"/>
    </row>
    <row r="13" spans="1:5">
      <c r="A13" s="131"/>
      <c r="B13" s="90" t="s">
        <v>865</v>
      </c>
      <c r="C13" s="685"/>
      <c r="D13" s="685"/>
    </row>
    <row r="14" spans="1:5">
      <c r="A14" s="131"/>
      <c r="B14" s="90" t="s">
        <v>1055</v>
      </c>
      <c r="C14" s="685"/>
      <c r="D14" s="685"/>
    </row>
    <row r="15" spans="1:5">
      <c r="A15" s="131"/>
      <c r="B15" s="90" t="s">
        <v>1056</v>
      </c>
      <c r="C15" s="685"/>
      <c r="D15" s="685"/>
    </row>
    <row r="17" spans="1:5">
      <c r="A17" s="378" t="s">
        <v>1057</v>
      </c>
    </row>
    <row r="19" spans="1:5" ht="33" customHeight="1">
      <c r="A19" s="109" t="s">
        <v>423</v>
      </c>
      <c r="B19" s="109" t="s">
        <v>5</v>
      </c>
      <c r="C19" s="106" t="s">
        <v>2343</v>
      </c>
      <c r="D19" s="106" t="s">
        <v>2340</v>
      </c>
      <c r="E19" s="106" t="s">
        <v>2344</v>
      </c>
    </row>
    <row r="20" spans="1:5">
      <c r="A20" s="109">
        <v>1</v>
      </c>
      <c r="B20" s="109">
        <v>2</v>
      </c>
      <c r="C20" s="109">
        <v>3</v>
      </c>
      <c r="D20" s="109">
        <v>4</v>
      </c>
      <c r="E20" s="109">
        <v>5</v>
      </c>
    </row>
    <row r="21" spans="1:5">
      <c r="A21" s="131" t="s">
        <v>76</v>
      </c>
      <c r="B21" s="90" t="s">
        <v>1058</v>
      </c>
      <c r="C21" s="90"/>
      <c r="D21" s="90"/>
      <c r="E21" s="90"/>
    </row>
    <row r="22" spans="1:5">
      <c r="A22" s="131"/>
      <c r="B22" s="90" t="s">
        <v>1059</v>
      </c>
      <c r="C22" s="90"/>
      <c r="D22" s="90"/>
      <c r="E22" s="90"/>
    </row>
    <row r="23" spans="1:5">
      <c r="A23" s="131"/>
      <c r="B23" s="90" t="s">
        <v>902</v>
      </c>
      <c r="C23" s="90"/>
      <c r="D23" s="90"/>
      <c r="E23" s="90"/>
    </row>
    <row r="24" spans="1:5">
      <c r="A24" s="131"/>
      <c r="B24" s="90" t="s">
        <v>904</v>
      </c>
      <c r="C24" s="90"/>
      <c r="D24" s="90"/>
      <c r="E24" s="90"/>
    </row>
    <row r="25" spans="1:5">
      <c r="A25" s="131"/>
      <c r="B25" s="90" t="s">
        <v>1060</v>
      </c>
      <c r="C25" s="90"/>
      <c r="D25" s="90"/>
      <c r="E25" s="90"/>
    </row>
    <row r="26" spans="1:5">
      <c r="A26" s="131"/>
      <c r="B26" s="90" t="s">
        <v>902</v>
      </c>
      <c r="C26" s="90"/>
      <c r="D26" s="90"/>
      <c r="E26" s="90"/>
    </row>
    <row r="27" spans="1:5">
      <c r="A27" s="131"/>
      <c r="B27" s="90" t="s">
        <v>904</v>
      </c>
      <c r="C27" s="90"/>
      <c r="D27" s="90"/>
      <c r="E27" s="90"/>
    </row>
    <row r="28" spans="1:5">
      <c r="A28" s="131" t="s">
        <v>84</v>
      </c>
      <c r="B28" s="90" t="s">
        <v>1061</v>
      </c>
      <c r="C28" s="90"/>
      <c r="D28" s="90"/>
      <c r="E28" s="90"/>
    </row>
    <row r="29" spans="1:5">
      <c r="A29" s="131"/>
      <c r="B29" s="90" t="s">
        <v>1062</v>
      </c>
      <c r="C29" s="90"/>
      <c r="D29" s="90"/>
      <c r="E29" s="90"/>
    </row>
    <row r="30" spans="1:5">
      <c r="A30" s="131"/>
      <c r="B30" s="90" t="s">
        <v>902</v>
      </c>
      <c r="C30" s="90"/>
      <c r="D30" s="90"/>
      <c r="E30" s="90"/>
    </row>
    <row r="31" spans="1:5">
      <c r="A31" s="131"/>
      <c r="B31" s="90" t="s">
        <v>904</v>
      </c>
      <c r="C31" s="90"/>
      <c r="D31" s="90"/>
      <c r="E31" s="90"/>
    </row>
    <row r="32" spans="1:5">
      <c r="A32" s="131" t="s">
        <v>92</v>
      </c>
      <c r="B32" s="90" t="s">
        <v>1063</v>
      </c>
      <c r="C32" s="90"/>
      <c r="D32" s="90"/>
      <c r="E32" s="90"/>
    </row>
    <row r="33" spans="1:5">
      <c r="A33" s="131"/>
      <c r="B33" s="90" t="s">
        <v>1064</v>
      </c>
      <c r="C33" s="49"/>
      <c r="D33" s="90"/>
      <c r="E33" s="90"/>
    </row>
    <row r="34" spans="1:5">
      <c r="A34" s="131"/>
      <c r="B34" s="90"/>
      <c r="C34" s="90"/>
      <c r="D34" s="90"/>
      <c r="E34" s="90"/>
    </row>
    <row r="35" spans="1:5">
      <c r="A35" s="131"/>
      <c r="B35" s="90"/>
      <c r="C35" s="90"/>
      <c r="D35" s="90"/>
      <c r="E35" s="90"/>
    </row>
    <row r="40" spans="1:5">
      <c r="D40" s="426" t="s">
        <v>105</v>
      </c>
    </row>
  </sheetData>
  <mergeCells count="5">
    <mergeCell ref="C7:D15"/>
    <mergeCell ref="A11:A15"/>
    <mergeCell ref="A21:A27"/>
    <mergeCell ref="A28:A31"/>
    <mergeCell ref="A32:A35"/>
  </mergeCells>
  <printOptions horizontalCentered="1"/>
  <pageMargins left="0.78740157480314965" right="0.78740157480314965" top="0.78740157480314965" bottom="0.78740157480314965" header="0" footer="0"/>
  <pageSetup paperSize="9" scale="7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F6D4E-D8F0-45F2-A781-1B60C92B4776}">
  <dimension ref="A1:K29"/>
  <sheetViews>
    <sheetView view="pageBreakPreview" workbookViewId="0">
      <selection activeCell="C6" sqref="C6:K15"/>
    </sheetView>
  </sheetViews>
  <sheetFormatPr defaultColWidth="9.109375" defaultRowHeight="15.6"/>
  <cols>
    <col min="1" max="1" width="9.109375" style="350"/>
    <col min="2" max="2" width="34.6640625" style="350" customWidth="1"/>
    <col min="3" max="3" width="11.5546875" style="350" bestFit="1" customWidth="1"/>
    <col min="4" max="4" width="11.44140625" style="350" bestFit="1" customWidth="1"/>
    <col min="5" max="5" width="10.6640625" style="350" bestFit="1" customWidth="1"/>
    <col min="6" max="6" width="11.5546875" style="350" bestFit="1" customWidth="1"/>
    <col min="7" max="7" width="11.44140625" style="350" bestFit="1" customWidth="1"/>
    <col min="8" max="8" width="10.6640625" style="350" bestFit="1" customWidth="1"/>
    <col min="9" max="9" width="11.5546875" style="350" bestFit="1" customWidth="1"/>
    <col min="10" max="10" width="11.44140625" style="350" bestFit="1" customWidth="1"/>
    <col min="11" max="11" width="10.6640625" style="350" bestFit="1" customWidth="1"/>
    <col min="12" max="16384" width="9.109375" style="350"/>
  </cols>
  <sheetData>
    <row r="1" spans="1:11" ht="18">
      <c r="A1" s="418" t="s">
        <v>69</v>
      </c>
      <c r="B1" s="418"/>
      <c r="C1" s="418"/>
      <c r="D1" s="418"/>
      <c r="E1" s="418"/>
      <c r="F1" s="418"/>
      <c r="G1" s="418"/>
      <c r="H1" s="418"/>
      <c r="I1" s="418"/>
      <c r="J1" s="418"/>
      <c r="K1" s="418"/>
    </row>
    <row r="2" spans="1:11">
      <c r="A2" s="415" t="s">
        <v>1065</v>
      </c>
      <c r="B2" s="415"/>
      <c r="C2" s="415"/>
      <c r="D2" s="415"/>
      <c r="E2" s="415"/>
      <c r="F2" s="415"/>
      <c r="G2" s="415"/>
      <c r="H2" s="419"/>
      <c r="I2" s="419"/>
      <c r="J2" s="420"/>
      <c r="K2" s="421" t="s">
        <v>1066</v>
      </c>
    </row>
    <row r="3" spans="1:11">
      <c r="A3" s="360"/>
      <c r="B3" s="360"/>
      <c r="C3" s="360" t="s">
        <v>1067</v>
      </c>
      <c r="D3" s="360"/>
      <c r="E3" s="360"/>
      <c r="F3" s="360"/>
      <c r="G3" s="360"/>
      <c r="H3" s="422"/>
      <c r="I3" s="422"/>
      <c r="J3" s="360"/>
      <c r="K3" s="423" t="s">
        <v>207</v>
      </c>
    </row>
    <row r="4" spans="1:11" ht="37.5" customHeight="1">
      <c r="A4" s="173"/>
      <c r="B4" s="101" t="s">
        <v>5</v>
      </c>
      <c r="C4" s="170" t="s">
        <v>2339</v>
      </c>
      <c r="D4" s="170"/>
      <c r="E4" s="170" t="s">
        <v>1068</v>
      </c>
      <c r="F4" s="170" t="s">
        <v>2345</v>
      </c>
      <c r="G4" s="170"/>
      <c r="H4" s="170"/>
      <c r="I4" s="170" t="s">
        <v>2344</v>
      </c>
      <c r="J4" s="170"/>
      <c r="K4" s="170"/>
    </row>
    <row r="5" spans="1:11" ht="46.8">
      <c r="A5" s="173"/>
      <c r="B5" s="101"/>
      <c r="C5" s="87" t="s">
        <v>1069</v>
      </c>
      <c r="D5" s="87" t="s">
        <v>1070</v>
      </c>
      <c r="E5" s="87" t="s">
        <v>1071</v>
      </c>
      <c r="F5" s="87" t="s">
        <v>1069</v>
      </c>
      <c r="G5" s="87" t="s">
        <v>1070</v>
      </c>
      <c r="H5" s="87" t="s">
        <v>1071</v>
      </c>
      <c r="I5" s="87" t="s">
        <v>1069</v>
      </c>
      <c r="J5" s="87" t="s">
        <v>1070</v>
      </c>
      <c r="K5" s="87" t="s">
        <v>1071</v>
      </c>
    </row>
    <row r="6" spans="1:11">
      <c r="A6" s="86"/>
      <c r="B6" s="174" t="s">
        <v>85</v>
      </c>
      <c r="C6" s="173" t="s">
        <v>1072</v>
      </c>
      <c r="D6" s="173"/>
      <c r="E6" s="173"/>
      <c r="F6" s="173"/>
      <c r="G6" s="173"/>
      <c r="H6" s="173"/>
      <c r="I6" s="173"/>
      <c r="J6" s="173"/>
      <c r="K6" s="173"/>
    </row>
    <row r="7" spans="1:11">
      <c r="A7" s="86" t="s">
        <v>160</v>
      </c>
      <c r="B7" s="174" t="s">
        <v>166</v>
      </c>
      <c r="C7" s="173"/>
      <c r="D7" s="173"/>
      <c r="E7" s="173"/>
      <c r="F7" s="173"/>
      <c r="G7" s="173"/>
      <c r="H7" s="173"/>
      <c r="I7" s="173"/>
      <c r="J7" s="173"/>
      <c r="K7" s="173"/>
    </row>
    <row r="8" spans="1:11">
      <c r="A8" s="86" t="s">
        <v>121</v>
      </c>
      <c r="B8" s="175" t="s">
        <v>168</v>
      </c>
      <c r="C8" s="173"/>
      <c r="D8" s="173"/>
      <c r="E8" s="173"/>
      <c r="F8" s="173"/>
      <c r="G8" s="173"/>
      <c r="H8" s="173"/>
      <c r="I8" s="173"/>
      <c r="J8" s="173"/>
      <c r="K8" s="173"/>
    </row>
    <row r="9" spans="1:11">
      <c r="A9" s="86" t="s">
        <v>124</v>
      </c>
      <c r="B9" s="175" t="s">
        <v>167</v>
      </c>
      <c r="C9" s="173"/>
      <c r="D9" s="173"/>
      <c r="E9" s="173"/>
      <c r="F9" s="173"/>
      <c r="G9" s="173"/>
      <c r="H9" s="173"/>
      <c r="I9" s="173"/>
      <c r="J9" s="173"/>
      <c r="K9" s="173"/>
    </row>
    <row r="10" spans="1:11">
      <c r="A10" s="86" t="s">
        <v>126</v>
      </c>
      <c r="B10" s="175" t="s">
        <v>169</v>
      </c>
      <c r="C10" s="173"/>
      <c r="D10" s="173"/>
      <c r="E10" s="173"/>
      <c r="F10" s="173"/>
      <c r="G10" s="173"/>
      <c r="H10" s="173"/>
      <c r="I10" s="173"/>
      <c r="J10" s="173"/>
      <c r="K10" s="173"/>
    </row>
    <row r="11" spans="1:11">
      <c r="A11" s="86"/>
      <c r="B11" s="175" t="s">
        <v>1073</v>
      </c>
      <c r="C11" s="173"/>
      <c r="D11" s="173"/>
      <c r="E11" s="173"/>
      <c r="F11" s="173"/>
      <c r="G11" s="173"/>
      <c r="H11" s="173"/>
      <c r="I11" s="173"/>
      <c r="J11" s="173"/>
      <c r="K11" s="173"/>
    </row>
    <row r="12" spans="1:11">
      <c r="A12" s="86" t="s">
        <v>163</v>
      </c>
      <c r="B12" s="175" t="s">
        <v>50</v>
      </c>
      <c r="C12" s="173"/>
      <c r="D12" s="173"/>
      <c r="E12" s="173"/>
      <c r="F12" s="173"/>
      <c r="G12" s="173"/>
      <c r="H12" s="173"/>
      <c r="I12" s="173"/>
      <c r="J12" s="173"/>
      <c r="K12" s="173"/>
    </row>
    <row r="13" spans="1:11">
      <c r="A13" s="86" t="s">
        <v>620</v>
      </c>
      <c r="B13" s="175" t="s">
        <v>11</v>
      </c>
      <c r="C13" s="173"/>
      <c r="D13" s="173"/>
      <c r="E13" s="173"/>
      <c r="F13" s="173"/>
      <c r="G13" s="173"/>
      <c r="H13" s="173"/>
      <c r="I13" s="173"/>
      <c r="J13" s="173"/>
      <c r="K13" s="173"/>
    </row>
    <row r="14" spans="1:11">
      <c r="A14" s="86" t="s">
        <v>1074</v>
      </c>
      <c r="B14" s="175" t="s">
        <v>49</v>
      </c>
      <c r="C14" s="173"/>
      <c r="D14" s="173"/>
      <c r="E14" s="173"/>
      <c r="F14" s="173"/>
      <c r="G14" s="173"/>
      <c r="H14" s="173"/>
      <c r="I14" s="173"/>
      <c r="J14" s="173"/>
      <c r="K14" s="173"/>
    </row>
    <row r="15" spans="1:11">
      <c r="A15" s="86" t="s">
        <v>1075</v>
      </c>
      <c r="B15" s="175" t="s">
        <v>1076</v>
      </c>
      <c r="C15" s="173"/>
      <c r="D15" s="173"/>
      <c r="E15" s="173"/>
      <c r="F15" s="173"/>
      <c r="G15" s="173"/>
      <c r="H15" s="173"/>
      <c r="I15" s="173"/>
      <c r="J15" s="173"/>
      <c r="K15" s="173"/>
    </row>
    <row r="16" spans="1:11">
      <c r="A16" s="176"/>
      <c r="B16" s="177" t="s">
        <v>54</v>
      </c>
      <c r="C16" s="178"/>
      <c r="D16" s="178"/>
      <c r="E16" s="179">
        <f>SUM(E11:E14)</f>
        <v>0</v>
      </c>
      <c r="F16" s="178"/>
      <c r="G16" s="178"/>
      <c r="H16" s="179">
        <f>SUM(H11:H14)</f>
        <v>0</v>
      </c>
      <c r="I16" s="178"/>
      <c r="J16" s="178"/>
      <c r="K16" s="179">
        <f>SUM(K11:K14)</f>
        <v>0</v>
      </c>
    </row>
    <row r="21" spans="1:11">
      <c r="H21" s="426" t="s">
        <v>105</v>
      </c>
    </row>
    <row r="24" spans="1:11">
      <c r="A24" s="350" t="s">
        <v>183</v>
      </c>
    </row>
    <row r="25" spans="1:11">
      <c r="A25" s="350">
        <v>1</v>
      </c>
      <c r="B25" s="350" t="s">
        <v>185</v>
      </c>
      <c r="C25" s="427"/>
      <c r="D25" s="427"/>
      <c r="E25" s="427"/>
      <c r="F25" s="427"/>
      <c r="G25" s="427"/>
      <c r="H25" s="427"/>
      <c r="I25" s="427"/>
      <c r="J25" s="427"/>
      <c r="K25" s="427"/>
    </row>
    <row r="26" spans="1:11">
      <c r="A26" s="350">
        <v>2</v>
      </c>
      <c r="B26" s="401" t="s">
        <v>1017</v>
      </c>
    </row>
    <row r="27" spans="1:11">
      <c r="A27" s="350">
        <v>3</v>
      </c>
      <c r="B27" s="401" t="s">
        <v>188</v>
      </c>
    </row>
    <row r="28" spans="1:11">
      <c r="A28" s="350">
        <v>4</v>
      </c>
      <c r="B28" s="401" t="s">
        <v>190</v>
      </c>
      <c r="C28" s="428"/>
      <c r="D28" s="428"/>
      <c r="E28" s="428"/>
      <c r="F28" s="428"/>
      <c r="G28" s="428"/>
      <c r="H28" s="428"/>
      <c r="I28" s="428"/>
      <c r="J28" s="428"/>
      <c r="K28" s="428"/>
    </row>
    <row r="29" spans="1:11">
      <c r="A29" s="350">
        <v>5</v>
      </c>
      <c r="B29" s="401" t="s">
        <v>192</v>
      </c>
    </row>
  </sheetData>
  <mergeCells count="10">
    <mergeCell ref="C6:K15"/>
    <mergeCell ref="C25:K25"/>
    <mergeCell ref="C28:K28"/>
    <mergeCell ref="A1:K1"/>
    <mergeCell ref="A2:G2"/>
    <mergeCell ref="A4:A5"/>
    <mergeCell ref="B4:B5"/>
    <mergeCell ref="C4:E4"/>
    <mergeCell ref="F4:H4"/>
    <mergeCell ref="I4:K4"/>
  </mergeCells>
  <printOptions horizontalCentered="1"/>
  <pageMargins left="0.78740157480314965" right="0.78740157480314965" top="0.78740157480314965" bottom="0.78740157480314965" header="0" footer="0"/>
  <pageSetup paperSize="9" scale="75"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A6AD6-5DCE-4830-961E-AB48FA7CFA9C}">
  <dimension ref="A1:E28"/>
  <sheetViews>
    <sheetView view="pageBreakPreview" workbookViewId="0">
      <selection activeCell="D27" sqref="D27"/>
    </sheetView>
  </sheetViews>
  <sheetFormatPr defaultColWidth="9.109375" defaultRowHeight="15.6"/>
  <cols>
    <col min="1" max="1" width="9.109375" style="350"/>
    <col min="2" max="2" width="42.33203125" style="350" customWidth="1"/>
    <col min="3" max="4" width="13.109375" style="350" customWidth="1"/>
    <col min="5" max="6" width="16.109375" style="350" customWidth="1"/>
    <col min="7" max="16384" width="9.109375" style="350"/>
  </cols>
  <sheetData>
    <row r="1" spans="1:5" ht="18">
      <c r="A1" s="414" t="s">
        <v>69</v>
      </c>
      <c r="B1" s="414"/>
      <c r="C1" s="414"/>
      <c r="D1" s="414"/>
    </row>
    <row r="2" spans="1:5">
      <c r="A2" s="415" t="s">
        <v>1373</v>
      </c>
      <c r="B2" s="415"/>
      <c r="C2" s="355"/>
      <c r="D2" s="360" t="s">
        <v>194</v>
      </c>
      <c r="E2" s="360"/>
    </row>
    <row r="3" spans="1:5">
      <c r="A3" s="356"/>
      <c r="B3" s="356"/>
      <c r="C3" s="356"/>
      <c r="D3" s="356"/>
    </row>
    <row r="4" spans="1:5">
      <c r="A4" s="169" t="s">
        <v>234</v>
      </c>
      <c r="B4" s="101" t="s">
        <v>5</v>
      </c>
      <c r="C4" s="170" t="s">
        <v>1445</v>
      </c>
      <c r="D4" s="170"/>
    </row>
    <row r="5" spans="1:5" ht="46.8">
      <c r="A5" s="169"/>
      <c r="B5" s="101"/>
      <c r="C5" s="87" t="s">
        <v>548</v>
      </c>
      <c r="D5" s="86" t="s">
        <v>141</v>
      </c>
    </row>
    <row r="6" spans="1:5">
      <c r="A6" s="119"/>
      <c r="B6" s="124" t="s">
        <v>40</v>
      </c>
      <c r="C6" s="171"/>
      <c r="D6" s="23">
        <v>0.98499999999999999</v>
      </c>
    </row>
    <row r="7" spans="1:5">
      <c r="A7" s="119"/>
      <c r="B7" s="124" t="s">
        <v>1374</v>
      </c>
      <c r="C7" s="171"/>
      <c r="D7" s="22"/>
    </row>
    <row r="8" spans="1:5">
      <c r="A8" s="119"/>
      <c r="B8" s="172">
        <v>44652</v>
      </c>
      <c r="C8" s="171"/>
      <c r="D8" s="167">
        <v>0.99260000000000004</v>
      </c>
    </row>
    <row r="9" spans="1:5">
      <c r="A9" s="119"/>
      <c r="B9" s="172">
        <v>44682</v>
      </c>
      <c r="C9" s="171"/>
      <c r="D9" s="167">
        <v>0.99450000000000005</v>
      </c>
    </row>
    <row r="10" spans="1:5">
      <c r="A10" s="119"/>
      <c r="B10" s="172">
        <v>44713</v>
      </c>
      <c r="C10" s="171"/>
      <c r="D10" s="167">
        <v>0.99497000000000002</v>
      </c>
    </row>
    <row r="11" spans="1:5">
      <c r="A11" s="119"/>
      <c r="B11" s="172">
        <v>44743</v>
      </c>
      <c r="C11" s="171"/>
      <c r="D11" s="167">
        <v>0.99639999999999995</v>
      </c>
    </row>
    <row r="12" spans="1:5">
      <c r="A12" s="119"/>
      <c r="B12" s="172">
        <v>44774</v>
      </c>
      <c r="C12" s="171"/>
      <c r="D12" s="167">
        <v>0.99329999999999996</v>
      </c>
    </row>
    <row r="13" spans="1:5">
      <c r="A13" s="94"/>
      <c r="B13" s="172">
        <v>44805</v>
      </c>
      <c r="C13" s="119"/>
      <c r="D13" s="167">
        <v>0.99419999999999997</v>
      </c>
    </row>
    <row r="14" spans="1:5">
      <c r="A14" s="90"/>
      <c r="B14" s="172">
        <v>44835</v>
      </c>
      <c r="C14" s="90"/>
      <c r="D14" s="167">
        <v>0.99460000000000004</v>
      </c>
    </row>
    <row r="15" spans="1:5">
      <c r="A15" s="90"/>
      <c r="B15" s="172">
        <v>44866</v>
      </c>
      <c r="C15" s="90"/>
      <c r="D15" s="167">
        <v>0.99580000000000002</v>
      </c>
    </row>
    <row r="16" spans="1:5">
      <c r="A16" s="90"/>
      <c r="B16" s="172">
        <v>44896</v>
      </c>
      <c r="C16" s="90"/>
      <c r="D16" s="167">
        <v>0.99099999999999999</v>
      </c>
    </row>
    <row r="17" spans="1:4">
      <c r="A17" s="90"/>
      <c r="B17" s="172">
        <v>44927</v>
      </c>
      <c r="C17" s="90"/>
      <c r="D17" s="167">
        <v>0.99509999999999998</v>
      </c>
    </row>
    <row r="18" spans="1:4">
      <c r="A18" s="90"/>
      <c r="B18" s="172">
        <v>44958</v>
      </c>
      <c r="C18" s="90"/>
      <c r="D18" s="167">
        <v>0.99099999999999999</v>
      </c>
    </row>
    <row r="19" spans="1:4">
      <c r="A19" s="90"/>
      <c r="B19" s="172">
        <v>44986</v>
      </c>
      <c r="C19" s="90"/>
      <c r="D19" s="167">
        <v>0.99690000000000001</v>
      </c>
    </row>
    <row r="20" spans="1:4">
      <c r="A20" s="90"/>
      <c r="B20" s="90" t="s">
        <v>1374</v>
      </c>
      <c r="C20" s="90"/>
      <c r="D20" s="23">
        <f>AVERAGE(D8:D19)</f>
        <v>0.99419750000000018</v>
      </c>
    </row>
    <row r="21" spans="1:4">
      <c r="A21" s="90"/>
      <c r="B21" s="90" t="s">
        <v>41</v>
      </c>
      <c r="C21" s="90"/>
      <c r="D21" s="167">
        <f>D20-D6</f>
        <v>9.1975000000001916E-3</v>
      </c>
    </row>
    <row r="22" spans="1:4">
      <c r="A22" s="90"/>
      <c r="B22" s="90" t="s">
        <v>1375</v>
      </c>
      <c r="C22" s="90"/>
      <c r="D22" s="5">
        <f ca="1">'F1'!E44</f>
        <v>1334.4842829092029</v>
      </c>
    </row>
    <row r="23" spans="1:4">
      <c r="A23" s="90"/>
      <c r="B23" s="129" t="s">
        <v>1376</v>
      </c>
      <c r="C23" s="129"/>
      <c r="D23" s="42">
        <f ca="1">D21*D22</f>
        <v>12.273919192057649</v>
      </c>
    </row>
    <row r="28" spans="1:4">
      <c r="C28" s="426" t="s">
        <v>105</v>
      </c>
    </row>
  </sheetData>
  <mergeCells count="5">
    <mergeCell ref="A1:D1"/>
    <mergeCell ref="A2:B2"/>
    <mergeCell ref="A4:A5"/>
    <mergeCell ref="B4:B5"/>
    <mergeCell ref="C4:D4"/>
  </mergeCells>
  <printOptions horizontalCentered="1"/>
  <pageMargins left="0.78740157480314965" right="0.78740157480314965" top="0.78740157480314965" bottom="0.78740157480314965" header="0" footer="0"/>
  <pageSetup paperSize="9"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8BA9B-1C2E-4128-B2C1-1A5355452067}">
  <dimension ref="A1:F35"/>
  <sheetViews>
    <sheetView view="pageBreakPreview" topLeftCell="A25" workbookViewId="0">
      <selection activeCell="D35" sqref="D35"/>
    </sheetView>
  </sheetViews>
  <sheetFormatPr defaultRowHeight="15.6"/>
  <cols>
    <col min="1" max="1" width="4.33203125" style="366" customWidth="1"/>
    <col min="2" max="2" width="3.6640625" style="350" customWidth="1"/>
    <col min="3" max="3" width="53.88671875" style="550" bestFit="1" customWidth="1"/>
    <col min="4" max="6" width="17.109375" style="350" customWidth="1"/>
    <col min="7" max="253" width="8.88671875" style="350"/>
    <col min="254" max="254" width="4.33203125" style="350" customWidth="1"/>
    <col min="255" max="255" width="2.33203125" style="350" bestFit="1" customWidth="1"/>
    <col min="256" max="256" width="50.109375" style="350" customWidth="1"/>
    <col min="257" max="257" width="9.88671875" style="350" customWidth="1"/>
    <col min="258" max="258" width="11.88671875" style="350" customWidth="1"/>
    <col min="259" max="259" width="13" style="350" customWidth="1"/>
    <col min="260" max="509" width="8.88671875" style="350"/>
    <col min="510" max="510" width="4.33203125" style="350" customWidth="1"/>
    <col min="511" max="511" width="2.33203125" style="350" bestFit="1" customWidth="1"/>
    <col min="512" max="512" width="50.109375" style="350" customWidth="1"/>
    <col min="513" max="513" width="9.88671875" style="350" customWidth="1"/>
    <col min="514" max="514" width="11.88671875" style="350" customWidth="1"/>
    <col min="515" max="515" width="13" style="350" customWidth="1"/>
    <col min="516" max="765" width="8.88671875" style="350"/>
    <col min="766" max="766" width="4.33203125" style="350" customWidth="1"/>
    <col min="767" max="767" width="2.33203125" style="350" bestFit="1" customWidth="1"/>
    <col min="768" max="768" width="50.109375" style="350" customWidth="1"/>
    <col min="769" max="769" width="9.88671875" style="350" customWidth="1"/>
    <col min="770" max="770" width="11.88671875" style="350" customWidth="1"/>
    <col min="771" max="771" width="13" style="350" customWidth="1"/>
    <col min="772" max="1021" width="8.88671875" style="350"/>
    <col min="1022" max="1022" width="4.33203125" style="350" customWidth="1"/>
    <col min="1023" max="1023" width="2.33203125" style="350" bestFit="1" customWidth="1"/>
    <col min="1024" max="1024" width="50.109375" style="350" customWidth="1"/>
    <col min="1025" max="1025" width="9.88671875" style="350" customWidth="1"/>
    <col min="1026" max="1026" width="11.88671875" style="350" customWidth="1"/>
    <col min="1027" max="1027" width="13" style="350" customWidth="1"/>
    <col min="1028" max="1277" width="8.88671875" style="350"/>
    <col min="1278" max="1278" width="4.33203125" style="350" customWidth="1"/>
    <col min="1279" max="1279" width="2.33203125" style="350" bestFit="1" customWidth="1"/>
    <col min="1280" max="1280" width="50.109375" style="350" customWidth="1"/>
    <col min="1281" max="1281" width="9.88671875" style="350" customWidth="1"/>
    <col min="1282" max="1282" width="11.88671875" style="350" customWidth="1"/>
    <col min="1283" max="1283" width="13" style="350" customWidth="1"/>
    <col min="1284" max="1533" width="8.88671875" style="350"/>
    <col min="1534" max="1534" width="4.33203125" style="350" customWidth="1"/>
    <col min="1535" max="1535" width="2.33203125" style="350" bestFit="1" customWidth="1"/>
    <col min="1536" max="1536" width="50.109375" style="350" customWidth="1"/>
    <col min="1537" max="1537" width="9.88671875" style="350" customWidth="1"/>
    <col min="1538" max="1538" width="11.88671875" style="350" customWidth="1"/>
    <col min="1539" max="1539" width="13" style="350" customWidth="1"/>
    <col min="1540" max="1789" width="8.88671875" style="350"/>
    <col min="1790" max="1790" width="4.33203125" style="350" customWidth="1"/>
    <col min="1791" max="1791" width="2.33203125" style="350" bestFit="1" customWidth="1"/>
    <col min="1792" max="1792" width="50.109375" style="350" customWidth="1"/>
    <col min="1793" max="1793" width="9.88671875" style="350" customWidth="1"/>
    <col min="1794" max="1794" width="11.88671875" style="350" customWidth="1"/>
    <col min="1795" max="1795" width="13" style="350" customWidth="1"/>
    <col min="1796" max="2045" width="8.88671875" style="350"/>
    <col min="2046" max="2046" width="4.33203125" style="350" customWidth="1"/>
    <col min="2047" max="2047" width="2.33203125" style="350" bestFit="1" customWidth="1"/>
    <col min="2048" max="2048" width="50.109375" style="350" customWidth="1"/>
    <col min="2049" max="2049" width="9.88671875" style="350" customWidth="1"/>
    <col min="2050" max="2050" width="11.88671875" style="350" customWidth="1"/>
    <col min="2051" max="2051" width="13" style="350" customWidth="1"/>
    <col min="2052" max="2301" width="8.88671875" style="350"/>
    <col min="2302" max="2302" width="4.33203125" style="350" customWidth="1"/>
    <col min="2303" max="2303" width="2.33203125" style="350" bestFit="1" customWidth="1"/>
    <col min="2304" max="2304" width="50.109375" style="350" customWidth="1"/>
    <col min="2305" max="2305" width="9.88671875" style="350" customWidth="1"/>
    <col min="2306" max="2306" width="11.88671875" style="350" customWidth="1"/>
    <col min="2307" max="2307" width="13" style="350" customWidth="1"/>
    <col min="2308" max="2557" width="8.88671875" style="350"/>
    <col min="2558" max="2558" width="4.33203125" style="350" customWidth="1"/>
    <col min="2559" max="2559" width="2.33203125" style="350" bestFit="1" customWidth="1"/>
    <col min="2560" max="2560" width="50.109375" style="350" customWidth="1"/>
    <col min="2561" max="2561" width="9.88671875" style="350" customWidth="1"/>
    <col min="2562" max="2562" width="11.88671875" style="350" customWidth="1"/>
    <col min="2563" max="2563" width="13" style="350" customWidth="1"/>
    <col min="2564" max="2813" width="8.88671875" style="350"/>
    <col min="2814" max="2814" width="4.33203125" style="350" customWidth="1"/>
    <col min="2815" max="2815" width="2.33203125" style="350" bestFit="1" customWidth="1"/>
    <col min="2816" max="2816" width="50.109375" style="350" customWidth="1"/>
    <col min="2817" max="2817" width="9.88671875" style="350" customWidth="1"/>
    <col min="2818" max="2818" width="11.88671875" style="350" customWidth="1"/>
    <col min="2819" max="2819" width="13" style="350" customWidth="1"/>
    <col min="2820" max="3069" width="8.88671875" style="350"/>
    <col min="3070" max="3070" width="4.33203125" style="350" customWidth="1"/>
    <col min="3071" max="3071" width="2.33203125" style="350" bestFit="1" customWidth="1"/>
    <col min="3072" max="3072" width="50.109375" style="350" customWidth="1"/>
    <col min="3073" max="3073" width="9.88671875" style="350" customWidth="1"/>
    <col min="3074" max="3074" width="11.88671875" style="350" customWidth="1"/>
    <col min="3075" max="3075" width="13" style="350" customWidth="1"/>
    <col min="3076" max="3325" width="8.88671875" style="350"/>
    <col min="3326" max="3326" width="4.33203125" style="350" customWidth="1"/>
    <col min="3327" max="3327" width="2.33203125" style="350" bestFit="1" customWidth="1"/>
    <col min="3328" max="3328" width="50.109375" style="350" customWidth="1"/>
    <col min="3329" max="3329" width="9.88671875" style="350" customWidth="1"/>
    <col min="3330" max="3330" width="11.88671875" style="350" customWidth="1"/>
    <col min="3331" max="3331" width="13" style="350" customWidth="1"/>
    <col min="3332" max="3581" width="8.88671875" style="350"/>
    <col min="3582" max="3582" width="4.33203125" style="350" customWidth="1"/>
    <col min="3583" max="3583" width="2.33203125" style="350" bestFit="1" customWidth="1"/>
    <col min="3584" max="3584" width="50.109375" style="350" customWidth="1"/>
    <col min="3585" max="3585" width="9.88671875" style="350" customWidth="1"/>
    <col min="3586" max="3586" width="11.88671875" style="350" customWidth="1"/>
    <col min="3587" max="3587" width="13" style="350" customWidth="1"/>
    <col min="3588" max="3837" width="8.88671875" style="350"/>
    <col min="3838" max="3838" width="4.33203125" style="350" customWidth="1"/>
    <col min="3839" max="3839" width="2.33203125" style="350" bestFit="1" customWidth="1"/>
    <col min="3840" max="3840" width="50.109375" style="350" customWidth="1"/>
    <col min="3841" max="3841" width="9.88671875" style="350" customWidth="1"/>
    <col min="3842" max="3842" width="11.88671875" style="350" customWidth="1"/>
    <col min="3843" max="3843" width="13" style="350" customWidth="1"/>
    <col min="3844" max="4093" width="8.88671875" style="350"/>
    <col min="4094" max="4094" width="4.33203125" style="350" customWidth="1"/>
    <col min="4095" max="4095" width="2.33203125" style="350" bestFit="1" customWidth="1"/>
    <col min="4096" max="4096" width="50.109375" style="350" customWidth="1"/>
    <col min="4097" max="4097" width="9.88671875" style="350" customWidth="1"/>
    <col min="4098" max="4098" width="11.88671875" style="350" customWidth="1"/>
    <col min="4099" max="4099" width="13" style="350" customWidth="1"/>
    <col min="4100" max="4349" width="8.88671875" style="350"/>
    <col min="4350" max="4350" width="4.33203125" style="350" customWidth="1"/>
    <col min="4351" max="4351" width="2.33203125" style="350" bestFit="1" customWidth="1"/>
    <col min="4352" max="4352" width="50.109375" style="350" customWidth="1"/>
    <col min="4353" max="4353" width="9.88671875" style="350" customWidth="1"/>
    <col min="4354" max="4354" width="11.88671875" style="350" customWidth="1"/>
    <col min="4355" max="4355" width="13" style="350" customWidth="1"/>
    <col min="4356" max="4605" width="8.88671875" style="350"/>
    <col min="4606" max="4606" width="4.33203125" style="350" customWidth="1"/>
    <col min="4607" max="4607" width="2.33203125" style="350" bestFit="1" customWidth="1"/>
    <col min="4608" max="4608" width="50.109375" style="350" customWidth="1"/>
    <col min="4609" max="4609" width="9.88671875" style="350" customWidth="1"/>
    <col min="4610" max="4610" width="11.88671875" style="350" customWidth="1"/>
    <col min="4611" max="4611" width="13" style="350" customWidth="1"/>
    <col min="4612" max="4861" width="8.88671875" style="350"/>
    <col min="4862" max="4862" width="4.33203125" style="350" customWidth="1"/>
    <col min="4863" max="4863" width="2.33203125" style="350" bestFit="1" customWidth="1"/>
    <col min="4864" max="4864" width="50.109375" style="350" customWidth="1"/>
    <col min="4865" max="4865" width="9.88671875" style="350" customWidth="1"/>
    <col min="4866" max="4866" width="11.88671875" style="350" customWidth="1"/>
    <col min="4867" max="4867" width="13" style="350" customWidth="1"/>
    <col min="4868" max="5117" width="8.88671875" style="350"/>
    <col min="5118" max="5118" width="4.33203125" style="350" customWidth="1"/>
    <col min="5119" max="5119" width="2.33203125" style="350" bestFit="1" customWidth="1"/>
    <col min="5120" max="5120" width="50.109375" style="350" customWidth="1"/>
    <col min="5121" max="5121" width="9.88671875" style="350" customWidth="1"/>
    <col min="5122" max="5122" width="11.88671875" style="350" customWidth="1"/>
    <col min="5123" max="5123" width="13" style="350" customWidth="1"/>
    <col min="5124" max="5373" width="8.88671875" style="350"/>
    <col min="5374" max="5374" width="4.33203125" style="350" customWidth="1"/>
    <col min="5375" max="5375" width="2.33203125" style="350" bestFit="1" customWidth="1"/>
    <col min="5376" max="5376" width="50.109375" style="350" customWidth="1"/>
    <col min="5377" max="5377" width="9.88671875" style="350" customWidth="1"/>
    <col min="5378" max="5378" width="11.88671875" style="350" customWidth="1"/>
    <col min="5379" max="5379" width="13" style="350" customWidth="1"/>
    <col min="5380" max="5629" width="8.88671875" style="350"/>
    <col min="5630" max="5630" width="4.33203125" style="350" customWidth="1"/>
    <col min="5631" max="5631" width="2.33203125" style="350" bestFit="1" customWidth="1"/>
    <col min="5632" max="5632" width="50.109375" style="350" customWidth="1"/>
    <col min="5633" max="5633" width="9.88671875" style="350" customWidth="1"/>
    <col min="5634" max="5634" width="11.88671875" style="350" customWidth="1"/>
    <col min="5635" max="5635" width="13" style="350" customWidth="1"/>
    <col min="5636" max="5885" width="8.88671875" style="350"/>
    <col min="5886" max="5886" width="4.33203125" style="350" customWidth="1"/>
    <col min="5887" max="5887" width="2.33203125" style="350" bestFit="1" customWidth="1"/>
    <col min="5888" max="5888" width="50.109375" style="350" customWidth="1"/>
    <col min="5889" max="5889" width="9.88671875" style="350" customWidth="1"/>
    <col min="5890" max="5890" width="11.88671875" style="350" customWidth="1"/>
    <col min="5891" max="5891" width="13" style="350" customWidth="1"/>
    <col min="5892" max="6141" width="8.88671875" style="350"/>
    <col min="6142" max="6142" width="4.33203125" style="350" customWidth="1"/>
    <col min="6143" max="6143" width="2.33203125" style="350" bestFit="1" customWidth="1"/>
    <col min="6144" max="6144" width="50.109375" style="350" customWidth="1"/>
    <col min="6145" max="6145" width="9.88671875" style="350" customWidth="1"/>
    <col min="6146" max="6146" width="11.88671875" style="350" customWidth="1"/>
    <col min="6147" max="6147" width="13" style="350" customWidth="1"/>
    <col min="6148" max="6397" width="8.88671875" style="350"/>
    <col min="6398" max="6398" width="4.33203125" style="350" customWidth="1"/>
    <col min="6399" max="6399" width="2.33203125" style="350" bestFit="1" customWidth="1"/>
    <col min="6400" max="6400" width="50.109375" style="350" customWidth="1"/>
    <col min="6401" max="6401" width="9.88671875" style="350" customWidth="1"/>
    <col min="6402" max="6402" width="11.88671875" style="350" customWidth="1"/>
    <col min="6403" max="6403" width="13" style="350" customWidth="1"/>
    <col min="6404" max="6653" width="8.88671875" style="350"/>
    <col min="6654" max="6654" width="4.33203125" style="350" customWidth="1"/>
    <col min="6655" max="6655" width="2.33203125" style="350" bestFit="1" customWidth="1"/>
    <col min="6656" max="6656" width="50.109375" style="350" customWidth="1"/>
    <col min="6657" max="6657" width="9.88671875" style="350" customWidth="1"/>
    <col min="6658" max="6658" width="11.88671875" style="350" customWidth="1"/>
    <col min="6659" max="6659" width="13" style="350" customWidth="1"/>
    <col min="6660" max="6909" width="8.88671875" style="350"/>
    <col min="6910" max="6910" width="4.33203125" style="350" customWidth="1"/>
    <col min="6911" max="6911" width="2.33203125" style="350" bestFit="1" customWidth="1"/>
    <col min="6912" max="6912" width="50.109375" style="350" customWidth="1"/>
    <col min="6913" max="6913" width="9.88671875" style="350" customWidth="1"/>
    <col min="6914" max="6914" width="11.88671875" style="350" customWidth="1"/>
    <col min="6915" max="6915" width="13" style="350" customWidth="1"/>
    <col min="6916" max="7165" width="8.88671875" style="350"/>
    <col min="7166" max="7166" width="4.33203125" style="350" customWidth="1"/>
    <col min="7167" max="7167" width="2.33203125" style="350" bestFit="1" customWidth="1"/>
    <col min="7168" max="7168" width="50.109375" style="350" customWidth="1"/>
    <col min="7169" max="7169" width="9.88671875" style="350" customWidth="1"/>
    <col min="7170" max="7170" width="11.88671875" style="350" customWidth="1"/>
    <col min="7171" max="7171" width="13" style="350" customWidth="1"/>
    <col min="7172" max="7421" width="8.88671875" style="350"/>
    <col min="7422" max="7422" width="4.33203125" style="350" customWidth="1"/>
    <col min="7423" max="7423" width="2.33203125" style="350" bestFit="1" customWidth="1"/>
    <col min="7424" max="7424" width="50.109375" style="350" customWidth="1"/>
    <col min="7425" max="7425" width="9.88671875" style="350" customWidth="1"/>
    <col min="7426" max="7426" width="11.88671875" style="350" customWidth="1"/>
    <col min="7427" max="7427" width="13" style="350" customWidth="1"/>
    <col min="7428" max="7677" width="8.88671875" style="350"/>
    <col min="7678" max="7678" width="4.33203125" style="350" customWidth="1"/>
    <col min="7679" max="7679" width="2.33203125" style="350" bestFit="1" customWidth="1"/>
    <col min="7680" max="7680" width="50.109375" style="350" customWidth="1"/>
    <col min="7681" max="7681" width="9.88671875" style="350" customWidth="1"/>
    <col min="7682" max="7682" width="11.88671875" style="350" customWidth="1"/>
    <col min="7683" max="7683" width="13" style="350" customWidth="1"/>
    <col min="7684" max="7933" width="8.88671875" style="350"/>
    <col min="7934" max="7934" width="4.33203125" style="350" customWidth="1"/>
    <col min="7935" max="7935" width="2.33203125" style="350" bestFit="1" customWidth="1"/>
    <col min="7936" max="7936" width="50.109375" style="350" customWidth="1"/>
    <col min="7937" max="7937" width="9.88671875" style="350" customWidth="1"/>
    <col min="7938" max="7938" width="11.88671875" style="350" customWidth="1"/>
    <col min="7939" max="7939" width="13" style="350" customWidth="1"/>
    <col min="7940" max="8189" width="8.88671875" style="350"/>
    <col min="8190" max="8190" width="4.33203125" style="350" customWidth="1"/>
    <col min="8191" max="8191" width="2.33203125" style="350" bestFit="1" customWidth="1"/>
    <col min="8192" max="8192" width="50.109375" style="350" customWidth="1"/>
    <col min="8193" max="8193" width="9.88671875" style="350" customWidth="1"/>
    <col min="8194" max="8194" width="11.88671875" style="350" customWidth="1"/>
    <col min="8195" max="8195" width="13" style="350" customWidth="1"/>
    <col min="8196" max="8445" width="8.88671875" style="350"/>
    <col min="8446" max="8446" width="4.33203125" style="350" customWidth="1"/>
    <col min="8447" max="8447" width="2.33203125" style="350" bestFit="1" customWidth="1"/>
    <col min="8448" max="8448" width="50.109375" style="350" customWidth="1"/>
    <col min="8449" max="8449" width="9.88671875" style="350" customWidth="1"/>
    <col min="8450" max="8450" width="11.88671875" style="350" customWidth="1"/>
    <col min="8451" max="8451" width="13" style="350" customWidth="1"/>
    <col min="8452" max="8701" width="8.88671875" style="350"/>
    <col min="8702" max="8702" width="4.33203125" style="350" customWidth="1"/>
    <col min="8703" max="8703" width="2.33203125" style="350" bestFit="1" customWidth="1"/>
    <col min="8704" max="8704" width="50.109375" style="350" customWidth="1"/>
    <col min="8705" max="8705" width="9.88671875" style="350" customWidth="1"/>
    <col min="8706" max="8706" width="11.88671875" style="350" customWidth="1"/>
    <col min="8707" max="8707" width="13" style="350" customWidth="1"/>
    <col min="8708" max="8957" width="8.88671875" style="350"/>
    <col min="8958" max="8958" width="4.33203125" style="350" customWidth="1"/>
    <col min="8959" max="8959" width="2.33203125" style="350" bestFit="1" customWidth="1"/>
    <col min="8960" max="8960" width="50.109375" style="350" customWidth="1"/>
    <col min="8961" max="8961" width="9.88671875" style="350" customWidth="1"/>
    <col min="8962" max="8962" width="11.88671875" style="350" customWidth="1"/>
    <col min="8963" max="8963" width="13" style="350" customWidth="1"/>
    <col min="8964" max="9213" width="8.88671875" style="350"/>
    <col min="9214" max="9214" width="4.33203125" style="350" customWidth="1"/>
    <col min="9215" max="9215" width="2.33203125" style="350" bestFit="1" customWidth="1"/>
    <col min="9216" max="9216" width="50.109375" style="350" customWidth="1"/>
    <col min="9217" max="9217" width="9.88671875" style="350" customWidth="1"/>
    <col min="9218" max="9218" width="11.88671875" style="350" customWidth="1"/>
    <col min="9219" max="9219" width="13" style="350" customWidth="1"/>
    <col min="9220" max="9469" width="8.88671875" style="350"/>
    <col min="9470" max="9470" width="4.33203125" style="350" customWidth="1"/>
    <col min="9471" max="9471" width="2.33203125" style="350" bestFit="1" customWidth="1"/>
    <col min="9472" max="9472" width="50.109375" style="350" customWidth="1"/>
    <col min="9473" max="9473" width="9.88671875" style="350" customWidth="1"/>
    <col min="9474" max="9474" width="11.88671875" style="350" customWidth="1"/>
    <col min="9475" max="9475" width="13" style="350" customWidth="1"/>
    <col min="9476" max="9725" width="8.88671875" style="350"/>
    <col min="9726" max="9726" width="4.33203125" style="350" customWidth="1"/>
    <col min="9727" max="9727" width="2.33203125" style="350" bestFit="1" customWidth="1"/>
    <col min="9728" max="9728" width="50.109375" style="350" customWidth="1"/>
    <col min="9729" max="9729" width="9.88671875" style="350" customWidth="1"/>
    <col min="9730" max="9730" width="11.88671875" style="350" customWidth="1"/>
    <col min="9731" max="9731" width="13" style="350" customWidth="1"/>
    <col min="9732" max="9981" width="8.88671875" style="350"/>
    <col min="9982" max="9982" width="4.33203125" style="350" customWidth="1"/>
    <col min="9983" max="9983" width="2.33203125" style="350" bestFit="1" customWidth="1"/>
    <col min="9984" max="9984" width="50.109375" style="350" customWidth="1"/>
    <col min="9985" max="9985" width="9.88671875" style="350" customWidth="1"/>
    <col min="9986" max="9986" width="11.88671875" style="350" customWidth="1"/>
    <col min="9987" max="9987" width="13" style="350" customWidth="1"/>
    <col min="9988" max="10237" width="8.88671875" style="350"/>
    <col min="10238" max="10238" width="4.33203125" style="350" customWidth="1"/>
    <col min="10239" max="10239" width="2.33203125" style="350" bestFit="1" customWidth="1"/>
    <col min="10240" max="10240" width="50.109375" style="350" customWidth="1"/>
    <col min="10241" max="10241" width="9.88671875" style="350" customWidth="1"/>
    <col min="10242" max="10242" width="11.88671875" style="350" customWidth="1"/>
    <col min="10243" max="10243" width="13" style="350" customWidth="1"/>
    <col min="10244" max="10493" width="8.88671875" style="350"/>
    <col min="10494" max="10494" width="4.33203125" style="350" customWidth="1"/>
    <col min="10495" max="10495" width="2.33203125" style="350" bestFit="1" customWidth="1"/>
    <col min="10496" max="10496" width="50.109375" style="350" customWidth="1"/>
    <col min="10497" max="10497" width="9.88671875" style="350" customWidth="1"/>
    <col min="10498" max="10498" width="11.88671875" style="350" customWidth="1"/>
    <col min="10499" max="10499" width="13" style="350" customWidth="1"/>
    <col min="10500" max="10749" width="8.88671875" style="350"/>
    <col min="10750" max="10750" width="4.33203125" style="350" customWidth="1"/>
    <col min="10751" max="10751" width="2.33203125" style="350" bestFit="1" customWidth="1"/>
    <col min="10752" max="10752" width="50.109375" style="350" customWidth="1"/>
    <col min="10753" max="10753" width="9.88671875" style="350" customWidth="1"/>
    <col min="10754" max="10754" width="11.88671875" style="350" customWidth="1"/>
    <col min="10755" max="10755" width="13" style="350" customWidth="1"/>
    <col min="10756" max="11005" width="8.88671875" style="350"/>
    <col min="11006" max="11006" width="4.33203125" style="350" customWidth="1"/>
    <col min="11007" max="11007" width="2.33203125" style="350" bestFit="1" customWidth="1"/>
    <col min="11008" max="11008" width="50.109375" style="350" customWidth="1"/>
    <col min="11009" max="11009" width="9.88671875" style="350" customWidth="1"/>
    <col min="11010" max="11010" width="11.88671875" style="350" customWidth="1"/>
    <col min="11011" max="11011" width="13" style="350" customWidth="1"/>
    <col min="11012" max="11261" width="8.88671875" style="350"/>
    <col min="11262" max="11262" width="4.33203125" style="350" customWidth="1"/>
    <col min="11263" max="11263" width="2.33203125" style="350" bestFit="1" customWidth="1"/>
    <col min="11264" max="11264" width="50.109375" style="350" customWidth="1"/>
    <col min="11265" max="11265" width="9.88671875" style="350" customWidth="1"/>
    <col min="11266" max="11266" width="11.88671875" style="350" customWidth="1"/>
    <col min="11267" max="11267" width="13" style="350" customWidth="1"/>
    <col min="11268" max="11517" width="8.88671875" style="350"/>
    <col min="11518" max="11518" width="4.33203125" style="350" customWidth="1"/>
    <col min="11519" max="11519" width="2.33203125" style="350" bestFit="1" customWidth="1"/>
    <col min="11520" max="11520" width="50.109375" style="350" customWidth="1"/>
    <col min="11521" max="11521" width="9.88671875" style="350" customWidth="1"/>
    <col min="11522" max="11522" width="11.88671875" style="350" customWidth="1"/>
    <col min="11523" max="11523" width="13" style="350" customWidth="1"/>
    <col min="11524" max="11773" width="8.88671875" style="350"/>
    <col min="11774" max="11774" width="4.33203125" style="350" customWidth="1"/>
    <col min="11775" max="11775" width="2.33203125" style="350" bestFit="1" customWidth="1"/>
    <col min="11776" max="11776" width="50.109375" style="350" customWidth="1"/>
    <col min="11777" max="11777" width="9.88671875" style="350" customWidth="1"/>
    <col min="11778" max="11778" width="11.88671875" style="350" customWidth="1"/>
    <col min="11779" max="11779" width="13" style="350" customWidth="1"/>
    <col min="11780" max="12029" width="8.88671875" style="350"/>
    <col min="12030" max="12030" width="4.33203125" style="350" customWidth="1"/>
    <col min="12031" max="12031" width="2.33203125" style="350" bestFit="1" customWidth="1"/>
    <col min="12032" max="12032" width="50.109375" style="350" customWidth="1"/>
    <col min="12033" max="12033" width="9.88671875" style="350" customWidth="1"/>
    <col min="12034" max="12034" width="11.88671875" style="350" customWidth="1"/>
    <col min="12035" max="12035" width="13" style="350" customWidth="1"/>
    <col min="12036" max="12285" width="8.88671875" style="350"/>
    <col min="12286" max="12286" width="4.33203125" style="350" customWidth="1"/>
    <col min="12287" max="12287" width="2.33203125" style="350" bestFit="1" customWidth="1"/>
    <col min="12288" max="12288" width="50.109375" style="350" customWidth="1"/>
    <col min="12289" max="12289" width="9.88671875" style="350" customWidth="1"/>
    <col min="12290" max="12290" width="11.88671875" style="350" customWidth="1"/>
    <col min="12291" max="12291" width="13" style="350" customWidth="1"/>
    <col min="12292" max="12541" width="8.88671875" style="350"/>
    <col min="12542" max="12542" width="4.33203125" style="350" customWidth="1"/>
    <col min="12543" max="12543" width="2.33203125" style="350" bestFit="1" customWidth="1"/>
    <col min="12544" max="12544" width="50.109375" style="350" customWidth="1"/>
    <col min="12545" max="12545" width="9.88671875" style="350" customWidth="1"/>
    <col min="12546" max="12546" width="11.88671875" style="350" customWidth="1"/>
    <col min="12547" max="12547" width="13" style="350" customWidth="1"/>
    <col min="12548" max="12797" width="8.88671875" style="350"/>
    <col min="12798" max="12798" width="4.33203125" style="350" customWidth="1"/>
    <col min="12799" max="12799" width="2.33203125" style="350" bestFit="1" customWidth="1"/>
    <col min="12800" max="12800" width="50.109375" style="350" customWidth="1"/>
    <col min="12801" max="12801" width="9.88671875" style="350" customWidth="1"/>
    <col min="12802" max="12802" width="11.88671875" style="350" customWidth="1"/>
    <col min="12803" max="12803" width="13" style="350" customWidth="1"/>
    <col min="12804" max="13053" width="8.88671875" style="350"/>
    <col min="13054" max="13054" width="4.33203125" style="350" customWidth="1"/>
    <col min="13055" max="13055" width="2.33203125" style="350" bestFit="1" customWidth="1"/>
    <col min="13056" max="13056" width="50.109375" style="350" customWidth="1"/>
    <col min="13057" max="13057" width="9.88671875" style="350" customWidth="1"/>
    <col min="13058" max="13058" width="11.88671875" style="350" customWidth="1"/>
    <col min="13059" max="13059" width="13" style="350" customWidth="1"/>
    <col min="13060" max="13309" width="8.88671875" style="350"/>
    <col min="13310" max="13310" width="4.33203125" style="350" customWidth="1"/>
    <col min="13311" max="13311" width="2.33203125" style="350" bestFit="1" customWidth="1"/>
    <col min="13312" max="13312" width="50.109375" style="350" customWidth="1"/>
    <col min="13313" max="13313" width="9.88671875" style="350" customWidth="1"/>
    <col min="13314" max="13314" width="11.88671875" style="350" customWidth="1"/>
    <col min="13315" max="13315" width="13" style="350" customWidth="1"/>
    <col min="13316" max="13565" width="8.88671875" style="350"/>
    <col min="13566" max="13566" width="4.33203125" style="350" customWidth="1"/>
    <col min="13567" max="13567" width="2.33203125" style="350" bestFit="1" customWidth="1"/>
    <col min="13568" max="13568" width="50.109375" style="350" customWidth="1"/>
    <col min="13569" max="13569" width="9.88671875" style="350" customWidth="1"/>
    <col min="13570" max="13570" width="11.88671875" style="350" customWidth="1"/>
    <col min="13571" max="13571" width="13" style="350" customWidth="1"/>
    <col min="13572" max="13821" width="8.88671875" style="350"/>
    <col min="13822" max="13822" width="4.33203125" style="350" customWidth="1"/>
    <col min="13823" max="13823" width="2.33203125" style="350" bestFit="1" customWidth="1"/>
    <col min="13824" max="13824" width="50.109375" style="350" customWidth="1"/>
    <col min="13825" max="13825" width="9.88671875" style="350" customWidth="1"/>
    <col min="13826" max="13826" width="11.88671875" style="350" customWidth="1"/>
    <col min="13827" max="13827" width="13" style="350" customWidth="1"/>
    <col min="13828" max="14077" width="8.88671875" style="350"/>
    <col min="14078" max="14078" width="4.33203125" style="350" customWidth="1"/>
    <col min="14079" max="14079" width="2.33203125" style="350" bestFit="1" customWidth="1"/>
    <col min="14080" max="14080" width="50.109375" style="350" customWidth="1"/>
    <col min="14081" max="14081" width="9.88671875" style="350" customWidth="1"/>
    <col min="14082" max="14082" width="11.88671875" style="350" customWidth="1"/>
    <col min="14083" max="14083" width="13" style="350" customWidth="1"/>
    <col min="14084" max="14333" width="8.88671875" style="350"/>
    <col min="14334" max="14334" width="4.33203125" style="350" customWidth="1"/>
    <col min="14335" max="14335" width="2.33203125" style="350" bestFit="1" customWidth="1"/>
    <col min="14336" max="14336" width="50.109375" style="350" customWidth="1"/>
    <col min="14337" max="14337" width="9.88671875" style="350" customWidth="1"/>
    <col min="14338" max="14338" width="11.88671875" style="350" customWidth="1"/>
    <col min="14339" max="14339" width="13" style="350" customWidth="1"/>
    <col min="14340" max="14589" width="8.88671875" style="350"/>
    <col min="14590" max="14590" width="4.33203125" style="350" customWidth="1"/>
    <col min="14591" max="14591" width="2.33203125" style="350" bestFit="1" customWidth="1"/>
    <col min="14592" max="14592" width="50.109375" style="350" customWidth="1"/>
    <col min="14593" max="14593" width="9.88671875" style="350" customWidth="1"/>
    <col min="14594" max="14594" width="11.88671875" style="350" customWidth="1"/>
    <col min="14595" max="14595" width="13" style="350" customWidth="1"/>
    <col min="14596" max="14845" width="8.88671875" style="350"/>
    <col min="14846" max="14846" width="4.33203125" style="350" customWidth="1"/>
    <col min="14847" max="14847" width="2.33203125" style="350" bestFit="1" customWidth="1"/>
    <col min="14848" max="14848" width="50.109375" style="350" customWidth="1"/>
    <col min="14849" max="14849" width="9.88671875" style="350" customWidth="1"/>
    <col min="14850" max="14850" width="11.88671875" style="350" customWidth="1"/>
    <col min="14851" max="14851" width="13" style="350" customWidth="1"/>
    <col min="14852" max="15101" width="8.88671875" style="350"/>
    <col min="15102" max="15102" width="4.33203125" style="350" customWidth="1"/>
    <col min="15103" max="15103" width="2.33203125" style="350" bestFit="1" customWidth="1"/>
    <col min="15104" max="15104" width="50.109375" style="350" customWidth="1"/>
    <col min="15105" max="15105" width="9.88671875" style="350" customWidth="1"/>
    <col min="15106" max="15106" width="11.88671875" style="350" customWidth="1"/>
    <col min="15107" max="15107" width="13" style="350" customWidth="1"/>
    <col min="15108" max="15357" width="8.88671875" style="350"/>
    <col min="15358" max="15358" width="4.33203125" style="350" customWidth="1"/>
    <col min="15359" max="15359" width="2.33203125" style="350" bestFit="1" customWidth="1"/>
    <col min="15360" max="15360" width="50.109375" style="350" customWidth="1"/>
    <col min="15361" max="15361" width="9.88671875" style="350" customWidth="1"/>
    <col min="15362" max="15362" width="11.88671875" style="350" customWidth="1"/>
    <col min="15363" max="15363" width="13" style="350" customWidth="1"/>
    <col min="15364" max="15613" width="8.88671875" style="350"/>
    <col min="15614" max="15614" width="4.33203125" style="350" customWidth="1"/>
    <col min="15615" max="15615" width="2.33203125" style="350" bestFit="1" customWidth="1"/>
    <col min="15616" max="15616" width="50.109375" style="350" customWidth="1"/>
    <col min="15617" max="15617" width="9.88671875" style="350" customWidth="1"/>
    <col min="15618" max="15618" width="11.88671875" style="350" customWidth="1"/>
    <col min="15619" max="15619" width="13" style="350" customWidth="1"/>
    <col min="15620" max="15869" width="8.88671875" style="350"/>
    <col min="15870" max="15870" width="4.33203125" style="350" customWidth="1"/>
    <col min="15871" max="15871" width="2.33203125" style="350" bestFit="1" customWidth="1"/>
    <col min="15872" max="15872" width="50.109375" style="350" customWidth="1"/>
    <col min="15873" max="15873" width="9.88671875" style="350" customWidth="1"/>
    <col min="15874" max="15874" width="11.88671875" style="350" customWidth="1"/>
    <col min="15875" max="15875" width="13" style="350" customWidth="1"/>
    <col min="15876" max="16125" width="8.88671875" style="350"/>
    <col min="16126" max="16126" width="4.33203125" style="350" customWidth="1"/>
    <col min="16127" max="16127" width="2.33203125" style="350" bestFit="1" customWidth="1"/>
    <col min="16128" max="16128" width="50.109375" style="350" customWidth="1"/>
    <col min="16129" max="16129" width="9.88671875" style="350" customWidth="1"/>
    <col min="16130" max="16130" width="11.88671875" style="350" customWidth="1"/>
    <col min="16131" max="16131" width="13" style="350" customWidth="1"/>
    <col min="16132" max="16384" width="8.88671875" style="350"/>
  </cols>
  <sheetData>
    <row r="1" spans="1:6" ht="18">
      <c r="A1" s="598" t="s">
        <v>69</v>
      </c>
      <c r="B1" s="599"/>
      <c r="C1" s="599"/>
      <c r="D1" s="599"/>
      <c r="E1" s="599"/>
      <c r="F1" s="600"/>
    </row>
    <row r="2" spans="1:6">
      <c r="A2" s="606" t="s">
        <v>118</v>
      </c>
      <c r="B2" s="475"/>
      <c r="C2" s="475"/>
      <c r="D2" s="475"/>
      <c r="E2" s="416" t="s">
        <v>119</v>
      </c>
      <c r="F2" s="590"/>
    </row>
    <row r="3" spans="1:6">
      <c r="A3" s="240"/>
      <c r="B3" s="426"/>
      <c r="C3" s="551"/>
      <c r="D3" s="357"/>
      <c r="E3" s="364" t="s">
        <v>72</v>
      </c>
      <c r="F3" s="602"/>
    </row>
    <row r="4" spans="1:6" s="366" customFormat="1">
      <c r="A4" s="101" t="s">
        <v>5</v>
      </c>
      <c r="B4" s="101"/>
      <c r="C4" s="101"/>
      <c r="D4" s="106" t="s">
        <v>73</v>
      </c>
      <c r="E4" s="87" t="s">
        <v>74</v>
      </c>
      <c r="F4" s="87" t="s">
        <v>75</v>
      </c>
    </row>
    <row r="5" spans="1:6" s="366" customFormat="1">
      <c r="A5" s="101"/>
      <c r="B5" s="101"/>
      <c r="C5" s="101"/>
      <c r="D5" s="106" t="s">
        <v>1445</v>
      </c>
      <c r="E5" s="87" t="s">
        <v>1446</v>
      </c>
      <c r="F5" s="87" t="s">
        <v>1828</v>
      </c>
    </row>
    <row r="6" spans="1:6">
      <c r="A6" s="169" t="s">
        <v>76</v>
      </c>
      <c r="B6" s="89"/>
      <c r="C6" s="89" t="s">
        <v>120</v>
      </c>
      <c r="D6" s="89"/>
      <c r="E6" s="89"/>
      <c r="F6" s="89"/>
    </row>
    <row r="7" spans="1:6">
      <c r="A7" s="169"/>
      <c r="B7" s="342" t="s">
        <v>121</v>
      </c>
      <c r="C7" s="292" t="s">
        <v>122</v>
      </c>
      <c r="D7" s="285" t="s">
        <v>110</v>
      </c>
      <c r="E7" s="285"/>
      <c r="F7" s="285"/>
    </row>
    <row r="8" spans="1:6">
      <c r="A8" s="169"/>
      <c r="B8" s="342"/>
      <c r="C8" s="292" t="s">
        <v>123</v>
      </c>
      <c r="D8" s="285"/>
      <c r="E8" s="285"/>
      <c r="F8" s="285"/>
    </row>
    <row r="9" spans="1:6">
      <c r="A9" s="169"/>
      <c r="B9" s="183" t="s">
        <v>124</v>
      </c>
      <c r="C9" s="333" t="s">
        <v>125</v>
      </c>
      <c r="D9" s="285"/>
      <c r="E9" s="285"/>
      <c r="F9" s="285"/>
    </row>
    <row r="10" spans="1:6">
      <c r="A10" s="169"/>
      <c r="B10" s="183" t="s">
        <v>126</v>
      </c>
      <c r="C10" s="333" t="s">
        <v>125</v>
      </c>
      <c r="D10" s="285"/>
      <c r="E10" s="285"/>
      <c r="F10" s="285"/>
    </row>
    <row r="11" spans="1:6">
      <c r="A11" s="169"/>
      <c r="B11" s="183" t="s">
        <v>127</v>
      </c>
      <c r="C11" s="333" t="s">
        <v>125</v>
      </c>
      <c r="D11" s="285"/>
      <c r="E11" s="285"/>
      <c r="F11" s="285"/>
    </row>
    <row r="12" spans="1:6">
      <c r="A12" s="169"/>
      <c r="B12" s="183"/>
      <c r="C12" s="261"/>
      <c r="D12" s="285"/>
      <c r="E12" s="285"/>
      <c r="F12" s="285"/>
    </row>
    <row r="13" spans="1:6">
      <c r="A13" s="169" t="s">
        <v>84</v>
      </c>
      <c r="B13" s="334"/>
      <c r="C13" s="89" t="s">
        <v>128</v>
      </c>
      <c r="D13" s="285"/>
      <c r="E13" s="285"/>
      <c r="F13" s="285"/>
    </row>
    <row r="14" spans="1:6">
      <c r="A14" s="169"/>
      <c r="B14" s="89"/>
      <c r="C14" s="292" t="s">
        <v>129</v>
      </c>
      <c r="D14" s="285"/>
      <c r="E14" s="285"/>
      <c r="F14" s="285"/>
    </row>
    <row r="15" spans="1:6">
      <c r="A15" s="169"/>
      <c r="B15" s="89" t="s">
        <v>121</v>
      </c>
      <c r="C15" s="333" t="s">
        <v>125</v>
      </c>
      <c r="D15" s="285"/>
      <c r="E15" s="285"/>
      <c r="F15" s="285"/>
    </row>
    <row r="16" spans="1:6">
      <c r="A16" s="169"/>
      <c r="B16" s="89" t="s">
        <v>124</v>
      </c>
      <c r="C16" s="333" t="s">
        <v>125</v>
      </c>
      <c r="D16" s="285"/>
      <c r="E16" s="285"/>
      <c r="F16" s="285"/>
    </row>
    <row r="17" spans="1:6">
      <c r="A17" s="169"/>
      <c r="B17" s="89" t="s">
        <v>126</v>
      </c>
      <c r="C17" s="333" t="s">
        <v>125</v>
      </c>
      <c r="D17" s="285"/>
      <c r="E17" s="285"/>
      <c r="F17" s="285"/>
    </row>
    <row r="18" spans="1:6">
      <c r="A18" s="169" t="s">
        <v>92</v>
      </c>
      <c r="B18" s="334"/>
      <c r="C18" s="335" t="s">
        <v>130</v>
      </c>
      <c r="D18" s="285"/>
      <c r="E18" s="285"/>
      <c r="F18" s="285"/>
    </row>
    <row r="19" spans="1:6">
      <c r="A19" s="169"/>
      <c r="B19" s="89"/>
      <c r="C19" s="292"/>
      <c r="D19" s="285"/>
      <c r="E19" s="285"/>
      <c r="F19" s="285"/>
    </row>
    <row r="20" spans="1:6">
      <c r="A20" s="169"/>
      <c r="B20" s="89"/>
      <c r="C20" s="292" t="s">
        <v>131</v>
      </c>
      <c r="D20" s="285"/>
      <c r="E20" s="285"/>
      <c r="F20" s="285"/>
    </row>
    <row r="21" spans="1:6">
      <c r="A21" s="169"/>
      <c r="B21" s="89" t="s">
        <v>121</v>
      </c>
      <c r="C21" s="333" t="s">
        <v>125</v>
      </c>
      <c r="D21" s="285"/>
      <c r="E21" s="285"/>
      <c r="F21" s="285"/>
    </row>
    <row r="22" spans="1:6">
      <c r="A22" s="169"/>
      <c r="B22" s="89" t="s">
        <v>124</v>
      </c>
      <c r="C22" s="333" t="s">
        <v>125</v>
      </c>
      <c r="D22" s="285"/>
      <c r="E22" s="285"/>
      <c r="F22" s="285"/>
    </row>
    <row r="23" spans="1:6">
      <c r="A23" s="169"/>
      <c r="B23" s="89" t="s">
        <v>126</v>
      </c>
      <c r="C23" s="333" t="s">
        <v>125</v>
      </c>
      <c r="D23" s="285"/>
      <c r="E23" s="285"/>
      <c r="F23" s="285"/>
    </row>
    <row r="24" spans="1:6">
      <c r="A24" s="169"/>
      <c r="B24" s="334"/>
      <c r="C24" s="335" t="s">
        <v>132</v>
      </c>
      <c r="D24" s="285"/>
      <c r="E24" s="285"/>
      <c r="F24" s="285"/>
    </row>
    <row r="25" spans="1:6">
      <c r="A25" s="182" t="s">
        <v>94</v>
      </c>
      <c r="B25" s="334"/>
      <c r="C25" s="335" t="s">
        <v>133</v>
      </c>
      <c r="D25" s="285"/>
      <c r="E25" s="285"/>
      <c r="F25" s="285"/>
    </row>
    <row r="26" spans="1:6" ht="31.2">
      <c r="A26" s="182" t="s">
        <v>97</v>
      </c>
      <c r="B26" s="89"/>
      <c r="C26" s="261" t="s">
        <v>134</v>
      </c>
      <c r="D26" s="285"/>
      <c r="E26" s="285"/>
      <c r="F26" s="285"/>
    </row>
    <row r="27" spans="1:6" ht="31.2">
      <c r="A27" s="182" t="s">
        <v>135</v>
      </c>
      <c r="B27" s="334"/>
      <c r="C27" s="335" t="s">
        <v>136</v>
      </c>
      <c r="D27" s="285"/>
      <c r="E27" s="285"/>
      <c r="F27" s="285"/>
    </row>
    <row r="28" spans="1:6">
      <c r="A28" s="607"/>
      <c r="F28" s="260"/>
    </row>
    <row r="29" spans="1:6">
      <c r="A29" s="607"/>
      <c r="F29" s="260"/>
    </row>
    <row r="30" spans="1:6">
      <c r="A30" s="607"/>
      <c r="F30" s="260"/>
    </row>
    <row r="31" spans="1:6">
      <c r="A31" s="607"/>
      <c r="F31" s="260"/>
    </row>
    <row r="32" spans="1:6">
      <c r="A32" s="607"/>
      <c r="F32" s="260"/>
    </row>
    <row r="33" spans="1:6">
      <c r="A33" s="607"/>
      <c r="F33" s="260"/>
    </row>
    <row r="34" spans="1:6">
      <c r="A34" s="607"/>
      <c r="F34" s="260"/>
    </row>
    <row r="35" spans="1:6">
      <c r="A35" s="608"/>
      <c r="B35" s="180"/>
      <c r="C35" s="609"/>
      <c r="D35" s="180"/>
      <c r="E35" s="257" t="s">
        <v>105</v>
      </c>
      <c r="F35" s="258"/>
    </row>
  </sheetData>
  <mergeCells count="10">
    <mergeCell ref="E35:F35"/>
    <mergeCell ref="A1:F1"/>
    <mergeCell ref="E2:F2"/>
    <mergeCell ref="E3:F3"/>
    <mergeCell ref="A4:C5"/>
    <mergeCell ref="A6:A12"/>
    <mergeCell ref="B7:B8"/>
    <mergeCell ref="D7:F27"/>
    <mergeCell ref="A13:A17"/>
    <mergeCell ref="A18:A24"/>
  </mergeCells>
  <printOptions horizontalCentered="1"/>
  <pageMargins left="0.78740157480314965" right="0.78740157480314965" top="0.78740157480314965" bottom="0.78740157480314965" header="0" footer="0"/>
  <pageSetup paperSize="9" scale="7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7B50B-16E3-4670-A7AC-60F648893C64}">
  <dimension ref="A1:E44"/>
  <sheetViews>
    <sheetView view="pageBreakPreview" topLeftCell="A31" workbookViewId="0">
      <selection activeCell="D27" sqref="D27"/>
    </sheetView>
  </sheetViews>
  <sheetFormatPr defaultRowHeight="15.6"/>
  <cols>
    <col min="1" max="1" width="6.44140625" style="350" customWidth="1"/>
    <col min="2" max="2" width="75.44140625" style="350" customWidth="1"/>
    <col min="3" max="3" width="16.6640625" style="350" customWidth="1"/>
    <col min="4" max="4" width="19.6640625" style="350" customWidth="1"/>
    <col min="5" max="5" width="18" style="350" customWidth="1"/>
    <col min="6" max="6" width="12.33203125" style="350" customWidth="1"/>
    <col min="7" max="248" width="8.88671875" style="350"/>
    <col min="249" max="249" width="6.44140625" style="350" customWidth="1"/>
    <col min="250" max="250" width="75.44140625" style="350" customWidth="1"/>
    <col min="251" max="251" width="19.5546875" style="350" customWidth="1"/>
    <col min="252" max="252" width="17.44140625" style="350" customWidth="1"/>
    <col min="253" max="253" width="16.33203125" style="350" customWidth="1"/>
    <col min="254" max="504" width="8.88671875" style="350"/>
    <col min="505" max="505" width="6.44140625" style="350" customWidth="1"/>
    <col min="506" max="506" width="75.44140625" style="350" customWidth="1"/>
    <col min="507" max="507" width="19.5546875" style="350" customWidth="1"/>
    <col min="508" max="508" width="17.44140625" style="350" customWidth="1"/>
    <col min="509" max="509" width="16.33203125" style="350" customWidth="1"/>
    <col min="510" max="760" width="8.88671875" style="350"/>
    <col min="761" max="761" width="6.44140625" style="350" customWidth="1"/>
    <col min="762" max="762" width="75.44140625" style="350" customWidth="1"/>
    <col min="763" max="763" width="19.5546875" style="350" customWidth="1"/>
    <col min="764" max="764" width="17.44140625" style="350" customWidth="1"/>
    <col min="765" max="765" width="16.33203125" style="350" customWidth="1"/>
    <col min="766" max="1016" width="8.88671875" style="350"/>
    <col min="1017" max="1017" width="6.44140625" style="350" customWidth="1"/>
    <col min="1018" max="1018" width="75.44140625" style="350" customWidth="1"/>
    <col min="1019" max="1019" width="19.5546875" style="350" customWidth="1"/>
    <col min="1020" max="1020" width="17.44140625" style="350" customWidth="1"/>
    <col min="1021" max="1021" width="16.33203125" style="350" customWidth="1"/>
    <col min="1022" max="1272" width="8.88671875" style="350"/>
    <col min="1273" max="1273" width="6.44140625" style="350" customWidth="1"/>
    <col min="1274" max="1274" width="75.44140625" style="350" customWidth="1"/>
    <col min="1275" max="1275" width="19.5546875" style="350" customWidth="1"/>
    <col min="1276" max="1276" width="17.44140625" style="350" customWidth="1"/>
    <col min="1277" max="1277" width="16.33203125" style="350" customWidth="1"/>
    <col min="1278" max="1528" width="8.88671875" style="350"/>
    <col min="1529" max="1529" width="6.44140625" style="350" customWidth="1"/>
    <col min="1530" max="1530" width="75.44140625" style="350" customWidth="1"/>
    <col min="1531" max="1531" width="19.5546875" style="350" customWidth="1"/>
    <col min="1532" max="1532" width="17.44140625" style="350" customWidth="1"/>
    <col min="1533" max="1533" width="16.33203125" style="350" customWidth="1"/>
    <col min="1534" max="1784" width="8.88671875" style="350"/>
    <col min="1785" max="1785" width="6.44140625" style="350" customWidth="1"/>
    <col min="1786" max="1786" width="75.44140625" style="350" customWidth="1"/>
    <col min="1787" max="1787" width="19.5546875" style="350" customWidth="1"/>
    <col min="1788" max="1788" width="17.44140625" style="350" customWidth="1"/>
    <col min="1789" max="1789" width="16.33203125" style="350" customWidth="1"/>
    <col min="1790" max="2040" width="8.88671875" style="350"/>
    <col min="2041" max="2041" width="6.44140625" style="350" customWidth="1"/>
    <col min="2042" max="2042" width="75.44140625" style="350" customWidth="1"/>
    <col min="2043" max="2043" width="19.5546875" style="350" customWidth="1"/>
    <col min="2044" max="2044" width="17.44140625" style="350" customWidth="1"/>
    <col min="2045" max="2045" width="16.33203125" style="350" customWidth="1"/>
    <col min="2046" max="2296" width="8.88671875" style="350"/>
    <col min="2297" max="2297" width="6.44140625" style="350" customWidth="1"/>
    <col min="2298" max="2298" width="75.44140625" style="350" customWidth="1"/>
    <col min="2299" max="2299" width="19.5546875" style="350" customWidth="1"/>
    <col min="2300" max="2300" width="17.44140625" style="350" customWidth="1"/>
    <col min="2301" max="2301" width="16.33203125" style="350" customWidth="1"/>
    <col min="2302" max="2552" width="8.88671875" style="350"/>
    <col min="2553" max="2553" width="6.44140625" style="350" customWidth="1"/>
    <col min="2554" max="2554" width="75.44140625" style="350" customWidth="1"/>
    <col min="2555" max="2555" width="19.5546875" style="350" customWidth="1"/>
    <col min="2556" max="2556" width="17.44140625" style="350" customWidth="1"/>
    <col min="2557" max="2557" width="16.33203125" style="350" customWidth="1"/>
    <col min="2558" max="2808" width="8.88671875" style="350"/>
    <col min="2809" max="2809" width="6.44140625" style="350" customWidth="1"/>
    <col min="2810" max="2810" width="75.44140625" style="350" customWidth="1"/>
    <col min="2811" max="2811" width="19.5546875" style="350" customWidth="1"/>
    <col min="2812" max="2812" width="17.44140625" style="350" customWidth="1"/>
    <col min="2813" max="2813" width="16.33203125" style="350" customWidth="1"/>
    <col min="2814" max="3064" width="8.88671875" style="350"/>
    <col min="3065" max="3065" width="6.44140625" style="350" customWidth="1"/>
    <col min="3066" max="3066" width="75.44140625" style="350" customWidth="1"/>
    <col min="3067" max="3067" width="19.5546875" style="350" customWidth="1"/>
    <col min="3068" max="3068" width="17.44140625" style="350" customWidth="1"/>
    <col min="3069" max="3069" width="16.33203125" style="350" customWidth="1"/>
    <col min="3070" max="3320" width="8.88671875" style="350"/>
    <col min="3321" max="3321" width="6.44140625" style="350" customWidth="1"/>
    <col min="3322" max="3322" width="75.44140625" style="350" customWidth="1"/>
    <col min="3323" max="3323" width="19.5546875" style="350" customWidth="1"/>
    <col min="3324" max="3324" width="17.44140625" style="350" customWidth="1"/>
    <col min="3325" max="3325" width="16.33203125" style="350" customWidth="1"/>
    <col min="3326" max="3576" width="8.88671875" style="350"/>
    <col min="3577" max="3577" width="6.44140625" style="350" customWidth="1"/>
    <col min="3578" max="3578" width="75.44140625" style="350" customWidth="1"/>
    <col min="3579" max="3579" width="19.5546875" style="350" customWidth="1"/>
    <col min="3580" max="3580" width="17.44140625" style="350" customWidth="1"/>
    <col min="3581" max="3581" width="16.33203125" style="350" customWidth="1"/>
    <col min="3582" max="3832" width="8.88671875" style="350"/>
    <col min="3833" max="3833" width="6.44140625" style="350" customWidth="1"/>
    <col min="3834" max="3834" width="75.44140625" style="350" customWidth="1"/>
    <col min="3835" max="3835" width="19.5546875" style="350" customWidth="1"/>
    <col min="3836" max="3836" width="17.44140625" style="350" customWidth="1"/>
    <col min="3837" max="3837" width="16.33203125" style="350" customWidth="1"/>
    <col min="3838" max="4088" width="8.88671875" style="350"/>
    <col min="4089" max="4089" width="6.44140625" style="350" customWidth="1"/>
    <col min="4090" max="4090" width="75.44140625" style="350" customWidth="1"/>
    <col min="4091" max="4091" width="19.5546875" style="350" customWidth="1"/>
    <col min="4092" max="4092" width="17.44140625" style="350" customWidth="1"/>
    <col min="4093" max="4093" width="16.33203125" style="350" customWidth="1"/>
    <col min="4094" max="4344" width="8.88671875" style="350"/>
    <col min="4345" max="4345" width="6.44140625" style="350" customWidth="1"/>
    <col min="4346" max="4346" width="75.44140625" style="350" customWidth="1"/>
    <col min="4347" max="4347" width="19.5546875" style="350" customWidth="1"/>
    <col min="4348" max="4348" width="17.44140625" style="350" customWidth="1"/>
    <col min="4349" max="4349" width="16.33203125" style="350" customWidth="1"/>
    <col min="4350" max="4600" width="8.88671875" style="350"/>
    <col min="4601" max="4601" width="6.44140625" style="350" customWidth="1"/>
    <col min="4602" max="4602" width="75.44140625" style="350" customWidth="1"/>
    <col min="4603" max="4603" width="19.5546875" style="350" customWidth="1"/>
    <col min="4604" max="4604" width="17.44140625" style="350" customWidth="1"/>
    <col min="4605" max="4605" width="16.33203125" style="350" customWidth="1"/>
    <col min="4606" max="4856" width="8.88671875" style="350"/>
    <col min="4857" max="4857" width="6.44140625" style="350" customWidth="1"/>
    <col min="4858" max="4858" width="75.44140625" style="350" customWidth="1"/>
    <col min="4859" max="4859" width="19.5546875" style="350" customWidth="1"/>
    <col min="4860" max="4860" width="17.44140625" style="350" customWidth="1"/>
    <col min="4861" max="4861" width="16.33203125" style="350" customWidth="1"/>
    <col min="4862" max="5112" width="8.88671875" style="350"/>
    <col min="5113" max="5113" width="6.44140625" style="350" customWidth="1"/>
    <col min="5114" max="5114" width="75.44140625" style="350" customWidth="1"/>
    <col min="5115" max="5115" width="19.5546875" style="350" customWidth="1"/>
    <col min="5116" max="5116" width="17.44140625" style="350" customWidth="1"/>
    <col min="5117" max="5117" width="16.33203125" style="350" customWidth="1"/>
    <col min="5118" max="5368" width="8.88671875" style="350"/>
    <col min="5369" max="5369" width="6.44140625" style="350" customWidth="1"/>
    <col min="5370" max="5370" width="75.44140625" style="350" customWidth="1"/>
    <col min="5371" max="5371" width="19.5546875" style="350" customWidth="1"/>
    <col min="5372" max="5372" width="17.44140625" style="350" customWidth="1"/>
    <col min="5373" max="5373" width="16.33203125" style="350" customWidth="1"/>
    <col min="5374" max="5624" width="8.88671875" style="350"/>
    <col min="5625" max="5625" width="6.44140625" style="350" customWidth="1"/>
    <col min="5626" max="5626" width="75.44140625" style="350" customWidth="1"/>
    <col min="5627" max="5627" width="19.5546875" style="350" customWidth="1"/>
    <col min="5628" max="5628" width="17.44140625" style="350" customWidth="1"/>
    <col min="5629" max="5629" width="16.33203125" style="350" customWidth="1"/>
    <col min="5630" max="5880" width="8.88671875" style="350"/>
    <col min="5881" max="5881" width="6.44140625" style="350" customWidth="1"/>
    <col min="5882" max="5882" width="75.44140625" style="350" customWidth="1"/>
    <col min="5883" max="5883" width="19.5546875" style="350" customWidth="1"/>
    <col min="5884" max="5884" width="17.44140625" style="350" customWidth="1"/>
    <col min="5885" max="5885" width="16.33203125" style="350" customWidth="1"/>
    <col min="5886" max="6136" width="8.88671875" style="350"/>
    <col min="6137" max="6137" width="6.44140625" style="350" customWidth="1"/>
    <col min="6138" max="6138" width="75.44140625" style="350" customWidth="1"/>
    <col min="6139" max="6139" width="19.5546875" style="350" customWidth="1"/>
    <col min="6140" max="6140" width="17.44140625" style="350" customWidth="1"/>
    <col min="6141" max="6141" width="16.33203125" style="350" customWidth="1"/>
    <col min="6142" max="6392" width="8.88671875" style="350"/>
    <col min="6393" max="6393" width="6.44140625" style="350" customWidth="1"/>
    <col min="6394" max="6394" width="75.44140625" style="350" customWidth="1"/>
    <col min="6395" max="6395" width="19.5546875" style="350" customWidth="1"/>
    <col min="6396" max="6396" width="17.44140625" style="350" customWidth="1"/>
    <col min="6397" max="6397" width="16.33203125" style="350" customWidth="1"/>
    <col min="6398" max="6648" width="8.88671875" style="350"/>
    <col min="6649" max="6649" width="6.44140625" style="350" customWidth="1"/>
    <col min="6650" max="6650" width="75.44140625" style="350" customWidth="1"/>
    <col min="6651" max="6651" width="19.5546875" style="350" customWidth="1"/>
    <col min="6652" max="6652" width="17.44140625" style="350" customWidth="1"/>
    <col min="6653" max="6653" width="16.33203125" style="350" customWidth="1"/>
    <col min="6654" max="6904" width="8.88671875" style="350"/>
    <col min="6905" max="6905" width="6.44140625" style="350" customWidth="1"/>
    <col min="6906" max="6906" width="75.44140625" style="350" customWidth="1"/>
    <col min="6907" max="6907" width="19.5546875" style="350" customWidth="1"/>
    <col min="6908" max="6908" width="17.44140625" style="350" customWidth="1"/>
    <col min="6909" max="6909" width="16.33203125" style="350" customWidth="1"/>
    <col min="6910" max="7160" width="8.88671875" style="350"/>
    <col min="7161" max="7161" width="6.44140625" style="350" customWidth="1"/>
    <col min="7162" max="7162" width="75.44140625" style="350" customWidth="1"/>
    <col min="7163" max="7163" width="19.5546875" style="350" customWidth="1"/>
    <col min="7164" max="7164" width="17.44140625" style="350" customWidth="1"/>
    <col min="7165" max="7165" width="16.33203125" style="350" customWidth="1"/>
    <col min="7166" max="7416" width="8.88671875" style="350"/>
    <col min="7417" max="7417" width="6.44140625" style="350" customWidth="1"/>
    <col min="7418" max="7418" width="75.44140625" style="350" customWidth="1"/>
    <col min="7419" max="7419" width="19.5546875" style="350" customWidth="1"/>
    <col min="7420" max="7420" width="17.44140625" style="350" customWidth="1"/>
    <col min="7421" max="7421" width="16.33203125" style="350" customWidth="1"/>
    <col min="7422" max="7672" width="8.88671875" style="350"/>
    <col min="7673" max="7673" width="6.44140625" style="350" customWidth="1"/>
    <col min="7674" max="7674" width="75.44140625" style="350" customWidth="1"/>
    <col min="7675" max="7675" width="19.5546875" style="350" customWidth="1"/>
    <col min="7676" max="7676" width="17.44140625" style="350" customWidth="1"/>
    <col min="7677" max="7677" width="16.33203125" style="350" customWidth="1"/>
    <col min="7678" max="7928" width="8.88671875" style="350"/>
    <col min="7929" max="7929" width="6.44140625" style="350" customWidth="1"/>
    <col min="7930" max="7930" width="75.44140625" style="350" customWidth="1"/>
    <col min="7931" max="7931" width="19.5546875" style="350" customWidth="1"/>
    <col min="7932" max="7932" width="17.44140625" style="350" customWidth="1"/>
    <col min="7933" max="7933" width="16.33203125" style="350" customWidth="1"/>
    <col min="7934" max="8184" width="8.88671875" style="350"/>
    <col min="8185" max="8185" width="6.44140625" style="350" customWidth="1"/>
    <col min="8186" max="8186" width="75.44140625" style="350" customWidth="1"/>
    <col min="8187" max="8187" width="19.5546875" style="350" customWidth="1"/>
    <col min="8188" max="8188" width="17.44140625" style="350" customWidth="1"/>
    <col min="8189" max="8189" width="16.33203125" style="350" customWidth="1"/>
    <col min="8190" max="8440" width="8.88671875" style="350"/>
    <col min="8441" max="8441" width="6.44140625" style="350" customWidth="1"/>
    <col min="8442" max="8442" width="75.44140625" style="350" customWidth="1"/>
    <col min="8443" max="8443" width="19.5546875" style="350" customWidth="1"/>
    <col min="8444" max="8444" width="17.44140625" style="350" customWidth="1"/>
    <col min="8445" max="8445" width="16.33203125" style="350" customWidth="1"/>
    <col min="8446" max="8696" width="8.88671875" style="350"/>
    <col min="8697" max="8697" width="6.44140625" style="350" customWidth="1"/>
    <col min="8698" max="8698" width="75.44140625" style="350" customWidth="1"/>
    <col min="8699" max="8699" width="19.5546875" style="350" customWidth="1"/>
    <col min="8700" max="8700" width="17.44140625" style="350" customWidth="1"/>
    <col min="8701" max="8701" width="16.33203125" style="350" customWidth="1"/>
    <col min="8702" max="8952" width="8.88671875" style="350"/>
    <col min="8953" max="8953" width="6.44140625" style="350" customWidth="1"/>
    <col min="8954" max="8954" width="75.44140625" style="350" customWidth="1"/>
    <col min="8955" max="8955" width="19.5546875" style="350" customWidth="1"/>
    <col min="8956" max="8956" width="17.44140625" style="350" customWidth="1"/>
    <col min="8957" max="8957" width="16.33203125" style="350" customWidth="1"/>
    <col min="8958" max="9208" width="8.88671875" style="350"/>
    <col min="9209" max="9209" width="6.44140625" style="350" customWidth="1"/>
    <col min="9210" max="9210" width="75.44140625" style="350" customWidth="1"/>
    <col min="9211" max="9211" width="19.5546875" style="350" customWidth="1"/>
    <col min="9212" max="9212" width="17.44140625" style="350" customWidth="1"/>
    <col min="9213" max="9213" width="16.33203125" style="350" customWidth="1"/>
    <col min="9214" max="9464" width="8.88671875" style="350"/>
    <col min="9465" max="9465" width="6.44140625" style="350" customWidth="1"/>
    <col min="9466" max="9466" width="75.44140625" style="350" customWidth="1"/>
    <col min="9467" max="9467" width="19.5546875" style="350" customWidth="1"/>
    <col min="9468" max="9468" width="17.44140625" style="350" customWidth="1"/>
    <col min="9469" max="9469" width="16.33203125" style="350" customWidth="1"/>
    <col min="9470" max="9720" width="8.88671875" style="350"/>
    <col min="9721" max="9721" width="6.44140625" style="350" customWidth="1"/>
    <col min="9722" max="9722" width="75.44140625" style="350" customWidth="1"/>
    <col min="9723" max="9723" width="19.5546875" style="350" customWidth="1"/>
    <col min="9724" max="9724" width="17.44140625" style="350" customWidth="1"/>
    <col min="9725" max="9725" width="16.33203125" style="350" customWidth="1"/>
    <col min="9726" max="9976" width="8.88671875" style="350"/>
    <col min="9977" max="9977" width="6.44140625" style="350" customWidth="1"/>
    <col min="9978" max="9978" width="75.44140625" style="350" customWidth="1"/>
    <col min="9979" max="9979" width="19.5546875" style="350" customWidth="1"/>
    <col min="9980" max="9980" width="17.44140625" style="350" customWidth="1"/>
    <col min="9981" max="9981" width="16.33203125" style="350" customWidth="1"/>
    <col min="9982" max="10232" width="8.88671875" style="350"/>
    <col min="10233" max="10233" width="6.44140625" style="350" customWidth="1"/>
    <col min="10234" max="10234" width="75.44140625" style="350" customWidth="1"/>
    <col min="10235" max="10235" width="19.5546875" style="350" customWidth="1"/>
    <col min="10236" max="10236" width="17.44140625" style="350" customWidth="1"/>
    <col min="10237" max="10237" width="16.33203125" style="350" customWidth="1"/>
    <col min="10238" max="10488" width="8.88671875" style="350"/>
    <col min="10489" max="10489" width="6.44140625" style="350" customWidth="1"/>
    <col min="10490" max="10490" width="75.44140625" style="350" customWidth="1"/>
    <col min="10491" max="10491" width="19.5546875" style="350" customWidth="1"/>
    <col min="10492" max="10492" width="17.44140625" style="350" customWidth="1"/>
    <col min="10493" max="10493" width="16.33203125" style="350" customWidth="1"/>
    <col min="10494" max="10744" width="8.88671875" style="350"/>
    <col min="10745" max="10745" width="6.44140625" style="350" customWidth="1"/>
    <col min="10746" max="10746" width="75.44140625" style="350" customWidth="1"/>
    <col min="10747" max="10747" width="19.5546875" style="350" customWidth="1"/>
    <col min="10748" max="10748" width="17.44140625" style="350" customWidth="1"/>
    <col min="10749" max="10749" width="16.33203125" style="350" customWidth="1"/>
    <col min="10750" max="11000" width="8.88671875" style="350"/>
    <col min="11001" max="11001" width="6.44140625" style="350" customWidth="1"/>
    <col min="11002" max="11002" width="75.44140625" style="350" customWidth="1"/>
    <col min="11003" max="11003" width="19.5546875" style="350" customWidth="1"/>
    <col min="11004" max="11004" width="17.44140625" style="350" customWidth="1"/>
    <col min="11005" max="11005" width="16.33203125" style="350" customWidth="1"/>
    <col min="11006" max="11256" width="8.88671875" style="350"/>
    <col min="11257" max="11257" width="6.44140625" style="350" customWidth="1"/>
    <col min="11258" max="11258" width="75.44140625" style="350" customWidth="1"/>
    <col min="11259" max="11259" width="19.5546875" style="350" customWidth="1"/>
    <col min="11260" max="11260" width="17.44140625" style="350" customWidth="1"/>
    <col min="11261" max="11261" width="16.33203125" style="350" customWidth="1"/>
    <col min="11262" max="11512" width="8.88671875" style="350"/>
    <col min="11513" max="11513" width="6.44140625" style="350" customWidth="1"/>
    <col min="11514" max="11514" width="75.44140625" style="350" customWidth="1"/>
    <col min="11515" max="11515" width="19.5546875" style="350" customWidth="1"/>
    <col min="11516" max="11516" width="17.44140625" style="350" customWidth="1"/>
    <col min="11517" max="11517" width="16.33203125" style="350" customWidth="1"/>
    <col min="11518" max="11768" width="8.88671875" style="350"/>
    <col min="11769" max="11769" width="6.44140625" style="350" customWidth="1"/>
    <col min="11770" max="11770" width="75.44140625" style="350" customWidth="1"/>
    <col min="11771" max="11771" width="19.5546875" style="350" customWidth="1"/>
    <col min="11772" max="11772" width="17.44140625" style="350" customWidth="1"/>
    <col min="11773" max="11773" width="16.33203125" style="350" customWidth="1"/>
    <col min="11774" max="12024" width="8.88671875" style="350"/>
    <col min="12025" max="12025" width="6.44140625" style="350" customWidth="1"/>
    <col min="12026" max="12026" width="75.44140625" style="350" customWidth="1"/>
    <col min="12027" max="12027" width="19.5546875" style="350" customWidth="1"/>
    <col min="12028" max="12028" width="17.44140625" style="350" customWidth="1"/>
    <col min="12029" max="12029" width="16.33203125" style="350" customWidth="1"/>
    <col min="12030" max="12280" width="8.88671875" style="350"/>
    <col min="12281" max="12281" width="6.44140625" style="350" customWidth="1"/>
    <col min="12282" max="12282" width="75.44140625" style="350" customWidth="1"/>
    <col min="12283" max="12283" width="19.5546875" style="350" customWidth="1"/>
    <col min="12284" max="12284" width="17.44140625" style="350" customWidth="1"/>
    <col min="12285" max="12285" width="16.33203125" style="350" customWidth="1"/>
    <col min="12286" max="12536" width="8.88671875" style="350"/>
    <col min="12537" max="12537" width="6.44140625" style="350" customWidth="1"/>
    <col min="12538" max="12538" width="75.44140625" style="350" customWidth="1"/>
    <col min="12539" max="12539" width="19.5546875" style="350" customWidth="1"/>
    <col min="12540" max="12540" width="17.44140625" style="350" customWidth="1"/>
    <col min="12541" max="12541" width="16.33203125" style="350" customWidth="1"/>
    <col min="12542" max="12792" width="8.88671875" style="350"/>
    <col min="12793" max="12793" width="6.44140625" style="350" customWidth="1"/>
    <col min="12794" max="12794" width="75.44140625" style="350" customWidth="1"/>
    <col min="12795" max="12795" width="19.5546875" style="350" customWidth="1"/>
    <col min="12796" max="12796" width="17.44140625" style="350" customWidth="1"/>
    <col min="12797" max="12797" width="16.33203125" style="350" customWidth="1"/>
    <col min="12798" max="13048" width="8.88671875" style="350"/>
    <col min="13049" max="13049" width="6.44140625" style="350" customWidth="1"/>
    <col min="13050" max="13050" width="75.44140625" style="350" customWidth="1"/>
    <col min="13051" max="13051" width="19.5546875" style="350" customWidth="1"/>
    <col min="13052" max="13052" width="17.44140625" style="350" customWidth="1"/>
    <col min="13053" max="13053" width="16.33203125" style="350" customWidth="1"/>
    <col min="13054" max="13304" width="8.88671875" style="350"/>
    <col min="13305" max="13305" width="6.44140625" style="350" customWidth="1"/>
    <col min="13306" max="13306" width="75.44140625" style="350" customWidth="1"/>
    <col min="13307" max="13307" width="19.5546875" style="350" customWidth="1"/>
    <col min="13308" max="13308" width="17.44140625" style="350" customWidth="1"/>
    <col min="13309" max="13309" width="16.33203125" style="350" customWidth="1"/>
    <col min="13310" max="13560" width="8.88671875" style="350"/>
    <col min="13561" max="13561" width="6.44140625" style="350" customWidth="1"/>
    <col min="13562" max="13562" width="75.44140625" style="350" customWidth="1"/>
    <col min="13563" max="13563" width="19.5546875" style="350" customWidth="1"/>
    <col min="13564" max="13564" width="17.44140625" style="350" customWidth="1"/>
    <col min="13565" max="13565" width="16.33203125" style="350" customWidth="1"/>
    <col min="13566" max="13816" width="8.88671875" style="350"/>
    <col min="13817" max="13817" width="6.44140625" style="350" customWidth="1"/>
    <col min="13818" max="13818" width="75.44140625" style="350" customWidth="1"/>
    <col min="13819" max="13819" width="19.5546875" style="350" customWidth="1"/>
    <col min="13820" max="13820" width="17.44140625" style="350" customWidth="1"/>
    <col min="13821" max="13821" width="16.33203125" style="350" customWidth="1"/>
    <col min="13822" max="14072" width="8.88671875" style="350"/>
    <col min="14073" max="14073" width="6.44140625" style="350" customWidth="1"/>
    <col min="14074" max="14074" width="75.44140625" style="350" customWidth="1"/>
    <col min="14075" max="14075" width="19.5546875" style="350" customWidth="1"/>
    <col min="14076" max="14076" width="17.44140625" style="350" customWidth="1"/>
    <col min="14077" max="14077" width="16.33203125" style="350" customWidth="1"/>
    <col min="14078" max="14328" width="8.88671875" style="350"/>
    <col min="14329" max="14329" width="6.44140625" style="350" customWidth="1"/>
    <col min="14330" max="14330" width="75.44140625" style="350" customWidth="1"/>
    <col min="14331" max="14331" width="19.5546875" style="350" customWidth="1"/>
    <col min="14332" max="14332" width="17.44140625" style="350" customWidth="1"/>
    <col min="14333" max="14333" width="16.33203125" style="350" customWidth="1"/>
    <col min="14334" max="14584" width="8.88671875" style="350"/>
    <col min="14585" max="14585" width="6.44140625" style="350" customWidth="1"/>
    <col min="14586" max="14586" width="75.44140625" style="350" customWidth="1"/>
    <col min="14587" max="14587" width="19.5546875" style="350" customWidth="1"/>
    <col min="14588" max="14588" width="17.44140625" style="350" customWidth="1"/>
    <col min="14589" max="14589" width="16.33203125" style="350" customWidth="1"/>
    <col min="14590" max="14840" width="8.88671875" style="350"/>
    <col min="14841" max="14841" width="6.44140625" style="350" customWidth="1"/>
    <col min="14842" max="14842" width="75.44140625" style="350" customWidth="1"/>
    <col min="14843" max="14843" width="19.5546875" style="350" customWidth="1"/>
    <col min="14844" max="14844" width="17.44140625" style="350" customWidth="1"/>
    <col min="14845" max="14845" width="16.33203125" style="350" customWidth="1"/>
    <col min="14846" max="15096" width="8.88671875" style="350"/>
    <col min="15097" max="15097" width="6.44140625" style="350" customWidth="1"/>
    <col min="15098" max="15098" width="75.44140625" style="350" customWidth="1"/>
    <col min="15099" max="15099" width="19.5546875" style="350" customWidth="1"/>
    <col min="15100" max="15100" width="17.44140625" style="350" customWidth="1"/>
    <col min="15101" max="15101" width="16.33203125" style="350" customWidth="1"/>
    <col min="15102" max="15352" width="8.88671875" style="350"/>
    <col min="15353" max="15353" width="6.44140625" style="350" customWidth="1"/>
    <col min="15354" max="15354" width="75.44140625" style="350" customWidth="1"/>
    <col min="15355" max="15355" width="19.5546875" style="350" customWidth="1"/>
    <col min="15356" max="15356" width="17.44140625" style="350" customWidth="1"/>
    <col min="15357" max="15357" width="16.33203125" style="350" customWidth="1"/>
    <col min="15358" max="15608" width="8.88671875" style="350"/>
    <col min="15609" max="15609" width="6.44140625" style="350" customWidth="1"/>
    <col min="15610" max="15610" width="75.44140625" style="350" customWidth="1"/>
    <col min="15611" max="15611" width="19.5546875" style="350" customWidth="1"/>
    <col min="15612" max="15612" width="17.44140625" style="350" customWidth="1"/>
    <col min="15613" max="15613" width="16.33203125" style="350" customWidth="1"/>
    <col min="15614" max="15864" width="8.88671875" style="350"/>
    <col min="15865" max="15865" width="6.44140625" style="350" customWidth="1"/>
    <col min="15866" max="15866" width="75.44140625" style="350" customWidth="1"/>
    <col min="15867" max="15867" width="19.5546875" style="350" customWidth="1"/>
    <col min="15868" max="15868" width="17.44140625" style="350" customWidth="1"/>
    <col min="15869" max="15869" width="16.33203125" style="350" customWidth="1"/>
    <col min="15870" max="16120" width="8.88671875" style="350"/>
    <col min="16121" max="16121" width="6.44140625" style="350" customWidth="1"/>
    <col min="16122" max="16122" width="75.44140625" style="350" customWidth="1"/>
    <col min="16123" max="16123" width="19.5546875" style="350" customWidth="1"/>
    <col min="16124" max="16124" width="17.44140625" style="350" customWidth="1"/>
    <col min="16125" max="16125" width="16.33203125" style="350" customWidth="1"/>
    <col min="16126" max="16384" width="8.88671875" style="350"/>
  </cols>
  <sheetData>
    <row r="1" spans="1:5">
      <c r="A1" s="369"/>
      <c r="B1" s="369"/>
      <c r="C1" s="369"/>
      <c r="D1" s="369"/>
      <c r="E1" s="369"/>
    </row>
    <row r="3" spans="1:5">
      <c r="A3" s="350" t="s">
        <v>1077</v>
      </c>
      <c r="D3" s="350" t="s">
        <v>1534</v>
      </c>
    </row>
    <row r="4" spans="1:5">
      <c r="A4" s="350" t="s">
        <v>1078</v>
      </c>
    </row>
    <row r="5" spans="1:5" ht="41.4" customHeight="1">
      <c r="A5" s="129" t="s">
        <v>773</v>
      </c>
      <c r="B5" s="129" t="s">
        <v>1079</v>
      </c>
      <c r="C5" s="106" t="s">
        <v>2339</v>
      </c>
      <c r="D5" s="106" t="s">
        <v>2340</v>
      </c>
      <c r="E5" s="106" t="s">
        <v>2344</v>
      </c>
    </row>
    <row r="6" spans="1:5">
      <c r="A6" s="90" t="s">
        <v>76</v>
      </c>
      <c r="B6" s="90" t="s">
        <v>1080</v>
      </c>
      <c r="C6" s="127" t="s">
        <v>480</v>
      </c>
      <c r="D6" s="127"/>
      <c r="E6" s="127"/>
    </row>
    <row r="7" spans="1:5" ht="46.8">
      <c r="A7" s="99">
        <v>1</v>
      </c>
      <c r="B7" s="107" t="s">
        <v>1081</v>
      </c>
      <c r="C7" s="127"/>
      <c r="D7" s="127"/>
      <c r="E7" s="127"/>
    </row>
    <row r="8" spans="1:5" ht="31.2">
      <c r="A8" s="99">
        <v>2</v>
      </c>
      <c r="B8" s="133" t="s">
        <v>1082</v>
      </c>
      <c r="C8" s="127"/>
      <c r="D8" s="127"/>
      <c r="E8" s="127"/>
    </row>
    <row r="9" spans="1:5" ht="31.2">
      <c r="A9" s="99">
        <v>3</v>
      </c>
      <c r="B9" s="133" t="s">
        <v>1083</v>
      </c>
      <c r="C9" s="127"/>
      <c r="D9" s="127"/>
      <c r="E9" s="127"/>
    </row>
    <row r="10" spans="1:5">
      <c r="A10" s="99">
        <v>4</v>
      </c>
      <c r="B10" s="133" t="s">
        <v>1084</v>
      </c>
      <c r="C10" s="127"/>
      <c r="D10" s="127"/>
      <c r="E10" s="127"/>
    </row>
    <row r="11" spans="1:5">
      <c r="A11" s="99">
        <v>5</v>
      </c>
      <c r="B11" s="133" t="s">
        <v>1085</v>
      </c>
      <c r="C11" s="127"/>
      <c r="D11" s="127"/>
      <c r="E11" s="127"/>
    </row>
    <row r="15" spans="1:5" ht="34.5" customHeight="1">
      <c r="A15" s="127" t="s">
        <v>773</v>
      </c>
      <c r="B15" s="127" t="s">
        <v>1079</v>
      </c>
      <c r="C15" s="106" t="s">
        <v>1445</v>
      </c>
      <c r="D15" s="106" t="s">
        <v>1446</v>
      </c>
      <c r="E15" s="106" t="s">
        <v>1828</v>
      </c>
    </row>
    <row r="16" spans="1:5" ht="34.5" customHeight="1">
      <c r="A16" s="127"/>
      <c r="B16" s="127"/>
      <c r="C16" s="106" t="s">
        <v>15</v>
      </c>
      <c r="D16" s="109" t="s">
        <v>1815</v>
      </c>
      <c r="E16" s="106" t="s">
        <v>1570</v>
      </c>
    </row>
    <row r="17" spans="1:5">
      <c r="A17" s="99" t="s">
        <v>84</v>
      </c>
      <c r="B17" s="90" t="s">
        <v>1086</v>
      </c>
      <c r="C17" s="109"/>
      <c r="D17" s="90"/>
      <c r="E17" s="109"/>
    </row>
    <row r="18" spans="1:5" ht="46.8">
      <c r="A18" s="99">
        <v>1</v>
      </c>
      <c r="B18" s="145" t="s">
        <v>1081</v>
      </c>
      <c r="C18" s="165">
        <v>28525.08898</v>
      </c>
      <c r="D18" s="166">
        <v>14295.467828999999</v>
      </c>
      <c r="E18" s="166"/>
    </row>
    <row r="19" spans="1:5" ht="31.2">
      <c r="A19" s="99">
        <v>2</v>
      </c>
      <c r="B19" s="145" t="s">
        <v>1082</v>
      </c>
      <c r="C19" s="165">
        <v>28216.089680000001</v>
      </c>
      <c r="D19" s="166">
        <v>14105.2027</v>
      </c>
      <c r="E19" s="166"/>
    </row>
    <row r="20" spans="1:5" ht="31.2">
      <c r="A20" s="99">
        <v>3</v>
      </c>
      <c r="B20" s="145" t="s">
        <v>1083</v>
      </c>
      <c r="C20" s="165">
        <v>0</v>
      </c>
      <c r="D20" s="165">
        <v>0</v>
      </c>
      <c r="E20" s="166"/>
    </row>
    <row r="21" spans="1:5">
      <c r="A21" s="99">
        <v>4</v>
      </c>
      <c r="B21" s="145" t="s">
        <v>1087</v>
      </c>
      <c r="C21" s="165">
        <f>C18-C19-C20</f>
        <v>308.99929999999949</v>
      </c>
      <c r="D21" s="165">
        <f t="shared" ref="D21:E21" si="0">D18-D19-D20</f>
        <v>190.26512899999943</v>
      </c>
      <c r="E21" s="165">
        <f t="shared" si="0"/>
        <v>0</v>
      </c>
    </row>
    <row r="22" spans="1:5">
      <c r="A22" s="99">
        <v>5</v>
      </c>
      <c r="B22" s="145" t="s">
        <v>1088</v>
      </c>
      <c r="C22" s="167">
        <f>C21/C18</f>
        <v>1.0832544649261231E-2</v>
      </c>
      <c r="D22" s="167">
        <f t="shared" ref="D22:E22" si="1">(D18-D19)/D18</f>
        <v>1.3309472014201925E-2</v>
      </c>
      <c r="E22" s="167" t="e">
        <f t="shared" si="1"/>
        <v>#DIV/0!</v>
      </c>
    </row>
    <row r="24" spans="1:5" ht="32.25" customHeight="1">
      <c r="A24" s="131" t="s">
        <v>92</v>
      </c>
      <c r="B24" s="131" t="s">
        <v>1089</v>
      </c>
      <c r="C24" s="106" t="s">
        <v>2339</v>
      </c>
      <c r="D24" s="106" t="s">
        <v>1446</v>
      </c>
      <c r="E24" s="106" t="s">
        <v>2346</v>
      </c>
    </row>
    <row r="25" spans="1:5">
      <c r="A25" s="131"/>
      <c r="B25" s="131"/>
      <c r="C25" s="109" t="s">
        <v>1090</v>
      </c>
      <c r="D25" s="109" t="s">
        <v>1815</v>
      </c>
      <c r="E25" s="109" t="s">
        <v>1091</v>
      </c>
    </row>
    <row r="26" spans="1:5">
      <c r="A26" s="90"/>
      <c r="B26" s="133" t="s">
        <v>1092</v>
      </c>
      <c r="C26" s="166"/>
      <c r="D26" s="166"/>
      <c r="E26" s="166"/>
    </row>
    <row r="27" spans="1:5" ht="46.8">
      <c r="A27" s="99">
        <v>1</v>
      </c>
      <c r="B27" s="133" t="s">
        <v>1594</v>
      </c>
      <c r="C27" s="166">
        <v>38298.011145999997</v>
      </c>
      <c r="D27" s="166">
        <v>19511.186326999999</v>
      </c>
      <c r="E27" s="166"/>
    </row>
    <row r="28" spans="1:5">
      <c r="A28" s="99">
        <v>2</v>
      </c>
      <c r="B28" s="133" t="s">
        <v>1093</v>
      </c>
      <c r="C28" s="90">
        <v>35491.618596</v>
      </c>
      <c r="D28" s="166">
        <v>18164.486851000001</v>
      </c>
      <c r="E28" s="166"/>
    </row>
    <row r="29" spans="1:5" ht="31.2">
      <c r="A29" s="99">
        <v>3</v>
      </c>
      <c r="B29" s="133" t="s">
        <v>1094</v>
      </c>
      <c r="C29" s="166">
        <v>2120.4566589999999</v>
      </c>
      <c r="D29" s="166">
        <v>1022.1375860000001</v>
      </c>
      <c r="E29" s="166"/>
    </row>
    <row r="30" spans="1:5">
      <c r="A30" s="99">
        <v>4</v>
      </c>
      <c r="B30" s="90" t="s">
        <v>1095</v>
      </c>
      <c r="C30" s="165">
        <f>C27-C28-C29</f>
        <v>685.9358909999969</v>
      </c>
      <c r="D30" s="165">
        <f t="shared" ref="D30:E30" si="2">D27-D28-D29</f>
        <v>324.5618899999979</v>
      </c>
      <c r="E30" s="165">
        <f t="shared" si="2"/>
        <v>0</v>
      </c>
    </row>
    <row r="31" spans="1:5">
      <c r="A31" s="99">
        <v>5</v>
      </c>
      <c r="B31" s="133" t="s">
        <v>1096</v>
      </c>
      <c r="C31" s="167">
        <f>C30/C27</f>
        <v>1.7910483350821179E-2</v>
      </c>
      <c r="D31" s="167">
        <f t="shared" ref="D31:E31" si="3">D30/D27</f>
        <v>1.6634656886591367E-2</v>
      </c>
      <c r="E31" s="167" t="e">
        <f t="shared" si="3"/>
        <v>#DIV/0!</v>
      </c>
    </row>
    <row r="33" spans="1:5" s="378" customFormat="1" ht="31.2" customHeight="1">
      <c r="A33" s="109" t="s">
        <v>94</v>
      </c>
      <c r="B33" s="129" t="s">
        <v>1097</v>
      </c>
      <c r="C33" s="106" t="s">
        <v>1445</v>
      </c>
      <c r="D33" s="106" t="s">
        <v>1446</v>
      </c>
      <c r="E33" s="106" t="s">
        <v>1828</v>
      </c>
    </row>
    <row r="34" spans="1:5" s="378" customFormat="1">
      <c r="A34" s="109"/>
      <c r="B34" s="129"/>
      <c r="C34" s="106" t="s">
        <v>15</v>
      </c>
      <c r="D34" s="109" t="s">
        <v>1815</v>
      </c>
      <c r="E34" s="106" t="s">
        <v>1570</v>
      </c>
    </row>
    <row r="35" spans="1:5" ht="46.8">
      <c r="A35" s="99">
        <v>1</v>
      </c>
      <c r="B35" s="133" t="s">
        <v>1575</v>
      </c>
      <c r="C35" s="74">
        <v>38747.125482000003</v>
      </c>
      <c r="D35" s="74">
        <v>19777.346524</v>
      </c>
      <c r="E35" s="90"/>
    </row>
    <row r="36" spans="1:5" ht="31.2">
      <c r="A36" s="99">
        <v>2</v>
      </c>
      <c r="B36" s="133" t="s">
        <v>1576</v>
      </c>
      <c r="C36" s="74">
        <v>37752.427529000001</v>
      </c>
      <c r="D36" s="74">
        <v>19262.624356</v>
      </c>
      <c r="E36" s="90"/>
    </row>
    <row r="37" spans="1:5">
      <c r="A37" s="99">
        <v>3</v>
      </c>
      <c r="B37" s="90" t="s">
        <v>1098</v>
      </c>
      <c r="C37" s="74">
        <f>C35-C36</f>
        <v>994.6979530000026</v>
      </c>
      <c r="D37" s="74">
        <f>D35-D36</f>
        <v>514.72216800000024</v>
      </c>
      <c r="E37" s="90"/>
    </row>
    <row r="38" spans="1:5">
      <c r="A38" s="99">
        <v>4</v>
      </c>
      <c r="B38" s="133" t="s">
        <v>1099</v>
      </c>
      <c r="C38" s="168">
        <f>C37/C35</f>
        <v>2.5671528936052044E-2</v>
      </c>
      <c r="D38" s="168">
        <f>D37/D35</f>
        <v>2.6025845649990505E-2</v>
      </c>
      <c r="E38" s="90"/>
    </row>
    <row r="39" spans="1:5">
      <c r="B39" s="401"/>
      <c r="C39" s="413"/>
      <c r="D39" s="413"/>
    </row>
    <row r="44" spans="1:5">
      <c r="D44" s="369" t="s">
        <v>1100</v>
      </c>
      <c r="E44" s="369"/>
    </row>
  </sheetData>
  <mergeCells count="7">
    <mergeCell ref="D44:E44"/>
    <mergeCell ref="A24:A25"/>
    <mergeCell ref="B24:B25"/>
    <mergeCell ref="C6:E11"/>
    <mergeCell ref="A1:E1"/>
    <mergeCell ref="A15:A16"/>
    <mergeCell ref="B15:B16"/>
  </mergeCells>
  <printOptions horizontalCentered="1"/>
  <pageMargins left="0.78740157480314965" right="0.78740157480314965" top="0.78740157480314965" bottom="0.78740157480314965" header="0" footer="0"/>
  <pageSetup paperSize="9" scale="75" orientation="landscape" r:id="rId1"/>
  <rowBreaks count="1" manualBreakCount="1">
    <brk id="23" max="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25C44-44CE-402C-AD67-D41D1F8773B9}">
  <dimension ref="A1:H223"/>
  <sheetViews>
    <sheetView view="pageBreakPreview" topLeftCell="A4" workbookViewId="0">
      <selection activeCell="D27" sqref="D27"/>
    </sheetView>
  </sheetViews>
  <sheetFormatPr defaultColWidth="9.109375" defaultRowHeight="15.6"/>
  <cols>
    <col min="1" max="1" width="23" style="408" bestFit="1" customWidth="1"/>
    <col min="2" max="2" width="32.5546875" style="408" customWidth="1"/>
    <col min="3" max="6" width="11.33203125" style="272" customWidth="1"/>
    <col min="7" max="7" width="20.5546875" style="272" customWidth="1"/>
    <col min="8" max="8" width="20.44140625" style="272" customWidth="1"/>
    <col min="9" max="9" width="28" style="408" customWidth="1"/>
    <col min="10" max="16384" width="9.109375" style="408"/>
  </cols>
  <sheetData>
    <row r="1" spans="1:8">
      <c r="A1" s="409" t="s">
        <v>2347</v>
      </c>
      <c r="B1" s="409"/>
      <c r="C1" s="409"/>
      <c r="D1" s="409"/>
      <c r="E1" s="409"/>
      <c r="F1" s="409"/>
      <c r="G1" s="409"/>
      <c r="H1" s="409"/>
    </row>
    <row r="2" spans="1:8">
      <c r="A2" s="409" t="s">
        <v>1101</v>
      </c>
      <c r="B2" s="409"/>
      <c r="C2" s="409"/>
      <c r="D2" s="409"/>
      <c r="E2" s="409"/>
      <c r="F2" s="409"/>
      <c r="G2" s="409"/>
      <c r="H2" s="409"/>
    </row>
    <row r="3" spans="1:8">
      <c r="A3" s="409" t="s">
        <v>2298</v>
      </c>
      <c r="B3" s="409"/>
      <c r="C3" s="409"/>
      <c r="D3" s="409"/>
      <c r="E3" s="409"/>
      <c r="F3" s="409"/>
      <c r="G3" s="409"/>
      <c r="H3" s="409"/>
    </row>
    <row r="4" spans="1:8">
      <c r="A4" s="409" t="s">
        <v>1102</v>
      </c>
      <c r="B4" s="409"/>
      <c r="C4" s="409"/>
      <c r="D4" s="409"/>
      <c r="E4" s="409"/>
      <c r="F4" s="409"/>
      <c r="G4" s="409"/>
      <c r="H4" s="409"/>
    </row>
    <row r="5" spans="1:8" s="411" customFormat="1">
      <c r="A5" s="146" t="s">
        <v>1103</v>
      </c>
      <c r="B5" s="146" t="s">
        <v>1104</v>
      </c>
      <c r="C5" s="155" t="s">
        <v>1105</v>
      </c>
      <c r="D5" s="155"/>
      <c r="E5" s="155"/>
      <c r="F5" s="155"/>
      <c r="G5" s="155" t="s">
        <v>1106</v>
      </c>
      <c r="H5" s="155" t="s">
        <v>1107</v>
      </c>
    </row>
    <row r="6" spans="1:8" s="411" customFormat="1">
      <c r="A6" s="146"/>
      <c r="B6" s="146"/>
      <c r="C6" s="155" t="s">
        <v>1108</v>
      </c>
      <c r="D6" s="155"/>
      <c r="E6" s="155" t="s">
        <v>1109</v>
      </c>
      <c r="F6" s="155"/>
      <c r="G6" s="155"/>
      <c r="H6" s="155"/>
    </row>
    <row r="7" spans="1:8" s="411" customFormat="1" ht="31.2">
      <c r="A7" s="146"/>
      <c r="B7" s="146"/>
      <c r="C7" s="156" t="s">
        <v>1110</v>
      </c>
      <c r="D7" s="156" t="s">
        <v>79</v>
      </c>
      <c r="E7" s="156" t="s">
        <v>1111</v>
      </c>
      <c r="F7" s="156" t="s">
        <v>79</v>
      </c>
      <c r="G7" s="155"/>
      <c r="H7" s="155"/>
    </row>
    <row r="8" spans="1:8">
      <c r="A8" s="686" t="s">
        <v>4</v>
      </c>
      <c r="B8" s="687" t="s">
        <v>1112</v>
      </c>
      <c r="C8" s="157" t="s">
        <v>1112</v>
      </c>
      <c r="D8" s="157" t="s">
        <v>1112</v>
      </c>
      <c r="E8" s="157" t="s">
        <v>1112</v>
      </c>
      <c r="F8" s="157" t="s">
        <v>1112</v>
      </c>
      <c r="G8" s="157"/>
      <c r="H8" s="157" t="s">
        <v>1112</v>
      </c>
    </row>
    <row r="9" spans="1:8">
      <c r="A9" s="686"/>
      <c r="B9" s="687"/>
      <c r="C9" s="153"/>
      <c r="D9" s="153"/>
      <c r="E9" s="153"/>
      <c r="F9" s="153"/>
      <c r="G9" s="153"/>
      <c r="H9" s="153"/>
    </row>
    <row r="10" spans="1:8">
      <c r="A10" s="688" t="s">
        <v>1113</v>
      </c>
      <c r="B10" s="687" t="s">
        <v>1114</v>
      </c>
      <c r="C10" s="153">
        <v>0</v>
      </c>
      <c r="D10" s="153">
        <v>0</v>
      </c>
      <c r="E10" s="153">
        <v>0</v>
      </c>
      <c r="F10" s="153">
        <v>0</v>
      </c>
      <c r="G10" s="153">
        <v>45.076120000000003</v>
      </c>
      <c r="H10" s="152">
        <v>45.076120000000003</v>
      </c>
    </row>
    <row r="11" spans="1:8">
      <c r="A11" s="687" t="s">
        <v>1113</v>
      </c>
      <c r="B11" s="687" t="s">
        <v>1115</v>
      </c>
      <c r="C11" s="153">
        <v>0</v>
      </c>
      <c r="D11" s="153">
        <v>0</v>
      </c>
      <c r="E11" s="153">
        <v>107.67356700000001</v>
      </c>
      <c r="F11" s="153">
        <v>0</v>
      </c>
      <c r="G11" s="153">
        <v>0</v>
      </c>
      <c r="H11" s="152">
        <v>107.67356700000001</v>
      </c>
    </row>
    <row r="12" spans="1:8">
      <c r="A12" s="687" t="s">
        <v>1113</v>
      </c>
      <c r="B12" s="687" t="s">
        <v>1116</v>
      </c>
      <c r="C12" s="153">
        <v>0</v>
      </c>
      <c r="D12" s="153">
        <v>0</v>
      </c>
      <c r="E12" s="153">
        <v>45.001385999999997</v>
      </c>
      <c r="F12" s="153">
        <v>0</v>
      </c>
      <c r="G12" s="153">
        <v>0</v>
      </c>
      <c r="H12" s="152">
        <v>45.001385999999997</v>
      </c>
    </row>
    <row r="13" spans="1:8">
      <c r="A13" s="687" t="s">
        <v>1113</v>
      </c>
      <c r="B13" s="687" t="s">
        <v>1117</v>
      </c>
      <c r="C13" s="153">
        <v>0</v>
      </c>
      <c r="D13" s="153">
        <v>0</v>
      </c>
      <c r="E13" s="153">
        <v>0</v>
      </c>
      <c r="F13" s="153">
        <v>0</v>
      </c>
      <c r="G13" s="153">
        <v>63.543064999999999</v>
      </c>
      <c r="H13" s="152">
        <v>63.543064999999999</v>
      </c>
    </row>
    <row r="14" spans="1:8">
      <c r="A14" s="687" t="s">
        <v>1113</v>
      </c>
      <c r="B14" s="687" t="s">
        <v>1118</v>
      </c>
      <c r="C14" s="153">
        <v>0</v>
      </c>
      <c r="D14" s="153">
        <v>0</v>
      </c>
      <c r="E14" s="153">
        <v>0</v>
      </c>
      <c r="F14" s="153">
        <v>0</v>
      </c>
      <c r="G14" s="153">
        <v>43.478209999999997</v>
      </c>
      <c r="H14" s="152">
        <v>43.478209999999997</v>
      </c>
    </row>
    <row r="15" spans="1:8">
      <c r="A15" s="687" t="s">
        <v>1113</v>
      </c>
      <c r="B15" s="687" t="s">
        <v>1119</v>
      </c>
      <c r="C15" s="153">
        <v>0</v>
      </c>
      <c r="D15" s="153">
        <v>0</v>
      </c>
      <c r="E15" s="153">
        <v>0</v>
      </c>
      <c r="F15" s="153">
        <v>0</v>
      </c>
      <c r="G15" s="153">
        <v>47.458950000000002</v>
      </c>
      <c r="H15" s="152">
        <v>47.458950000000002</v>
      </c>
    </row>
    <row r="16" spans="1:8">
      <c r="A16" s="687" t="s">
        <v>1113</v>
      </c>
      <c r="B16" s="687" t="s">
        <v>1120</v>
      </c>
      <c r="C16" s="153">
        <v>0</v>
      </c>
      <c r="D16" s="153">
        <v>0</v>
      </c>
      <c r="E16" s="153">
        <v>0</v>
      </c>
      <c r="F16" s="153">
        <v>0</v>
      </c>
      <c r="G16" s="153">
        <v>26.350899999999999</v>
      </c>
      <c r="H16" s="152">
        <v>26.350899999999999</v>
      </c>
    </row>
    <row r="17" spans="1:8">
      <c r="A17" s="687" t="s">
        <v>1113</v>
      </c>
      <c r="B17" s="687" t="s">
        <v>1121</v>
      </c>
      <c r="C17" s="153">
        <v>0</v>
      </c>
      <c r="D17" s="153">
        <v>0</v>
      </c>
      <c r="E17" s="153">
        <v>0</v>
      </c>
      <c r="F17" s="153">
        <v>0</v>
      </c>
      <c r="G17" s="153">
        <v>36.805760999999997</v>
      </c>
      <c r="H17" s="152">
        <v>36.805760999999997</v>
      </c>
    </row>
    <row r="18" spans="1:8">
      <c r="A18" s="687" t="s">
        <v>1113</v>
      </c>
      <c r="B18" s="687" t="s">
        <v>1122</v>
      </c>
      <c r="C18" s="153">
        <v>0</v>
      </c>
      <c r="D18" s="153">
        <v>0</v>
      </c>
      <c r="E18" s="153">
        <v>0</v>
      </c>
      <c r="F18" s="153">
        <v>0</v>
      </c>
      <c r="G18" s="153">
        <v>101.78931</v>
      </c>
      <c r="H18" s="152">
        <v>101.78931</v>
      </c>
    </row>
    <row r="19" spans="1:8">
      <c r="A19" s="687" t="s">
        <v>1113</v>
      </c>
      <c r="B19" s="687" t="s">
        <v>1175</v>
      </c>
      <c r="C19" s="153">
        <v>0</v>
      </c>
      <c r="D19" s="153">
        <v>0</v>
      </c>
      <c r="E19" s="153">
        <v>0</v>
      </c>
      <c r="F19" s="153">
        <v>26.177098999999998</v>
      </c>
      <c r="G19" s="153">
        <v>0</v>
      </c>
      <c r="H19" s="152">
        <v>26.177098999999998</v>
      </c>
    </row>
    <row r="20" spans="1:8">
      <c r="A20" s="687" t="s">
        <v>1113</v>
      </c>
      <c r="B20" s="687" t="s">
        <v>1123</v>
      </c>
      <c r="C20" s="153">
        <v>0</v>
      </c>
      <c r="D20" s="153">
        <v>0</v>
      </c>
      <c r="E20" s="153">
        <v>0.318969</v>
      </c>
      <c r="F20" s="153">
        <v>0</v>
      </c>
      <c r="G20" s="153">
        <v>77.328186000000002</v>
      </c>
      <c r="H20" s="152">
        <v>77.647154999999998</v>
      </c>
    </row>
    <row r="21" spans="1:8">
      <c r="A21" s="687" t="s">
        <v>1113</v>
      </c>
      <c r="B21" s="687" t="s">
        <v>1124</v>
      </c>
      <c r="C21" s="153">
        <v>0</v>
      </c>
      <c r="D21" s="153">
        <v>0</v>
      </c>
      <c r="E21" s="153">
        <v>2.3614130000000002</v>
      </c>
      <c r="F21" s="153">
        <v>0</v>
      </c>
      <c r="G21" s="153">
        <v>0</v>
      </c>
      <c r="H21" s="152">
        <v>2.3614130000000002</v>
      </c>
    </row>
    <row r="22" spans="1:8">
      <c r="A22" s="687" t="s">
        <v>1113</v>
      </c>
      <c r="B22" s="687" t="s">
        <v>1125</v>
      </c>
      <c r="C22" s="153">
        <v>0</v>
      </c>
      <c r="D22" s="153">
        <v>0</v>
      </c>
      <c r="E22" s="153">
        <v>0.27409499999999998</v>
      </c>
      <c r="F22" s="153">
        <v>0</v>
      </c>
      <c r="G22" s="153">
        <v>0</v>
      </c>
      <c r="H22" s="152">
        <v>0.27409499999999998</v>
      </c>
    </row>
    <row r="23" spans="1:8">
      <c r="A23" s="687" t="s">
        <v>1113</v>
      </c>
      <c r="B23" s="687" t="s">
        <v>1126</v>
      </c>
      <c r="C23" s="153">
        <v>0</v>
      </c>
      <c r="D23" s="153">
        <v>0</v>
      </c>
      <c r="E23" s="153">
        <v>0</v>
      </c>
      <c r="F23" s="153">
        <v>0</v>
      </c>
      <c r="G23" s="153">
        <v>138.81346500000001</v>
      </c>
      <c r="H23" s="152">
        <v>138.81346500000001</v>
      </c>
    </row>
    <row r="24" spans="1:8">
      <c r="A24" s="687" t="s">
        <v>1113</v>
      </c>
      <c r="B24" s="687" t="s">
        <v>1182</v>
      </c>
      <c r="C24" s="153">
        <v>0</v>
      </c>
      <c r="D24" s="153">
        <v>0</v>
      </c>
      <c r="E24" s="153">
        <v>0</v>
      </c>
      <c r="F24" s="153">
        <v>5.5665469999999999</v>
      </c>
      <c r="G24" s="153">
        <v>0</v>
      </c>
      <c r="H24" s="152">
        <v>5.5665469999999999</v>
      </c>
    </row>
    <row r="25" spans="1:8">
      <c r="A25" s="687" t="s">
        <v>1113</v>
      </c>
      <c r="B25" s="687" t="s">
        <v>1127</v>
      </c>
      <c r="C25" s="153">
        <v>0</v>
      </c>
      <c r="D25" s="153">
        <v>0</v>
      </c>
      <c r="E25" s="153">
        <v>0</v>
      </c>
      <c r="F25" s="153">
        <v>31.953309999999998</v>
      </c>
      <c r="G25" s="153">
        <v>0</v>
      </c>
      <c r="H25" s="152">
        <v>31.953309999999998</v>
      </c>
    </row>
    <row r="26" spans="1:8">
      <c r="A26" s="687" t="s">
        <v>1113</v>
      </c>
      <c r="B26" s="687" t="s">
        <v>1190</v>
      </c>
      <c r="C26" s="153">
        <v>0</v>
      </c>
      <c r="D26" s="153">
        <v>0</v>
      </c>
      <c r="E26" s="153">
        <v>0</v>
      </c>
      <c r="F26" s="153">
        <v>19.096</v>
      </c>
      <c r="G26" s="153">
        <v>0</v>
      </c>
      <c r="H26" s="152">
        <v>19.096</v>
      </c>
    </row>
    <row r="27" spans="1:8">
      <c r="A27" s="687" t="s">
        <v>1113</v>
      </c>
      <c r="B27" s="687" t="s">
        <v>1128</v>
      </c>
      <c r="C27" s="153">
        <v>0</v>
      </c>
      <c r="D27" s="153">
        <v>0</v>
      </c>
      <c r="E27" s="153">
        <v>73.927334999999999</v>
      </c>
      <c r="F27" s="153">
        <v>0</v>
      </c>
      <c r="G27" s="153">
        <v>52.115929999999999</v>
      </c>
      <c r="H27" s="152">
        <v>126.04326500000001</v>
      </c>
    </row>
    <row r="28" spans="1:8">
      <c r="A28" s="687" t="s">
        <v>1113</v>
      </c>
      <c r="B28" s="687" t="s">
        <v>1129</v>
      </c>
      <c r="C28" s="153">
        <v>0</v>
      </c>
      <c r="D28" s="153">
        <v>0</v>
      </c>
      <c r="E28" s="153">
        <v>0</v>
      </c>
      <c r="F28" s="153">
        <v>0</v>
      </c>
      <c r="G28" s="153">
        <v>55.422820000000002</v>
      </c>
      <c r="H28" s="152">
        <v>55.422820000000002</v>
      </c>
    </row>
    <row r="29" spans="1:8">
      <c r="A29" s="687" t="s">
        <v>1113</v>
      </c>
      <c r="B29" s="687" t="s">
        <v>1130</v>
      </c>
      <c r="C29" s="153">
        <v>0</v>
      </c>
      <c r="D29" s="153">
        <v>15.713387000000001</v>
      </c>
      <c r="E29" s="153">
        <v>0</v>
      </c>
      <c r="F29" s="153">
        <v>0</v>
      </c>
      <c r="G29" s="153">
        <v>0</v>
      </c>
      <c r="H29" s="152">
        <v>15.713387000000001</v>
      </c>
    </row>
    <row r="30" spans="1:8">
      <c r="A30" s="687" t="s">
        <v>1113</v>
      </c>
      <c r="B30" s="687" t="s">
        <v>1131</v>
      </c>
      <c r="C30" s="153">
        <v>0</v>
      </c>
      <c r="D30" s="153">
        <v>0</v>
      </c>
      <c r="E30" s="153">
        <v>0</v>
      </c>
      <c r="F30" s="153">
        <v>0</v>
      </c>
      <c r="G30" s="153">
        <v>51.674809000000003</v>
      </c>
      <c r="H30" s="152">
        <v>51.674809000000003</v>
      </c>
    </row>
    <row r="31" spans="1:8">
      <c r="A31" s="687" t="s">
        <v>1113</v>
      </c>
      <c r="B31" s="687" t="s">
        <v>1132</v>
      </c>
      <c r="C31" s="153">
        <v>0</v>
      </c>
      <c r="D31" s="153">
        <v>0</v>
      </c>
      <c r="E31" s="153">
        <v>0</v>
      </c>
      <c r="F31" s="153">
        <v>0</v>
      </c>
      <c r="G31" s="153">
        <v>56.170349999999999</v>
      </c>
      <c r="H31" s="152">
        <v>56.170349999999999</v>
      </c>
    </row>
    <row r="32" spans="1:8">
      <c r="A32" s="687" t="s">
        <v>1113</v>
      </c>
      <c r="B32" s="687" t="s">
        <v>1200</v>
      </c>
      <c r="C32" s="153">
        <v>0</v>
      </c>
      <c r="D32" s="153">
        <v>3.1957270000000002</v>
      </c>
      <c r="E32" s="153">
        <v>0</v>
      </c>
      <c r="F32" s="153">
        <v>0</v>
      </c>
      <c r="G32" s="153">
        <v>0</v>
      </c>
      <c r="H32" s="152">
        <v>3.1957270000000002</v>
      </c>
    </row>
    <row r="33" spans="1:8">
      <c r="A33" s="687" t="s">
        <v>1113</v>
      </c>
      <c r="B33" s="687" t="s">
        <v>1133</v>
      </c>
      <c r="C33" s="153">
        <v>0</v>
      </c>
      <c r="D33" s="153">
        <v>0</v>
      </c>
      <c r="E33" s="153">
        <v>0</v>
      </c>
      <c r="F33" s="153">
        <v>0</v>
      </c>
      <c r="G33" s="153">
        <v>48.84272</v>
      </c>
      <c r="H33" s="152">
        <v>48.84272</v>
      </c>
    </row>
    <row r="34" spans="1:8">
      <c r="A34" s="687" t="s">
        <v>1113</v>
      </c>
      <c r="B34" s="687" t="s">
        <v>1134</v>
      </c>
      <c r="C34" s="153">
        <v>33.205782999999997</v>
      </c>
      <c r="D34" s="153">
        <v>0</v>
      </c>
      <c r="E34" s="153">
        <v>0</v>
      </c>
      <c r="F34" s="153">
        <v>0</v>
      </c>
      <c r="G34" s="153">
        <v>0</v>
      </c>
      <c r="H34" s="152">
        <v>33.205782999999997</v>
      </c>
    </row>
    <row r="35" spans="1:8">
      <c r="A35" s="687" t="s">
        <v>1113</v>
      </c>
      <c r="B35" s="687" t="s">
        <v>1135</v>
      </c>
      <c r="C35" s="153">
        <v>2.2231640000000001</v>
      </c>
      <c r="D35" s="153">
        <v>10.088480000000001</v>
      </c>
      <c r="E35" s="153">
        <v>0</v>
      </c>
      <c r="F35" s="153">
        <v>0</v>
      </c>
      <c r="G35" s="153">
        <v>0</v>
      </c>
      <c r="H35" s="152">
        <v>12.311643999999999</v>
      </c>
    </row>
    <row r="36" spans="1:8">
      <c r="A36" s="687" t="s">
        <v>1113</v>
      </c>
      <c r="B36" s="687" t="s">
        <v>1213</v>
      </c>
      <c r="C36" s="153">
        <v>0</v>
      </c>
      <c r="D36" s="153">
        <v>2.7626149999999998</v>
      </c>
      <c r="E36" s="153">
        <v>0</v>
      </c>
      <c r="F36" s="153">
        <v>0</v>
      </c>
      <c r="G36" s="153">
        <v>0</v>
      </c>
      <c r="H36" s="152">
        <v>2.7626149999999998</v>
      </c>
    </row>
    <row r="37" spans="1:8">
      <c r="A37" s="687" t="s">
        <v>1113</v>
      </c>
      <c r="B37" s="687" t="s">
        <v>1216</v>
      </c>
      <c r="C37" s="153">
        <v>0</v>
      </c>
      <c r="D37" s="153">
        <v>25.078085999999999</v>
      </c>
      <c r="E37" s="153">
        <v>0</v>
      </c>
      <c r="F37" s="153">
        <v>0</v>
      </c>
      <c r="G37" s="153">
        <v>0</v>
      </c>
      <c r="H37" s="152">
        <v>25.078085999999999</v>
      </c>
    </row>
    <row r="38" spans="1:8">
      <c r="A38" s="687" t="s">
        <v>1113</v>
      </c>
      <c r="B38" s="687" t="s">
        <v>1136</v>
      </c>
      <c r="C38" s="153">
        <v>117.113907</v>
      </c>
      <c r="D38" s="153">
        <v>0</v>
      </c>
      <c r="E38" s="153">
        <v>0</v>
      </c>
      <c r="F38" s="153">
        <v>0</v>
      </c>
      <c r="G38" s="153">
        <v>0</v>
      </c>
      <c r="H38" s="152">
        <v>117.113907</v>
      </c>
    </row>
    <row r="39" spans="1:8">
      <c r="A39" s="687" t="s">
        <v>1113</v>
      </c>
      <c r="B39" s="687" t="s">
        <v>1137</v>
      </c>
      <c r="C39" s="153">
        <v>0.88497899999999996</v>
      </c>
      <c r="D39" s="153">
        <v>2.9550770000000002</v>
      </c>
      <c r="E39" s="153">
        <v>0</v>
      </c>
      <c r="F39" s="153">
        <v>0</v>
      </c>
      <c r="G39" s="153">
        <v>0</v>
      </c>
      <c r="H39" s="152">
        <v>3.8400560000000001</v>
      </c>
    </row>
    <row r="40" spans="1:8">
      <c r="A40" s="687" t="s">
        <v>1113</v>
      </c>
      <c r="B40" s="687" t="s">
        <v>1219</v>
      </c>
      <c r="C40" s="153">
        <v>0</v>
      </c>
      <c r="D40" s="153">
        <v>20.118044000000001</v>
      </c>
      <c r="E40" s="153">
        <v>0</v>
      </c>
      <c r="F40" s="153">
        <v>0</v>
      </c>
      <c r="G40" s="153">
        <v>0</v>
      </c>
      <c r="H40" s="152">
        <v>20.118044000000001</v>
      </c>
    </row>
    <row r="41" spans="1:8">
      <c r="A41" s="687" t="s">
        <v>1113</v>
      </c>
      <c r="B41" s="687" t="s">
        <v>1138</v>
      </c>
      <c r="C41" s="153">
        <v>0</v>
      </c>
      <c r="D41" s="153">
        <v>5.8722300000000001</v>
      </c>
      <c r="E41" s="153">
        <v>0</v>
      </c>
      <c r="F41" s="153">
        <v>0</v>
      </c>
      <c r="G41" s="153">
        <v>0</v>
      </c>
      <c r="H41" s="152">
        <v>5.8722300000000001</v>
      </c>
    </row>
    <row r="42" spans="1:8">
      <c r="A42" s="687" t="s">
        <v>1113</v>
      </c>
      <c r="B42" s="687" t="s">
        <v>1139</v>
      </c>
      <c r="C42" s="153">
        <v>0</v>
      </c>
      <c r="D42" s="153">
        <v>0</v>
      </c>
      <c r="E42" s="153">
        <v>0</v>
      </c>
      <c r="F42" s="153">
        <v>0</v>
      </c>
      <c r="G42" s="153">
        <v>31.864896000000002</v>
      </c>
      <c r="H42" s="152">
        <v>31.864896000000002</v>
      </c>
    </row>
    <row r="43" spans="1:8">
      <c r="A43" s="687" t="s">
        <v>1113</v>
      </c>
      <c r="B43" s="687" t="s">
        <v>1140</v>
      </c>
      <c r="C43" s="153">
        <v>0</v>
      </c>
      <c r="D43" s="153">
        <v>55.349266999999998</v>
      </c>
      <c r="E43" s="153">
        <v>0</v>
      </c>
      <c r="F43" s="153">
        <v>0</v>
      </c>
      <c r="G43" s="153">
        <v>0</v>
      </c>
      <c r="H43" s="152">
        <v>55.349266999999998</v>
      </c>
    </row>
    <row r="44" spans="1:8">
      <c r="A44" s="687" t="s">
        <v>1113</v>
      </c>
      <c r="B44" s="687" t="s">
        <v>1141</v>
      </c>
      <c r="C44" s="153">
        <v>2.992559</v>
      </c>
      <c r="D44" s="153">
        <v>0</v>
      </c>
      <c r="E44" s="153">
        <v>0</v>
      </c>
      <c r="F44" s="153">
        <v>0</v>
      </c>
      <c r="G44" s="153">
        <v>0</v>
      </c>
      <c r="H44" s="152">
        <v>2.992559</v>
      </c>
    </row>
    <row r="45" spans="1:8">
      <c r="A45" s="687" t="s">
        <v>1113</v>
      </c>
      <c r="B45" s="687" t="s">
        <v>1142</v>
      </c>
      <c r="C45" s="153">
        <v>5.9383179999999998</v>
      </c>
      <c r="D45" s="153">
        <v>22.588108999999999</v>
      </c>
      <c r="E45" s="153">
        <v>0</v>
      </c>
      <c r="F45" s="153">
        <v>0</v>
      </c>
      <c r="G45" s="153">
        <v>0</v>
      </c>
      <c r="H45" s="152">
        <v>28.526427000000002</v>
      </c>
    </row>
    <row r="46" spans="1:8">
      <c r="A46" s="687" t="s">
        <v>1113</v>
      </c>
      <c r="B46" s="687" t="s">
        <v>1143</v>
      </c>
      <c r="C46" s="153">
        <v>0</v>
      </c>
      <c r="D46" s="153">
        <v>0</v>
      </c>
      <c r="E46" s="153">
        <v>0</v>
      </c>
      <c r="F46" s="153">
        <v>0</v>
      </c>
      <c r="G46" s="153">
        <v>91.294577000000004</v>
      </c>
      <c r="H46" s="152">
        <v>91.294577000000004</v>
      </c>
    </row>
    <row r="47" spans="1:8">
      <c r="A47" s="687" t="s">
        <v>1113</v>
      </c>
      <c r="B47" s="687" t="s">
        <v>1144</v>
      </c>
      <c r="C47" s="153">
        <v>149.929092</v>
      </c>
      <c r="D47" s="153">
        <v>0</v>
      </c>
      <c r="E47" s="153">
        <v>0</v>
      </c>
      <c r="F47" s="153">
        <v>0</v>
      </c>
      <c r="G47" s="153">
        <v>0</v>
      </c>
      <c r="H47" s="152">
        <v>149.929092</v>
      </c>
    </row>
    <row r="48" spans="1:8">
      <c r="A48" s="687" t="s">
        <v>1113</v>
      </c>
      <c r="B48" s="687" t="s">
        <v>1145</v>
      </c>
      <c r="C48" s="153">
        <v>1.3471580000000001</v>
      </c>
      <c r="D48" s="153">
        <v>0</v>
      </c>
      <c r="E48" s="153">
        <v>0</v>
      </c>
      <c r="F48" s="153">
        <v>0</v>
      </c>
      <c r="G48" s="153">
        <v>0</v>
      </c>
      <c r="H48" s="152">
        <v>1.3471580000000001</v>
      </c>
    </row>
    <row r="49" spans="1:8">
      <c r="A49" s="687" t="s">
        <v>1113</v>
      </c>
      <c r="B49" s="687" t="s">
        <v>1146</v>
      </c>
      <c r="C49" s="153">
        <v>0</v>
      </c>
      <c r="D49" s="153">
        <v>0</v>
      </c>
      <c r="E49" s="153">
        <v>0</v>
      </c>
      <c r="F49" s="153">
        <v>0</v>
      </c>
      <c r="G49" s="153">
        <v>20.987110999999999</v>
      </c>
      <c r="H49" s="152">
        <v>20.987110999999999</v>
      </c>
    </row>
    <row r="50" spans="1:8">
      <c r="A50" s="687" t="s">
        <v>1113</v>
      </c>
      <c r="B50" s="687" t="s">
        <v>1147</v>
      </c>
      <c r="C50" s="153">
        <v>0</v>
      </c>
      <c r="D50" s="153">
        <v>0</v>
      </c>
      <c r="E50" s="153">
        <v>0</v>
      </c>
      <c r="F50" s="153">
        <v>0</v>
      </c>
      <c r="G50" s="153">
        <v>18.085203</v>
      </c>
      <c r="H50" s="152">
        <v>18.085203</v>
      </c>
    </row>
    <row r="51" spans="1:8">
      <c r="A51" s="687" t="s">
        <v>1113</v>
      </c>
      <c r="B51" s="687" t="s">
        <v>1238</v>
      </c>
      <c r="C51" s="153">
        <v>0</v>
      </c>
      <c r="D51" s="153">
        <v>0</v>
      </c>
      <c r="E51" s="153">
        <v>0</v>
      </c>
      <c r="F51" s="153">
        <v>2.3048899999999999</v>
      </c>
      <c r="G51" s="153">
        <v>0</v>
      </c>
      <c r="H51" s="152">
        <v>2.3048899999999999</v>
      </c>
    </row>
    <row r="52" spans="1:8">
      <c r="A52" s="687" t="s">
        <v>1113</v>
      </c>
      <c r="B52" s="687" t="s">
        <v>1244</v>
      </c>
      <c r="C52" s="153">
        <v>0</v>
      </c>
      <c r="D52" s="153">
        <v>0</v>
      </c>
      <c r="E52" s="153">
        <v>0</v>
      </c>
      <c r="F52" s="153">
        <v>3.6142000000000001E-2</v>
      </c>
      <c r="G52" s="153">
        <v>0</v>
      </c>
      <c r="H52" s="152">
        <v>3.6142000000000001E-2</v>
      </c>
    </row>
    <row r="53" spans="1:8">
      <c r="A53" s="687" t="s">
        <v>1113</v>
      </c>
      <c r="B53" s="687" t="s">
        <v>1148</v>
      </c>
      <c r="C53" s="153">
        <v>0</v>
      </c>
      <c r="D53" s="153">
        <v>0</v>
      </c>
      <c r="E53" s="153">
        <v>0</v>
      </c>
      <c r="F53" s="153">
        <v>0</v>
      </c>
      <c r="G53" s="153">
        <v>39.316099999999999</v>
      </c>
      <c r="H53" s="152">
        <v>39.316099999999999</v>
      </c>
    </row>
    <row r="54" spans="1:8">
      <c r="A54" s="687" t="s">
        <v>1113</v>
      </c>
      <c r="B54" s="687" t="s">
        <v>1149</v>
      </c>
      <c r="C54" s="153">
        <v>0</v>
      </c>
      <c r="D54" s="153">
        <v>0</v>
      </c>
      <c r="E54" s="153">
        <v>0</v>
      </c>
      <c r="F54" s="153">
        <v>0</v>
      </c>
      <c r="G54" s="153">
        <v>37.297466</v>
      </c>
      <c r="H54" s="152">
        <v>37.297466</v>
      </c>
    </row>
    <row r="55" spans="1:8">
      <c r="A55" s="687" t="s">
        <v>1113</v>
      </c>
      <c r="B55" s="687" t="s">
        <v>1150</v>
      </c>
      <c r="C55" s="153">
        <v>0</v>
      </c>
      <c r="D55" s="153">
        <v>0</v>
      </c>
      <c r="E55" s="153">
        <v>0</v>
      </c>
      <c r="F55" s="153">
        <v>0</v>
      </c>
      <c r="G55" s="153">
        <v>83.319479999999999</v>
      </c>
      <c r="H55" s="152">
        <v>83.319479999999999</v>
      </c>
    </row>
    <row r="56" spans="1:8">
      <c r="A56" s="687" t="s">
        <v>1113</v>
      </c>
      <c r="B56" s="687" t="s">
        <v>1247</v>
      </c>
      <c r="C56" s="153">
        <v>0</v>
      </c>
      <c r="D56" s="153">
        <v>0</v>
      </c>
      <c r="E56" s="153">
        <v>0</v>
      </c>
      <c r="F56" s="153">
        <v>23.971941000000001</v>
      </c>
      <c r="G56" s="153">
        <v>0</v>
      </c>
      <c r="H56" s="152">
        <v>23.971941000000001</v>
      </c>
    </row>
    <row r="57" spans="1:8">
      <c r="A57" s="687" t="s">
        <v>1113</v>
      </c>
      <c r="B57" s="687" t="s">
        <v>1249</v>
      </c>
      <c r="C57" s="153">
        <v>0</v>
      </c>
      <c r="D57" s="153">
        <v>0</v>
      </c>
      <c r="E57" s="153">
        <v>0</v>
      </c>
      <c r="F57" s="153">
        <v>15.427453</v>
      </c>
      <c r="G57" s="153">
        <v>0</v>
      </c>
      <c r="H57" s="152">
        <v>15.427453</v>
      </c>
    </row>
    <row r="58" spans="1:8">
      <c r="A58" s="687" t="s">
        <v>1113</v>
      </c>
      <c r="B58" s="687" t="s">
        <v>1151</v>
      </c>
      <c r="C58" s="153">
        <v>0</v>
      </c>
      <c r="D58" s="153">
        <v>0</v>
      </c>
      <c r="E58" s="153">
        <v>0</v>
      </c>
      <c r="F58" s="153">
        <v>0</v>
      </c>
      <c r="G58" s="153">
        <v>33.44905</v>
      </c>
      <c r="H58" s="152">
        <v>33.44905</v>
      </c>
    </row>
    <row r="59" spans="1:8">
      <c r="A59" s="687" t="s">
        <v>1113</v>
      </c>
      <c r="B59" s="687" t="s">
        <v>1152</v>
      </c>
      <c r="C59" s="153">
        <v>66.220050999999998</v>
      </c>
      <c r="D59" s="153">
        <v>0</v>
      </c>
      <c r="E59" s="153">
        <v>0</v>
      </c>
      <c r="F59" s="153">
        <v>0</v>
      </c>
      <c r="G59" s="153">
        <v>0</v>
      </c>
      <c r="H59" s="152">
        <v>66.220050999999998</v>
      </c>
    </row>
    <row r="60" spans="1:8">
      <c r="A60" s="687"/>
      <c r="B60" s="687"/>
      <c r="C60" s="153"/>
      <c r="D60" s="153"/>
      <c r="E60" s="153"/>
      <c r="F60" s="153"/>
      <c r="G60" s="153"/>
      <c r="H60" s="152"/>
    </row>
    <row r="61" spans="1:8">
      <c r="A61" s="688" t="s">
        <v>1153</v>
      </c>
      <c r="B61" s="687" t="s">
        <v>1114</v>
      </c>
      <c r="C61" s="153">
        <v>0</v>
      </c>
      <c r="D61" s="153">
        <v>0</v>
      </c>
      <c r="E61" s="153">
        <v>517.572992</v>
      </c>
      <c r="F61" s="153">
        <v>0</v>
      </c>
      <c r="G61" s="153">
        <v>0</v>
      </c>
      <c r="H61" s="152">
        <v>517.572992</v>
      </c>
    </row>
    <row r="62" spans="1:8">
      <c r="A62" s="687" t="s">
        <v>1153</v>
      </c>
      <c r="B62" s="687" t="s">
        <v>1154</v>
      </c>
      <c r="C62" s="153">
        <v>0</v>
      </c>
      <c r="D62" s="153">
        <v>0</v>
      </c>
      <c r="E62" s="153">
        <v>306.466656</v>
      </c>
      <c r="F62" s="153">
        <v>0</v>
      </c>
      <c r="G62" s="153">
        <v>0</v>
      </c>
      <c r="H62" s="152">
        <v>306.466656</v>
      </c>
    </row>
    <row r="63" spans="1:8">
      <c r="A63" s="687" t="s">
        <v>1153</v>
      </c>
      <c r="B63" s="687" t="s">
        <v>1115</v>
      </c>
      <c r="C63" s="153">
        <v>0</v>
      </c>
      <c r="D63" s="153">
        <v>0</v>
      </c>
      <c r="E63" s="153">
        <v>415.66860300000002</v>
      </c>
      <c r="F63" s="153">
        <v>0</v>
      </c>
      <c r="G63" s="153">
        <v>0</v>
      </c>
      <c r="H63" s="152">
        <v>415.66860300000002</v>
      </c>
    </row>
    <row r="64" spans="1:8">
      <c r="A64" s="687" t="s">
        <v>1153</v>
      </c>
      <c r="B64" s="687" t="s">
        <v>1116</v>
      </c>
      <c r="C64" s="153">
        <v>0</v>
      </c>
      <c r="D64" s="153">
        <v>0</v>
      </c>
      <c r="E64" s="153">
        <v>116.804602</v>
      </c>
      <c r="F64" s="153">
        <v>0</v>
      </c>
      <c r="G64" s="153">
        <v>0</v>
      </c>
      <c r="H64" s="152">
        <v>116.804602</v>
      </c>
    </row>
    <row r="65" spans="1:8">
      <c r="A65" s="687" t="s">
        <v>1153</v>
      </c>
      <c r="B65" s="687" t="s">
        <v>1155</v>
      </c>
      <c r="C65" s="153">
        <v>0</v>
      </c>
      <c r="D65" s="153">
        <v>0</v>
      </c>
      <c r="E65" s="153">
        <v>198.002061</v>
      </c>
      <c r="F65" s="153">
        <v>0</v>
      </c>
      <c r="G65" s="153">
        <v>0</v>
      </c>
      <c r="H65" s="152">
        <v>198.002061</v>
      </c>
    </row>
    <row r="66" spans="1:8">
      <c r="A66" s="687" t="s">
        <v>1153</v>
      </c>
      <c r="B66" s="687" t="s">
        <v>1156</v>
      </c>
      <c r="C66" s="153">
        <v>0</v>
      </c>
      <c r="D66" s="153">
        <v>0</v>
      </c>
      <c r="E66" s="153">
        <v>463.70282400000002</v>
      </c>
      <c r="F66" s="153">
        <v>0</v>
      </c>
      <c r="G66" s="153">
        <v>0</v>
      </c>
      <c r="H66" s="152">
        <v>463.70282400000002</v>
      </c>
    </row>
    <row r="67" spans="1:8">
      <c r="A67" s="687" t="s">
        <v>1153</v>
      </c>
      <c r="B67" s="687" t="s">
        <v>1157</v>
      </c>
      <c r="C67" s="153">
        <v>0</v>
      </c>
      <c r="D67" s="153">
        <v>0</v>
      </c>
      <c r="E67" s="153">
        <v>152.05155500000001</v>
      </c>
      <c r="F67" s="153">
        <v>0</v>
      </c>
      <c r="G67" s="153">
        <v>0</v>
      </c>
      <c r="H67" s="152">
        <v>152.05155500000001</v>
      </c>
    </row>
    <row r="68" spans="1:8">
      <c r="A68" s="687" t="s">
        <v>1153</v>
      </c>
      <c r="B68" s="687" t="s">
        <v>1158</v>
      </c>
      <c r="C68" s="153">
        <v>0</v>
      </c>
      <c r="D68" s="153">
        <v>0</v>
      </c>
      <c r="E68" s="153">
        <v>415.33948400000003</v>
      </c>
      <c r="F68" s="153">
        <v>0</v>
      </c>
      <c r="G68" s="153">
        <v>0</v>
      </c>
      <c r="H68" s="152">
        <v>415.33948400000003</v>
      </c>
    </row>
    <row r="69" spans="1:8">
      <c r="A69" s="687" t="s">
        <v>1153</v>
      </c>
      <c r="B69" s="687" t="s">
        <v>1159</v>
      </c>
      <c r="C69" s="153">
        <v>0</v>
      </c>
      <c r="D69" s="153">
        <v>0</v>
      </c>
      <c r="E69" s="153">
        <v>314.03708899999998</v>
      </c>
      <c r="F69" s="153">
        <v>0</v>
      </c>
      <c r="G69" s="153">
        <v>0</v>
      </c>
      <c r="H69" s="152">
        <v>314.03708899999998</v>
      </c>
    </row>
    <row r="70" spans="1:8">
      <c r="A70" s="687" t="s">
        <v>1153</v>
      </c>
      <c r="B70" s="687" t="s">
        <v>1117</v>
      </c>
      <c r="C70" s="153">
        <v>0</v>
      </c>
      <c r="D70" s="153">
        <v>0</v>
      </c>
      <c r="E70" s="153">
        <v>476.90960899999999</v>
      </c>
      <c r="F70" s="153">
        <v>0</v>
      </c>
      <c r="G70" s="153">
        <v>0</v>
      </c>
      <c r="H70" s="152">
        <v>476.90960899999999</v>
      </c>
    </row>
    <row r="71" spans="1:8">
      <c r="A71" s="687" t="s">
        <v>1153</v>
      </c>
      <c r="B71" s="687" t="s">
        <v>1160</v>
      </c>
      <c r="C71" s="153">
        <v>0</v>
      </c>
      <c r="D71" s="153">
        <v>0</v>
      </c>
      <c r="E71" s="153">
        <v>550.23420699999997</v>
      </c>
      <c r="F71" s="153">
        <v>0</v>
      </c>
      <c r="G71" s="153">
        <v>0</v>
      </c>
      <c r="H71" s="152">
        <v>550.23420699999997</v>
      </c>
    </row>
    <row r="72" spans="1:8">
      <c r="A72" s="687" t="s">
        <v>1153</v>
      </c>
      <c r="B72" s="687" t="s">
        <v>1118</v>
      </c>
      <c r="C72" s="153">
        <v>0</v>
      </c>
      <c r="D72" s="153">
        <v>0</v>
      </c>
      <c r="E72" s="153">
        <v>353.66048000000001</v>
      </c>
      <c r="F72" s="153">
        <v>0</v>
      </c>
      <c r="G72" s="153">
        <v>0</v>
      </c>
      <c r="H72" s="152">
        <v>353.66048000000001</v>
      </c>
    </row>
    <row r="73" spans="1:8">
      <c r="A73" s="687" t="s">
        <v>1153</v>
      </c>
      <c r="B73" s="687" t="s">
        <v>1161</v>
      </c>
      <c r="C73" s="153">
        <v>0</v>
      </c>
      <c r="D73" s="153">
        <v>0</v>
      </c>
      <c r="E73" s="153">
        <v>273.95074099999999</v>
      </c>
      <c r="F73" s="153">
        <v>0</v>
      </c>
      <c r="G73" s="153">
        <v>0</v>
      </c>
      <c r="H73" s="152">
        <v>273.95074099999999</v>
      </c>
    </row>
    <row r="74" spans="1:8">
      <c r="A74" s="687" t="s">
        <v>1153</v>
      </c>
      <c r="B74" s="687" t="s">
        <v>1162</v>
      </c>
      <c r="C74" s="153">
        <v>0</v>
      </c>
      <c r="D74" s="153">
        <v>0</v>
      </c>
      <c r="E74" s="153">
        <v>495.48805900000002</v>
      </c>
      <c r="F74" s="153">
        <v>0</v>
      </c>
      <c r="G74" s="153">
        <v>0</v>
      </c>
      <c r="H74" s="152">
        <v>495.48805900000002</v>
      </c>
    </row>
    <row r="75" spans="1:8">
      <c r="A75" s="687" t="s">
        <v>1153</v>
      </c>
      <c r="B75" s="687" t="s">
        <v>1163</v>
      </c>
      <c r="C75" s="153">
        <v>0</v>
      </c>
      <c r="D75" s="153">
        <v>0</v>
      </c>
      <c r="E75" s="153">
        <v>183.08136400000001</v>
      </c>
      <c r="F75" s="153">
        <v>0</v>
      </c>
      <c r="G75" s="153">
        <v>0</v>
      </c>
      <c r="H75" s="152">
        <v>183.08136400000001</v>
      </c>
    </row>
    <row r="76" spans="1:8">
      <c r="A76" s="687" t="s">
        <v>1153</v>
      </c>
      <c r="B76" s="687" t="s">
        <v>1164</v>
      </c>
      <c r="C76" s="153">
        <v>0</v>
      </c>
      <c r="D76" s="153">
        <v>0</v>
      </c>
      <c r="E76" s="153">
        <v>288.79324300000002</v>
      </c>
      <c r="F76" s="153">
        <v>0</v>
      </c>
      <c r="G76" s="153">
        <v>0</v>
      </c>
      <c r="H76" s="152">
        <v>288.79324300000002</v>
      </c>
    </row>
    <row r="77" spans="1:8">
      <c r="A77" s="687" t="s">
        <v>1153</v>
      </c>
      <c r="B77" s="687" t="s">
        <v>1119</v>
      </c>
      <c r="C77" s="153">
        <v>0</v>
      </c>
      <c r="D77" s="153">
        <v>0</v>
      </c>
      <c r="E77" s="153">
        <v>133.70604</v>
      </c>
      <c r="F77" s="153">
        <v>0</v>
      </c>
      <c r="G77" s="153">
        <v>0</v>
      </c>
      <c r="H77" s="152">
        <v>133.70604</v>
      </c>
    </row>
    <row r="78" spans="1:8">
      <c r="A78" s="687" t="s">
        <v>1153</v>
      </c>
      <c r="B78" s="687" t="s">
        <v>1165</v>
      </c>
      <c r="C78" s="153">
        <v>0</v>
      </c>
      <c r="D78" s="153">
        <v>0</v>
      </c>
      <c r="E78" s="153">
        <v>193.16422</v>
      </c>
      <c r="F78" s="153">
        <v>0</v>
      </c>
      <c r="G78" s="153">
        <v>0</v>
      </c>
      <c r="H78" s="152">
        <v>193.16422</v>
      </c>
    </row>
    <row r="79" spans="1:8">
      <c r="A79" s="687" t="s">
        <v>1153</v>
      </c>
      <c r="B79" s="687" t="s">
        <v>1166</v>
      </c>
      <c r="C79" s="153">
        <v>0</v>
      </c>
      <c r="D79" s="153">
        <v>0</v>
      </c>
      <c r="E79" s="153">
        <v>148.686982</v>
      </c>
      <c r="F79" s="153">
        <v>0</v>
      </c>
      <c r="G79" s="153">
        <v>0</v>
      </c>
      <c r="H79" s="152">
        <v>148.686982</v>
      </c>
    </row>
    <row r="80" spans="1:8">
      <c r="A80" s="687" t="s">
        <v>1153</v>
      </c>
      <c r="B80" s="687" t="s">
        <v>1167</v>
      </c>
      <c r="C80" s="153">
        <v>0</v>
      </c>
      <c r="D80" s="153">
        <v>0</v>
      </c>
      <c r="E80" s="153">
        <v>303.90936799999997</v>
      </c>
      <c r="F80" s="153">
        <v>0</v>
      </c>
      <c r="G80" s="153">
        <v>0</v>
      </c>
      <c r="H80" s="152">
        <v>303.90936799999997</v>
      </c>
    </row>
    <row r="81" spans="1:8">
      <c r="A81" s="687" t="s">
        <v>1153</v>
      </c>
      <c r="B81" s="687" t="s">
        <v>1168</v>
      </c>
      <c r="C81" s="153">
        <v>0</v>
      </c>
      <c r="D81" s="153">
        <v>0</v>
      </c>
      <c r="E81" s="153">
        <v>489.22947799999997</v>
      </c>
      <c r="F81" s="153">
        <v>0</v>
      </c>
      <c r="G81" s="153">
        <v>0</v>
      </c>
      <c r="H81" s="152">
        <v>489.22947799999997</v>
      </c>
    </row>
    <row r="82" spans="1:8">
      <c r="A82" s="687" t="s">
        <v>1153</v>
      </c>
      <c r="B82" s="687" t="s">
        <v>1120</v>
      </c>
      <c r="C82" s="153">
        <v>0</v>
      </c>
      <c r="D82" s="153">
        <v>0</v>
      </c>
      <c r="E82" s="153">
        <v>304.64192300000002</v>
      </c>
      <c r="F82" s="153">
        <v>0</v>
      </c>
      <c r="G82" s="153">
        <v>0</v>
      </c>
      <c r="H82" s="152">
        <v>304.64192300000002</v>
      </c>
    </row>
    <row r="83" spans="1:8">
      <c r="A83" s="687" t="s">
        <v>1153</v>
      </c>
      <c r="B83" s="687" t="s">
        <v>1121</v>
      </c>
      <c r="C83" s="153">
        <v>0</v>
      </c>
      <c r="D83" s="153">
        <v>0</v>
      </c>
      <c r="E83" s="153">
        <v>199.06717599999999</v>
      </c>
      <c r="F83" s="153">
        <v>0</v>
      </c>
      <c r="G83" s="153">
        <v>0</v>
      </c>
      <c r="H83" s="152">
        <v>199.06717599999999</v>
      </c>
    </row>
    <row r="84" spans="1:8">
      <c r="A84" s="687" t="s">
        <v>1153</v>
      </c>
      <c r="B84" s="687" t="s">
        <v>1169</v>
      </c>
      <c r="C84" s="153">
        <v>0</v>
      </c>
      <c r="D84" s="153">
        <v>0</v>
      </c>
      <c r="E84" s="153">
        <v>355.36187100000001</v>
      </c>
      <c r="F84" s="153">
        <v>0</v>
      </c>
      <c r="G84" s="153">
        <v>0</v>
      </c>
      <c r="H84" s="152">
        <v>355.36187100000001</v>
      </c>
    </row>
    <row r="85" spans="1:8">
      <c r="A85" s="687" t="s">
        <v>1153</v>
      </c>
      <c r="B85" s="687" t="s">
        <v>1170</v>
      </c>
      <c r="C85" s="153">
        <v>0</v>
      </c>
      <c r="D85" s="153">
        <v>0</v>
      </c>
      <c r="E85" s="153">
        <v>716.77070400000002</v>
      </c>
      <c r="F85" s="153">
        <v>0</v>
      </c>
      <c r="G85" s="153">
        <v>0</v>
      </c>
      <c r="H85" s="152">
        <v>716.77070400000002</v>
      </c>
    </row>
    <row r="86" spans="1:8">
      <c r="A86" s="687" t="s">
        <v>1153</v>
      </c>
      <c r="B86" s="687" t="s">
        <v>1263</v>
      </c>
      <c r="C86" s="153">
        <v>0</v>
      </c>
      <c r="D86" s="153">
        <v>0</v>
      </c>
      <c r="E86" s="153">
        <v>47.401510000000002</v>
      </c>
      <c r="F86" s="153">
        <v>0</v>
      </c>
      <c r="G86" s="153">
        <v>0</v>
      </c>
      <c r="H86" s="152">
        <v>47.401510000000002</v>
      </c>
    </row>
    <row r="87" spans="1:8">
      <c r="A87" s="687" t="s">
        <v>1153</v>
      </c>
      <c r="B87" s="687" t="s">
        <v>1171</v>
      </c>
      <c r="C87" s="153">
        <v>0</v>
      </c>
      <c r="D87" s="153">
        <v>0</v>
      </c>
      <c r="E87" s="153">
        <v>248.06097600000001</v>
      </c>
      <c r="F87" s="153">
        <v>0</v>
      </c>
      <c r="G87" s="153">
        <v>0</v>
      </c>
      <c r="H87" s="152">
        <v>248.06097600000001</v>
      </c>
    </row>
    <row r="88" spans="1:8">
      <c r="A88" s="687" t="s">
        <v>1153</v>
      </c>
      <c r="B88" s="687" t="s">
        <v>1122</v>
      </c>
      <c r="C88" s="153">
        <v>0</v>
      </c>
      <c r="D88" s="153">
        <v>0</v>
      </c>
      <c r="E88" s="153">
        <v>159.46214499999999</v>
      </c>
      <c r="F88" s="153">
        <v>0</v>
      </c>
      <c r="G88" s="153">
        <v>0</v>
      </c>
      <c r="H88" s="152">
        <v>159.46214499999999</v>
      </c>
    </row>
    <row r="89" spans="1:8">
      <c r="A89" s="687" t="s">
        <v>1153</v>
      </c>
      <c r="B89" s="687" t="s">
        <v>1172</v>
      </c>
      <c r="C89" s="153">
        <v>0</v>
      </c>
      <c r="D89" s="153">
        <v>0</v>
      </c>
      <c r="E89" s="153">
        <v>251.372837</v>
      </c>
      <c r="F89" s="153">
        <v>0</v>
      </c>
      <c r="G89" s="153">
        <v>0</v>
      </c>
      <c r="H89" s="152">
        <v>251.372837</v>
      </c>
    </row>
    <row r="90" spans="1:8">
      <c r="A90" s="687" t="s">
        <v>1153</v>
      </c>
      <c r="B90" s="687" t="s">
        <v>1173</v>
      </c>
      <c r="C90" s="153">
        <v>0</v>
      </c>
      <c r="D90" s="153">
        <v>0</v>
      </c>
      <c r="E90" s="153">
        <v>356.13530400000002</v>
      </c>
      <c r="F90" s="153">
        <v>0</v>
      </c>
      <c r="G90" s="153">
        <v>0</v>
      </c>
      <c r="H90" s="152">
        <v>356.13530400000002</v>
      </c>
    </row>
    <row r="91" spans="1:8">
      <c r="A91" s="687" t="s">
        <v>1153</v>
      </c>
      <c r="B91" s="687" t="s">
        <v>1535</v>
      </c>
      <c r="C91" s="153">
        <v>0</v>
      </c>
      <c r="D91" s="153">
        <v>0</v>
      </c>
      <c r="E91" s="153">
        <v>211.27554799999999</v>
      </c>
      <c r="F91" s="153">
        <v>0</v>
      </c>
      <c r="G91" s="153">
        <v>0</v>
      </c>
      <c r="H91" s="152">
        <v>211.27554799999999</v>
      </c>
    </row>
    <row r="92" spans="1:8">
      <c r="A92" s="687" t="s">
        <v>1153</v>
      </c>
      <c r="B92" s="687" t="s">
        <v>1174</v>
      </c>
      <c r="C92" s="153">
        <v>0</v>
      </c>
      <c r="D92" s="153">
        <v>0</v>
      </c>
      <c r="E92" s="153">
        <v>143.637058</v>
      </c>
      <c r="F92" s="153">
        <v>0</v>
      </c>
      <c r="G92" s="153">
        <v>0</v>
      </c>
      <c r="H92" s="152">
        <v>143.637058</v>
      </c>
    </row>
    <row r="93" spans="1:8">
      <c r="A93" s="687" t="s">
        <v>1153</v>
      </c>
      <c r="B93" s="687" t="s">
        <v>1175</v>
      </c>
      <c r="C93" s="153">
        <v>0</v>
      </c>
      <c r="D93" s="153">
        <v>0</v>
      </c>
      <c r="E93" s="153">
        <v>165.72295600000001</v>
      </c>
      <c r="F93" s="153">
        <v>0</v>
      </c>
      <c r="G93" s="153">
        <v>0</v>
      </c>
      <c r="H93" s="152">
        <v>165.72295600000001</v>
      </c>
    </row>
    <row r="94" spans="1:8">
      <c r="A94" s="687" t="s">
        <v>1153</v>
      </c>
      <c r="B94" s="687" t="s">
        <v>1176</v>
      </c>
      <c r="C94" s="153">
        <v>0</v>
      </c>
      <c r="D94" s="153">
        <v>0</v>
      </c>
      <c r="E94" s="153">
        <v>424.31705799999997</v>
      </c>
      <c r="F94" s="153">
        <v>0</v>
      </c>
      <c r="G94" s="153">
        <v>0</v>
      </c>
      <c r="H94" s="152">
        <v>424.31705799999997</v>
      </c>
    </row>
    <row r="95" spans="1:8">
      <c r="A95" s="687" t="s">
        <v>1153</v>
      </c>
      <c r="B95" s="687" t="s">
        <v>1598</v>
      </c>
      <c r="C95" s="153">
        <v>0</v>
      </c>
      <c r="D95" s="153">
        <v>0</v>
      </c>
      <c r="E95" s="153">
        <v>75.337999999999994</v>
      </c>
      <c r="F95" s="153">
        <v>0</v>
      </c>
      <c r="G95" s="153">
        <v>0</v>
      </c>
      <c r="H95" s="152">
        <v>75.337999999999994</v>
      </c>
    </row>
    <row r="96" spans="1:8">
      <c r="A96" s="687" t="s">
        <v>1153</v>
      </c>
      <c r="B96" s="687" t="s">
        <v>1177</v>
      </c>
      <c r="C96" s="153">
        <v>0</v>
      </c>
      <c r="D96" s="153">
        <v>0</v>
      </c>
      <c r="E96" s="153">
        <v>85.009782999999999</v>
      </c>
      <c r="F96" s="153">
        <v>0</v>
      </c>
      <c r="G96" s="153">
        <v>0</v>
      </c>
      <c r="H96" s="152">
        <v>85.009782999999999</v>
      </c>
    </row>
    <row r="97" spans="1:8">
      <c r="A97" s="687" t="s">
        <v>1153</v>
      </c>
      <c r="B97" s="687" t="s">
        <v>1123</v>
      </c>
      <c r="C97" s="153">
        <v>0</v>
      </c>
      <c r="D97" s="153">
        <v>0</v>
      </c>
      <c r="E97" s="153">
        <v>274.77927899999997</v>
      </c>
      <c r="F97" s="153">
        <v>0</v>
      </c>
      <c r="G97" s="153">
        <v>0</v>
      </c>
      <c r="H97" s="152">
        <v>274.77927899999997</v>
      </c>
    </row>
    <row r="98" spans="1:8">
      <c r="A98" s="687" t="s">
        <v>1153</v>
      </c>
      <c r="B98" s="687" t="s">
        <v>1124</v>
      </c>
      <c r="C98" s="153">
        <v>0</v>
      </c>
      <c r="D98" s="153">
        <v>0</v>
      </c>
      <c r="E98" s="153">
        <v>180.84502800000001</v>
      </c>
      <c r="F98" s="153">
        <v>0</v>
      </c>
      <c r="G98" s="153">
        <v>0</v>
      </c>
      <c r="H98" s="152">
        <v>180.84502800000001</v>
      </c>
    </row>
    <row r="99" spans="1:8">
      <c r="A99" s="687" t="s">
        <v>1153</v>
      </c>
      <c r="B99" s="687" t="s">
        <v>1536</v>
      </c>
      <c r="C99" s="153">
        <v>0</v>
      </c>
      <c r="D99" s="153">
        <v>0</v>
      </c>
      <c r="E99" s="153">
        <v>123.46624799999999</v>
      </c>
      <c r="F99" s="153">
        <v>0</v>
      </c>
      <c r="G99" s="153">
        <v>0</v>
      </c>
      <c r="H99" s="152">
        <v>123.46624799999999</v>
      </c>
    </row>
    <row r="100" spans="1:8">
      <c r="A100" s="687" t="s">
        <v>1153</v>
      </c>
      <c r="B100" s="687" t="s">
        <v>1178</v>
      </c>
      <c r="C100" s="153">
        <v>0</v>
      </c>
      <c r="D100" s="153">
        <v>0</v>
      </c>
      <c r="E100" s="153">
        <v>297.06138499999997</v>
      </c>
      <c r="F100" s="153">
        <v>0</v>
      </c>
      <c r="G100" s="153">
        <v>0</v>
      </c>
      <c r="H100" s="152">
        <v>297.06138499999997</v>
      </c>
    </row>
    <row r="101" spans="1:8">
      <c r="A101" s="687" t="s">
        <v>1153</v>
      </c>
      <c r="B101" s="687" t="s">
        <v>1179</v>
      </c>
      <c r="C101" s="153">
        <v>0</v>
      </c>
      <c r="D101" s="153">
        <v>0</v>
      </c>
      <c r="E101" s="153">
        <v>264.38722999999999</v>
      </c>
      <c r="F101" s="153">
        <v>0</v>
      </c>
      <c r="G101" s="153">
        <v>0</v>
      </c>
      <c r="H101" s="152">
        <v>264.38722999999999</v>
      </c>
    </row>
    <row r="102" spans="1:8">
      <c r="A102" s="687" t="s">
        <v>1153</v>
      </c>
      <c r="B102" s="687" t="s">
        <v>1125</v>
      </c>
      <c r="C102" s="153">
        <v>0</v>
      </c>
      <c r="D102" s="153">
        <v>0</v>
      </c>
      <c r="E102" s="153">
        <v>222.14769200000001</v>
      </c>
      <c r="F102" s="153">
        <v>0</v>
      </c>
      <c r="G102" s="153">
        <v>0</v>
      </c>
      <c r="H102" s="152">
        <v>222.14769200000001</v>
      </c>
    </row>
    <row r="103" spans="1:8">
      <c r="A103" s="687" t="s">
        <v>1153</v>
      </c>
      <c r="B103" s="687" t="s">
        <v>1126</v>
      </c>
      <c r="C103" s="153">
        <v>0</v>
      </c>
      <c r="D103" s="153">
        <v>0</v>
      </c>
      <c r="E103" s="153">
        <v>193.90923799999999</v>
      </c>
      <c r="F103" s="153">
        <v>0</v>
      </c>
      <c r="G103" s="153">
        <v>0</v>
      </c>
      <c r="H103" s="152">
        <v>193.90923799999999</v>
      </c>
    </row>
    <row r="104" spans="1:8">
      <c r="A104" s="687" t="s">
        <v>1153</v>
      </c>
      <c r="B104" s="687" t="s">
        <v>1180</v>
      </c>
      <c r="C104" s="153">
        <v>0</v>
      </c>
      <c r="D104" s="153">
        <v>0</v>
      </c>
      <c r="E104" s="153">
        <v>125.188688</v>
      </c>
      <c r="F104" s="153">
        <v>0</v>
      </c>
      <c r="G104" s="153">
        <v>0</v>
      </c>
      <c r="H104" s="152">
        <v>125.188688</v>
      </c>
    </row>
    <row r="105" spans="1:8">
      <c r="A105" s="687" t="s">
        <v>1153</v>
      </c>
      <c r="B105" s="687" t="s">
        <v>1181</v>
      </c>
      <c r="C105" s="153">
        <v>0</v>
      </c>
      <c r="D105" s="153">
        <v>0</v>
      </c>
      <c r="E105" s="153">
        <v>183.58481699999999</v>
      </c>
      <c r="F105" s="153">
        <v>0</v>
      </c>
      <c r="G105" s="153">
        <v>0</v>
      </c>
      <c r="H105" s="152">
        <v>183.58481699999999</v>
      </c>
    </row>
    <row r="106" spans="1:8">
      <c r="A106" s="687" t="s">
        <v>1153</v>
      </c>
      <c r="B106" s="687" t="s">
        <v>1182</v>
      </c>
      <c r="C106" s="153">
        <v>0</v>
      </c>
      <c r="D106" s="153">
        <v>0</v>
      </c>
      <c r="E106" s="153">
        <v>265.77730700000001</v>
      </c>
      <c r="F106" s="153">
        <v>0</v>
      </c>
      <c r="G106" s="153">
        <v>0</v>
      </c>
      <c r="H106" s="152">
        <v>265.77730700000001</v>
      </c>
    </row>
    <row r="107" spans="1:8">
      <c r="A107" s="687" t="s">
        <v>1153</v>
      </c>
      <c r="B107" s="687" t="s">
        <v>1183</v>
      </c>
      <c r="C107" s="153">
        <v>0</v>
      </c>
      <c r="D107" s="153">
        <v>0</v>
      </c>
      <c r="E107" s="153">
        <v>200.58013700000001</v>
      </c>
      <c r="F107" s="153">
        <v>0</v>
      </c>
      <c r="G107" s="153">
        <v>0</v>
      </c>
      <c r="H107" s="152">
        <v>200.58013700000001</v>
      </c>
    </row>
    <row r="108" spans="1:8">
      <c r="A108" s="687" t="s">
        <v>1153</v>
      </c>
      <c r="B108" s="687" t="s">
        <v>1184</v>
      </c>
      <c r="C108" s="153">
        <v>0</v>
      </c>
      <c r="D108" s="153">
        <v>0</v>
      </c>
      <c r="E108" s="153">
        <v>490.68443500000001</v>
      </c>
      <c r="F108" s="153">
        <v>0</v>
      </c>
      <c r="G108" s="153">
        <v>0</v>
      </c>
      <c r="H108" s="152">
        <v>490.68443500000001</v>
      </c>
    </row>
    <row r="109" spans="1:8">
      <c r="A109" s="687" t="s">
        <v>1153</v>
      </c>
      <c r="B109" s="687" t="s">
        <v>1185</v>
      </c>
      <c r="C109" s="153">
        <v>0</v>
      </c>
      <c r="D109" s="153">
        <v>0</v>
      </c>
      <c r="E109" s="153">
        <v>129.225506</v>
      </c>
      <c r="F109" s="153">
        <v>0</v>
      </c>
      <c r="G109" s="153">
        <v>0</v>
      </c>
      <c r="H109" s="152">
        <v>129.225506</v>
      </c>
    </row>
    <row r="110" spans="1:8">
      <c r="A110" s="687" t="s">
        <v>1153</v>
      </c>
      <c r="B110" s="687" t="s">
        <v>1186</v>
      </c>
      <c r="C110" s="153">
        <v>0</v>
      </c>
      <c r="D110" s="153">
        <v>0</v>
      </c>
      <c r="E110" s="153">
        <v>116.46051799999999</v>
      </c>
      <c r="F110" s="153">
        <v>0</v>
      </c>
      <c r="G110" s="153">
        <v>0</v>
      </c>
      <c r="H110" s="152">
        <v>116.46051799999999</v>
      </c>
    </row>
    <row r="111" spans="1:8">
      <c r="A111" s="687" t="s">
        <v>1153</v>
      </c>
      <c r="B111" s="687" t="s">
        <v>1187</v>
      </c>
      <c r="C111" s="153">
        <v>0</v>
      </c>
      <c r="D111" s="153">
        <v>0</v>
      </c>
      <c r="E111" s="153">
        <v>137.70522199999999</v>
      </c>
      <c r="F111" s="153">
        <v>0</v>
      </c>
      <c r="G111" s="153">
        <v>0</v>
      </c>
      <c r="H111" s="152">
        <v>137.70522199999999</v>
      </c>
    </row>
    <row r="112" spans="1:8">
      <c r="A112" s="687" t="s">
        <v>1153</v>
      </c>
      <c r="B112" s="687" t="s">
        <v>1188</v>
      </c>
      <c r="C112" s="153">
        <v>0</v>
      </c>
      <c r="D112" s="153">
        <v>0</v>
      </c>
      <c r="E112" s="153">
        <v>91.965559999999996</v>
      </c>
      <c r="F112" s="153">
        <v>0</v>
      </c>
      <c r="G112" s="153">
        <v>0</v>
      </c>
      <c r="H112" s="152">
        <v>91.965559999999996</v>
      </c>
    </row>
    <row r="113" spans="1:8">
      <c r="A113" s="687" t="s">
        <v>1153</v>
      </c>
      <c r="B113" s="687" t="s">
        <v>1599</v>
      </c>
      <c r="C113" s="153">
        <v>0</v>
      </c>
      <c r="D113" s="153">
        <v>0</v>
      </c>
      <c r="E113" s="153">
        <v>62.323340999999999</v>
      </c>
      <c r="F113" s="153">
        <v>0</v>
      </c>
      <c r="G113" s="153">
        <v>0</v>
      </c>
      <c r="H113" s="152">
        <v>62.323340999999999</v>
      </c>
    </row>
    <row r="114" spans="1:8">
      <c r="A114" s="687" t="s">
        <v>1153</v>
      </c>
      <c r="B114" s="687" t="s">
        <v>1189</v>
      </c>
      <c r="C114" s="153">
        <v>0</v>
      </c>
      <c r="D114" s="153">
        <v>0</v>
      </c>
      <c r="E114" s="153">
        <v>6.5171830000000002</v>
      </c>
      <c r="F114" s="153">
        <v>0</v>
      </c>
      <c r="G114" s="153">
        <v>0</v>
      </c>
      <c r="H114" s="152">
        <v>6.5171830000000002</v>
      </c>
    </row>
    <row r="115" spans="1:8">
      <c r="A115" s="687" t="s">
        <v>1153</v>
      </c>
      <c r="B115" s="687" t="s">
        <v>1127</v>
      </c>
      <c r="C115" s="153">
        <v>0</v>
      </c>
      <c r="D115" s="153">
        <v>0</v>
      </c>
      <c r="E115" s="153">
        <v>541.98033099999998</v>
      </c>
      <c r="F115" s="153">
        <v>0</v>
      </c>
      <c r="G115" s="153">
        <v>0</v>
      </c>
      <c r="H115" s="152">
        <v>541.98033099999998</v>
      </c>
    </row>
    <row r="116" spans="1:8">
      <c r="A116" s="687" t="s">
        <v>1153</v>
      </c>
      <c r="B116" s="687" t="s">
        <v>1190</v>
      </c>
      <c r="C116" s="153">
        <v>0</v>
      </c>
      <c r="D116" s="153">
        <v>0</v>
      </c>
      <c r="E116" s="153">
        <v>355.56607500000001</v>
      </c>
      <c r="F116" s="153">
        <v>0</v>
      </c>
      <c r="G116" s="153">
        <v>0</v>
      </c>
      <c r="H116" s="152">
        <v>355.56607500000001</v>
      </c>
    </row>
    <row r="117" spans="1:8">
      <c r="A117" s="687" t="s">
        <v>1153</v>
      </c>
      <c r="B117" s="687" t="s">
        <v>1128</v>
      </c>
      <c r="C117" s="153">
        <v>0</v>
      </c>
      <c r="D117" s="153">
        <v>0</v>
      </c>
      <c r="E117" s="153">
        <v>534.83524299999999</v>
      </c>
      <c r="F117" s="153">
        <v>0</v>
      </c>
      <c r="G117" s="153">
        <v>0</v>
      </c>
      <c r="H117" s="152">
        <v>534.83524299999999</v>
      </c>
    </row>
    <row r="118" spans="1:8">
      <c r="A118" s="687" t="s">
        <v>1153</v>
      </c>
      <c r="B118" s="687" t="s">
        <v>1129</v>
      </c>
      <c r="C118" s="153">
        <v>0</v>
      </c>
      <c r="D118" s="153">
        <v>0</v>
      </c>
      <c r="E118" s="153">
        <v>796.50494000000003</v>
      </c>
      <c r="F118" s="153">
        <v>0</v>
      </c>
      <c r="G118" s="153">
        <v>0</v>
      </c>
      <c r="H118" s="152">
        <v>796.50494000000003</v>
      </c>
    </row>
    <row r="119" spans="1:8">
      <c r="A119" s="687" t="s">
        <v>1153</v>
      </c>
      <c r="B119" s="687" t="s">
        <v>1191</v>
      </c>
      <c r="C119" s="153">
        <v>0</v>
      </c>
      <c r="D119" s="153">
        <v>0</v>
      </c>
      <c r="E119" s="153">
        <v>69.003743999999998</v>
      </c>
      <c r="F119" s="153">
        <v>0</v>
      </c>
      <c r="G119" s="153">
        <v>0</v>
      </c>
      <c r="H119" s="152">
        <v>69.003743999999998</v>
      </c>
    </row>
    <row r="120" spans="1:8">
      <c r="A120" s="687" t="s">
        <v>1153</v>
      </c>
      <c r="B120" s="687" t="s">
        <v>1192</v>
      </c>
      <c r="C120" s="153">
        <v>0</v>
      </c>
      <c r="D120" s="153">
        <v>0</v>
      </c>
      <c r="E120" s="153">
        <v>290.38102300000003</v>
      </c>
      <c r="F120" s="153">
        <v>0</v>
      </c>
      <c r="G120" s="153">
        <v>0</v>
      </c>
      <c r="H120" s="152">
        <v>290.38102300000003</v>
      </c>
    </row>
    <row r="121" spans="1:8">
      <c r="A121" s="687" t="s">
        <v>1153</v>
      </c>
      <c r="B121" s="687" t="s">
        <v>1193</v>
      </c>
      <c r="C121" s="153">
        <v>0</v>
      </c>
      <c r="D121" s="153">
        <v>0</v>
      </c>
      <c r="E121" s="153">
        <v>108.744264</v>
      </c>
      <c r="F121" s="153">
        <v>0</v>
      </c>
      <c r="G121" s="153">
        <v>0</v>
      </c>
      <c r="H121" s="152">
        <v>108.744264</v>
      </c>
    </row>
    <row r="122" spans="1:8">
      <c r="A122" s="687" t="s">
        <v>1153</v>
      </c>
      <c r="B122" s="687" t="s">
        <v>2295</v>
      </c>
      <c r="C122" s="153">
        <v>0</v>
      </c>
      <c r="D122" s="153">
        <v>0</v>
      </c>
      <c r="E122" s="153">
        <v>4.6399999999999997E-2</v>
      </c>
      <c r="F122" s="153">
        <v>0</v>
      </c>
      <c r="G122" s="153">
        <v>0</v>
      </c>
      <c r="H122" s="152">
        <v>4.6399999999999997E-2</v>
      </c>
    </row>
    <row r="123" spans="1:8">
      <c r="A123" s="687" t="s">
        <v>1153</v>
      </c>
      <c r="B123" s="687" t="s">
        <v>2296</v>
      </c>
      <c r="C123" s="153">
        <v>0</v>
      </c>
      <c r="D123" s="153">
        <v>0</v>
      </c>
      <c r="E123" s="153">
        <v>22.306000000000001</v>
      </c>
      <c r="F123" s="153">
        <v>0</v>
      </c>
      <c r="G123" s="153">
        <v>0</v>
      </c>
      <c r="H123" s="152">
        <v>22.306000000000001</v>
      </c>
    </row>
    <row r="124" spans="1:8">
      <c r="A124" s="687" t="s">
        <v>1153</v>
      </c>
      <c r="B124" s="687" t="s">
        <v>1537</v>
      </c>
      <c r="C124" s="153">
        <v>0</v>
      </c>
      <c r="D124" s="153">
        <v>0</v>
      </c>
      <c r="E124" s="153">
        <v>121.2342</v>
      </c>
      <c r="F124" s="153">
        <v>0</v>
      </c>
      <c r="G124" s="153">
        <v>0</v>
      </c>
      <c r="H124" s="152">
        <v>121.2342</v>
      </c>
    </row>
    <row r="125" spans="1:8">
      <c r="A125" s="687" t="s">
        <v>1153</v>
      </c>
      <c r="B125" s="687" t="s">
        <v>1595</v>
      </c>
      <c r="C125" s="153">
        <v>0</v>
      </c>
      <c r="D125" s="153">
        <v>0</v>
      </c>
      <c r="E125" s="153">
        <v>31.1953</v>
      </c>
      <c r="F125" s="153">
        <v>0</v>
      </c>
      <c r="G125" s="153">
        <v>0</v>
      </c>
      <c r="H125" s="152">
        <v>31.1953</v>
      </c>
    </row>
    <row r="126" spans="1:8">
      <c r="A126" s="687" t="s">
        <v>1153</v>
      </c>
      <c r="B126" s="687" t="s">
        <v>1596</v>
      </c>
      <c r="C126" s="153">
        <v>0</v>
      </c>
      <c r="D126" s="153">
        <v>0</v>
      </c>
      <c r="E126" s="153">
        <v>13.023999999999999</v>
      </c>
      <c r="F126" s="153">
        <v>0</v>
      </c>
      <c r="G126" s="153">
        <v>0</v>
      </c>
      <c r="H126" s="152">
        <v>13.023999999999999</v>
      </c>
    </row>
    <row r="127" spans="1:8">
      <c r="A127" s="687" t="s">
        <v>1153</v>
      </c>
      <c r="B127" s="687" t="s">
        <v>1538</v>
      </c>
      <c r="C127" s="153">
        <v>152.21689799999999</v>
      </c>
      <c r="D127" s="153">
        <v>0</v>
      </c>
      <c r="E127" s="153">
        <v>0</v>
      </c>
      <c r="F127" s="153">
        <v>0</v>
      </c>
      <c r="G127" s="153">
        <v>0</v>
      </c>
      <c r="H127" s="152">
        <v>152.21689799999999</v>
      </c>
    </row>
    <row r="128" spans="1:8">
      <c r="A128" s="687" t="s">
        <v>1153</v>
      </c>
      <c r="B128" s="687" t="s">
        <v>1194</v>
      </c>
      <c r="C128" s="153">
        <v>140.625213</v>
      </c>
      <c r="D128" s="153">
        <v>0</v>
      </c>
      <c r="E128" s="153">
        <v>0</v>
      </c>
      <c r="F128" s="153">
        <v>0</v>
      </c>
      <c r="G128" s="153">
        <v>0</v>
      </c>
      <c r="H128" s="152">
        <v>140.625213</v>
      </c>
    </row>
    <row r="129" spans="1:8">
      <c r="A129" s="687" t="s">
        <v>1153</v>
      </c>
      <c r="B129" s="687" t="s">
        <v>1196</v>
      </c>
      <c r="C129" s="153">
        <v>52.528556999999999</v>
      </c>
      <c r="D129" s="153">
        <v>0</v>
      </c>
      <c r="E129" s="153">
        <v>0</v>
      </c>
      <c r="F129" s="153">
        <v>0</v>
      </c>
      <c r="G129" s="153">
        <v>0</v>
      </c>
      <c r="H129" s="152">
        <v>52.528556999999999</v>
      </c>
    </row>
    <row r="130" spans="1:8">
      <c r="A130" s="687" t="s">
        <v>1153</v>
      </c>
      <c r="B130" s="687" t="s">
        <v>1197</v>
      </c>
      <c r="C130" s="153">
        <v>175.559969</v>
      </c>
      <c r="D130" s="153">
        <v>0</v>
      </c>
      <c r="E130" s="153">
        <v>0</v>
      </c>
      <c r="F130" s="153">
        <v>0</v>
      </c>
      <c r="G130" s="153">
        <v>0</v>
      </c>
      <c r="H130" s="152">
        <v>175.559969</v>
      </c>
    </row>
    <row r="131" spans="1:8">
      <c r="A131" s="687" t="s">
        <v>1153</v>
      </c>
      <c r="B131" s="687" t="s">
        <v>1264</v>
      </c>
      <c r="C131" s="153">
        <v>56.935065000000002</v>
      </c>
      <c r="D131" s="153">
        <v>0</v>
      </c>
      <c r="E131" s="153">
        <v>0</v>
      </c>
      <c r="F131" s="153">
        <v>0</v>
      </c>
      <c r="G131" s="153">
        <v>0</v>
      </c>
      <c r="H131" s="152">
        <v>56.935065000000002</v>
      </c>
    </row>
    <row r="132" spans="1:8">
      <c r="A132" s="687" t="s">
        <v>1153</v>
      </c>
      <c r="B132" s="687" t="s">
        <v>1130</v>
      </c>
      <c r="C132" s="153">
        <v>373.10788500000001</v>
      </c>
      <c r="D132" s="153">
        <v>0</v>
      </c>
      <c r="E132" s="153">
        <v>0</v>
      </c>
      <c r="F132" s="153">
        <v>0</v>
      </c>
      <c r="G132" s="153">
        <v>0</v>
      </c>
      <c r="H132" s="152">
        <v>373.10788500000001</v>
      </c>
    </row>
    <row r="133" spans="1:8">
      <c r="A133" s="687" t="s">
        <v>1153</v>
      </c>
      <c r="B133" s="687" t="s">
        <v>1198</v>
      </c>
      <c r="C133" s="153">
        <v>182.45885899999999</v>
      </c>
      <c r="D133" s="153">
        <v>0</v>
      </c>
      <c r="E133" s="153">
        <v>0</v>
      </c>
      <c r="F133" s="153">
        <v>0</v>
      </c>
      <c r="G133" s="153">
        <v>0</v>
      </c>
      <c r="H133" s="152">
        <v>182.45885899999999</v>
      </c>
    </row>
    <row r="134" spans="1:8">
      <c r="A134" s="687" t="s">
        <v>1153</v>
      </c>
      <c r="B134" s="687" t="s">
        <v>1131</v>
      </c>
      <c r="C134" s="153">
        <v>264.68840399999999</v>
      </c>
      <c r="D134" s="153">
        <v>0</v>
      </c>
      <c r="E134" s="153">
        <v>0</v>
      </c>
      <c r="F134" s="153">
        <v>0</v>
      </c>
      <c r="G134" s="153">
        <v>0</v>
      </c>
      <c r="H134" s="152">
        <v>264.68840399999999</v>
      </c>
    </row>
    <row r="135" spans="1:8">
      <c r="A135" s="687" t="s">
        <v>1153</v>
      </c>
      <c r="B135" s="687" t="s">
        <v>1132</v>
      </c>
      <c r="C135" s="153">
        <v>169.02260200000001</v>
      </c>
      <c r="D135" s="153">
        <v>0</v>
      </c>
      <c r="E135" s="153">
        <v>0</v>
      </c>
      <c r="F135" s="153">
        <v>0</v>
      </c>
      <c r="G135" s="153">
        <v>0</v>
      </c>
      <c r="H135" s="152">
        <v>169.02260200000001</v>
      </c>
    </row>
    <row r="136" spans="1:8">
      <c r="A136" s="687" t="s">
        <v>1153</v>
      </c>
      <c r="B136" s="687" t="s">
        <v>1199</v>
      </c>
      <c r="C136" s="153">
        <v>255.065404</v>
      </c>
      <c r="D136" s="153">
        <v>0</v>
      </c>
      <c r="E136" s="153">
        <v>0</v>
      </c>
      <c r="F136" s="153">
        <v>0</v>
      </c>
      <c r="G136" s="153">
        <v>0</v>
      </c>
      <c r="H136" s="152">
        <v>255.065404</v>
      </c>
    </row>
    <row r="137" spans="1:8">
      <c r="A137" s="687" t="s">
        <v>1153</v>
      </c>
      <c r="B137" s="687" t="s">
        <v>1200</v>
      </c>
      <c r="C137" s="153">
        <v>288.00485500000002</v>
      </c>
      <c r="D137" s="153">
        <v>0</v>
      </c>
      <c r="E137" s="153">
        <v>0</v>
      </c>
      <c r="F137" s="153">
        <v>0</v>
      </c>
      <c r="G137" s="153">
        <v>0</v>
      </c>
      <c r="H137" s="152">
        <v>288.00485500000002</v>
      </c>
    </row>
    <row r="138" spans="1:8">
      <c r="A138" s="687" t="s">
        <v>1153</v>
      </c>
      <c r="B138" s="687" t="s">
        <v>1201</v>
      </c>
      <c r="C138" s="153">
        <v>7.8531760000000004</v>
      </c>
      <c r="D138" s="153">
        <v>0</v>
      </c>
      <c r="E138" s="153">
        <v>0</v>
      </c>
      <c r="F138" s="153">
        <v>0</v>
      </c>
      <c r="G138" s="153">
        <v>0</v>
      </c>
      <c r="H138" s="152">
        <v>7.8531760000000004</v>
      </c>
    </row>
    <row r="139" spans="1:8">
      <c r="A139" s="687" t="s">
        <v>1153</v>
      </c>
      <c r="B139" s="687" t="s">
        <v>1202</v>
      </c>
      <c r="C139" s="153">
        <v>139.569535</v>
      </c>
      <c r="D139" s="153">
        <v>0</v>
      </c>
      <c r="E139" s="153">
        <v>0</v>
      </c>
      <c r="F139" s="153">
        <v>0</v>
      </c>
      <c r="G139" s="153">
        <v>0</v>
      </c>
      <c r="H139" s="152">
        <v>139.569535</v>
      </c>
    </row>
    <row r="140" spans="1:8">
      <c r="A140" s="687" t="s">
        <v>1153</v>
      </c>
      <c r="B140" s="687" t="s">
        <v>1203</v>
      </c>
      <c r="C140" s="153">
        <v>362.88606399999998</v>
      </c>
      <c r="D140" s="153">
        <v>0</v>
      </c>
      <c r="E140" s="153">
        <v>0</v>
      </c>
      <c r="F140" s="153">
        <v>0</v>
      </c>
      <c r="G140" s="153">
        <v>0</v>
      </c>
      <c r="H140" s="152">
        <v>362.88606399999998</v>
      </c>
    </row>
    <row r="141" spans="1:8">
      <c r="A141" s="687" t="s">
        <v>1153</v>
      </c>
      <c r="B141" s="687" t="s">
        <v>1204</v>
      </c>
      <c r="C141" s="153">
        <v>217.62855200000001</v>
      </c>
      <c r="D141" s="153">
        <v>0</v>
      </c>
      <c r="E141" s="153">
        <v>0</v>
      </c>
      <c r="F141" s="153">
        <v>0</v>
      </c>
      <c r="G141" s="153">
        <v>0</v>
      </c>
      <c r="H141" s="152">
        <v>217.62855200000001</v>
      </c>
    </row>
    <row r="142" spans="1:8">
      <c r="A142" s="687" t="s">
        <v>1153</v>
      </c>
      <c r="B142" s="687" t="s">
        <v>1133</v>
      </c>
      <c r="C142" s="153">
        <v>554.47955100000001</v>
      </c>
      <c r="D142" s="153">
        <v>0</v>
      </c>
      <c r="E142" s="153">
        <v>0</v>
      </c>
      <c r="F142" s="153">
        <v>0</v>
      </c>
      <c r="G142" s="153">
        <v>0</v>
      </c>
      <c r="H142" s="152">
        <v>554.47955100000001</v>
      </c>
    </row>
    <row r="143" spans="1:8">
      <c r="A143" s="687" t="s">
        <v>1153</v>
      </c>
      <c r="B143" s="687" t="s">
        <v>1205</v>
      </c>
      <c r="C143" s="153">
        <v>154.24860100000001</v>
      </c>
      <c r="D143" s="153">
        <v>0</v>
      </c>
      <c r="E143" s="153">
        <v>0</v>
      </c>
      <c r="F143" s="153">
        <v>0</v>
      </c>
      <c r="G143" s="153">
        <v>0</v>
      </c>
      <c r="H143" s="152">
        <v>154.24860100000001</v>
      </c>
    </row>
    <row r="144" spans="1:8">
      <c r="A144" s="687" t="s">
        <v>1153</v>
      </c>
      <c r="B144" s="687" t="s">
        <v>1206</v>
      </c>
      <c r="C144" s="153">
        <v>249.63340400000001</v>
      </c>
      <c r="D144" s="153">
        <v>0</v>
      </c>
      <c r="E144" s="153">
        <v>0</v>
      </c>
      <c r="F144" s="153">
        <v>0</v>
      </c>
      <c r="G144" s="153">
        <v>0</v>
      </c>
      <c r="H144" s="152">
        <v>249.63340400000001</v>
      </c>
    </row>
    <row r="145" spans="1:8">
      <c r="A145" s="687" t="s">
        <v>1153</v>
      </c>
      <c r="B145" s="687" t="s">
        <v>1207</v>
      </c>
      <c r="C145" s="153">
        <v>70.033347000000006</v>
      </c>
      <c r="D145" s="153">
        <v>0</v>
      </c>
      <c r="E145" s="153">
        <v>0</v>
      </c>
      <c r="F145" s="153">
        <v>0</v>
      </c>
      <c r="G145" s="153">
        <v>0</v>
      </c>
      <c r="H145" s="152">
        <v>70.033347000000006</v>
      </c>
    </row>
    <row r="146" spans="1:8">
      <c r="A146" s="687" t="s">
        <v>1153</v>
      </c>
      <c r="B146" s="687" t="s">
        <v>1134</v>
      </c>
      <c r="C146" s="153">
        <v>112.65287600000001</v>
      </c>
      <c r="D146" s="153">
        <v>0</v>
      </c>
      <c r="E146" s="153">
        <v>0</v>
      </c>
      <c r="F146" s="153">
        <v>0</v>
      </c>
      <c r="G146" s="153">
        <v>0</v>
      </c>
      <c r="H146" s="152">
        <v>112.65287600000001</v>
      </c>
    </row>
    <row r="147" spans="1:8">
      <c r="A147" s="687" t="s">
        <v>1153</v>
      </c>
      <c r="B147" s="687" t="s">
        <v>1208</v>
      </c>
      <c r="C147" s="153">
        <v>128.879403</v>
      </c>
      <c r="D147" s="153">
        <v>0</v>
      </c>
      <c r="E147" s="153">
        <v>0</v>
      </c>
      <c r="F147" s="153">
        <v>0</v>
      </c>
      <c r="G147" s="153">
        <v>0</v>
      </c>
      <c r="H147" s="152">
        <v>128.879403</v>
      </c>
    </row>
    <row r="148" spans="1:8">
      <c r="A148" s="687" t="s">
        <v>1153</v>
      </c>
      <c r="B148" s="687" t="s">
        <v>1209</v>
      </c>
      <c r="C148" s="153">
        <v>187.00599500000001</v>
      </c>
      <c r="D148" s="153">
        <v>0</v>
      </c>
      <c r="E148" s="153">
        <v>0</v>
      </c>
      <c r="F148" s="153">
        <v>0</v>
      </c>
      <c r="G148" s="153">
        <v>0</v>
      </c>
      <c r="H148" s="152">
        <v>187.00599500000001</v>
      </c>
    </row>
    <row r="149" spans="1:8">
      <c r="A149" s="687" t="s">
        <v>1153</v>
      </c>
      <c r="B149" s="687" t="s">
        <v>1210</v>
      </c>
      <c r="C149" s="153">
        <v>153.22558100000001</v>
      </c>
      <c r="D149" s="153">
        <v>0</v>
      </c>
      <c r="E149" s="153">
        <v>0</v>
      </c>
      <c r="F149" s="153">
        <v>0</v>
      </c>
      <c r="G149" s="153">
        <v>0</v>
      </c>
      <c r="H149" s="152">
        <v>153.22558100000001</v>
      </c>
    </row>
    <row r="150" spans="1:8">
      <c r="A150" s="687" t="s">
        <v>1153</v>
      </c>
      <c r="B150" s="687" t="s">
        <v>1211</v>
      </c>
      <c r="C150" s="153">
        <v>69.399361999999996</v>
      </c>
      <c r="D150" s="153">
        <v>0</v>
      </c>
      <c r="E150" s="153">
        <v>0</v>
      </c>
      <c r="F150" s="153">
        <v>0</v>
      </c>
      <c r="G150" s="153">
        <v>0</v>
      </c>
      <c r="H150" s="152">
        <v>69.399361999999996</v>
      </c>
    </row>
    <row r="151" spans="1:8">
      <c r="A151" s="687" t="s">
        <v>1153</v>
      </c>
      <c r="B151" s="687" t="s">
        <v>1135</v>
      </c>
      <c r="C151" s="153">
        <v>433.59053799999998</v>
      </c>
      <c r="D151" s="153">
        <v>0</v>
      </c>
      <c r="E151" s="153">
        <v>0</v>
      </c>
      <c r="F151" s="153">
        <v>0</v>
      </c>
      <c r="G151" s="153">
        <v>0</v>
      </c>
      <c r="H151" s="152">
        <v>433.59053799999998</v>
      </c>
    </row>
    <row r="152" spans="1:8">
      <c r="A152" s="687" t="s">
        <v>1153</v>
      </c>
      <c r="B152" s="687" t="s">
        <v>1212</v>
      </c>
      <c r="C152" s="153">
        <v>494.90810699999997</v>
      </c>
      <c r="D152" s="153">
        <v>0</v>
      </c>
      <c r="E152" s="153">
        <v>0</v>
      </c>
      <c r="F152" s="153">
        <v>0</v>
      </c>
      <c r="G152" s="153">
        <v>0</v>
      </c>
      <c r="H152" s="152">
        <v>494.90810699999997</v>
      </c>
    </row>
    <row r="153" spans="1:8">
      <c r="A153" s="687" t="s">
        <v>1153</v>
      </c>
      <c r="B153" s="687" t="s">
        <v>1213</v>
      </c>
      <c r="C153" s="153">
        <v>87.124207999999996</v>
      </c>
      <c r="D153" s="153">
        <v>0</v>
      </c>
      <c r="E153" s="153">
        <v>0</v>
      </c>
      <c r="F153" s="153">
        <v>0</v>
      </c>
      <c r="G153" s="153">
        <v>0</v>
      </c>
      <c r="H153" s="152">
        <v>87.124207999999996</v>
      </c>
    </row>
    <row r="154" spans="1:8">
      <c r="A154" s="687" t="s">
        <v>1153</v>
      </c>
      <c r="B154" s="687" t="s">
        <v>1214</v>
      </c>
      <c r="C154" s="153">
        <v>33.821533000000002</v>
      </c>
      <c r="D154" s="153">
        <v>0</v>
      </c>
      <c r="E154" s="153">
        <v>0</v>
      </c>
      <c r="F154" s="153">
        <v>0</v>
      </c>
      <c r="G154" s="153">
        <v>0</v>
      </c>
      <c r="H154" s="152">
        <v>33.821533000000002</v>
      </c>
    </row>
    <row r="155" spans="1:8">
      <c r="A155" s="687" t="s">
        <v>1153</v>
      </c>
      <c r="B155" s="687" t="s">
        <v>1215</v>
      </c>
      <c r="C155" s="153">
        <v>38.738593000000002</v>
      </c>
      <c r="D155" s="153">
        <v>0</v>
      </c>
      <c r="E155" s="153">
        <v>0</v>
      </c>
      <c r="F155" s="153">
        <v>0</v>
      </c>
      <c r="G155" s="153">
        <v>0</v>
      </c>
      <c r="H155" s="152">
        <v>38.738593000000002</v>
      </c>
    </row>
    <row r="156" spans="1:8">
      <c r="A156" s="687" t="s">
        <v>1153</v>
      </c>
      <c r="B156" s="687" t="s">
        <v>1216</v>
      </c>
      <c r="C156" s="153">
        <v>207.70933500000001</v>
      </c>
      <c r="D156" s="153">
        <v>0</v>
      </c>
      <c r="E156" s="153">
        <v>0</v>
      </c>
      <c r="F156" s="153">
        <v>0</v>
      </c>
      <c r="G156" s="153">
        <v>0</v>
      </c>
      <c r="H156" s="152">
        <v>207.70933500000001</v>
      </c>
    </row>
    <row r="157" spans="1:8">
      <c r="A157" s="687" t="s">
        <v>1153</v>
      </c>
      <c r="B157" s="687" t="s">
        <v>1217</v>
      </c>
      <c r="C157" s="153">
        <v>108.900508</v>
      </c>
      <c r="D157" s="153">
        <v>0</v>
      </c>
      <c r="E157" s="153">
        <v>0</v>
      </c>
      <c r="F157" s="153">
        <v>0</v>
      </c>
      <c r="G157" s="153">
        <v>0</v>
      </c>
      <c r="H157" s="152">
        <v>108.900508</v>
      </c>
    </row>
    <row r="158" spans="1:8">
      <c r="A158" s="687" t="s">
        <v>1153</v>
      </c>
      <c r="B158" s="687" t="s">
        <v>1218</v>
      </c>
      <c r="C158" s="153">
        <v>107.44107700000001</v>
      </c>
      <c r="D158" s="153">
        <v>0</v>
      </c>
      <c r="E158" s="153">
        <v>0</v>
      </c>
      <c r="F158" s="153">
        <v>0</v>
      </c>
      <c r="G158" s="153">
        <v>0</v>
      </c>
      <c r="H158" s="152">
        <v>107.44107700000001</v>
      </c>
    </row>
    <row r="159" spans="1:8">
      <c r="A159" s="687" t="s">
        <v>1153</v>
      </c>
      <c r="B159" s="687" t="s">
        <v>1136</v>
      </c>
      <c r="C159" s="153">
        <v>234.45680999999999</v>
      </c>
      <c r="D159" s="153">
        <v>0</v>
      </c>
      <c r="E159" s="153">
        <v>0</v>
      </c>
      <c r="F159" s="153">
        <v>0</v>
      </c>
      <c r="G159" s="153">
        <v>0</v>
      </c>
      <c r="H159" s="152">
        <v>234.45680999999999</v>
      </c>
    </row>
    <row r="160" spans="1:8">
      <c r="A160" s="687" t="s">
        <v>1153</v>
      </c>
      <c r="B160" s="687" t="s">
        <v>1137</v>
      </c>
      <c r="C160" s="153">
        <v>160.88616200000001</v>
      </c>
      <c r="D160" s="153">
        <v>0</v>
      </c>
      <c r="E160" s="153">
        <v>0</v>
      </c>
      <c r="F160" s="153">
        <v>0</v>
      </c>
      <c r="G160" s="153">
        <v>0</v>
      </c>
      <c r="H160" s="152">
        <v>160.88616200000001</v>
      </c>
    </row>
    <row r="161" spans="1:8">
      <c r="A161" s="687" t="s">
        <v>1153</v>
      </c>
      <c r="B161" s="687" t="s">
        <v>1219</v>
      </c>
      <c r="C161" s="153">
        <v>146.39606699999999</v>
      </c>
      <c r="D161" s="153">
        <v>0</v>
      </c>
      <c r="E161" s="153">
        <v>0</v>
      </c>
      <c r="F161" s="153">
        <v>0</v>
      </c>
      <c r="G161" s="153">
        <v>0</v>
      </c>
      <c r="H161" s="152">
        <v>146.39606699999999</v>
      </c>
    </row>
    <row r="162" spans="1:8">
      <c r="A162" s="687" t="s">
        <v>1153</v>
      </c>
      <c r="B162" s="687" t="s">
        <v>1220</v>
      </c>
      <c r="C162" s="153">
        <v>454.34566100000001</v>
      </c>
      <c r="D162" s="153">
        <v>0</v>
      </c>
      <c r="E162" s="153">
        <v>0</v>
      </c>
      <c r="F162" s="153">
        <v>0</v>
      </c>
      <c r="G162" s="153">
        <v>0</v>
      </c>
      <c r="H162" s="152">
        <v>454.34566100000001</v>
      </c>
    </row>
    <row r="163" spans="1:8">
      <c r="A163" s="687" t="s">
        <v>1153</v>
      </c>
      <c r="B163" s="687" t="s">
        <v>1221</v>
      </c>
      <c r="C163" s="153">
        <v>230.50653800000001</v>
      </c>
      <c r="D163" s="153">
        <v>0</v>
      </c>
      <c r="E163" s="153">
        <v>0</v>
      </c>
      <c r="F163" s="153">
        <v>0</v>
      </c>
      <c r="G163" s="153">
        <v>0</v>
      </c>
      <c r="H163" s="152">
        <v>230.50653800000001</v>
      </c>
    </row>
    <row r="164" spans="1:8">
      <c r="A164" s="687" t="s">
        <v>1153</v>
      </c>
      <c r="B164" s="687" t="s">
        <v>1222</v>
      </c>
      <c r="C164" s="153">
        <v>112.504739</v>
      </c>
      <c r="D164" s="153">
        <v>0</v>
      </c>
      <c r="E164" s="153">
        <v>0</v>
      </c>
      <c r="F164" s="153">
        <v>0</v>
      </c>
      <c r="G164" s="153">
        <v>0</v>
      </c>
      <c r="H164" s="152">
        <v>112.504739</v>
      </c>
    </row>
    <row r="165" spans="1:8">
      <c r="A165" s="687" t="s">
        <v>1153</v>
      </c>
      <c r="B165" s="687" t="s">
        <v>1138</v>
      </c>
      <c r="C165" s="153">
        <v>194.06979200000001</v>
      </c>
      <c r="D165" s="153">
        <v>0</v>
      </c>
      <c r="E165" s="153">
        <v>0</v>
      </c>
      <c r="F165" s="153">
        <v>0</v>
      </c>
      <c r="G165" s="153">
        <v>0</v>
      </c>
      <c r="H165" s="152">
        <v>194.06979200000001</v>
      </c>
    </row>
    <row r="166" spans="1:8">
      <c r="A166" s="687" t="s">
        <v>1153</v>
      </c>
      <c r="B166" s="687" t="s">
        <v>1223</v>
      </c>
      <c r="C166" s="153">
        <v>146.019274</v>
      </c>
      <c r="D166" s="153">
        <v>0</v>
      </c>
      <c r="E166" s="153">
        <v>0</v>
      </c>
      <c r="F166" s="153">
        <v>0</v>
      </c>
      <c r="G166" s="153">
        <v>0</v>
      </c>
      <c r="H166" s="152">
        <v>146.019274</v>
      </c>
    </row>
    <row r="167" spans="1:8">
      <c r="A167" s="687" t="s">
        <v>1153</v>
      </c>
      <c r="B167" s="687" t="s">
        <v>1224</v>
      </c>
      <c r="C167" s="153">
        <v>83.025789000000003</v>
      </c>
      <c r="D167" s="153">
        <v>0</v>
      </c>
      <c r="E167" s="153">
        <v>0</v>
      </c>
      <c r="F167" s="153">
        <v>0</v>
      </c>
      <c r="G167" s="153">
        <v>0</v>
      </c>
      <c r="H167" s="152">
        <v>83.025789000000003</v>
      </c>
    </row>
    <row r="168" spans="1:8">
      <c r="A168" s="687" t="s">
        <v>1153</v>
      </c>
      <c r="B168" s="687" t="s">
        <v>1225</v>
      </c>
      <c r="C168" s="153">
        <v>416.60096700000003</v>
      </c>
      <c r="D168" s="153">
        <v>0</v>
      </c>
      <c r="E168" s="153">
        <v>0</v>
      </c>
      <c r="F168" s="153">
        <v>0</v>
      </c>
      <c r="G168" s="153">
        <v>0</v>
      </c>
      <c r="H168" s="152">
        <v>416.60096700000003</v>
      </c>
    </row>
    <row r="169" spans="1:8">
      <c r="A169" s="687" t="s">
        <v>1153</v>
      </c>
      <c r="B169" s="687" t="s">
        <v>1139</v>
      </c>
      <c r="C169" s="153">
        <v>463.31559099999998</v>
      </c>
      <c r="D169" s="153">
        <v>0</v>
      </c>
      <c r="E169" s="153">
        <v>0</v>
      </c>
      <c r="F169" s="153">
        <v>0</v>
      </c>
      <c r="G169" s="153">
        <v>0</v>
      </c>
      <c r="H169" s="152">
        <v>463.31559099999998</v>
      </c>
    </row>
    <row r="170" spans="1:8">
      <c r="A170" s="687" t="s">
        <v>1153</v>
      </c>
      <c r="B170" s="687" t="s">
        <v>1226</v>
      </c>
      <c r="C170" s="153">
        <v>89.481835000000004</v>
      </c>
      <c r="D170" s="153">
        <v>0</v>
      </c>
      <c r="E170" s="153">
        <v>0</v>
      </c>
      <c r="F170" s="153">
        <v>0</v>
      </c>
      <c r="G170" s="153">
        <v>0</v>
      </c>
      <c r="H170" s="152">
        <v>89.481835000000004</v>
      </c>
    </row>
    <row r="171" spans="1:8">
      <c r="A171" s="687" t="s">
        <v>1153</v>
      </c>
      <c r="B171" s="687" t="s">
        <v>1227</v>
      </c>
      <c r="C171" s="153">
        <v>65.762071000000006</v>
      </c>
      <c r="D171" s="153">
        <v>0</v>
      </c>
      <c r="E171" s="153">
        <v>0</v>
      </c>
      <c r="F171" s="153">
        <v>0</v>
      </c>
      <c r="G171" s="153">
        <v>0</v>
      </c>
      <c r="H171" s="152">
        <v>65.762071000000006</v>
      </c>
    </row>
    <row r="172" spans="1:8">
      <c r="A172" s="687" t="s">
        <v>1153</v>
      </c>
      <c r="B172" s="687" t="s">
        <v>1539</v>
      </c>
      <c r="C172" s="153">
        <v>186.59425200000001</v>
      </c>
      <c r="D172" s="153">
        <v>0</v>
      </c>
      <c r="E172" s="153">
        <v>0</v>
      </c>
      <c r="F172" s="153">
        <v>0</v>
      </c>
      <c r="G172" s="153">
        <v>0</v>
      </c>
      <c r="H172" s="152">
        <v>186.59425200000001</v>
      </c>
    </row>
    <row r="173" spans="1:8">
      <c r="A173" s="687" t="s">
        <v>1153</v>
      </c>
      <c r="B173" s="687" t="s">
        <v>1140</v>
      </c>
      <c r="C173" s="153">
        <v>310.30643800000001</v>
      </c>
      <c r="D173" s="153">
        <v>0</v>
      </c>
      <c r="E173" s="153">
        <v>0</v>
      </c>
      <c r="F173" s="153">
        <v>0</v>
      </c>
      <c r="G173" s="153">
        <v>0</v>
      </c>
      <c r="H173" s="152">
        <v>310.30643800000001</v>
      </c>
    </row>
    <row r="174" spans="1:8">
      <c r="A174" s="687" t="s">
        <v>1153</v>
      </c>
      <c r="B174" s="687" t="s">
        <v>1141</v>
      </c>
      <c r="C174" s="153">
        <v>169.905507</v>
      </c>
      <c r="D174" s="153">
        <v>0</v>
      </c>
      <c r="E174" s="153">
        <v>0</v>
      </c>
      <c r="F174" s="153">
        <v>0</v>
      </c>
      <c r="G174" s="153">
        <v>0</v>
      </c>
      <c r="H174" s="152">
        <v>169.905507</v>
      </c>
    </row>
    <row r="175" spans="1:8">
      <c r="A175" s="687" t="s">
        <v>1153</v>
      </c>
      <c r="B175" s="687" t="s">
        <v>1142</v>
      </c>
      <c r="C175" s="153">
        <v>308.94757199999998</v>
      </c>
      <c r="D175" s="153">
        <v>0</v>
      </c>
      <c r="E175" s="153">
        <v>0</v>
      </c>
      <c r="F175" s="153">
        <v>0</v>
      </c>
      <c r="G175" s="153">
        <v>0</v>
      </c>
      <c r="H175" s="152">
        <v>308.94757199999998</v>
      </c>
    </row>
    <row r="176" spans="1:8">
      <c r="A176" s="687" t="s">
        <v>1153</v>
      </c>
      <c r="B176" s="687" t="s">
        <v>1143</v>
      </c>
      <c r="C176" s="153">
        <v>443.37067400000001</v>
      </c>
      <c r="D176" s="153">
        <v>0</v>
      </c>
      <c r="E176" s="153">
        <v>0</v>
      </c>
      <c r="F176" s="153">
        <v>0</v>
      </c>
      <c r="G176" s="153">
        <v>0</v>
      </c>
      <c r="H176" s="152">
        <v>443.37067400000001</v>
      </c>
    </row>
    <row r="177" spans="1:8">
      <c r="A177" s="687" t="s">
        <v>1153</v>
      </c>
      <c r="B177" s="687" t="s">
        <v>1228</v>
      </c>
      <c r="C177" s="153">
        <v>214.080074</v>
      </c>
      <c r="D177" s="153">
        <v>0</v>
      </c>
      <c r="E177" s="153">
        <v>0</v>
      </c>
      <c r="F177" s="153">
        <v>0</v>
      </c>
      <c r="G177" s="153">
        <v>0</v>
      </c>
      <c r="H177" s="152">
        <v>214.080074</v>
      </c>
    </row>
    <row r="178" spans="1:8">
      <c r="A178" s="687" t="s">
        <v>1153</v>
      </c>
      <c r="B178" s="687" t="s">
        <v>1144</v>
      </c>
      <c r="C178" s="153">
        <v>22.662068999999999</v>
      </c>
      <c r="D178" s="153">
        <v>0</v>
      </c>
      <c r="E178" s="153">
        <v>0</v>
      </c>
      <c r="F178" s="153">
        <v>0</v>
      </c>
      <c r="G178" s="153">
        <v>0</v>
      </c>
      <c r="H178" s="152">
        <v>22.662068999999999</v>
      </c>
    </row>
    <row r="179" spans="1:8">
      <c r="A179" s="687" t="s">
        <v>1153</v>
      </c>
      <c r="B179" s="687" t="s">
        <v>1229</v>
      </c>
      <c r="C179" s="153">
        <v>141.636247</v>
      </c>
      <c r="D179" s="153">
        <v>0</v>
      </c>
      <c r="E179" s="153">
        <v>0</v>
      </c>
      <c r="F179" s="153">
        <v>0</v>
      </c>
      <c r="G179" s="153">
        <v>0</v>
      </c>
      <c r="H179" s="152">
        <v>141.636247</v>
      </c>
    </row>
    <row r="180" spans="1:8">
      <c r="A180" s="687" t="s">
        <v>1153</v>
      </c>
      <c r="B180" s="687" t="s">
        <v>1230</v>
      </c>
      <c r="C180" s="153">
        <v>250.939121</v>
      </c>
      <c r="D180" s="153">
        <v>0</v>
      </c>
      <c r="E180" s="153">
        <v>0</v>
      </c>
      <c r="F180" s="153">
        <v>0</v>
      </c>
      <c r="G180" s="153">
        <v>0</v>
      </c>
      <c r="H180" s="152">
        <v>250.939121</v>
      </c>
    </row>
    <row r="181" spans="1:8">
      <c r="A181" s="687" t="s">
        <v>1153</v>
      </c>
      <c r="B181" s="687" t="s">
        <v>2297</v>
      </c>
      <c r="C181" s="153">
        <v>0</v>
      </c>
      <c r="D181" s="153">
        <v>0</v>
      </c>
      <c r="E181" s="153">
        <v>0</v>
      </c>
      <c r="F181" s="153">
        <v>0</v>
      </c>
      <c r="G181" s="153">
        <v>0</v>
      </c>
      <c r="H181" s="152">
        <v>0</v>
      </c>
    </row>
    <row r="182" spans="1:8">
      <c r="A182" s="687" t="s">
        <v>1153</v>
      </c>
      <c r="B182" s="687" t="s">
        <v>1145</v>
      </c>
      <c r="C182" s="153">
        <v>456.14343100000002</v>
      </c>
      <c r="D182" s="153">
        <v>0</v>
      </c>
      <c r="E182" s="153">
        <v>0</v>
      </c>
      <c r="F182" s="153">
        <v>0</v>
      </c>
      <c r="G182" s="153">
        <v>0</v>
      </c>
      <c r="H182" s="152">
        <v>456.14343100000002</v>
      </c>
    </row>
    <row r="183" spans="1:8">
      <c r="A183" s="687" t="s">
        <v>1153</v>
      </c>
      <c r="B183" s="687" t="s">
        <v>1231</v>
      </c>
      <c r="C183" s="153">
        <v>0</v>
      </c>
      <c r="D183" s="153">
        <v>0</v>
      </c>
      <c r="E183" s="153">
        <v>0</v>
      </c>
      <c r="F183" s="153">
        <v>0</v>
      </c>
      <c r="G183" s="153">
        <v>0</v>
      </c>
      <c r="H183" s="152">
        <v>0</v>
      </c>
    </row>
    <row r="184" spans="1:8">
      <c r="A184" s="687" t="s">
        <v>1153</v>
      </c>
      <c r="B184" s="687" t="s">
        <v>1232</v>
      </c>
      <c r="C184" s="153">
        <v>116.683909</v>
      </c>
      <c r="D184" s="153">
        <v>0</v>
      </c>
      <c r="E184" s="153">
        <v>0</v>
      </c>
      <c r="F184" s="153">
        <v>0</v>
      </c>
      <c r="G184" s="153">
        <v>0</v>
      </c>
      <c r="H184" s="152">
        <v>116.683909</v>
      </c>
    </row>
    <row r="185" spans="1:8">
      <c r="A185" s="687" t="s">
        <v>1153</v>
      </c>
      <c r="B185" s="687" t="s">
        <v>1146</v>
      </c>
      <c r="C185" s="153">
        <v>234.01839200000001</v>
      </c>
      <c r="D185" s="153">
        <v>0</v>
      </c>
      <c r="E185" s="153">
        <v>0</v>
      </c>
      <c r="F185" s="153">
        <v>0</v>
      </c>
      <c r="G185" s="153">
        <v>0</v>
      </c>
      <c r="H185" s="152">
        <v>234.01839200000001</v>
      </c>
    </row>
    <row r="186" spans="1:8">
      <c r="A186" s="687" t="s">
        <v>1153</v>
      </c>
      <c r="B186" s="687" t="s">
        <v>1147</v>
      </c>
      <c r="C186" s="153">
        <v>177.21037000000001</v>
      </c>
      <c r="D186" s="153">
        <v>0</v>
      </c>
      <c r="E186" s="153">
        <v>0</v>
      </c>
      <c r="F186" s="153">
        <v>0</v>
      </c>
      <c r="G186" s="153">
        <v>0</v>
      </c>
      <c r="H186" s="152">
        <v>177.21037000000001</v>
      </c>
    </row>
    <row r="187" spans="1:8">
      <c r="A187" s="687" t="s">
        <v>1153</v>
      </c>
      <c r="B187" s="687" t="s">
        <v>1233</v>
      </c>
      <c r="C187" s="153">
        <v>305.16404599999998</v>
      </c>
      <c r="D187" s="153">
        <v>0</v>
      </c>
      <c r="E187" s="153">
        <v>0</v>
      </c>
      <c r="F187" s="153">
        <v>0</v>
      </c>
      <c r="G187" s="153">
        <v>0</v>
      </c>
      <c r="H187" s="152">
        <v>305.16404599999998</v>
      </c>
    </row>
    <row r="188" spans="1:8">
      <c r="A188" s="687" t="s">
        <v>1153</v>
      </c>
      <c r="B188" s="687" t="s">
        <v>1234</v>
      </c>
      <c r="C188" s="153">
        <v>122.757524</v>
      </c>
      <c r="D188" s="153">
        <v>0</v>
      </c>
      <c r="E188" s="153">
        <v>0</v>
      </c>
      <c r="F188" s="153">
        <v>0</v>
      </c>
      <c r="G188" s="153">
        <v>0</v>
      </c>
      <c r="H188" s="152">
        <v>122.757524</v>
      </c>
    </row>
    <row r="189" spans="1:8">
      <c r="A189" s="687" t="s">
        <v>1153</v>
      </c>
      <c r="B189" s="687" t="s">
        <v>1235</v>
      </c>
      <c r="C189" s="153">
        <v>235.59698700000001</v>
      </c>
      <c r="D189" s="153">
        <v>0</v>
      </c>
      <c r="E189" s="153">
        <v>0</v>
      </c>
      <c r="F189" s="153">
        <v>0</v>
      </c>
      <c r="G189" s="153">
        <v>0</v>
      </c>
      <c r="H189" s="152">
        <v>235.59698700000001</v>
      </c>
    </row>
    <row r="190" spans="1:8">
      <c r="A190" s="687" t="s">
        <v>1153</v>
      </c>
      <c r="B190" s="687" t="s">
        <v>1236</v>
      </c>
      <c r="C190" s="153">
        <v>92.336166000000006</v>
      </c>
      <c r="D190" s="153">
        <v>0</v>
      </c>
      <c r="E190" s="153">
        <v>0</v>
      </c>
      <c r="F190" s="153">
        <v>0</v>
      </c>
      <c r="G190" s="153">
        <v>0</v>
      </c>
      <c r="H190" s="152">
        <v>92.336166000000006</v>
      </c>
    </row>
    <row r="191" spans="1:8">
      <c r="A191" s="687" t="s">
        <v>1153</v>
      </c>
      <c r="B191" s="687" t="s">
        <v>1237</v>
      </c>
      <c r="C191" s="153">
        <v>0</v>
      </c>
      <c r="D191" s="153">
        <v>0</v>
      </c>
      <c r="E191" s="153">
        <v>269.54694999999998</v>
      </c>
      <c r="F191" s="153">
        <v>0</v>
      </c>
      <c r="G191" s="153">
        <v>0</v>
      </c>
      <c r="H191" s="152">
        <v>269.54694999999998</v>
      </c>
    </row>
    <row r="192" spans="1:8">
      <c r="A192" s="687" t="s">
        <v>1153</v>
      </c>
      <c r="B192" s="687" t="s">
        <v>1238</v>
      </c>
      <c r="C192" s="153">
        <v>0</v>
      </c>
      <c r="D192" s="153">
        <v>0</v>
      </c>
      <c r="E192" s="153">
        <v>68.626062000000005</v>
      </c>
      <c r="F192" s="153">
        <v>0</v>
      </c>
      <c r="G192" s="153">
        <v>0</v>
      </c>
      <c r="H192" s="152">
        <v>68.626062000000005</v>
      </c>
    </row>
    <row r="193" spans="1:8">
      <c r="A193" s="687" t="s">
        <v>1153</v>
      </c>
      <c r="B193" s="687" t="s">
        <v>1239</v>
      </c>
      <c r="C193" s="153">
        <v>112.87991599999999</v>
      </c>
      <c r="D193" s="153">
        <v>0</v>
      </c>
      <c r="E193" s="153">
        <v>0</v>
      </c>
      <c r="F193" s="153">
        <v>0</v>
      </c>
      <c r="G193" s="153">
        <v>0</v>
      </c>
      <c r="H193" s="152">
        <v>112.87991599999999</v>
      </c>
    </row>
    <row r="194" spans="1:8">
      <c r="A194" s="687" t="s">
        <v>1153</v>
      </c>
      <c r="B194" s="687" t="s">
        <v>1240</v>
      </c>
      <c r="C194" s="153">
        <v>183.21916100000001</v>
      </c>
      <c r="D194" s="153">
        <v>0</v>
      </c>
      <c r="E194" s="153">
        <v>0</v>
      </c>
      <c r="F194" s="153">
        <v>0</v>
      </c>
      <c r="G194" s="153">
        <v>0</v>
      </c>
      <c r="H194" s="152">
        <v>183.21916100000001</v>
      </c>
    </row>
    <row r="195" spans="1:8">
      <c r="A195" s="687" t="s">
        <v>1153</v>
      </c>
      <c r="B195" s="687" t="s">
        <v>1241</v>
      </c>
      <c r="C195" s="153">
        <v>0</v>
      </c>
      <c r="D195" s="153">
        <v>0</v>
      </c>
      <c r="E195" s="153">
        <v>71.196971000000005</v>
      </c>
      <c r="F195" s="153">
        <v>0</v>
      </c>
      <c r="G195" s="153">
        <v>0</v>
      </c>
      <c r="H195" s="152">
        <v>71.196971000000005</v>
      </c>
    </row>
    <row r="196" spans="1:8">
      <c r="A196" s="687" t="s">
        <v>1153</v>
      </c>
      <c r="B196" s="687" t="s">
        <v>1242</v>
      </c>
      <c r="C196" s="153">
        <v>100.604978</v>
      </c>
      <c r="D196" s="153">
        <v>0</v>
      </c>
      <c r="E196" s="153">
        <v>0</v>
      </c>
      <c r="F196" s="153">
        <v>0</v>
      </c>
      <c r="G196" s="153">
        <v>0</v>
      </c>
      <c r="H196" s="152">
        <v>100.604978</v>
      </c>
    </row>
    <row r="197" spans="1:8">
      <c r="A197" s="687" t="s">
        <v>1153</v>
      </c>
      <c r="B197" s="687" t="s">
        <v>1243</v>
      </c>
      <c r="C197" s="153">
        <v>263.71756699999997</v>
      </c>
      <c r="D197" s="153">
        <v>0</v>
      </c>
      <c r="E197" s="153">
        <v>0</v>
      </c>
      <c r="F197" s="153">
        <v>0</v>
      </c>
      <c r="G197" s="153">
        <v>0</v>
      </c>
      <c r="H197" s="152">
        <v>263.71756699999997</v>
      </c>
    </row>
    <row r="198" spans="1:8">
      <c r="A198" s="687" t="s">
        <v>1153</v>
      </c>
      <c r="B198" s="687" t="s">
        <v>1244</v>
      </c>
      <c r="C198" s="153">
        <v>0</v>
      </c>
      <c r="D198" s="153">
        <v>0</v>
      </c>
      <c r="E198" s="153">
        <v>322.15913399999999</v>
      </c>
      <c r="F198" s="153">
        <v>0</v>
      </c>
      <c r="G198" s="153">
        <v>0</v>
      </c>
      <c r="H198" s="152">
        <v>322.15913399999999</v>
      </c>
    </row>
    <row r="199" spans="1:8">
      <c r="A199" s="687" t="s">
        <v>1153</v>
      </c>
      <c r="B199" s="687" t="s">
        <v>1148</v>
      </c>
      <c r="C199" s="153">
        <v>0</v>
      </c>
      <c r="D199" s="153">
        <v>0</v>
      </c>
      <c r="E199" s="153">
        <v>417.827968</v>
      </c>
      <c r="F199" s="153">
        <v>0</v>
      </c>
      <c r="G199" s="153">
        <v>0</v>
      </c>
      <c r="H199" s="152">
        <v>417.827968</v>
      </c>
    </row>
    <row r="200" spans="1:8">
      <c r="A200" s="687" t="s">
        <v>1153</v>
      </c>
      <c r="B200" s="687" t="s">
        <v>1540</v>
      </c>
      <c r="C200" s="153">
        <v>0</v>
      </c>
      <c r="D200" s="153">
        <v>0</v>
      </c>
      <c r="E200" s="153">
        <v>106.163498</v>
      </c>
      <c r="F200" s="153">
        <v>0</v>
      </c>
      <c r="G200" s="153">
        <v>0</v>
      </c>
      <c r="H200" s="152">
        <v>106.163498</v>
      </c>
    </row>
    <row r="201" spans="1:8">
      <c r="A201" s="687" t="s">
        <v>1153</v>
      </c>
      <c r="B201" s="687" t="s">
        <v>1245</v>
      </c>
      <c r="C201" s="153">
        <v>0</v>
      </c>
      <c r="D201" s="153">
        <v>0</v>
      </c>
      <c r="E201" s="153">
        <v>279.55277699999999</v>
      </c>
      <c r="F201" s="153">
        <v>0</v>
      </c>
      <c r="G201" s="153">
        <v>0</v>
      </c>
      <c r="H201" s="152">
        <v>279.55277699999999</v>
      </c>
    </row>
    <row r="202" spans="1:8">
      <c r="A202" s="687" t="s">
        <v>1153</v>
      </c>
      <c r="B202" s="687" t="s">
        <v>1149</v>
      </c>
      <c r="C202" s="153">
        <v>287.89764000000002</v>
      </c>
      <c r="D202" s="153">
        <v>0</v>
      </c>
      <c r="E202" s="153">
        <v>0</v>
      </c>
      <c r="F202" s="153">
        <v>0</v>
      </c>
      <c r="G202" s="153">
        <v>0</v>
      </c>
      <c r="H202" s="152">
        <v>287.89764000000002</v>
      </c>
    </row>
    <row r="203" spans="1:8">
      <c r="A203" s="687" t="s">
        <v>1153</v>
      </c>
      <c r="B203" s="687" t="s">
        <v>1246</v>
      </c>
      <c r="C203" s="153">
        <v>233.81132700000001</v>
      </c>
      <c r="D203" s="153">
        <v>0</v>
      </c>
      <c r="E203" s="153">
        <v>0</v>
      </c>
      <c r="F203" s="153">
        <v>0</v>
      </c>
      <c r="G203" s="153">
        <v>0</v>
      </c>
      <c r="H203" s="152">
        <v>233.81132700000001</v>
      </c>
    </row>
    <row r="204" spans="1:8">
      <c r="A204" s="687" t="s">
        <v>1153</v>
      </c>
      <c r="B204" s="687" t="s">
        <v>1150</v>
      </c>
      <c r="C204" s="153">
        <v>0</v>
      </c>
      <c r="D204" s="153">
        <v>0</v>
      </c>
      <c r="E204" s="153">
        <v>399.17591199999998</v>
      </c>
      <c r="F204" s="153">
        <v>0</v>
      </c>
      <c r="G204" s="153">
        <v>0</v>
      </c>
      <c r="H204" s="152">
        <v>399.17591199999998</v>
      </c>
    </row>
    <row r="205" spans="1:8">
      <c r="A205" s="687" t="s">
        <v>1153</v>
      </c>
      <c r="B205" s="687" t="s">
        <v>1247</v>
      </c>
      <c r="C205" s="153">
        <v>0</v>
      </c>
      <c r="D205" s="153">
        <v>0</v>
      </c>
      <c r="E205" s="153">
        <v>214.79072400000001</v>
      </c>
      <c r="F205" s="153">
        <v>0</v>
      </c>
      <c r="G205" s="153">
        <v>0</v>
      </c>
      <c r="H205" s="152">
        <v>214.79072400000001</v>
      </c>
    </row>
    <row r="206" spans="1:8">
      <c r="A206" s="687" t="s">
        <v>1153</v>
      </c>
      <c r="B206" s="687" t="s">
        <v>1248</v>
      </c>
      <c r="C206" s="153">
        <v>477.94808699999999</v>
      </c>
      <c r="D206" s="153">
        <v>0</v>
      </c>
      <c r="E206" s="153">
        <v>0</v>
      </c>
      <c r="F206" s="153">
        <v>0</v>
      </c>
      <c r="G206" s="153">
        <v>0</v>
      </c>
      <c r="H206" s="152">
        <v>477.94808699999999</v>
      </c>
    </row>
    <row r="207" spans="1:8">
      <c r="A207" s="687" t="s">
        <v>1153</v>
      </c>
      <c r="B207" s="687" t="s">
        <v>1249</v>
      </c>
      <c r="C207" s="153">
        <v>0</v>
      </c>
      <c r="D207" s="153">
        <v>0</v>
      </c>
      <c r="E207" s="153">
        <v>406.20901400000002</v>
      </c>
      <c r="F207" s="153">
        <v>0</v>
      </c>
      <c r="G207" s="153">
        <v>0</v>
      </c>
      <c r="H207" s="152">
        <v>406.20901400000002</v>
      </c>
    </row>
    <row r="208" spans="1:8">
      <c r="A208" s="687" t="s">
        <v>1153</v>
      </c>
      <c r="B208" s="687" t="s">
        <v>1250</v>
      </c>
      <c r="C208" s="153">
        <v>0</v>
      </c>
      <c r="D208" s="153">
        <v>0</v>
      </c>
      <c r="E208" s="153">
        <v>290.43135999999998</v>
      </c>
      <c r="F208" s="153">
        <v>0</v>
      </c>
      <c r="G208" s="153">
        <v>0</v>
      </c>
      <c r="H208" s="152">
        <v>290.43135999999998</v>
      </c>
    </row>
    <row r="209" spans="1:8">
      <c r="A209" s="687" t="s">
        <v>1153</v>
      </c>
      <c r="B209" s="687" t="s">
        <v>1251</v>
      </c>
      <c r="C209" s="153">
        <v>0</v>
      </c>
      <c r="D209" s="153">
        <v>0</v>
      </c>
      <c r="E209" s="153">
        <v>108.14684699999999</v>
      </c>
      <c r="F209" s="153">
        <v>0</v>
      </c>
      <c r="G209" s="153">
        <v>0</v>
      </c>
      <c r="H209" s="152">
        <v>108.14684699999999</v>
      </c>
    </row>
    <row r="210" spans="1:8">
      <c r="A210" s="687" t="s">
        <v>1153</v>
      </c>
      <c r="B210" s="687" t="s">
        <v>1252</v>
      </c>
      <c r="C210" s="153">
        <v>103.494679</v>
      </c>
      <c r="D210" s="153">
        <v>0</v>
      </c>
      <c r="E210" s="153">
        <v>0</v>
      </c>
      <c r="F210" s="153">
        <v>0</v>
      </c>
      <c r="G210" s="153">
        <v>0</v>
      </c>
      <c r="H210" s="152">
        <v>103.494679</v>
      </c>
    </row>
    <row r="211" spans="1:8">
      <c r="A211" s="687" t="s">
        <v>1153</v>
      </c>
      <c r="B211" s="687" t="s">
        <v>1253</v>
      </c>
      <c r="C211" s="153">
        <v>0</v>
      </c>
      <c r="D211" s="153">
        <v>0</v>
      </c>
      <c r="E211" s="153">
        <v>74.866039999999998</v>
      </c>
      <c r="F211" s="153">
        <v>0</v>
      </c>
      <c r="G211" s="153">
        <v>0</v>
      </c>
      <c r="H211" s="152">
        <v>74.866039999999998</v>
      </c>
    </row>
    <row r="212" spans="1:8">
      <c r="A212" s="687" t="s">
        <v>1153</v>
      </c>
      <c r="B212" s="687" t="s">
        <v>1254</v>
      </c>
      <c r="C212" s="153">
        <v>0</v>
      </c>
      <c r="D212" s="153">
        <v>0</v>
      </c>
      <c r="E212" s="153">
        <v>174.42666399999999</v>
      </c>
      <c r="F212" s="153">
        <v>0</v>
      </c>
      <c r="G212" s="153">
        <v>0</v>
      </c>
      <c r="H212" s="152">
        <v>174.42666399999999</v>
      </c>
    </row>
    <row r="213" spans="1:8">
      <c r="A213" s="687" t="s">
        <v>1153</v>
      </c>
      <c r="B213" s="687" t="s">
        <v>1255</v>
      </c>
      <c r="C213" s="153">
        <v>107.075175</v>
      </c>
      <c r="D213" s="153">
        <v>0</v>
      </c>
      <c r="E213" s="153">
        <v>0</v>
      </c>
      <c r="F213" s="153">
        <v>0</v>
      </c>
      <c r="G213" s="153">
        <v>0</v>
      </c>
      <c r="H213" s="152">
        <v>107.075175</v>
      </c>
    </row>
    <row r="214" spans="1:8">
      <c r="A214" s="687" t="s">
        <v>1153</v>
      </c>
      <c r="B214" s="687" t="s">
        <v>1195</v>
      </c>
      <c r="C214" s="153">
        <v>59.463448999999997</v>
      </c>
      <c r="D214" s="153">
        <v>0</v>
      </c>
      <c r="E214" s="153">
        <v>0</v>
      </c>
      <c r="F214" s="153">
        <v>0</v>
      </c>
      <c r="G214" s="153">
        <v>0</v>
      </c>
      <c r="H214" s="152">
        <v>59.463448999999997</v>
      </c>
    </row>
    <row r="215" spans="1:8">
      <c r="A215" s="687" t="s">
        <v>1153</v>
      </c>
      <c r="B215" s="687" t="s">
        <v>1151</v>
      </c>
      <c r="C215" s="153">
        <v>202.17728199999999</v>
      </c>
      <c r="D215" s="153">
        <v>0</v>
      </c>
      <c r="E215" s="153">
        <v>0</v>
      </c>
      <c r="F215" s="153">
        <v>0</v>
      </c>
      <c r="G215" s="153">
        <v>0</v>
      </c>
      <c r="H215" s="152">
        <v>202.17728199999999</v>
      </c>
    </row>
    <row r="216" spans="1:8">
      <c r="A216" s="687" t="s">
        <v>1153</v>
      </c>
      <c r="B216" s="687" t="s">
        <v>1256</v>
      </c>
      <c r="C216" s="153">
        <v>169.97279700000001</v>
      </c>
      <c r="D216" s="153">
        <v>0</v>
      </c>
      <c r="E216" s="153">
        <v>0</v>
      </c>
      <c r="F216" s="153">
        <v>0</v>
      </c>
      <c r="G216" s="153">
        <v>0</v>
      </c>
      <c r="H216" s="152">
        <v>169.97279700000001</v>
      </c>
    </row>
    <row r="217" spans="1:8">
      <c r="A217" s="687" t="s">
        <v>1153</v>
      </c>
      <c r="B217" s="687" t="s">
        <v>1257</v>
      </c>
      <c r="C217" s="153">
        <v>67.774522000000005</v>
      </c>
      <c r="D217" s="153">
        <v>0</v>
      </c>
      <c r="E217" s="153">
        <v>0</v>
      </c>
      <c r="F217" s="153">
        <v>0</v>
      </c>
      <c r="G217" s="153">
        <v>0</v>
      </c>
      <c r="H217" s="152">
        <v>67.774522000000005</v>
      </c>
    </row>
    <row r="218" spans="1:8">
      <c r="A218" s="687" t="s">
        <v>1153</v>
      </c>
      <c r="B218" s="687" t="s">
        <v>1258</v>
      </c>
      <c r="C218" s="153">
        <v>166.411159</v>
      </c>
      <c r="D218" s="153">
        <v>0</v>
      </c>
      <c r="E218" s="153">
        <v>0</v>
      </c>
      <c r="F218" s="153">
        <v>0</v>
      </c>
      <c r="G218" s="153">
        <v>0</v>
      </c>
      <c r="H218" s="152">
        <v>166.411159</v>
      </c>
    </row>
    <row r="219" spans="1:8">
      <c r="A219" s="687" t="s">
        <v>1153</v>
      </c>
      <c r="B219" s="687" t="s">
        <v>1259</v>
      </c>
      <c r="C219" s="153">
        <v>402.43037600000002</v>
      </c>
      <c r="D219" s="153">
        <v>0</v>
      </c>
      <c r="E219" s="153">
        <v>0</v>
      </c>
      <c r="F219" s="153">
        <v>0</v>
      </c>
      <c r="G219" s="153">
        <v>0</v>
      </c>
      <c r="H219" s="152">
        <v>402.43037600000002</v>
      </c>
    </row>
    <row r="220" spans="1:8">
      <c r="A220" s="687" t="s">
        <v>1153</v>
      </c>
      <c r="B220" s="687" t="s">
        <v>1265</v>
      </c>
      <c r="C220" s="153">
        <v>107.898318</v>
      </c>
      <c r="D220" s="153">
        <v>0</v>
      </c>
      <c r="E220" s="153">
        <v>0</v>
      </c>
      <c r="F220" s="153">
        <v>0</v>
      </c>
      <c r="G220" s="153">
        <v>0</v>
      </c>
      <c r="H220" s="152">
        <v>107.898318</v>
      </c>
    </row>
    <row r="221" spans="1:8">
      <c r="A221" s="89" t="s">
        <v>1597</v>
      </c>
      <c r="B221" s="89" t="s">
        <v>1260</v>
      </c>
      <c r="C221" s="164">
        <f t="shared" ref="C221:H221" si="0">SUM(C9:C220)</f>
        <v>16042.298575999999</v>
      </c>
      <c r="D221" s="164">
        <f t="shared" si="0"/>
        <v>163.721022</v>
      </c>
      <c r="E221" s="164">
        <f t="shared" si="0"/>
        <v>20218.14152600001</v>
      </c>
      <c r="F221" s="164">
        <f t="shared" si="0"/>
        <v>124.533382</v>
      </c>
      <c r="G221" s="164">
        <f t="shared" si="0"/>
        <v>1200.484479</v>
      </c>
      <c r="H221" s="164">
        <f t="shared" si="0"/>
        <v>37749.178985000006</v>
      </c>
    </row>
    <row r="222" spans="1:8">
      <c r="A222" s="689" t="s">
        <v>1261</v>
      </c>
      <c r="B222" s="689"/>
      <c r="C222" s="689"/>
      <c r="D222" s="689"/>
      <c r="E222" s="689"/>
      <c r="F222" s="689"/>
      <c r="G222" s="689"/>
      <c r="H222" s="164">
        <v>3.2485439999999999</v>
      </c>
    </row>
    <row r="223" spans="1:8">
      <c r="A223" s="89" t="s">
        <v>1262</v>
      </c>
      <c r="B223" s="94"/>
      <c r="C223" s="38"/>
      <c r="D223" s="38"/>
      <c r="E223" s="38"/>
      <c r="F223" s="38"/>
      <c r="G223" s="38"/>
      <c r="H223" s="164">
        <f>H221+H222</f>
        <v>37752.427529000008</v>
      </c>
    </row>
  </sheetData>
  <mergeCells count="12">
    <mergeCell ref="A222:G222"/>
    <mergeCell ref="E6:F6"/>
    <mergeCell ref="A1:H1"/>
    <mergeCell ref="A2:H2"/>
    <mergeCell ref="A3:H3"/>
    <mergeCell ref="A4:H4"/>
    <mergeCell ref="A5:A7"/>
    <mergeCell ref="B5:B7"/>
    <mergeCell ref="C5:F5"/>
    <mergeCell ref="G5:G7"/>
    <mergeCell ref="H5:H7"/>
    <mergeCell ref="C6:D6"/>
  </mergeCells>
  <printOptions horizontalCentered="1"/>
  <pageMargins left="0.78740157480314965" right="0.78740157480314965" top="0.78740157480314965" bottom="0.78740157480314965" header="0" footer="0"/>
  <pageSetup paperSize="9" scale="75" orientation="landscape" r:id="rId1"/>
  <rowBreaks count="1" manualBreakCount="1">
    <brk id="141" max="7"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EDC2E-48B8-4870-9291-9FC6E9E9BED3}">
  <dimension ref="A1:H229"/>
  <sheetViews>
    <sheetView view="pageBreakPreview" topLeftCell="A190" workbookViewId="0">
      <selection activeCell="D27" sqref="D27"/>
    </sheetView>
  </sheetViews>
  <sheetFormatPr defaultColWidth="9.109375" defaultRowHeight="15.6"/>
  <cols>
    <col min="1" max="1" width="22" style="408" customWidth="1"/>
    <col min="2" max="2" width="31.33203125" style="408" customWidth="1"/>
    <col min="3" max="6" width="11.33203125" style="408" customWidth="1"/>
    <col min="7" max="7" width="20.5546875" style="408" customWidth="1"/>
    <col min="8" max="8" width="20.44140625" style="408" customWidth="1"/>
    <col min="9" max="9" width="28" style="408" customWidth="1"/>
    <col min="10" max="16384" width="9.109375" style="408"/>
  </cols>
  <sheetData>
    <row r="1" spans="1:8" ht="27" customHeight="1">
      <c r="A1" s="410" t="s">
        <v>2348</v>
      </c>
      <c r="B1" s="410"/>
      <c r="C1" s="410"/>
      <c r="D1" s="410"/>
      <c r="E1" s="410"/>
      <c r="F1" s="410"/>
      <c r="G1" s="410"/>
      <c r="H1" s="410"/>
    </row>
    <row r="2" spans="1:8">
      <c r="A2" s="409" t="s">
        <v>1101</v>
      </c>
      <c r="B2" s="409"/>
      <c r="C2" s="409"/>
      <c r="D2" s="409"/>
      <c r="E2" s="409"/>
      <c r="F2" s="409"/>
      <c r="G2" s="409"/>
      <c r="H2" s="409"/>
    </row>
    <row r="3" spans="1:8">
      <c r="A3" s="409" t="s">
        <v>2300</v>
      </c>
      <c r="B3" s="409"/>
      <c r="C3" s="409"/>
      <c r="D3" s="409"/>
      <c r="E3" s="409"/>
      <c r="F3" s="409"/>
      <c r="G3" s="409"/>
      <c r="H3" s="409"/>
    </row>
    <row r="4" spans="1:8">
      <c r="A4" s="409" t="s">
        <v>1102</v>
      </c>
      <c r="B4" s="409"/>
      <c r="C4" s="409"/>
      <c r="D4" s="409"/>
      <c r="E4" s="409"/>
      <c r="F4" s="409"/>
      <c r="G4" s="409"/>
      <c r="H4" s="409"/>
    </row>
    <row r="5" spans="1:8" s="411" customFormat="1">
      <c r="A5" s="146" t="s">
        <v>1103</v>
      </c>
      <c r="B5" s="146" t="s">
        <v>1104</v>
      </c>
      <c r="C5" s="146" t="s">
        <v>1105</v>
      </c>
      <c r="D5" s="146"/>
      <c r="E5" s="146"/>
      <c r="F5" s="146"/>
      <c r="G5" s="146" t="s">
        <v>1106</v>
      </c>
      <c r="H5" s="146" t="s">
        <v>1107</v>
      </c>
    </row>
    <row r="6" spans="1:8" s="411" customFormat="1">
      <c r="A6" s="146"/>
      <c r="B6" s="146"/>
      <c r="C6" s="146" t="s">
        <v>1108</v>
      </c>
      <c r="D6" s="146"/>
      <c r="E6" s="146" t="s">
        <v>1109</v>
      </c>
      <c r="F6" s="146"/>
      <c r="G6" s="146"/>
      <c r="H6" s="146"/>
    </row>
    <row r="7" spans="1:8" s="411" customFormat="1" ht="31.2">
      <c r="A7" s="146"/>
      <c r="B7" s="146"/>
      <c r="C7" s="160" t="s">
        <v>1110</v>
      </c>
      <c r="D7" s="160" t="s">
        <v>79</v>
      </c>
      <c r="E7" s="160" t="s">
        <v>1111</v>
      </c>
      <c r="F7" s="160" t="s">
        <v>79</v>
      </c>
      <c r="G7" s="146"/>
      <c r="H7" s="146"/>
    </row>
    <row r="8" spans="1:8">
      <c r="A8" s="140" t="s">
        <v>4</v>
      </c>
      <c r="B8" s="161" t="s">
        <v>1112</v>
      </c>
      <c r="C8" s="157" t="s">
        <v>1112</v>
      </c>
      <c r="D8" s="157" t="s">
        <v>1112</v>
      </c>
      <c r="E8" s="157" t="s">
        <v>1112</v>
      </c>
      <c r="F8" s="157" t="s">
        <v>1112</v>
      </c>
      <c r="G8" s="157"/>
      <c r="H8" s="157" t="s">
        <v>1112</v>
      </c>
    </row>
    <row r="9" spans="1:8">
      <c r="A9" s="140"/>
      <c r="B9" s="161"/>
      <c r="C9" s="153"/>
      <c r="D9" s="153"/>
      <c r="E9" s="153"/>
      <c r="F9" s="153"/>
      <c r="G9" s="153"/>
      <c r="H9" s="153"/>
    </row>
    <row r="10" spans="1:8">
      <c r="A10" s="162" t="s">
        <v>1113</v>
      </c>
      <c r="B10" s="161" t="s">
        <v>1114</v>
      </c>
      <c r="C10" s="153">
        <v>0</v>
      </c>
      <c r="D10" s="153">
        <v>0</v>
      </c>
      <c r="E10" s="153">
        <v>0</v>
      </c>
      <c r="F10" s="153">
        <v>0</v>
      </c>
      <c r="G10" s="153">
        <v>19.18394</v>
      </c>
      <c r="H10" s="152">
        <v>19.18394</v>
      </c>
    </row>
    <row r="11" spans="1:8">
      <c r="A11" s="161" t="s">
        <v>1113</v>
      </c>
      <c r="B11" s="161" t="s">
        <v>1115</v>
      </c>
      <c r="C11" s="153">
        <v>0</v>
      </c>
      <c r="D11" s="153">
        <v>0</v>
      </c>
      <c r="E11" s="153">
        <v>52.176777000000001</v>
      </c>
      <c r="F11" s="153">
        <v>0</v>
      </c>
      <c r="G11" s="153">
        <v>0</v>
      </c>
      <c r="H11" s="152">
        <v>52.176777000000001</v>
      </c>
    </row>
    <row r="12" spans="1:8">
      <c r="A12" s="161" t="s">
        <v>1113</v>
      </c>
      <c r="B12" s="161" t="s">
        <v>1116</v>
      </c>
      <c r="C12" s="153">
        <v>0</v>
      </c>
      <c r="D12" s="153">
        <v>0</v>
      </c>
      <c r="E12" s="153">
        <v>16.794425</v>
      </c>
      <c r="F12" s="153">
        <v>0</v>
      </c>
      <c r="G12" s="153">
        <v>0</v>
      </c>
      <c r="H12" s="152">
        <v>16.794425</v>
      </c>
    </row>
    <row r="13" spans="1:8">
      <c r="A13" s="161" t="s">
        <v>1113</v>
      </c>
      <c r="B13" s="161" t="s">
        <v>1158</v>
      </c>
      <c r="C13" s="153">
        <v>0</v>
      </c>
      <c r="D13" s="153">
        <v>0</v>
      </c>
      <c r="E13" s="153">
        <v>0</v>
      </c>
      <c r="F13" s="153">
        <v>3.1040999999999999</v>
      </c>
      <c r="G13" s="153">
        <v>0</v>
      </c>
      <c r="H13" s="152">
        <v>3.1040999999999999</v>
      </c>
    </row>
    <row r="14" spans="1:8">
      <c r="A14" s="161" t="s">
        <v>1113</v>
      </c>
      <c r="B14" s="161" t="s">
        <v>1117</v>
      </c>
      <c r="C14" s="153">
        <v>0</v>
      </c>
      <c r="D14" s="153">
        <v>0</v>
      </c>
      <c r="E14" s="153">
        <v>0</v>
      </c>
      <c r="F14" s="153">
        <v>0</v>
      </c>
      <c r="G14" s="153">
        <v>25.561647000000001</v>
      </c>
      <c r="H14" s="152">
        <v>25.561647000000001</v>
      </c>
    </row>
    <row r="15" spans="1:8">
      <c r="A15" s="161" t="s">
        <v>1113</v>
      </c>
      <c r="B15" s="161" t="s">
        <v>1118</v>
      </c>
      <c r="C15" s="153">
        <v>0</v>
      </c>
      <c r="D15" s="153">
        <v>0</v>
      </c>
      <c r="E15" s="153">
        <v>0</v>
      </c>
      <c r="F15" s="153">
        <v>0</v>
      </c>
      <c r="G15" s="153">
        <v>19.368490000000001</v>
      </c>
      <c r="H15" s="152">
        <v>19.368490000000001</v>
      </c>
    </row>
    <row r="16" spans="1:8">
      <c r="A16" s="161" t="s">
        <v>1113</v>
      </c>
      <c r="B16" s="161" t="s">
        <v>1119</v>
      </c>
      <c r="C16" s="153">
        <v>0</v>
      </c>
      <c r="D16" s="153">
        <v>0</v>
      </c>
      <c r="E16" s="153">
        <v>0</v>
      </c>
      <c r="F16" s="153">
        <v>0</v>
      </c>
      <c r="G16" s="153">
        <v>21.90832</v>
      </c>
      <c r="H16" s="152">
        <v>21.90832</v>
      </c>
    </row>
    <row r="17" spans="1:8">
      <c r="A17" s="161" t="s">
        <v>1113</v>
      </c>
      <c r="B17" s="161" t="s">
        <v>1120</v>
      </c>
      <c r="C17" s="153">
        <v>0</v>
      </c>
      <c r="D17" s="153">
        <v>0</v>
      </c>
      <c r="E17" s="153">
        <v>0</v>
      </c>
      <c r="F17" s="153">
        <v>0</v>
      </c>
      <c r="G17" s="153">
        <v>11.73912</v>
      </c>
      <c r="H17" s="152">
        <v>11.73912</v>
      </c>
    </row>
    <row r="18" spans="1:8">
      <c r="A18" s="161" t="s">
        <v>1113</v>
      </c>
      <c r="B18" s="161" t="s">
        <v>1121</v>
      </c>
      <c r="C18" s="153">
        <v>0</v>
      </c>
      <c r="D18" s="153">
        <v>0</v>
      </c>
      <c r="E18" s="153">
        <v>0</v>
      </c>
      <c r="F18" s="153">
        <v>0</v>
      </c>
      <c r="G18" s="153">
        <v>12.306801</v>
      </c>
      <c r="H18" s="152">
        <v>12.306801</v>
      </c>
    </row>
    <row r="19" spans="1:8">
      <c r="A19" s="161" t="s">
        <v>1113</v>
      </c>
      <c r="B19" s="161" t="s">
        <v>1122</v>
      </c>
      <c r="C19" s="153">
        <v>0</v>
      </c>
      <c r="D19" s="153">
        <v>0</v>
      </c>
      <c r="E19" s="153">
        <v>0</v>
      </c>
      <c r="F19" s="153">
        <v>0</v>
      </c>
      <c r="G19" s="153">
        <v>34.177779999999998</v>
      </c>
      <c r="H19" s="152">
        <v>34.177779999999998</v>
      </c>
    </row>
    <row r="20" spans="1:8">
      <c r="A20" s="161" t="s">
        <v>1113</v>
      </c>
      <c r="B20" s="161" t="s">
        <v>1175</v>
      </c>
      <c r="C20" s="153">
        <v>0</v>
      </c>
      <c r="D20" s="153">
        <v>0</v>
      </c>
      <c r="E20" s="153">
        <v>0</v>
      </c>
      <c r="F20" s="153">
        <v>12.62153</v>
      </c>
      <c r="G20" s="153">
        <v>0</v>
      </c>
      <c r="H20" s="152">
        <v>12.621530999999999</v>
      </c>
    </row>
    <row r="21" spans="1:8">
      <c r="A21" s="161" t="s">
        <v>1113</v>
      </c>
      <c r="B21" s="161" t="s">
        <v>1123</v>
      </c>
      <c r="C21" s="153">
        <v>0</v>
      </c>
      <c r="D21" s="153">
        <v>0</v>
      </c>
      <c r="E21" s="153">
        <v>0.111969</v>
      </c>
      <c r="F21" s="153">
        <v>0</v>
      </c>
      <c r="G21" s="153">
        <v>31.907076</v>
      </c>
      <c r="H21" s="152">
        <v>32.019044999999998</v>
      </c>
    </row>
    <row r="22" spans="1:8">
      <c r="A22" s="161" t="s">
        <v>1113</v>
      </c>
      <c r="B22" s="161" t="s">
        <v>1124</v>
      </c>
      <c r="C22" s="153">
        <v>0</v>
      </c>
      <c r="D22" s="153">
        <v>0</v>
      </c>
      <c r="E22" s="153">
        <v>1.2103219999999999</v>
      </c>
      <c r="F22" s="153">
        <v>0</v>
      </c>
      <c r="G22" s="153">
        <v>0</v>
      </c>
      <c r="H22" s="152">
        <v>1.2103219999999999</v>
      </c>
    </row>
    <row r="23" spans="1:8">
      <c r="A23" s="161" t="s">
        <v>1113</v>
      </c>
      <c r="B23" s="161" t="s">
        <v>1179</v>
      </c>
      <c r="C23" s="153">
        <v>0</v>
      </c>
      <c r="D23" s="153">
        <v>0</v>
      </c>
      <c r="E23" s="153">
        <v>0</v>
      </c>
      <c r="F23" s="153">
        <v>1.762543</v>
      </c>
      <c r="G23" s="153">
        <v>0</v>
      </c>
      <c r="H23" s="152">
        <v>1.762543</v>
      </c>
    </row>
    <row r="24" spans="1:8">
      <c r="A24" s="161" t="s">
        <v>1113</v>
      </c>
      <c r="B24" s="161" t="s">
        <v>1125</v>
      </c>
      <c r="C24" s="153">
        <v>0</v>
      </c>
      <c r="D24" s="153">
        <v>0</v>
      </c>
      <c r="E24" s="153">
        <v>9.9279000000000006E-2</v>
      </c>
      <c r="F24" s="153">
        <v>0</v>
      </c>
      <c r="G24" s="153">
        <v>0</v>
      </c>
      <c r="H24" s="152">
        <v>9.9279000000000006E-2</v>
      </c>
    </row>
    <row r="25" spans="1:8">
      <c r="A25" s="161" t="s">
        <v>1113</v>
      </c>
      <c r="B25" s="161" t="s">
        <v>1126</v>
      </c>
      <c r="C25" s="153">
        <v>0</v>
      </c>
      <c r="D25" s="153">
        <v>0</v>
      </c>
      <c r="E25" s="153">
        <v>0</v>
      </c>
      <c r="F25" s="153">
        <v>0</v>
      </c>
      <c r="G25" s="153">
        <v>59.464893000000004</v>
      </c>
      <c r="H25" s="152">
        <v>59.464893000000004</v>
      </c>
    </row>
    <row r="26" spans="1:8">
      <c r="A26" s="161" t="s">
        <v>1113</v>
      </c>
      <c r="B26" s="161" t="s">
        <v>1182</v>
      </c>
      <c r="C26" s="153">
        <v>0</v>
      </c>
      <c r="D26" s="153">
        <v>0</v>
      </c>
      <c r="E26" s="153">
        <v>0</v>
      </c>
      <c r="F26" s="153">
        <v>10.763389999999999</v>
      </c>
      <c r="G26" s="153">
        <v>0</v>
      </c>
      <c r="H26" s="152">
        <v>10.763385</v>
      </c>
    </row>
    <row r="27" spans="1:8">
      <c r="A27" s="161" t="s">
        <v>1113</v>
      </c>
      <c r="B27" s="161" t="s">
        <v>1127</v>
      </c>
      <c r="C27" s="153">
        <v>0</v>
      </c>
      <c r="D27" s="153">
        <v>0</v>
      </c>
      <c r="E27" s="153">
        <v>0</v>
      </c>
      <c r="F27" s="153">
        <v>13.137639999999999</v>
      </c>
      <c r="G27" s="153">
        <v>0</v>
      </c>
      <c r="H27" s="152">
        <v>13.137639999999999</v>
      </c>
    </row>
    <row r="28" spans="1:8">
      <c r="A28" s="161" t="s">
        <v>1113</v>
      </c>
      <c r="B28" s="161" t="s">
        <v>1190</v>
      </c>
      <c r="C28" s="153">
        <v>0</v>
      </c>
      <c r="D28" s="153">
        <v>0</v>
      </c>
      <c r="E28" s="153">
        <v>0</v>
      </c>
      <c r="F28" s="153">
        <v>10.86387</v>
      </c>
      <c r="G28" s="153">
        <v>0</v>
      </c>
      <c r="H28" s="152">
        <v>10.863871</v>
      </c>
    </row>
    <row r="29" spans="1:8">
      <c r="A29" s="161" t="s">
        <v>1113</v>
      </c>
      <c r="B29" s="161" t="s">
        <v>1128</v>
      </c>
      <c r="C29" s="153">
        <v>0</v>
      </c>
      <c r="D29" s="153">
        <v>0</v>
      </c>
      <c r="E29" s="153">
        <v>46.962336000000001</v>
      </c>
      <c r="F29" s="153">
        <v>0</v>
      </c>
      <c r="G29" s="153">
        <v>21.662479999999999</v>
      </c>
      <c r="H29" s="152">
        <v>68.624815999999996</v>
      </c>
    </row>
    <row r="30" spans="1:8">
      <c r="A30" s="161" t="s">
        <v>1113</v>
      </c>
      <c r="B30" s="161" t="s">
        <v>1129</v>
      </c>
      <c r="C30" s="153">
        <v>0</v>
      </c>
      <c r="D30" s="153">
        <v>0</v>
      </c>
      <c r="E30" s="153">
        <v>0</v>
      </c>
      <c r="F30" s="153">
        <v>0</v>
      </c>
      <c r="G30" s="153">
        <v>25.450600000000001</v>
      </c>
      <c r="H30" s="152">
        <v>25.450600000000001</v>
      </c>
    </row>
    <row r="31" spans="1:8">
      <c r="A31" s="161" t="s">
        <v>1113</v>
      </c>
      <c r="B31" s="161" t="s">
        <v>1130</v>
      </c>
      <c r="C31" s="153">
        <v>0</v>
      </c>
      <c r="D31" s="153">
        <v>5.7403890000000004</v>
      </c>
      <c r="E31" s="153">
        <v>0</v>
      </c>
      <c r="F31" s="153">
        <v>0</v>
      </c>
      <c r="G31" s="153">
        <v>0</v>
      </c>
      <c r="H31" s="152">
        <v>5.7403890000000004</v>
      </c>
    </row>
    <row r="32" spans="1:8">
      <c r="A32" s="161" t="s">
        <v>1113</v>
      </c>
      <c r="B32" s="161" t="s">
        <v>1131</v>
      </c>
      <c r="C32" s="153">
        <v>0</v>
      </c>
      <c r="D32" s="153">
        <v>0</v>
      </c>
      <c r="E32" s="153">
        <v>0</v>
      </c>
      <c r="F32" s="153">
        <v>0</v>
      </c>
      <c r="G32" s="153">
        <v>22.424063</v>
      </c>
      <c r="H32" s="152">
        <v>22.424063</v>
      </c>
    </row>
    <row r="33" spans="1:8">
      <c r="A33" s="161" t="s">
        <v>1113</v>
      </c>
      <c r="B33" s="161" t="s">
        <v>1132</v>
      </c>
      <c r="C33" s="153">
        <v>0</v>
      </c>
      <c r="D33" s="153">
        <v>0</v>
      </c>
      <c r="E33" s="153">
        <v>0</v>
      </c>
      <c r="F33" s="153">
        <v>0</v>
      </c>
      <c r="G33" s="153">
        <v>22.745450000000002</v>
      </c>
      <c r="H33" s="152">
        <v>22.745450000000002</v>
      </c>
    </row>
    <row r="34" spans="1:8">
      <c r="A34" s="161" t="s">
        <v>1113</v>
      </c>
      <c r="B34" s="161" t="s">
        <v>1200</v>
      </c>
      <c r="C34" s="153">
        <v>0</v>
      </c>
      <c r="D34" s="153">
        <v>6.8421760000000003</v>
      </c>
      <c r="E34" s="153">
        <v>0</v>
      </c>
      <c r="F34" s="153">
        <v>0</v>
      </c>
      <c r="G34" s="153">
        <v>0</v>
      </c>
      <c r="H34" s="152">
        <v>6.8421760000000003</v>
      </c>
    </row>
    <row r="35" spans="1:8">
      <c r="A35" s="161" t="s">
        <v>1113</v>
      </c>
      <c r="B35" s="161" t="s">
        <v>1133</v>
      </c>
      <c r="C35" s="153">
        <v>0</v>
      </c>
      <c r="D35" s="153">
        <v>0</v>
      </c>
      <c r="E35" s="153">
        <v>0</v>
      </c>
      <c r="F35" s="153">
        <v>0</v>
      </c>
      <c r="G35" s="153">
        <v>21.892099999999999</v>
      </c>
      <c r="H35" s="152">
        <v>21.892099999999999</v>
      </c>
    </row>
    <row r="36" spans="1:8">
      <c r="A36" s="161" t="s">
        <v>1113</v>
      </c>
      <c r="B36" s="161" t="s">
        <v>1134</v>
      </c>
      <c r="C36" s="153">
        <v>11.096138</v>
      </c>
      <c r="D36" s="153">
        <v>0</v>
      </c>
      <c r="E36" s="153">
        <v>0</v>
      </c>
      <c r="F36" s="153">
        <v>0</v>
      </c>
      <c r="G36" s="153">
        <v>0</v>
      </c>
      <c r="H36" s="152">
        <v>11.096138</v>
      </c>
    </row>
    <row r="37" spans="1:8">
      <c r="A37" s="161" t="s">
        <v>1113</v>
      </c>
      <c r="B37" s="161" t="s">
        <v>1135</v>
      </c>
      <c r="C37" s="153">
        <v>0.374473</v>
      </c>
      <c r="D37" s="153">
        <v>3.3352889999999999</v>
      </c>
      <c r="E37" s="153">
        <v>0</v>
      </c>
      <c r="F37" s="153">
        <v>0</v>
      </c>
      <c r="G37" s="153">
        <v>0</v>
      </c>
      <c r="H37" s="152">
        <v>3.709762</v>
      </c>
    </row>
    <row r="38" spans="1:8">
      <c r="A38" s="161" t="s">
        <v>1113</v>
      </c>
      <c r="B38" s="161" t="s">
        <v>1213</v>
      </c>
      <c r="C38" s="153">
        <v>0</v>
      </c>
      <c r="D38" s="153">
        <v>1.905672</v>
      </c>
      <c r="E38" s="153">
        <v>0</v>
      </c>
      <c r="F38" s="153">
        <v>0</v>
      </c>
      <c r="G38" s="153">
        <v>0</v>
      </c>
      <c r="H38" s="152">
        <v>1.905672</v>
      </c>
    </row>
    <row r="39" spans="1:8">
      <c r="A39" s="161" t="s">
        <v>1113</v>
      </c>
      <c r="B39" s="161" t="s">
        <v>1216</v>
      </c>
      <c r="C39" s="153">
        <v>0</v>
      </c>
      <c r="D39" s="153">
        <v>10.981590000000001</v>
      </c>
      <c r="E39" s="153">
        <v>0</v>
      </c>
      <c r="F39" s="153">
        <v>0</v>
      </c>
      <c r="G39" s="153">
        <v>0</v>
      </c>
      <c r="H39" s="152">
        <v>10.981591999999999</v>
      </c>
    </row>
    <row r="40" spans="1:8">
      <c r="A40" s="161" t="s">
        <v>1113</v>
      </c>
      <c r="B40" s="161" t="s">
        <v>1136</v>
      </c>
      <c r="C40" s="153">
        <v>38.458353000000002</v>
      </c>
      <c r="D40" s="153">
        <v>0</v>
      </c>
      <c r="E40" s="153">
        <v>0</v>
      </c>
      <c r="F40" s="153">
        <v>0</v>
      </c>
      <c r="G40" s="153">
        <v>0</v>
      </c>
      <c r="H40" s="152">
        <v>38.458353000000002</v>
      </c>
    </row>
    <row r="41" spans="1:8">
      <c r="A41" s="161" t="s">
        <v>1113</v>
      </c>
      <c r="B41" s="161" t="s">
        <v>1137</v>
      </c>
      <c r="C41" s="153">
        <v>0.53769100000000003</v>
      </c>
      <c r="D41" s="153">
        <v>4.4824419999999998</v>
      </c>
      <c r="E41" s="153">
        <v>0</v>
      </c>
      <c r="F41" s="153">
        <v>0</v>
      </c>
      <c r="G41" s="153">
        <v>0</v>
      </c>
      <c r="H41" s="152">
        <v>5.0201330000000004</v>
      </c>
    </row>
    <row r="42" spans="1:8">
      <c r="A42" s="161" t="s">
        <v>1113</v>
      </c>
      <c r="B42" s="161" t="s">
        <v>1219</v>
      </c>
      <c r="C42" s="153">
        <v>0</v>
      </c>
      <c r="D42" s="153">
        <v>5.6461709999999998</v>
      </c>
      <c r="E42" s="153">
        <v>0</v>
      </c>
      <c r="F42" s="153">
        <v>0</v>
      </c>
      <c r="G42" s="153">
        <v>0</v>
      </c>
      <c r="H42" s="152">
        <v>5.6461709999999998</v>
      </c>
    </row>
    <row r="43" spans="1:8">
      <c r="A43" s="161" t="s">
        <v>1113</v>
      </c>
      <c r="B43" s="161" t="s">
        <v>1138</v>
      </c>
      <c r="C43" s="153">
        <v>0</v>
      </c>
      <c r="D43" s="153">
        <v>5.0589630000000003</v>
      </c>
      <c r="E43" s="153">
        <v>0</v>
      </c>
      <c r="F43" s="153">
        <v>0</v>
      </c>
      <c r="G43" s="153">
        <v>0</v>
      </c>
      <c r="H43" s="152">
        <v>5.0589630000000003</v>
      </c>
    </row>
    <row r="44" spans="1:8">
      <c r="A44" s="161" t="s">
        <v>1113</v>
      </c>
      <c r="B44" s="161" t="s">
        <v>1139</v>
      </c>
      <c r="C44" s="153">
        <v>0</v>
      </c>
      <c r="D44" s="153">
        <v>0</v>
      </c>
      <c r="E44" s="153">
        <v>0</v>
      </c>
      <c r="F44" s="153">
        <v>0</v>
      </c>
      <c r="G44" s="153">
        <v>13.810129</v>
      </c>
      <c r="H44" s="152">
        <v>13.810129</v>
      </c>
    </row>
    <row r="45" spans="1:8">
      <c r="A45" s="161" t="s">
        <v>1113</v>
      </c>
      <c r="B45" s="161" t="s">
        <v>1140</v>
      </c>
      <c r="C45" s="153">
        <v>0</v>
      </c>
      <c r="D45" s="153">
        <v>26.763449999999999</v>
      </c>
      <c r="E45" s="153">
        <v>0</v>
      </c>
      <c r="F45" s="153">
        <v>0</v>
      </c>
      <c r="G45" s="153">
        <v>0</v>
      </c>
      <c r="H45" s="152">
        <v>26.763449000000001</v>
      </c>
    </row>
    <row r="46" spans="1:8">
      <c r="A46" s="161" t="s">
        <v>1113</v>
      </c>
      <c r="B46" s="161" t="s">
        <v>1141</v>
      </c>
      <c r="C46" s="153">
        <v>1.665484</v>
      </c>
      <c r="D46" s="153">
        <v>0</v>
      </c>
      <c r="E46" s="153">
        <v>0</v>
      </c>
      <c r="F46" s="153">
        <v>0</v>
      </c>
      <c r="G46" s="153">
        <v>0</v>
      </c>
      <c r="H46" s="152">
        <v>1.665484</v>
      </c>
    </row>
    <row r="47" spans="1:8">
      <c r="A47" s="161" t="s">
        <v>1113</v>
      </c>
      <c r="B47" s="161" t="s">
        <v>1142</v>
      </c>
      <c r="C47" s="153">
        <v>3.4093939999999998</v>
      </c>
      <c r="D47" s="153">
        <v>8.8346450000000001</v>
      </c>
      <c r="E47" s="153">
        <v>0</v>
      </c>
      <c r="F47" s="153">
        <v>0</v>
      </c>
      <c r="G47" s="153">
        <v>0</v>
      </c>
      <c r="H47" s="152">
        <v>12.244039000000001</v>
      </c>
    </row>
    <row r="48" spans="1:8">
      <c r="A48" s="161" t="s">
        <v>1113</v>
      </c>
      <c r="B48" s="161" t="s">
        <v>1143</v>
      </c>
      <c r="C48" s="153">
        <v>0</v>
      </c>
      <c r="D48" s="153">
        <v>0</v>
      </c>
      <c r="E48" s="153">
        <v>0</v>
      </c>
      <c r="F48" s="153">
        <v>0</v>
      </c>
      <c r="G48" s="153">
        <v>37.157527000000002</v>
      </c>
      <c r="H48" s="152">
        <v>37.157527000000002</v>
      </c>
    </row>
    <row r="49" spans="1:8">
      <c r="A49" s="161" t="s">
        <v>1113</v>
      </c>
      <c r="B49" s="161" t="s">
        <v>1144</v>
      </c>
      <c r="C49" s="153">
        <v>68.183462000000006</v>
      </c>
      <c r="D49" s="153">
        <v>0</v>
      </c>
      <c r="E49" s="153">
        <v>0</v>
      </c>
      <c r="F49" s="153">
        <v>0</v>
      </c>
      <c r="G49" s="153">
        <v>0</v>
      </c>
      <c r="H49" s="152">
        <v>68.183462000000006</v>
      </c>
    </row>
    <row r="50" spans="1:8">
      <c r="A50" s="161" t="s">
        <v>1113</v>
      </c>
      <c r="B50" s="161" t="s">
        <v>1145</v>
      </c>
      <c r="C50" s="153">
        <v>0.70413000000000003</v>
      </c>
      <c r="D50" s="153">
        <v>0</v>
      </c>
      <c r="E50" s="153">
        <v>0</v>
      </c>
      <c r="F50" s="153">
        <v>0</v>
      </c>
      <c r="G50" s="153">
        <v>0</v>
      </c>
      <c r="H50" s="152">
        <v>0.70413000000000003</v>
      </c>
    </row>
    <row r="51" spans="1:8">
      <c r="A51" s="161" t="s">
        <v>1113</v>
      </c>
      <c r="B51" s="161" t="s">
        <v>1146</v>
      </c>
      <c r="C51" s="153">
        <v>0</v>
      </c>
      <c r="D51" s="153">
        <v>0</v>
      </c>
      <c r="E51" s="153">
        <v>0</v>
      </c>
      <c r="F51" s="153">
        <v>0</v>
      </c>
      <c r="G51" s="153">
        <v>11.078028</v>
      </c>
      <c r="H51" s="152">
        <v>11.078028</v>
      </c>
    </row>
    <row r="52" spans="1:8">
      <c r="A52" s="161" t="s">
        <v>1113</v>
      </c>
      <c r="B52" s="161" t="s">
        <v>1147</v>
      </c>
      <c r="C52" s="153">
        <v>0</v>
      </c>
      <c r="D52" s="153">
        <v>0</v>
      </c>
      <c r="E52" s="153">
        <v>0</v>
      </c>
      <c r="F52" s="153">
        <v>0</v>
      </c>
      <c r="G52" s="153">
        <v>9.3319609999999997</v>
      </c>
      <c r="H52" s="152">
        <v>9.3319609999999997</v>
      </c>
    </row>
    <row r="53" spans="1:8">
      <c r="A53" s="161" t="s">
        <v>1113</v>
      </c>
      <c r="B53" s="161" t="s">
        <v>1238</v>
      </c>
      <c r="C53" s="153">
        <v>0</v>
      </c>
      <c r="D53" s="153">
        <v>0</v>
      </c>
      <c r="E53" s="153">
        <v>0</v>
      </c>
      <c r="F53" s="153">
        <v>4.6687260000000004</v>
      </c>
      <c r="G53" s="153">
        <v>0</v>
      </c>
      <c r="H53" s="152">
        <v>4.6687260000000004</v>
      </c>
    </row>
    <row r="54" spans="1:8">
      <c r="A54" s="161" t="s">
        <v>1113</v>
      </c>
      <c r="B54" s="161" t="s">
        <v>1244</v>
      </c>
      <c r="C54" s="153">
        <v>0</v>
      </c>
      <c r="D54" s="153">
        <v>0</v>
      </c>
      <c r="E54" s="153">
        <v>0</v>
      </c>
      <c r="F54" s="153">
        <v>11.56331</v>
      </c>
      <c r="G54" s="153">
        <v>0</v>
      </c>
      <c r="H54" s="152">
        <v>11.563307</v>
      </c>
    </row>
    <row r="55" spans="1:8">
      <c r="A55" s="161" t="s">
        <v>1113</v>
      </c>
      <c r="B55" s="161" t="s">
        <v>1148</v>
      </c>
      <c r="C55" s="153">
        <v>0</v>
      </c>
      <c r="D55" s="153">
        <v>0</v>
      </c>
      <c r="E55" s="153">
        <v>0</v>
      </c>
      <c r="F55" s="153">
        <v>0</v>
      </c>
      <c r="G55" s="153">
        <v>17.354679999999998</v>
      </c>
      <c r="H55" s="152">
        <v>17.354679999999998</v>
      </c>
    </row>
    <row r="56" spans="1:8">
      <c r="A56" s="161" t="s">
        <v>1113</v>
      </c>
      <c r="B56" s="161" t="s">
        <v>1149</v>
      </c>
      <c r="C56" s="153">
        <v>0</v>
      </c>
      <c r="D56" s="153">
        <v>0</v>
      </c>
      <c r="E56" s="153">
        <v>0</v>
      </c>
      <c r="F56" s="153">
        <v>0</v>
      </c>
      <c r="G56" s="153">
        <v>17.762485000000002</v>
      </c>
      <c r="H56" s="152">
        <v>17.762485000000002</v>
      </c>
    </row>
    <row r="57" spans="1:8">
      <c r="A57" s="161" t="s">
        <v>1113</v>
      </c>
      <c r="B57" s="161" t="s">
        <v>1150</v>
      </c>
      <c r="C57" s="153">
        <v>0</v>
      </c>
      <c r="D57" s="153">
        <v>0</v>
      </c>
      <c r="E57" s="153">
        <v>0</v>
      </c>
      <c r="F57" s="153">
        <v>0</v>
      </c>
      <c r="G57" s="153">
        <v>28.440829999999998</v>
      </c>
      <c r="H57" s="152">
        <v>28.440829999999998</v>
      </c>
    </row>
    <row r="58" spans="1:8">
      <c r="A58" s="161" t="s">
        <v>1113</v>
      </c>
      <c r="B58" s="161" t="s">
        <v>1247</v>
      </c>
      <c r="C58" s="153">
        <v>0</v>
      </c>
      <c r="D58" s="153">
        <v>0</v>
      </c>
      <c r="E58" s="153">
        <v>0</v>
      </c>
      <c r="F58" s="153">
        <v>14.94267</v>
      </c>
      <c r="G58" s="153">
        <v>0</v>
      </c>
      <c r="H58" s="152">
        <v>14.942667</v>
      </c>
    </row>
    <row r="59" spans="1:8">
      <c r="A59" s="161" t="s">
        <v>1113</v>
      </c>
      <c r="B59" s="161" t="s">
        <v>1249</v>
      </c>
      <c r="C59" s="153">
        <v>0</v>
      </c>
      <c r="D59" s="153">
        <v>0</v>
      </c>
      <c r="E59" s="153">
        <v>0</v>
      </c>
      <c r="F59" s="153">
        <v>9.9123509999999992</v>
      </c>
      <c r="G59" s="153">
        <v>0</v>
      </c>
      <c r="H59" s="152">
        <v>9.9123509999999992</v>
      </c>
    </row>
    <row r="60" spans="1:8">
      <c r="A60" s="161" t="s">
        <v>1113</v>
      </c>
      <c r="B60" s="161" t="s">
        <v>1151</v>
      </c>
      <c r="C60" s="153">
        <v>0</v>
      </c>
      <c r="D60" s="153">
        <v>0</v>
      </c>
      <c r="E60" s="153">
        <v>0</v>
      </c>
      <c r="F60" s="153">
        <v>0</v>
      </c>
      <c r="G60" s="153">
        <v>14.761749999999999</v>
      </c>
      <c r="H60" s="152">
        <v>14.761749999999999</v>
      </c>
    </row>
    <row r="61" spans="1:8">
      <c r="A61" s="161" t="s">
        <v>1113</v>
      </c>
      <c r="B61" s="161" t="s">
        <v>1152</v>
      </c>
      <c r="C61" s="153">
        <v>36.944293999999999</v>
      </c>
      <c r="D61" s="153">
        <v>0</v>
      </c>
      <c r="E61" s="153">
        <v>0</v>
      </c>
      <c r="F61" s="153">
        <v>0</v>
      </c>
      <c r="G61" s="153">
        <v>0</v>
      </c>
      <c r="H61" s="152">
        <v>36.944293999999999</v>
      </c>
    </row>
    <row r="62" spans="1:8">
      <c r="A62" s="161"/>
      <c r="B62" s="161"/>
      <c r="C62" s="153"/>
      <c r="D62" s="153"/>
      <c r="E62" s="153"/>
      <c r="F62" s="153"/>
      <c r="G62" s="153"/>
      <c r="H62" s="152"/>
    </row>
    <row r="63" spans="1:8">
      <c r="A63" s="161" t="s">
        <v>1153</v>
      </c>
      <c r="B63" s="161" t="s">
        <v>1114</v>
      </c>
      <c r="C63" s="153">
        <v>0</v>
      </c>
      <c r="D63" s="153">
        <v>0</v>
      </c>
      <c r="E63" s="153">
        <v>267.230209</v>
      </c>
      <c r="F63" s="153">
        <v>0</v>
      </c>
      <c r="G63" s="153">
        <v>0</v>
      </c>
      <c r="H63" s="152">
        <v>267.230209</v>
      </c>
    </row>
    <row r="64" spans="1:8">
      <c r="A64" s="161" t="s">
        <v>1153</v>
      </c>
      <c r="B64" s="161" t="s">
        <v>1154</v>
      </c>
      <c r="C64" s="153">
        <v>0</v>
      </c>
      <c r="D64" s="153">
        <v>0</v>
      </c>
      <c r="E64" s="153">
        <v>142.17885999999999</v>
      </c>
      <c r="F64" s="153">
        <v>0</v>
      </c>
      <c r="G64" s="153">
        <v>0</v>
      </c>
      <c r="H64" s="152">
        <v>142.17885999999999</v>
      </c>
    </row>
    <row r="65" spans="1:8">
      <c r="A65" s="161" t="s">
        <v>1153</v>
      </c>
      <c r="B65" s="161" t="s">
        <v>1115</v>
      </c>
      <c r="C65" s="153">
        <v>0</v>
      </c>
      <c r="D65" s="153">
        <v>0</v>
      </c>
      <c r="E65" s="153">
        <v>201.42939799999999</v>
      </c>
      <c r="F65" s="153">
        <v>0</v>
      </c>
      <c r="G65" s="153">
        <v>0</v>
      </c>
      <c r="H65" s="152">
        <v>201.42939799999999</v>
      </c>
    </row>
    <row r="66" spans="1:8">
      <c r="A66" s="161" t="s">
        <v>1153</v>
      </c>
      <c r="B66" s="161" t="s">
        <v>1116</v>
      </c>
      <c r="C66" s="153">
        <v>0</v>
      </c>
      <c r="D66" s="153">
        <v>0</v>
      </c>
      <c r="E66" s="153">
        <v>54.018773000000003</v>
      </c>
      <c r="F66" s="153">
        <v>0</v>
      </c>
      <c r="G66" s="153">
        <v>0</v>
      </c>
      <c r="H66" s="152">
        <v>54.018773000000003</v>
      </c>
    </row>
    <row r="67" spans="1:8">
      <c r="A67" s="161" t="s">
        <v>1153</v>
      </c>
      <c r="B67" s="161" t="s">
        <v>1155</v>
      </c>
      <c r="C67" s="153">
        <v>0</v>
      </c>
      <c r="D67" s="153">
        <v>0</v>
      </c>
      <c r="E67" s="153">
        <v>100.702468</v>
      </c>
      <c r="F67" s="153">
        <v>0</v>
      </c>
      <c r="G67" s="153">
        <v>0</v>
      </c>
      <c r="H67" s="152">
        <v>100.702468</v>
      </c>
    </row>
    <row r="68" spans="1:8">
      <c r="A68" s="161" t="s">
        <v>1153</v>
      </c>
      <c r="B68" s="161" t="s">
        <v>1156</v>
      </c>
      <c r="C68" s="153">
        <v>0</v>
      </c>
      <c r="D68" s="153">
        <v>0</v>
      </c>
      <c r="E68" s="153">
        <v>227.98531500000001</v>
      </c>
      <c r="F68" s="153">
        <v>0</v>
      </c>
      <c r="G68" s="153">
        <v>0</v>
      </c>
      <c r="H68" s="152">
        <v>227.98531500000001</v>
      </c>
    </row>
    <row r="69" spans="1:8">
      <c r="A69" s="161" t="s">
        <v>1153</v>
      </c>
      <c r="B69" s="161" t="s">
        <v>1157</v>
      </c>
      <c r="C69" s="153">
        <v>0</v>
      </c>
      <c r="D69" s="153">
        <v>0</v>
      </c>
      <c r="E69" s="153">
        <v>75.256951000000001</v>
      </c>
      <c r="F69" s="153">
        <v>0</v>
      </c>
      <c r="G69" s="153">
        <v>0</v>
      </c>
      <c r="H69" s="152">
        <v>75.256951000000001</v>
      </c>
    </row>
    <row r="70" spans="1:8">
      <c r="A70" s="161" t="s">
        <v>1153</v>
      </c>
      <c r="B70" s="161" t="s">
        <v>1158</v>
      </c>
      <c r="C70" s="153">
        <v>0</v>
      </c>
      <c r="D70" s="153">
        <v>0</v>
      </c>
      <c r="E70" s="153">
        <v>186.94774699999999</v>
      </c>
      <c r="F70" s="153">
        <v>0</v>
      </c>
      <c r="G70" s="153">
        <v>0</v>
      </c>
      <c r="H70" s="152">
        <v>186.94774699999999</v>
      </c>
    </row>
    <row r="71" spans="1:8">
      <c r="A71" s="161" t="s">
        <v>1153</v>
      </c>
      <c r="B71" s="161" t="s">
        <v>1159</v>
      </c>
      <c r="C71" s="153">
        <v>0</v>
      </c>
      <c r="D71" s="153">
        <v>0</v>
      </c>
      <c r="E71" s="153">
        <v>156.04054500000001</v>
      </c>
      <c r="F71" s="153">
        <v>0</v>
      </c>
      <c r="G71" s="153">
        <v>0</v>
      </c>
      <c r="H71" s="152">
        <v>156.04054500000001</v>
      </c>
    </row>
    <row r="72" spans="1:8">
      <c r="A72" s="161" t="s">
        <v>1153</v>
      </c>
      <c r="B72" s="161" t="s">
        <v>1117</v>
      </c>
      <c r="C72" s="153">
        <v>0</v>
      </c>
      <c r="D72" s="153">
        <v>0</v>
      </c>
      <c r="E72" s="153">
        <v>254.04526200000001</v>
      </c>
      <c r="F72" s="153">
        <v>0</v>
      </c>
      <c r="G72" s="153">
        <v>0</v>
      </c>
      <c r="H72" s="152">
        <v>254.04526200000001</v>
      </c>
    </row>
    <row r="73" spans="1:8">
      <c r="A73" s="161" t="s">
        <v>1153</v>
      </c>
      <c r="B73" s="161" t="s">
        <v>1160</v>
      </c>
      <c r="C73" s="153">
        <v>0</v>
      </c>
      <c r="D73" s="153">
        <v>0</v>
      </c>
      <c r="E73" s="153">
        <v>311.39964600000002</v>
      </c>
      <c r="F73" s="153">
        <v>0</v>
      </c>
      <c r="G73" s="153">
        <v>0</v>
      </c>
      <c r="H73" s="152">
        <v>311.39964600000002</v>
      </c>
    </row>
    <row r="74" spans="1:8">
      <c r="A74" s="161" t="s">
        <v>1153</v>
      </c>
      <c r="B74" s="161" t="s">
        <v>1118</v>
      </c>
      <c r="C74" s="153">
        <v>0</v>
      </c>
      <c r="D74" s="153">
        <v>0</v>
      </c>
      <c r="E74" s="153">
        <v>165.37987100000001</v>
      </c>
      <c r="F74" s="153">
        <v>0</v>
      </c>
      <c r="G74" s="153">
        <v>0</v>
      </c>
      <c r="H74" s="152">
        <v>165.37987100000001</v>
      </c>
    </row>
    <row r="75" spans="1:8">
      <c r="A75" s="161" t="s">
        <v>1153</v>
      </c>
      <c r="B75" s="161" t="s">
        <v>1161</v>
      </c>
      <c r="C75" s="153">
        <v>0</v>
      </c>
      <c r="D75" s="153">
        <v>0</v>
      </c>
      <c r="E75" s="153">
        <v>144.28585699999999</v>
      </c>
      <c r="F75" s="153">
        <v>0</v>
      </c>
      <c r="G75" s="153">
        <v>0</v>
      </c>
      <c r="H75" s="152">
        <v>144.28585699999999</v>
      </c>
    </row>
    <row r="76" spans="1:8">
      <c r="A76" s="161" t="s">
        <v>1153</v>
      </c>
      <c r="B76" s="161" t="s">
        <v>1162</v>
      </c>
      <c r="C76" s="153">
        <v>0</v>
      </c>
      <c r="D76" s="153">
        <v>0</v>
      </c>
      <c r="E76" s="153">
        <v>294.65179799999999</v>
      </c>
      <c r="F76" s="153">
        <v>0</v>
      </c>
      <c r="G76" s="153">
        <v>0</v>
      </c>
      <c r="H76" s="152">
        <v>294.65179799999999</v>
      </c>
    </row>
    <row r="77" spans="1:8">
      <c r="A77" s="161" t="s">
        <v>1153</v>
      </c>
      <c r="B77" s="161" t="s">
        <v>1163</v>
      </c>
      <c r="C77" s="153">
        <v>0</v>
      </c>
      <c r="D77" s="153">
        <v>0</v>
      </c>
      <c r="E77" s="153">
        <v>84.876102000000003</v>
      </c>
      <c r="F77" s="153">
        <v>0</v>
      </c>
      <c r="G77" s="153">
        <v>0</v>
      </c>
      <c r="H77" s="152">
        <v>84.876102000000003</v>
      </c>
    </row>
    <row r="78" spans="1:8">
      <c r="A78" s="161" t="s">
        <v>1153</v>
      </c>
      <c r="B78" s="161" t="s">
        <v>1164</v>
      </c>
      <c r="C78" s="153">
        <v>0</v>
      </c>
      <c r="D78" s="153">
        <v>0</v>
      </c>
      <c r="E78" s="153">
        <v>135.510943</v>
      </c>
      <c r="F78" s="153">
        <v>0</v>
      </c>
      <c r="G78" s="153">
        <v>0</v>
      </c>
      <c r="H78" s="152">
        <v>135.510943</v>
      </c>
    </row>
    <row r="79" spans="1:8">
      <c r="A79" s="161" t="s">
        <v>1153</v>
      </c>
      <c r="B79" s="161" t="s">
        <v>1119</v>
      </c>
      <c r="C79" s="153">
        <v>0</v>
      </c>
      <c r="D79" s="153">
        <v>0</v>
      </c>
      <c r="E79" s="153">
        <v>57.624091999999997</v>
      </c>
      <c r="F79" s="153">
        <v>0</v>
      </c>
      <c r="G79" s="153">
        <v>0</v>
      </c>
      <c r="H79" s="152">
        <v>57.624091999999997</v>
      </c>
    </row>
    <row r="80" spans="1:8">
      <c r="A80" s="161" t="s">
        <v>1153</v>
      </c>
      <c r="B80" s="161" t="s">
        <v>1165</v>
      </c>
      <c r="C80" s="153">
        <v>0</v>
      </c>
      <c r="D80" s="153">
        <v>0</v>
      </c>
      <c r="E80" s="153">
        <v>81.713024000000004</v>
      </c>
      <c r="F80" s="153">
        <v>0</v>
      </c>
      <c r="G80" s="153">
        <v>0</v>
      </c>
      <c r="H80" s="152">
        <v>81.713024000000004</v>
      </c>
    </row>
    <row r="81" spans="1:8">
      <c r="A81" s="161" t="s">
        <v>1153</v>
      </c>
      <c r="B81" s="161" t="s">
        <v>1166</v>
      </c>
      <c r="C81" s="153">
        <v>0</v>
      </c>
      <c r="D81" s="153">
        <v>0</v>
      </c>
      <c r="E81" s="153">
        <v>72.235940999999997</v>
      </c>
      <c r="F81" s="153">
        <v>0</v>
      </c>
      <c r="G81" s="153">
        <v>0</v>
      </c>
      <c r="H81" s="152">
        <v>72.235940999999997</v>
      </c>
    </row>
    <row r="82" spans="1:8">
      <c r="A82" s="161" t="s">
        <v>1153</v>
      </c>
      <c r="B82" s="161" t="s">
        <v>1167</v>
      </c>
      <c r="C82" s="153">
        <v>0</v>
      </c>
      <c r="D82" s="153">
        <v>0</v>
      </c>
      <c r="E82" s="153">
        <v>141.48367999999999</v>
      </c>
      <c r="F82" s="153">
        <v>0</v>
      </c>
      <c r="G82" s="153">
        <v>0</v>
      </c>
      <c r="H82" s="152">
        <v>141.48367999999999</v>
      </c>
    </row>
    <row r="83" spans="1:8">
      <c r="A83" s="161" t="s">
        <v>1153</v>
      </c>
      <c r="B83" s="161" t="s">
        <v>1168</v>
      </c>
      <c r="C83" s="153">
        <v>0</v>
      </c>
      <c r="D83" s="153">
        <v>0</v>
      </c>
      <c r="E83" s="153">
        <v>258.17907200000002</v>
      </c>
      <c r="F83" s="153">
        <v>0</v>
      </c>
      <c r="G83" s="153">
        <v>0</v>
      </c>
      <c r="H83" s="152">
        <v>258.17907200000002</v>
      </c>
    </row>
    <row r="84" spans="1:8">
      <c r="A84" s="161" t="s">
        <v>1153</v>
      </c>
      <c r="B84" s="161" t="s">
        <v>1120</v>
      </c>
      <c r="C84" s="153">
        <v>0</v>
      </c>
      <c r="D84" s="153">
        <v>0</v>
      </c>
      <c r="E84" s="153">
        <v>149.03138999999999</v>
      </c>
      <c r="F84" s="153">
        <v>0</v>
      </c>
      <c r="G84" s="153">
        <v>0</v>
      </c>
      <c r="H84" s="152">
        <v>149.03138999999999</v>
      </c>
    </row>
    <row r="85" spans="1:8">
      <c r="A85" s="161" t="s">
        <v>1153</v>
      </c>
      <c r="B85" s="161" t="s">
        <v>1121</v>
      </c>
      <c r="C85" s="153">
        <v>0</v>
      </c>
      <c r="D85" s="153">
        <v>0</v>
      </c>
      <c r="E85" s="153">
        <v>96.475496000000007</v>
      </c>
      <c r="F85" s="153">
        <v>0</v>
      </c>
      <c r="G85" s="153">
        <v>0</v>
      </c>
      <c r="H85" s="152">
        <v>96.475496000000007</v>
      </c>
    </row>
    <row r="86" spans="1:8">
      <c r="A86" s="161" t="s">
        <v>1153</v>
      </c>
      <c r="B86" s="161" t="s">
        <v>1169</v>
      </c>
      <c r="C86" s="153">
        <v>0</v>
      </c>
      <c r="D86" s="153">
        <v>0</v>
      </c>
      <c r="E86" s="153">
        <v>208.497195</v>
      </c>
      <c r="F86" s="153">
        <v>0</v>
      </c>
      <c r="G86" s="153">
        <v>0</v>
      </c>
      <c r="H86" s="152">
        <v>208.497195</v>
      </c>
    </row>
    <row r="87" spans="1:8">
      <c r="A87" s="161" t="s">
        <v>1153</v>
      </c>
      <c r="B87" s="161" t="s">
        <v>1170</v>
      </c>
      <c r="C87" s="153">
        <v>0</v>
      </c>
      <c r="D87" s="153">
        <v>0</v>
      </c>
      <c r="E87" s="153">
        <v>327.96570400000002</v>
      </c>
      <c r="F87" s="153">
        <v>0</v>
      </c>
      <c r="G87" s="153">
        <v>0</v>
      </c>
      <c r="H87" s="152">
        <v>327.96570400000002</v>
      </c>
    </row>
    <row r="88" spans="1:8">
      <c r="A88" s="161" t="s">
        <v>1153</v>
      </c>
      <c r="B88" s="161" t="s">
        <v>1263</v>
      </c>
      <c r="C88" s="153">
        <v>0</v>
      </c>
      <c r="D88" s="153">
        <v>0</v>
      </c>
      <c r="E88" s="153">
        <v>54.788435</v>
      </c>
      <c r="F88" s="153">
        <v>0</v>
      </c>
      <c r="G88" s="153">
        <v>0</v>
      </c>
      <c r="H88" s="152">
        <v>54.788435</v>
      </c>
    </row>
    <row r="89" spans="1:8">
      <c r="A89" s="161" t="s">
        <v>1153</v>
      </c>
      <c r="B89" s="161" t="s">
        <v>1171</v>
      </c>
      <c r="C89" s="153">
        <v>0</v>
      </c>
      <c r="D89" s="153">
        <v>0</v>
      </c>
      <c r="E89" s="153">
        <v>111.69776899999999</v>
      </c>
      <c r="F89" s="153">
        <v>0</v>
      </c>
      <c r="G89" s="153">
        <v>0</v>
      </c>
      <c r="H89" s="152">
        <v>111.69776899999999</v>
      </c>
    </row>
    <row r="90" spans="1:8">
      <c r="A90" s="161" t="s">
        <v>1153</v>
      </c>
      <c r="B90" s="161" t="s">
        <v>1122</v>
      </c>
      <c r="C90" s="153">
        <v>0</v>
      </c>
      <c r="D90" s="153">
        <v>0</v>
      </c>
      <c r="E90" s="153">
        <v>66.846207000000007</v>
      </c>
      <c r="F90" s="153">
        <v>0</v>
      </c>
      <c r="G90" s="153">
        <v>0</v>
      </c>
      <c r="H90" s="152">
        <v>66.846207000000007</v>
      </c>
    </row>
    <row r="91" spans="1:8">
      <c r="A91" s="161" t="s">
        <v>1153</v>
      </c>
      <c r="B91" s="161" t="s">
        <v>1172</v>
      </c>
      <c r="C91" s="153">
        <v>0</v>
      </c>
      <c r="D91" s="153">
        <v>0</v>
      </c>
      <c r="E91" s="153">
        <v>129.60894200000001</v>
      </c>
      <c r="F91" s="153">
        <v>0</v>
      </c>
      <c r="G91" s="153">
        <v>0</v>
      </c>
      <c r="H91" s="152">
        <v>129.60894200000001</v>
      </c>
    </row>
    <row r="92" spans="1:8">
      <c r="A92" s="161" t="s">
        <v>1153</v>
      </c>
      <c r="B92" s="161" t="s">
        <v>1173</v>
      </c>
      <c r="C92" s="153">
        <v>0</v>
      </c>
      <c r="D92" s="153">
        <v>0</v>
      </c>
      <c r="E92" s="153">
        <v>202.20952299999999</v>
      </c>
      <c r="F92" s="153">
        <v>0</v>
      </c>
      <c r="G92" s="153">
        <v>0</v>
      </c>
      <c r="H92" s="152">
        <v>202.20952299999999</v>
      </c>
    </row>
    <row r="93" spans="1:8">
      <c r="A93" s="161" t="s">
        <v>1153</v>
      </c>
      <c r="B93" s="161" t="s">
        <v>1535</v>
      </c>
      <c r="C93" s="153">
        <v>0</v>
      </c>
      <c r="D93" s="153">
        <v>0</v>
      </c>
      <c r="E93" s="153">
        <v>108.873755</v>
      </c>
      <c r="F93" s="153">
        <v>0</v>
      </c>
      <c r="G93" s="153">
        <v>0</v>
      </c>
      <c r="H93" s="152">
        <v>108.873755</v>
      </c>
    </row>
    <row r="94" spans="1:8">
      <c r="A94" s="161" t="s">
        <v>1153</v>
      </c>
      <c r="B94" s="161" t="s">
        <v>1174</v>
      </c>
      <c r="C94" s="153">
        <v>0</v>
      </c>
      <c r="D94" s="153">
        <v>0</v>
      </c>
      <c r="E94" s="153">
        <v>68.008878999999993</v>
      </c>
      <c r="F94" s="153">
        <v>0</v>
      </c>
      <c r="G94" s="153">
        <v>0</v>
      </c>
      <c r="H94" s="152">
        <v>68.008878999999993</v>
      </c>
    </row>
    <row r="95" spans="1:8">
      <c r="A95" s="161" t="s">
        <v>1153</v>
      </c>
      <c r="B95" s="161" t="s">
        <v>1175</v>
      </c>
      <c r="C95" s="153">
        <v>0</v>
      </c>
      <c r="D95" s="153">
        <v>0</v>
      </c>
      <c r="E95" s="153">
        <v>78.569716999999997</v>
      </c>
      <c r="F95" s="153">
        <v>0</v>
      </c>
      <c r="G95" s="153">
        <v>0</v>
      </c>
      <c r="H95" s="152">
        <v>78.569716999999997</v>
      </c>
    </row>
    <row r="96" spans="1:8">
      <c r="A96" s="161" t="s">
        <v>1153</v>
      </c>
      <c r="B96" s="161" t="s">
        <v>1176</v>
      </c>
      <c r="C96" s="153">
        <v>0</v>
      </c>
      <c r="D96" s="153">
        <v>0</v>
      </c>
      <c r="E96" s="153">
        <v>219.902818</v>
      </c>
      <c r="F96" s="153">
        <v>0</v>
      </c>
      <c r="G96" s="153">
        <v>0</v>
      </c>
      <c r="H96" s="152">
        <v>219.902818</v>
      </c>
    </row>
    <row r="97" spans="1:8">
      <c r="A97" s="161" t="s">
        <v>1153</v>
      </c>
      <c r="B97" s="161" t="s">
        <v>1598</v>
      </c>
      <c r="C97" s="153">
        <v>0</v>
      </c>
      <c r="D97" s="153">
        <v>0</v>
      </c>
      <c r="E97" s="153">
        <v>63.183999999999997</v>
      </c>
      <c r="F97" s="153">
        <v>0</v>
      </c>
      <c r="G97" s="153">
        <v>0</v>
      </c>
      <c r="H97" s="152">
        <v>63.183999999999997</v>
      </c>
    </row>
    <row r="98" spans="1:8">
      <c r="A98" s="161" t="s">
        <v>1153</v>
      </c>
      <c r="B98" s="161" t="s">
        <v>1177</v>
      </c>
      <c r="C98" s="153">
        <v>0</v>
      </c>
      <c r="D98" s="153">
        <v>0</v>
      </c>
      <c r="E98" s="153">
        <v>38.525072000000002</v>
      </c>
      <c r="F98" s="153">
        <v>0</v>
      </c>
      <c r="G98" s="153">
        <v>0</v>
      </c>
      <c r="H98" s="152">
        <v>38.525072000000002</v>
      </c>
    </row>
    <row r="99" spans="1:8">
      <c r="A99" s="161" t="s">
        <v>1153</v>
      </c>
      <c r="B99" s="161" t="s">
        <v>1123</v>
      </c>
      <c r="C99" s="153">
        <v>0</v>
      </c>
      <c r="D99" s="153">
        <v>0</v>
      </c>
      <c r="E99" s="153">
        <v>128.411429</v>
      </c>
      <c r="F99" s="153">
        <v>0</v>
      </c>
      <c r="G99" s="153">
        <v>0</v>
      </c>
      <c r="H99" s="152">
        <v>128.411429</v>
      </c>
    </row>
    <row r="100" spans="1:8">
      <c r="A100" s="161" t="s">
        <v>1153</v>
      </c>
      <c r="B100" s="161" t="s">
        <v>1124</v>
      </c>
      <c r="C100" s="153">
        <v>0</v>
      </c>
      <c r="D100" s="153">
        <v>0</v>
      </c>
      <c r="E100" s="153">
        <v>91.767384000000007</v>
      </c>
      <c r="F100" s="153">
        <v>0</v>
      </c>
      <c r="G100" s="153">
        <v>0</v>
      </c>
      <c r="H100" s="152">
        <v>91.767384000000007</v>
      </c>
    </row>
    <row r="101" spans="1:8">
      <c r="A101" s="162" t="s">
        <v>1153</v>
      </c>
      <c r="B101" s="161" t="s">
        <v>1536</v>
      </c>
      <c r="C101" s="153">
        <v>0</v>
      </c>
      <c r="D101" s="153">
        <v>0</v>
      </c>
      <c r="E101" s="153">
        <v>64.949370999999999</v>
      </c>
      <c r="F101" s="153">
        <v>0</v>
      </c>
      <c r="G101" s="153">
        <v>0</v>
      </c>
      <c r="H101" s="152">
        <v>64.949370999999999</v>
      </c>
    </row>
    <row r="102" spans="1:8">
      <c r="A102" s="161" t="s">
        <v>1153</v>
      </c>
      <c r="B102" s="161" t="s">
        <v>1178</v>
      </c>
      <c r="C102" s="153">
        <v>0</v>
      </c>
      <c r="D102" s="153">
        <v>0</v>
      </c>
      <c r="E102" s="153">
        <v>147.91233600000001</v>
      </c>
      <c r="F102" s="153">
        <v>0</v>
      </c>
      <c r="G102" s="153">
        <v>0</v>
      </c>
      <c r="H102" s="152">
        <v>147.91233600000001</v>
      </c>
    </row>
    <row r="103" spans="1:8">
      <c r="A103" s="161" t="s">
        <v>1153</v>
      </c>
      <c r="B103" s="161" t="s">
        <v>1179</v>
      </c>
      <c r="C103" s="153">
        <v>0</v>
      </c>
      <c r="D103" s="153">
        <v>0</v>
      </c>
      <c r="E103" s="153">
        <v>126.320027</v>
      </c>
      <c r="F103" s="153">
        <v>0</v>
      </c>
      <c r="G103" s="153">
        <v>0</v>
      </c>
      <c r="H103" s="152">
        <v>126.320027</v>
      </c>
    </row>
    <row r="104" spans="1:8">
      <c r="A104" s="161" t="s">
        <v>1153</v>
      </c>
      <c r="B104" s="161" t="s">
        <v>1125</v>
      </c>
      <c r="C104" s="153">
        <v>0</v>
      </c>
      <c r="D104" s="153">
        <v>0</v>
      </c>
      <c r="E104" s="153">
        <v>108.663043</v>
      </c>
      <c r="F104" s="153">
        <v>0</v>
      </c>
      <c r="G104" s="153">
        <v>0</v>
      </c>
      <c r="H104" s="152">
        <v>108.663043</v>
      </c>
    </row>
    <row r="105" spans="1:8">
      <c r="A105" s="161" t="s">
        <v>1153</v>
      </c>
      <c r="B105" s="161" t="s">
        <v>1126</v>
      </c>
      <c r="C105" s="153">
        <v>0</v>
      </c>
      <c r="D105" s="153">
        <v>0</v>
      </c>
      <c r="E105" s="153">
        <v>85.227459999999994</v>
      </c>
      <c r="F105" s="153">
        <v>0</v>
      </c>
      <c r="G105" s="153">
        <v>0</v>
      </c>
      <c r="H105" s="152">
        <v>85.227459999999994</v>
      </c>
    </row>
    <row r="106" spans="1:8">
      <c r="A106" s="161" t="s">
        <v>1153</v>
      </c>
      <c r="B106" s="161" t="s">
        <v>1180</v>
      </c>
      <c r="C106" s="153">
        <v>0</v>
      </c>
      <c r="D106" s="153">
        <v>0</v>
      </c>
      <c r="E106" s="153">
        <v>56.723840000000003</v>
      </c>
      <c r="F106" s="153">
        <v>0</v>
      </c>
      <c r="G106" s="153">
        <v>0</v>
      </c>
      <c r="H106" s="152">
        <v>56.723840000000003</v>
      </c>
    </row>
    <row r="107" spans="1:8">
      <c r="A107" s="161" t="s">
        <v>1153</v>
      </c>
      <c r="B107" s="161" t="s">
        <v>1181</v>
      </c>
      <c r="C107" s="153">
        <v>0</v>
      </c>
      <c r="D107" s="153">
        <v>0</v>
      </c>
      <c r="E107" s="153">
        <v>85.112493999999998</v>
      </c>
      <c r="F107" s="153">
        <v>0</v>
      </c>
      <c r="G107" s="153">
        <v>0</v>
      </c>
      <c r="H107" s="152">
        <v>85.112493999999998</v>
      </c>
    </row>
    <row r="108" spans="1:8">
      <c r="A108" s="161" t="s">
        <v>1153</v>
      </c>
      <c r="B108" s="161" t="s">
        <v>1182</v>
      </c>
      <c r="C108" s="153">
        <v>0</v>
      </c>
      <c r="D108" s="153">
        <v>0</v>
      </c>
      <c r="E108" s="153">
        <v>121.64742699999999</v>
      </c>
      <c r="F108" s="153">
        <v>0</v>
      </c>
      <c r="G108" s="153">
        <v>0</v>
      </c>
      <c r="H108" s="152">
        <v>121.64742699999999</v>
      </c>
    </row>
    <row r="109" spans="1:8">
      <c r="A109" s="161" t="s">
        <v>1153</v>
      </c>
      <c r="B109" s="161" t="s">
        <v>1183</v>
      </c>
      <c r="C109" s="153">
        <v>0</v>
      </c>
      <c r="D109" s="153">
        <v>0</v>
      </c>
      <c r="E109" s="153">
        <v>104.945825</v>
      </c>
      <c r="F109" s="153">
        <v>0</v>
      </c>
      <c r="G109" s="153">
        <v>0</v>
      </c>
      <c r="H109" s="152">
        <v>104.945825</v>
      </c>
    </row>
    <row r="110" spans="1:8">
      <c r="A110" s="161" t="s">
        <v>1153</v>
      </c>
      <c r="B110" s="161" t="s">
        <v>1184</v>
      </c>
      <c r="C110" s="153">
        <v>0</v>
      </c>
      <c r="D110" s="153">
        <v>0</v>
      </c>
      <c r="E110" s="153">
        <v>174.249348</v>
      </c>
      <c r="F110" s="153">
        <v>0</v>
      </c>
      <c r="G110" s="153">
        <v>0</v>
      </c>
      <c r="H110" s="152">
        <v>174.249348</v>
      </c>
    </row>
    <row r="111" spans="1:8">
      <c r="A111" s="161" t="s">
        <v>1153</v>
      </c>
      <c r="B111" s="161" t="s">
        <v>1185</v>
      </c>
      <c r="C111" s="153">
        <v>0</v>
      </c>
      <c r="D111" s="153">
        <v>0</v>
      </c>
      <c r="E111" s="153">
        <v>92.276785000000004</v>
      </c>
      <c r="F111" s="153">
        <v>0</v>
      </c>
      <c r="G111" s="153">
        <v>0</v>
      </c>
      <c r="H111" s="152">
        <v>92.276785000000004</v>
      </c>
    </row>
    <row r="112" spans="1:8">
      <c r="A112" s="161" t="s">
        <v>1153</v>
      </c>
      <c r="B112" s="161" t="s">
        <v>1186</v>
      </c>
      <c r="C112" s="153">
        <v>0</v>
      </c>
      <c r="D112" s="153">
        <v>0</v>
      </c>
      <c r="E112" s="153">
        <v>62.492922</v>
      </c>
      <c r="F112" s="153">
        <v>0</v>
      </c>
      <c r="G112" s="153">
        <v>0</v>
      </c>
      <c r="H112" s="152">
        <v>62.492922</v>
      </c>
    </row>
    <row r="113" spans="1:8">
      <c r="A113" s="161" t="s">
        <v>1153</v>
      </c>
      <c r="B113" s="161" t="s">
        <v>1187</v>
      </c>
      <c r="C113" s="153">
        <v>0</v>
      </c>
      <c r="D113" s="153">
        <v>0</v>
      </c>
      <c r="E113" s="153">
        <v>72.001902000000001</v>
      </c>
      <c r="F113" s="153">
        <v>0</v>
      </c>
      <c r="G113" s="153">
        <v>0</v>
      </c>
      <c r="H113" s="152">
        <v>72.001902000000001</v>
      </c>
    </row>
    <row r="114" spans="1:8">
      <c r="A114" s="161" t="s">
        <v>1153</v>
      </c>
      <c r="B114" s="161" t="s">
        <v>1188</v>
      </c>
      <c r="C114" s="153">
        <v>0</v>
      </c>
      <c r="D114" s="153">
        <v>0</v>
      </c>
      <c r="E114" s="153">
        <v>44.033098000000003</v>
      </c>
      <c r="F114" s="153">
        <v>0</v>
      </c>
      <c r="G114" s="153">
        <v>0</v>
      </c>
      <c r="H114" s="152">
        <v>44.033098000000003</v>
      </c>
    </row>
    <row r="115" spans="1:8">
      <c r="A115" s="161" t="s">
        <v>1153</v>
      </c>
      <c r="B115" s="161" t="s">
        <v>1599</v>
      </c>
      <c r="C115" s="153">
        <v>0</v>
      </c>
      <c r="D115" s="153">
        <v>0</v>
      </c>
      <c r="E115" s="153">
        <v>50.015366</v>
      </c>
      <c r="F115" s="153">
        <v>0</v>
      </c>
      <c r="G115" s="153">
        <v>0</v>
      </c>
      <c r="H115" s="152">
        <v>50.015366</v>
      </c>
    </row>
    <row r="116" spans="1:8">
      <c r="A116" s="161" t="s">
        <v>1153</v>
      </c>
      <c r="B116" s="161" t="s">
        <v>1189</v>
      </c>
      <c r="C116" s="153">
        <v>0</v>
      </c>
      <c r="D116" s="153">
        <v>0</v>
      </c>
      <c r="E116" s="153">
        <v>2.7713209999999999</v>
      </c>
      <c r="F116" s="153">
        <v>0</v>
      </c>
      <c r="G116" s="153">
        <v>0</v>
      </c>
      <c r="H116" s="152">
        <v>2.7713209999999999</v>
      </c>
    </row>
    <row r="117" spans="1:8">
      <c r="A117" s="161" t="s">
        <v>1153</v>
      </c>
      <c r="B117" s="161" t="s">
        <v>1127</v>
      </c>
      <c r="C117" s="153">
        <v>0</v>
      </c>
      <c r="D117" s="153">
        <v>0</v>
      </c>
      <c r="E117" s="153">
        <v>261.86719299999999</v>
      </c>
      <c r="F117" s="153">
        <v>0</v>
      </c>
      <c r="G117" s="153">
        <v>0</v>
      </c>
      <c r="H117" s="152">
        <v>261.86719299999999</v>
      </c>
    </row>
    <row r="118" spans="1:8">
      <c r="A118" s="161" t="s">
        <v>1153</v>
      </c>
      <c r="B118" s="161" t="s">
        <v>1190</v>
      </c>
      <c r="C118" s="153">
        <v>0</v>
      </c>
      <c r="D118" s="153">
        <v>0</v>
      </c>
      <c r="E118" s="153">
        <v>133.16735700000001</v>
      </c>
      <c r="F118" s="153">
        <v>0</v>
      </c>
      <c r="G118" s="153">
        <v>0</v>
      </c>
      <c r="H118" s="152">
        <v>133.16735700000001</v>
      </c>
    </row>
    <row r="119" spans="1:8">
      <c r="A119" s="161" t="s">
        <v>1153</v>
      </c>
      <c r="B119" s="161" t="s">
        <v>1128</v>
      </c>
      <c r="C119" s="153">
        <v>0</v>
      </c>
      <c r="D119" s="153">
        <v>0</v>
      </c>
      <c r="E119" s="153">
        <v>255.600234</v>
      </c>
      <c r="F119" s="153">
        <v>0</v>
      </c>
      <c r="G119" s="153">
        <v>0</v>
      </c>
      <c r="H119" s="152">
        <v>255.600234</v>
      </c>
    </row>
    <row r="120" spans="1:8">
      <c r="A120" s="161" t="s">
        <v>1153</v>
      </c>
      <c r="B120" s="161" t="s">
        <v>1129</v>
      </c>
      <c r="C120" s="153">
        <v>0</v>
      </c>
      <c r="D120" s="153">
        <v>0</v>
      </c>
      <c r="E120" s="153">
        <v>356.033387</v>
      </c>
      <c r="F120" s="153">
        <v>0</v>
      </c>
      <c r="G120" s="153">
        <v>0</v>
      </c>
      <c r="H120" s="152">
        <v>356.033387</v>
      </c>
    </row>
    <row r="121" spans="1:8">
      <c r="A121" s="161" t="s">
        <v>1153</v>
      </c>
      <c r="B121" s="161" t="s">
        <v>1191</v>
      </c>
      <c r="C121" s="153">
        <v>0</v>
      </c>
      <c r="D121" s="153">
        <v>0</v>
      </c>
      <c r="E121" s="153">
        <v>26.061364000000001</v>
      </c>
      <c r="F121" s="153">
        <v>0</v>
      </c>
      <c r="G121" s="153">
        <v>0</v>
      </c>
      <c r="H121" s="152">
        <v>26.061364000000001</v>
      </c>
    </row>
    <row r="122" spans="1:8">
      <c r="A122" s="161" t="s">
        <v>1153</v>
      </c>
      <c r="B122" s="161" t="s">
        <v>1192</v>
      </c>
      <c r="C122" s="153">
        <v>0</v>
      </c>
      <c r="D122" s="153">
        <v>0</v>
      </c>
      <c r="E122" s="153">
        <v>149.21854400000001</v>
      </c>
      <c r="F122" s="153">
        <v>0</v>
      </c>
      <c r="G122" s="153">
        <v>0</v>
      </c>
      <c r="H122" s="152">
        <v>149.21854400000001</v>
      </c>
    </row>
    <row r="123" spans="1:8">
      <c r="A123" s="161" t="s">
        <v>1153</v>
      </c>
      <c r="B123" s="161" t="s">
        <v>1193</v>
      </c>
      <c r="C123" s="153">
        <v>0</v>
      </c>
      <c r="D123" s="153">
        <v>0</v>
      </c>
      <c r="E123" s="153">
        <v>55.649521999999997</v>
      </c>
      <c r="F123" s="153">
        <v>0</v>
      </c>
      <c r="G123" s="153">
        <v>0</v>
      </c>
      <c r="H123" s="152">
        <v>55.649521999999997</v>
      </c>
    </row>
    <row r="124" spans="1:8">
      <c r="A124" s="161" t="s">
        <v>1153</v>
      </c>
      <c r="B124" s="161" t="s">
        <v>2295</v>
      </c>
      <c r="C124" s="153">
        <v>0</v>
      </c>
      <c r="D124" s="153">
        <v>0</v>
      </c>
      <c r="E124" s="153">
        <v>0</v>
      </c>
      <c r="F124" s="153">
        <v>0</v>
      </c>
      <c r="G124" s="153">
        <v>0</v>
      </c>
      <c r="H124" s="152">
        <v>0</v>
      </c>
    </row>
    <row r="125" spans="1:8">
      <c r="A125" s="161" t="s">
        <v>1153</v>
      </c>
      <c r="B125" s="161" t="s">
        <v>2296</v>
      </c>
      <c r="C125" s="153">
        <v>0</v>
      </c>
      <c r="D125" s="153">
        <v>0</v>
      </c>
      <c r="E125" s="153">
        <v>70.988</v>
      </c>
      <c r="F125" s="153">
        <v>0</v>
      </c>
      <c r="G125" s="153">
        <v>0</v>
      </c>
      <c r="H125" s="152">
        <v>70.988</v>
      </c>
    </row>
    <row r="126" spans="1:8">
      <c r="A126" s="161" t="s">
        <v>1153</v>
      </c>
      <c r="B126" s="161" t="s">
        <v>1537</v>
      </c>
      <c r="C126" s="153">
        <v>0</v>
      </c>
      <c r="D126" s="153">
        <v>0</v>
      </c>
      <c r="E126" s="153">
        <v>63.758000000000003</v>
      </c>
      <c r="F126" s="153">
        <v>0</v>
      </c>
      <c r="G126" s="153">
        <v>0</v>
      </c>
      <c r="H126" s="152">
        <v>63.758000000000003</v>
      </c>
    </row>
    <row r="127" spans="1:8">
      <c r="A127" s="161" t="s">
        <v>1153</v>
      </c>
      <c r="B127" s="161" t="s">
        <v>1595</v>
      </c>
      <c r="C127" s="153">
        <v>0</v>
      </c>
      <c r="D127" s="153">
        <v>0</v>
      </c>
      <c r="E127" s="153">
        <v>24.9697</v>
      </c>
      <c r="F127" s="153">
        <v>0</v>
      </c>
      <c r="G127" s="153">
        <v>0</v>
      </c>
      <c r="H127" s="152">
        <v>24.9697</v>
      </c>
    </row>
    <row r="128" spans="1:8">
      <c r="A128" s="161" t="s">
        <v>1153</v>
      </c>
      <c r="B128" s="161" t="s">
        <v>1596</v>
      </c>
      <c r="C128" s="153">
        <v>0</v>
      </c>
      <c r="D128" s="153">
        <v>0</v>
      </c>
      <c r="E128" s="153">
        <v>9.57</v>
      </c>
      <c r="F128" s="153">
        <v>0</v>
      </c>
      <c r="G128" s="153">
        <v>0</v>
      </c>
      <c r="H128" s="152">
        <v>9.57</v>
      </c>
    </row>
    <row r="129" spans="1:8">
      <c r="A129" s="161" t="s">
        <v>1153</v>
      </c>
      <c r="B129" s="161" t="s">
        <v>1538</v>
      </c>
      <c r="C129" s="153">
        <v>79.985011</v>
      </c>
      <c r="D129" s="153">
        <v>0</v>
      </c>
      <c r="E129" s="153">
        <v>0</v>
      </c>
      <c r="F129" s="153">
        <v>0</v>
      </c>
      <c r="G129" s="153">
        <v>0</v>
      </c>
      <c r="H129" s="152">
        <v>79.985011</v>
      </c>
    </row>
    <row r="130" spans="1:8">
      <c r="A130" s="161" t="s">
        <v>1153</v>
      </c>
      <c r="B130" s="161" t="s">
        <v>1194</v>
      </c>
      <c r="C130" s="153">
        <v>76.973764000000003</v>
      </c>
      <c r="D130" s="153">
        <v>0</v>
      </c>
      <c r="E130" s="153">
        <v>0</v>
      </c>
      <c r="F130" s="153">
        <v>0</v>
      </c>
      <c r="G130" s="153">
        <v>0</v>
      </c>
      <c r="H130" s="152">
        <v>76.973764000000003</v>
      </c>
    </row>
    <row r="131" spans="1:8">
      <c r="A131" s="161" t="s">
        <v>1153</v>
      </c>
      <c r="B131" s="161" t="s">
        <v>1196</v>
      </c>
      <c r="C131" s="153">
        <v>26.048390000000001</v>
      </c>
      <c r="D131" s="153">
        <v>0</v>
      </c>
      <c r="E131" s="153">
        <v>0</v>
      </c>
      <c r="F131" s="153">
        <v>0</v>
      </c>
      <c r="G131" s="153">
        <v>0</v>
      </c>
      <c r="H131" s="152">
        <v>26.048390000000001</v>
      </c>
    </row>
    <row r="132" spans="1:8">
      <c r="A132" s="161" t="s">
        <v>1153</v>
      </c>
      <c r="B132" s="161" t="s">
        <v>1197</v>
      </c>
      <c r="C132" s="153">
        <v>88.542119999999997</v>
      </c>
      <c r="D132" s="153">
        <v>0</v>
      </c>
      <c r="E132" s="153">
        <v>0</v>
      </c>
      <c r="F132" s="153">
        <v>0</v>
      </c>
      <c r="G132" s="153">
        <v>0</v>
      </c>
      <c r="H132" s="152">
        <v>88.542119999999997</v>
      </c>
    </row>
    <row r="133" spans="1:8">
      <c r="A133" s="161" t="s">
        <v>1153</v>
      </c>
      <c r="B133" s="161" t="s">
        <v>1264</v>
      </c>
      <c r="C133" s="153">
        <v>28.301397000000001</v>
      </c>
      <c r="D133" s="153">
        <v>0</v>
      </c>
      <c r="E133" s="153">
        <v>0</v>
      </c>
      <c r="F133" s="153">
        <v>0</v>
      </c>
      <c r="G133" s="153">
        <v>0</v>
      </c>
      <c r="H133" s="152">
        <v>28.301397000000001</v>
      </c>
    </row>
    <row r="134" spans="1:8">
      <c r="A134" s="161" t="s">
        <v>1153</v>
      </c>
      <c r="B134" s="161" t="s">
        <v>1130</v>
      </c>
      <c r="C134" s="153">
        <v>193.244788</v>
      </c>
      <c r="D134" s="153">
        <v>0</v>
      </c>
      <c r="E134" s="153">
        <v>0</v>
      </c>
      <c r="F134" s="153">
        <v>0</v>
      </c>
      <c r="G134" s="153">
        <v>0</v>
      </c>
      <c r="H134" s="152">
        <v>193.244788</v>
      </c>
    </row>
    <row r="135" spans="1:8">
      <c r="A135" s="161" t="s">
        <v>1153</v>
      </c>
      <c r="B135" s="161" t="s">
        <v>1198</v>
      </c>
      <c r="C135" s="153">
        <v>105.07590999999999</v>
      </c>
      <c r="D135" s="153">
        <v>0</v>
      </c>
      <c r="E135" s="153">
        <v>0</v>
      </c>
      <c r="F135" s="153">
        <v>0</v>
      </c>
      <c r="G135" s="153">
        <v>0</v>
      </c>
      <c r="H135" s="152">
        <v>105.07590999999999</v>
      </c>
    </row>
    <row r="136" spans="1:8">
      <c r="A136" s="161" t="s">
        <v>1153</v>
      </c>
      <c r="B136" s="161" t="s">
        <v>1131</v>
      </c>
      <c r="C136" s="153">
        <v>140.47384</v>
      </c>
      <c r="D136" s="153">
        <v>0</v>
      </c>
      <c r="E136" s="153">
        <v>0</v>
      </c>
      <c r="F136" s="153">
        <v>0</v>
      </c>
      <c r="G136" s="153">
        <v>0</v>
      </c>
      <c r="H136" s="152">
        <v>140.47384</v>
      </c>
    </row>
    <row r="137" spans="1:8">
      <c r="A137" s="161" t="s">
        <v>1153</v>
      </c>
      <c r="B137" s="161" t="s">
        <v>1132</v>
      </c>
      <c r="C137" s="153">
        <v>91.594960999999998</v>
      </c>
      <c r="D137" s="153">
        <v>0</v>
      </c>
      <c r="E137" s="153">
        <v>0</v>
      </c>
      <c r="F137" s="153">
        <v>0</v>
      </c>
      <c r="G137" s="153">
        <v>0</v>
      </c>
      <c r="H137" s="152">
        <v>91.594960999999998</v>
      </c>
    </row>
    <row r="138" spans="1:8">
      <c r="A138" s="161" t="s">
        <v>1153</v>
      </c>
      <c r="B138" s="161" t="s">
        <v>1199</v>
      </c>
      <c r="C138" s="153">
        <v>139.20574300000001</v>
      </c>
      <c r="D138" s="153">
        <v>0</v>
      </c>
      <c r="E138" s="153">
        <v>0</v>
      </c>
      <c r="F138" s="153">
        <v>0</v>
      </c>
      <c r="G138" s="153">
        <v>0</v>
      </c>
      <c r="H138" s="152">
        <v>139.20574300000001</v>
      </c>
    </row>
    <row r="139" spans="1:8">
      <c r="A139" s="161" t="s">
        <v>1153</v>
      </c>
      <c r="B139" s="161" t="s">
        <v>1200</v>
      </c>
      <c r="C139" s="153">
        <v>157.408581</v>
      </c>
      <c r="D139" s="153">
        <v>0</v>
      </c>
      <c r="E139" s="153">
        <v>0</v>
      </c>
      <c r="F139" s="153">
        <v>0</v>
      </c>
      <c r="G139" s="153">
        <v>0</v>
      </c>
      <c r="H139" s="152">
        <v>157.408581</v>
      </c>
    </row>
    <row r="140" spans="1:8">
      <c r="A140" s="161" t="s">
        <v>1153</v>
      </c>
      <c r="B140" s="161" t="s">
        <v>1201</v>
      </c>
      <c r="C140" s="153">
        <v>14.267939</v>
      </c>
      <c r="D140" s="153">
        <v>0</v>
      </c>
      <c r="E140" s="153">
        <v>0</v>
      </c>
      <c r="F140" s="153">
        <v>0</v>
      </c>
      <c r="G140" s="153">
        <v>0</v>
      </c>
      <c r="H140" s="152">
        <v>14.267939</v>
      </c>
    </row>
    <row r="141" spans="1:8">
      <c r="A141" s="161" t="s">
        <v>1153</v>
      </c>
      <c r="B141" s="161" t="s">
        <v>1202</v>
      </c>
      <c r="C141" s="153">
        <v>71.728431</v>
      </c>
      <c r="D141" s="153">
        <v>0</v>
      </c>
      <c r="E141" s="153">
        <v>0</v>
      </c>
      <c r="F141" s="153">
        <v>0</v>
      </c>
      <c r="G141" s="153">
        <v>0</v>
      </c>
      <c r="H141" s="152">
        <v>71.728431</v>
      </c>
    </row>
    <row r="142" spans="1:8">
      <c r="A142" s="161" t="s">
        <v>1153</v>
      </c>
      <c r="B142" s="161" t="s">
        <v>1203</v>
      </c>
      <c r="C142" s="153">
        <v>187.98129299999999</v>
      </c>
      <c r="D142" s="153">
        <v>0</v>
      </c>
      <c r="E142" s="153">
        <v>0</v>
      </c>
      <c r="F142" s="153">
        <v>0</v>
      </c>
      <c r="G142" s="153">
        <v>0</v>
      </c>
      <c r="H142" s="152">
        <v>187.98129299999999</v>
      </c>
    </row>
    <row r="143" spans="1:8">
      <c r="A143" s="161" t="s">
        <v>1153</v>
      </c>
      <c r="B143" s="161" t="s">
        <v>1204</v>
      </c>
      <c r="C143" s="153">
        <v>115.04704</v>
      </c>
      <c r="D143" s="153">
        <v>0</v>
      </c>
      <c r="E143" s="153">
        <v>0</v>
      </c>
      <c r="F143" s="153">
        <v>0</v>
      </c>
      <c r="G143" s="153">
        <v>0</v>
      </c>
      <c r="H143" s="152">
        <v>115.04704</v>
      </c>
    </row>
    <row r="144" spans="1:8">
      <c r="A144" s="161" t="s">
        <v>1153</v>
      </c>
      <c r="B144" s="161" t="s">
        <v>1133</v>
      </c>
      <c r="C144" s="153">
        <v>280.67809</v>
      </c>
      <c r="D144" s="153">
        <v>0</v>
      </c>
      <c r="E144" s="153">
        <v>0</v>
      </c>
      <c r="F144" s="153">
        <v>0</v>
      </c>
      <c r="G144" s="153">
        <v>0</v>
      </c>
      <c r="H144" s="152">
        <v>280.67809</v>
      </c>
    </row>
    <row r="145" spans="1:8">
      <c r="A145" s="161" t="s">
        <v>1153</v>
      </c>
      <c r="B145" s="161" t="s">
        <v>1205</v>
      </c>
      <c r="C145" s="153">
        <v>79.844452000000004</v>
      </c>
      <c r="D145" s="153">
        <v>0</v>
      </c>
      <c r="E145" s="153">
        <v>0</v>
      </c>
      <c r="F145" s="153">
        <v>0</v>
      </c>
      <c r="G145" s="153">
        <v>0</v>
      </c>
      <c r="H145" s="152">
        <v>79.844452000000004</v>
      </c>
    </row>
    <row r="146" spans="1:8">
      <c r="A146" s="161" t="s">
        <v>1153</v>
      </c>
      <c r="B146" s="161" t="s">
        <v>1206</v>
      </c>
      <c r="C146" s="153">
        <v>136.20643799999999</v>
      </c>
      <c r="D146" s="153">
        <v>0</v>
      </c>
      <c r="E146" s="153">
        <v>0</v>
      </c>
      <c r="F146" s="153">
        <v>0</v>
      </c>
      <c r="G146" s="153">
        <v>0</v>
      </c>
      <c r="H146" s="152">
        <v>136.20643799999999</v>
      </c>
    </row>
    <row r="147" spans="1:8">
      <c r="A147" s="161" t="s">
        <v>1153</v>
      </c>
      <c r="B147" s="161" t="s">
        <v>1207</v>
      </c>
      <c r="C147" s="153">
        <v>37.822918999999999</v>
      </c>
      <c r="D147" s="153">
        <v>0</v>
      </c>
      <c r="E147" s="153">
        <v>0</v>
      </c>
      <c r="F147" s="153">
        <v>0</v>
      </c>
      <c r="G147" s="153">
        <v>0</v>
      </c>
      <c r="H147" s="152">
        <v>37.822918999999999</v>
      </c>
    </row>
    <row r="148" spans="1:8">
      <c r="A148" s="161" t="s">
        <v>1153</v>
      </c>
      <c r="B148" s="161" t="s">
        <v>1134</v>
      </c>
      <c r="C148" s="153">
        <v>58.993344999999998</v>
      </c>
      <c r="D148" s="153">
        <v>0</v>
      </c>
      <c r="E148" s="153">
        <v>0</v>
      </c>
      <c r="F148" s="153">
        <v>0</v>
      </c>
      <c r="G148" s="153">
        <v>0</v>
      </c>
      <c r="H148" s="152">
        <v>58.993344999999998</v>
      </c>
    </row>
    <row r="149" spans="1:8">
      <c r="A149" s="161" t="s">
        <v>1153</v>
      </c>
      <c r="B149" s="161" t="s">
        <v>1208</v>
      </c>
      <c r="C149" s="153">
        <v>73.422466999999997</v>
      </c>
      <c r="D149" s="153">
        <v>0</v>
      </c>
      <c r="E149" s="153">
        <v>0</v>
      </c>
      <c r="F149" s="153">
        <v>0</v>
      </c>
      <c r="G149" s="153">
        <v>0</v>
      </c>
      <c r="H149" s="152">
        <v>73.422466999999997</v>
      </c>
    </row>
    <row r="150" spans="1:8">
      <c r="A150" s="161" t="s">
        <v>1153</v>
      </c>
      <c r="B150" s="161" t="s">
        <v>1209</v>
      </c>
      <c r="C150" s="153">
        <v>100.512137</v>
      </c>
      <c r="D150" s="153">
        <v>0</v>
      </c>
      <c r="E150" s="153">
        <v>0</v>
      </c>
      <c r="F150" s="153">
        <v>0</v>
      </c>
      <c r="G150" s="153">
        <v>0</v>
      </c>
      <c r="H150" s="152">
        <v>100.512137</v>
      </c>
    </row>
    <row r="151" spans="1:8">
      <c r="A151" s="161" t="s">
        <v>1153</v>
      </c>
      <c r="B151" s="161" t="s">
        <v>1210</v>
      </c>
      <c r="C151" s="153">
        <v>79.339162999999999</v>
      </c>
      <c r="D151" s="153">
        <v>0</v>
      </c>
      <c r="E151" s="153">
        <v>0</v>
      </c>
      <c r="F151" s="153">
        <v>0</v>
      </c>
      <c r="G151" s="153">
        <v>0</v>
      </c>
      <c r="H151" s="152">
        <v>79.339162999999999</v>
      </c>
    </row>
    <row r="152" spans="1:8">
      <c r="A152" s="161" t="s">
        <v>1153</v>
      </c>
      <c r="B152" s="161" t="s">
        <v>1211</v>
      </c>
      <c r="C152" s="153">
        <v>36.679743000000002</v>
      </c>
      <c r="D152" s="153">
        <v>0</v>
      </c>
      <c r="E152" s="153">
        <v>0</v>
      </c>
      <c r="F152" s="153">
        <v>0</v>
      </c>
      <c r="G152" s="153">
        <v>0</v>
      </c>
      <c r="H152" s="152">
        <v>36.679743000000002</v>
      </c>
    </row>
    <row r="153" spans="1:8">
      <c r="A153" s="161" t="s">
        <v>1153</v>
      </c>
      <c r="B153" s="161" t="s">
        <v>1135</v>
      </c>
      <c r="C153" s="153">
        <v>232.15489400000001</v>
      </c>
      <c r="D153" s="153">
        <v>0</v>
      </c>
      <c r="E153" s="153">
        <v>0</v>
      </c>
      <c r="F153" s="153">
        <v>0</v>
      </c>
      <c r="G153" s="153">
        <v>0</v>
      </c>
      <c r="H153" s="152">
        <v>232.15489400000001</v>
      </c>
    </row>
    <row r="154" spans="1:8">
      <c r="A154" s="161" t="s">
        <v>1153</v>
      </c>
      <c r="B154" s="161" t="s">
        <v>1212</v>
      </c>
      <c r="C154" s="153">
        <v>248.23403099999999</v>
      </c>
      <c r="D154" s="153">
        <v>0</v>
      </c>
      <c r="E154" s="153">
        <v>0</v>
      </c>
      <c r="F154" s="153">
        <v>0</v>
      </c>
      <c r="G154" s="153">
        <v>0</v>
      </c>
      <c r="H154" s="152">
        <v>248.23403099999999</v>
      </c>
    </row>
    <row r="155" spans="1:8">
      <c r="A155" s="161" t="s">
        <v>1153</v>
      </c>
      <c r="B155" s="161" t="s">
        <v>1213</v>
      </c>
      <c r="C155" s="153">
        <v>46.072876999999998</v>
      </c>
      <c r="D155" s="153">
        <v>0</v>
      </c>
      <c r="E155" s="153">
        <v>0</v>
      </c>
      <c r="F155" s="153">
        <v>0</v>
      </c>
      <c r="G155" s="153">
        <v>0</v>
      </c>
      <c r="H155" s="152">
        <v>46.072876999999998</v>
      </c>
    </row>
    <row r="156" spans="1:8">
      <c r="A156" s="161" t="s">
        <v>1153</v>
      </c>
      <c r="B156" s="161" t="s">
        <v>1214</v>
      </c>
      <c r="C156" s="153">
        <v>18.121312</v>
      </c>
      <c r="D156" s="153">
        <v>0</v>
      </c>
      <c r="E156" s="153">
        <v>0</v>
      </c>
      <c r="F156" s="153">
        <v>0</v>
      </c>
      <c r="G156" s="153">
        <v>0</v>
      </c>
      <c r="H156" s="152">
        <v>18.121312</v>
      </c>
    </row>
    <row r="157" spans="1:8">
      <c r="A157" s="161" t="s">
        <v>1153</v>
      </c>
      <c r="B157" s="161" t="s">
        <v>1215</v>
      </c>
      <c r="C157" s="153">
        <v>21.260387000000001</v>
      </c>
      <c r="D157" s="153">
        <v>0</v>
      </c>
      <c r="E157" s="153">
        <v>0</v>
      </c>
      <c r="F157" s="153">
        <v>0</v>
      </c>
      <c r="G157" s="153">
        <v>0</v>
      </c>
      <c r="H157" s="152">
        <v>21.260387000000001</v>
      </c>
    </row>
    <row r="158" spans="1:8">
      <c r="A158" s="161" t="s">
        <v>1153</v>
      </c>
      <c r="B158" s="161" t="s">
        <v>1216</v>
      </c>
      <c r="C158" s="153">
        <v>114.423564</v>
      </c>
      <c r="D158" s="153">
        <v>0</v>
      </c>
      <c r="E158" s="153">
        <v>0</v>
      </c>
      <c r="F158" s="153">
        <v>0</v>
      </c>
      <c r="G158" s="153">
        <v>0</v>
      </c>
      <c r="H158" s="152">
        <v>114.423564</v>
      </c>
    </row>
    <row r="159" spans="1:8">
      <c r="A159" s="161" t="s">
        <v>1153</v>
      </c>
      <c r="B159" s="161" t="s">
        <v>1217</v>
      </c>
      <c r="C159" s="153">
        <v>47.341566</v>
      </c>
      <c r="D159" s="153">
        <v>0</v>
      </c>
      <c r="E159" s="153">
        <v>0</v>
      </c>
      <c r="F159" s="153">
        <v>0</v>
      </c>
      <c r="G159" s="153">
        <v>0</v>
      </c>
      <c r="H159" s="152">
        <v>47.341566</v>
      </c>
    </row>
    <row r="160" spans="1:8">
      <c r="A160" s="161" t="s">
        <v>1153</v>
      </c>
      <c r="B160" s="161" t="s">
        <v>1218</v>
      </c>
      <c r="C160" s="153">
        <v>56.046385999999998</v>
      </c>
      <c r="D160" s="153">
        <v>0</v>
      </c>
      <c r="E160" s="153">
        <v>0</v>
      </c>
      <c r="F160" s="153">
        <v>0</v>
      </c>
      <c r="G160" s="153">
        <v>0</v>
      </c>
      <c r="H160" s="152">
        <v>56.046385999999998</v>
      </c>
    </row>
    <row r="161" spans="1:8">
      <c r="A161" s="161" t="s">
        <v>1153</v>
      </c>
      <c r="B161" s="161" t="s">
        <v>1136</v>
      </c>
      <c r="C161" s="153">
        <v>115.42764699999999</v>
      </c>
      <c r="D161" s="153">
        <v>0</v>
      </c>
      <c r="E161" s="153">
        <v>0</v>
      </c>
      <c r="F161" s="153">
        <v>0</v>
      </c>
      <c r="G161" s="153">
        <v>0</v>
      </c>
      <c r="H161" s="152">
        <v>115.42764699999999</v>
      </c>
    </row>
    <row r="162" spans="1:8">
      <c r="A162" s="161" t="s">
        <v>1153</v>
      </c>
      <c r="B162" s="161" t="s">
        <v>1137</v>
      </c>
      <c r="C162" s="153">
        <v>92.014521999999999</v>
      </c>
      <c r="D162" s="153">
        <v>0</v>
      </c>
      <c r="E162" s="153">
        <v>0</v>
      </c>
      <c r="F162" s="153">
        <v>0</v>
      </c>
      <c r="G162" s="153">
        <v>0</v>
      </c>
      <c r="H162" s="152">
        <v>92.014521999999999</v>
      </c>
    </row>
    <row r="163" spans="1:8">
      <c r="A163" s="161" t="s">
        <v>1153</v>
      </c>
      <c r="B163" s="161" t="s">
        <v>1219</v>
      </c>
      <c r="C163" s="153">
        <v>77.400328999999999</v>
      </c>
      <c r="D163" s="153">
        <v>0</v>
      </c>
      <c r="E163" s="153">
        <v>0</v>
      </c>
      <c r="F163" s="153">
        <v>0</v>
      </c>
      <c r="G163" s="153">
        <v>0</v>
      </c>
      <c r="H163" s="152">
        <v>77.400328999999999</v>
      </c>
    </row>
    <row r="164" spans="1:8">
      <c r="A164" s="161" t="s">
        <v>1153</v>
      </c>
      <c r="B164" s="161" t="s">
        <v>1220</v>
      </c>
      <c r="C164" s="153">
        <v>236.77652699999999</v>
      </c>
      <c r="D164" s="153">
        <v>0</v>
      </c>
      <c r="E164" s="153">
        <v>0</v>
      </c>
      <c r="F164" s="153">
        <v>0</v>
      </c>
      <c r="G164" s="153">
        <v>0</v>
      </c>
      <c r="H164" s="152">
        <v>236.77652699999999</v>
      </c>
    </row>
    <row r="165" spans="1:8">
      <c r="A165" s="161" t="s">
        <v>1153</v>
      </c>
      <c r="B165" s="161" t="s">
        <v>1221</v>
      </c>
      <c r="C165" s="153">
        <v>122.756006</v>
      </c>
      <c r="D165" s="153">
        <v>0</v>
      </c>
      <c r="E165" s="153">
        <v>0</v>
      </c>
      <c r="F165" s="153">
        <v>0</v>
      </c>
      <c r="G165" s="153">
        <v>0</v>
      </c>
      <c r="H165" s="152">
        <v>122.756006</v>
      </c>
    </row>
    <row r="166" spans="1:8">
      <c r="A166" s="161" t="s">
        <v>1153</v>
      </c>
      <c r="B166" s="161" t="s">
        <v>1222</v>
      </c>
      <c r="C166" s="153">
        <v>61.712555000000002</v>
      </c>
      <c r="D166" s="153">
        <v>0</v>
      </c>
      <c r="E166" s="153">
        <v>0</v>
      </c>
      <c r="F166" s="153">
        <v>0</v>
      </c>
      <c r="G166" s="153">
        <v>0</v>
      </c>
      <c r="H166" s="152">
        <v>61.712555000000002</v>
      </c>
    </row>
    <row r="167" spans="1:8">
      <c r="A167" s="161" t="s">
        <v>1153</v>
      </c>
      <c r="B167" s="161" t="s">
        <v>1138</v>
      </c>
      <c r="C167" s="153">
        <v>104.18595999999999</v>
      </c>
      <c r="D167" s="153">
        <v>0</v>
      </c>
      <c r="E167" s="153">
        <v>0</v>
      </c>
      <c r="F167" s="153">
        <v>0</v>
      </c>
      <c r="G167" s="153">
        <v>0</v>
      </c>
      <c r="H167" s="152">
        <v>104.18595999999999</v>
      </c>
    </row>
    <row r="168" spans="1:8">
      <c r="A168" s="161" t="s">
        <v>1153</v>
      </c>
      <c r="B168" s="161" t="s">
        <v>1223</v>
      </c>
      <c r="C168" s="153">
        <v>77.818532000000005</v>
      </c>
      <c r="D168" s="153">
        <v>0</v>
      </c>
      <c r="E168" s="153">
        <v>0</v>
      </c>
      <c r="F168" s="153">
        <v>0</v>
      </c>
      <c r="G168" s="153">
        <v>0</v>
      </c>
      <c r="H168" s="152">
        <v>77.818532000000005</v>
      </c>
    </row>
    <row r="169" spans="1:8">
      <c r="A169" s="161" t="s">
        <v>1153</v>
      </c>
      <c r="B169" s="161" t="s">
        <v>1224</v>
      </c>
      <c r="C169" s="153">
        <v>47.106459999999998</v>
      </c>
      <c r="D169" s="153">
        <v>0</v>
      </c>
      <c r="E169" s="153">
        <v>0</v>
      </c>
      <c r="F169" s="153">
        <v>0</v>
      </c>
      <c r="G169" s="153">
        <v>0</v>
      </c>
      <c r="H169" s="152">
        <v>47.106459999999998</v>
      </c>
    </row>
    <row r="170" spans="1:8">
      <c r="A170" s="161" t="s">
        <v>1153</v>
      </c>
      <c r="B170" s="161" t="s">
        <v>1225</v>
      </c>
      <c r="C170" s="153">
        <v>225.036619</v>
      </c>
      <c r="D170" s="153">
        <v>0</v>
      </c>
      <c r="E170" s="153">
        <v>0</v>
      </c>
      <c r="F170" s="153">
        <v>0</v>
      </c>
      <c r="G170" s="153">
        <v>0</v>
      </c>
      <c r="H170" s="152">
        <v>225.036619</v>
      </c>
    </row>
    <row r="171" spans="1:8">
      <c r="A171" s="161" t="s">
        <v>1153</v>
      </c>
      <c r="B171" s="161" t="s">
        <v>1139</v>
      </c>
      <c r="C171" s="153">
        <v>247.314009</v>
      </c>
      <c r="D171" s="153">
        <v>0</v>
      </c>
      <c r="E171" s="153">
        <v>0</v>
      </c>
      <c r="F171" s="153">
        <v>0</v>
      </c>
      <c r="G171" s="153">
        <v>0</v>
      </c>
      <c r="H171" s="152">
        <v>247.314009</v>
      </c>
    </row>
    <row r="172" spans="1:8">
      <c r="A172" s="161" t="s">
        <v>1153</v>
      </c>
      <c r="B172" s="161" t="s">
        <v>1226</v>
      </c>
      <c r="C172" s="153">
        <v>44.156241000000001</v>
      </c>
      <c r="D172" s="153">
        <v>0</v>
      </c>
      <c r="E172" s="153">
        <v>0</v>
      </c>
      <c r="F172" s="153">
        <v>0</v>
      </c>
      <c r="G172" s="153">
        <v>0</v>
      </c>
      <c r="H172" s="152">
        <v>44.156241000000001</v>
      </c>
    </row>
    <row r="173" spans="1:8">
      <c r="A173" s="161" t="s">
        <v>1153</v>
      </c>
      <c r="B173" s="161" t="s">
        <v>1227</v>
      </c>
      <c r="C173" s="153">
        <v>36.170310999999998</v>
      </c>
      <c r="D173" s="153">
        <v>0</v>
      </c>
      <c r="E173" s="153">
        <v>0</v>
      </c>
      <c r="F173" s="153">
        <v>0</v>
      </c>
      <c r="G173" s="153">
        <v>0</v>
      </c>
      <c r="H173" s="152">
        <v>36.170310999999998</v>
      </c>
    </row>
    <row r="174" spans="1:8">
      <c r="A174" s="161" t="s">
        <v>1153</v>
      </c>
      <c r="B174" s="161" t="s">
        <v>1539</v>
      </c>
      <c r="C174" s="153">
        <v>100.2358</v>
      </c>
      <c r="D174" s="153">
        <v>0</v>
      </c>
      <c r="E174" s="153">
        <v>0</v>
      </c>
      <c r="F174" s="153">
        <v>0</v>
      </c>
      <c r="G174" s="153">
        <v>0</v>
      </c>
      <c r="H174" s="152">
        <v>100.2358</v>
      </c>
    </row>
    <row r="175" spans="1:8">
      <c r="A175" s="161" t="s">
        <v>1153</v>
      </c>
      <c r="B175" s="161" t="s">
        <v>1140</v>
      </c>
      <c r="C175" s="153">
        <v>157.37486200000001</v>
      </c>
      <c r="D175" s="153">
        <v>0</v>
      </c>
      <c r="E175" s="153">
        <v>0</v>
      </c>
      <c r="F175" s="153">
        <v>0</v>
      </c>
      <c r="G175" s="153">
        <v>0</v>
      </c>
      <c r="H175" s="152">
        <v>157.37486200000001</v>
      </c>
    </row>
    <row r="176" spans="1:8">
      <c r="A176" s="161" t="s">
        <v>1153</v>
      </c>
      <c r="B176" s="161" t="s">
        <v>1141</v>
      </c>
      <c r="C176" s="153">
        <v>85.851556000000002</v>
      </c>
      <c r="D176" s="153">
        <v>0</v>
      </c>
      <c r="E176" s="153">
        <v>0</v>
      </c>
      <c r="F176" s="153">
        <v>0</v>
      </c>
      <c r="G176" s="153">
        <v>0</v>
      </c>
      <c r="H176" s="152">
        <v>85.851556000000002</v>
      </c>
    </row>
    <row r="177" spans="1:8">
      <c r="A177" s="161" t="s">
        <v>1153</v>
      </c>
      <c r="B177" s="161" t="s">
        <v>1142</v>
      </c>
      <c r="C177" s="153">
        <v>179.50037</v>
      </c>
      <c r="D177" s="153">
        <v>0</v>
      </c>
      <c r="E177" s="153">
        <v>0</v>
      </c>
      <c r="F177" s="153">
        <v>0</v>
      </c>
      <c r="G177" s="153">
        <v>0</v>
      </c>
      <c r="H177" s="152">
        <v>179.50037</v>
      </c>
    </row>
    <row r="178" spans="1:8">
      <c r="A178" s="161" t="s">
        <v>1153</v>
      </c>
      <c r="B178" s="161" t="s">
        <v>1143</v>
      </c>
      <c r="C178" s="153">
        <v>236.36204000000001</v>
      </c>
      <c r="D178" s="153">
        <v>0</v>
      </c>
      <c r="E178" s="153">
        <v>0</v>
      </c>
      <c r="F178" s="153">
        <v>0</v>
      </c>
      <c r="G178" s="153">
        <v>0</v>
      </c>
      <c r="H178" s="152">
        <v>236.36204000000001</v>
      </c>
    </row>
    <row r="179" spans="1:8">
      <c r="A179" s="161" t="s">
        <v>1153</v>
      </c>
      <c r="B179" s="161" t="s">
        <v>1228</v>
      </c>
      <c r="C179" s="153">
        <v>105.881981</v>
      </c>
      <c r="D179" s="153">
        <v>0</v>
      </c>
      <c r="E179" s="153">
        <v>0</v>
      </c>
      <c r="F179" s="153">
        <v>0</v>
      </c>
      <c r="G179" s="153">
        <v>0</v>
      </c>
      <c r="H179" s="152">
        <v>105.881981</v>
      </c>
    </row>
    <row r="180" spans="1:8">
      <c r="A180" s="161" t="s">
        <v>1153</v>
      </c>
      <c r="B180" s="161" t="s">
        <v>1228</v>
      </c>
      <c r="C180" s="153">
        <v>0</v>
      </c>
      <c r="D180" s="153">
        <v>0</v>
      </c>
      <c r="E180" s="153">
        <v>0</v>
      </c>
      <c r="F180" s="153">
        <v>0</v>
      </c>
      <c r="G180" s="153">
        <v>0</v>
      </c>
      <c r="H180" s="152">
        <v>0</v>
      </c>
    </row>
    <row r="181" spans="1:8">
      <c r="A181" s="161" t="s">
        <v>1153</v>
      </c>
      <c r="B181" s="161" t="s">
        <v>1144</v>
      </c>
      <c r="C181" s="153">
        <v>13.064988</v>
      </c>
      <c r="D181" s="153">
        <v>0</v>
      </c>
      <c r="E181" s="153">
        <v>0</v>
      </c>
      <c r="F181" s="153">
        <v>0</v>
      </c>
      <c r="G181" s="153">
        <v>0</v>
      </c>
      <c r="H181" s="152">
        <v>13.064988</v>
      </c>
    </row>
    <row r="182" spans="1:8">
      <c r="A182" s="161" t="s">
        <v>1153</v>
      </c>
      <c r="B182" s="161" t="s">
        <v>1229</v>
      </c>
      <c r="C182" s="153">
        <v>70.571630999999996</v>
      </c>
      <c r="D182" s="153">
        <v>0</v>
      </c>
      <c r="E182" s="153">
        <v>0</v>
      </c>
      <c r="F182" s="153">
        <v>0</v>
      </c>
      <c r="G182" s="153">
        <v>0</v>
      </c>
      <c r="H182" s="152">
        <v>70.571630999999996</v>
      </c>
    </row>
    <row r="183" spans="1:8">
      <c r="A183" s="161" t="s">
        <v>1153</v>
      </c>
      <c r="B183" s="161" t="s">
        <v>1230</v>
      </c>
      <c r="C183" s="153">
        <v>133.65731600000001</v>
      </c>
      <c r="D183" s="153">
        <v>0</v>
      </c>
      <c r="E183" s="153">
        <v>0</v>
      </c>
      <c r="F183" s="153">
        <v>0</v>
      </c>
      <c r="G183" s="153">
        <v>0</v>
      </c>
      <c r="H183" s="152">
        <v>133.65731600000001</v>
      </c>
    </row>
    <row r="184" spans="1:8">
      <c r="A184" s="161" t="s">
        <v>1153</v>
      </c>
      <c r="B184" s="161" t="s">
        <v>2297</v>
      </c>
      <c r="C184" s="153">
        <v>0.72531999999999996</v>
      </c>
      <c r="D184" s="153">
        <v>0</v>
      </c>
      <c r="E184" s="153">
        <v>0</v>
      </c>
      <c r="F184" s="153">
        <v>0</v>
      </c>
      <c r="G184" s="153">
        <v>0</v>
      </c>
      <c r="H184" s="152">
        <v>0.72531999999999996</v>
      </c>
    </row>
    <row r="185" spans="1:8">
      <c r="A185" s="161" t="s">
        <v>1153</v>
      </c>
      <c r="B185" s="161" t="s">
        <v>1145</v>
      </c>
      <c r="C185" s="153">
        <v>229.19813400000001</v>
      </c>
      <c r="D185" s="153">
        <v>0</v>
      </c>
      <c r="E185" s="153">
        <v>0</v>
      </c>
      <c r="F185" s="153">
        <v>0</v>
      </c>
      <c r="G185" s="153">
        <v>0</v>
      </c>
      <c r="H185" s="152">
        <v>229.19813400000001</v>
      </c>
    </row>
    <row r="186" spans="1:8">
      <c r="A186" s="161" t="s">
        <v>1153</v>
      </c>
      <c r="B186" s="161" t="s">
        <v>1231</v>
      </c>
      <c r="C186" s="153">
        <v>0</v>
      </c>
      <c r="D186" s="153">
        <v>0</v>
      </c>
      <c r="E186" s="153">
        <v>0</v>
      </c>
      <c r="F186" s="153">
        <v>0</v>
      </c>
      <c r="G186" s="153">
        <v>0</v>
      </c>
      <c r="H186" s="152">
        <v>0</v>
      </c>
    </row>
    <row r="187" spans="1:8">
      <c r="A187" s="161" t="s">
        <v>1153</v>
      </c>
      <c r="B187" s="161" t="s">
        <v>1232</v>
      </c>
      <c r="C187" s="153">
        <v>71.333613999999997</v>
      </c>
      <c r="D187" s="153">
        <v>0</v>
      </c>
      <c r="E187" s="153">
        <v>0</v>
      </c>
      <c r="F187" s="153">
        <v>0</v>
      </c>
      <c r="G187" s="153">
        <v>0</v>
      </c>
      <c r="H187" s="152">
        <v>71.333613999999997</v>
      </c>
    </row>
    <row r="188" spans="1:8">
      <c r="A188" s="161" t="s">
        <v>1153</v>
      </c>
      <c r="B188" s="161" t="s">
        <v>1146</v>
      </c>
      <c r="C188" s="153">
        <v>121.59622899999999</v>
      </c>
      <c r="D188" s="153">
        <v>0</v>
      </c>
      <c r="E188" s="153">
        <v>0</v>
      </c>
      <c r="F188" s="153">
        <v>0</v>
      </c>
      <c r="G188" s="153">
        <v>0</v>
      </c>
      <c r="H188" s="152">
        <v>121.59622899999999</v>
      </c>
    </row>
    <row r="189" spans="1:8">
      <c r="A189" s="161" t="s">
        <v>1153</v>
      </c>
      <c r="B189" s="161" t="s">
        <v>1147</v>
      </c>
      <c r="C189" s="153">
        <v>93.051304999999999</v>
      </c>
      <c r="D189" s="153">
        <v>0</v>
      </c>
      <c r="E189" s="153">
        <v>0</v>
      </c>
      <c r="F189" s="153">
        <v>0</v>
      </c>
      <c r="G189" s="153">
        <v>0</v>
      </c>
      <c r="H189" s="152">
        <v>93.051304999999999</v>
      </c>
    </row>
    <row r="190" spans="1:8">
      <c r="A190" s="161" t="s">
        <v>1153</v>
      </c>
      <c r="B190" s="161" t="s">
        <v>1233</v>
      </c>
      <c r="C190" s="153">
        <v>166.96896699999999</v>
      </c>
      <c r="D190" s="153">
        <v>0</v>
      </c>
      <c r="E190" s="153">
        <v>0</v>
      </c>
      <c r="F190" s="153">
        <v>0</v>
      </c>
      <c r="G190" s="153">
        <v>0</v>
      </c>
      <c r="H190" s="152">
        <v>166.96896699999999</v>
      </c>
    </row>
    <row r="191" spans="1:8">
      <c r="A191" s="161" t="s">
        <v>1153</v>
      </c>
      <c r="B191" s="161" t="s">
        <v>1234</v>
      </c>
      <c r="C191" s="153">
        <v>68.045469999999995</v>
      </c>
      <c r="D191" s="153">
        <v>0</v>
      </c>
      <c r="E191" s="153">
        <v>0</v>
      </c>
      <c r="F191" s="153">
        <v>0</v>
      </c>
      <c r="G191" s="153">
        <v>0</v>
      </c>
      <c r="H191" s="152">
        <v>68.045469999999995</v>
      </c>
    </row>
    <row r="192" spans="1:8">
      <c r="A192" s="161" t="s">
        <v>1153</v>
      </c>
      <c r="B192" s="161" t="s">
        <v>1235</v>
      </c>
      <c r="C192" s="153">
        <v>129.436746</v>
      </c>
      <c r="D192" s="153">
        <v>0</v>
      </c>
      <c r="E192" s="153">
        <v>0</v>
      </c>
      <c r="F192" s="153">
        <v>0</v>
      </c>
      <c r="G192" s="153">
        <v>0</v>
      </c>
      <c r="H192" s="152">
        <v>129.436746</v>
      </c>
    </row>
    <row r="193" spans="1:8">
      <c r="A193" s="161" t="s">
        <v>1153</v>
      </c>
      <c r="B193" s="161" t="s">
        <v>1235</v>
      </c>
      <c r="C193" s="153">
        <v>0</v>
      </c>
      <c r="D193" s="153">
        <v>0</v>
      </c>
      <c r="E193" s="153">
        <v>0</v>
      </c>
      <c r="F193" s="153">
        <v>0</v>
      </c>
      <c r="G193" s="153">
        <v>0</v>
      </c>
      <c r="H193" s="152">
        <v>0</v>
      </c>
    </row>
    <row r="194" spans="1:8">
      <c r="A194" s="161" t="s">
        <v>1153</v>
      </c>
      <c r="B194" s="161" t="s">
        <v>1236</v>
      </c>
      <c r="C194" s="153">
        <v>56.511986</v>
      </c>
      <c r="D194" s="153">
        <v>0</v>
      </c>
      <c r="E194" s="153">
        <v>0</v>
      </c>
      <c r="F194" s="153">
        <v>0</v>
      </c>
      <c r="G194" s="153">
        <v>0</v>
      </c>
      <c r="H194" s="152">
        <v>56.511986</v>
      </c>
    </row>
    <row r="195" spans="1:8">
      <c r="A195" s="161" t="s">
        <v>1153</v>
      </c>
      <c r="B195" s="161" t="s">
        <v>1237</v>
      </c>
      <c r="C195" s="153">
        <v>0</v>
      </c>
      <c r="D195" s="153">
        <v>0</v>
      </c>
      <c r="E195" s="153">
        <v>139.928302</v>
      </c>
      <c r="F195" s="153">
        <v>0</v>
      </c>
      <c r="G195" s="153">
        <v>0</v>
      </c>
      <c r="H195" s="152">
        <v>139.928302</v>
      </c>
    </row>
    <row r="196" spans="1:8">
      <c r="A196" s="161" t="s">
        <v>1153</v>
      </c>
      <c r="B196" s="161" t="s">
        <v>1238</v>
      </c>
      <c r="C196" s="153">
        <v>0</v>
      </c>
      <c r="D196" s="153">
        <v>0</v>
      </c>
      <c r="E196" s="153">
        <v>35.068219999999997</v>
      </c>
      <c r="F196" s="153">
        <v>0</v>
      </c>
      <c r="G196" s="153">
        <v>0</v>
      </c>
      <c r="H196" s="152">
        <v>35.068219999999997</v>
      </c>
    </row>
    <row r="197" spans="1:8">
      <c r="A197" s="161" t="s">
        <v>1153</v>
      </c>
      <c r="B197" s="161" t="s">
        <v>1239</v>
      </c>
      <c r="C197" s="153">
        <v>60.095992000000003</v>
      </c>
      <c r="D197" s="153">
        <v>0</v>
      </c>
      <c r="E197" s="153">
        <v>0</v>
      </c>
      <c r="F197" s="153">
        <v>0</v>
      </c>
      <c r="G197" s="153">
        <v>0</v>
      </c>
      <c r="H197" s="152">
        <v>60.095992000000003</v>
      </c>
    </row>
    <row r="198" spans="1:8">
      <c r="A198" s="161" t="s">
        <v>1153</v>
      </c>
      <c r="B198" s="161" t="s">
        <v>1240</v>
      </c>
      <c r="C198" s="153">
        <v>113.70420799999999</v>
      </c>
      <c r="D198" s="153">
        <v>0</v>
      </c>
      <c r="E198" s="153">
        <v>0</v>
      </c>
      <c r="F198" s="153">
        <v>0</v>
      </c>
      <c r="G198" s="153">
        <v>0</v>
      </c>
      <c r="H198" s="152">
        <v>113.70420799999999</v>
      </c>
    </row>
    <row r="199" spans="1:8">
      <c r="A199" s="161" t="s">
        <v>1153</v>
      </c>
      <c r="B199" s="161" t="s">
        <v>1241</v>
      </c>
      <c r="C199" s="153">
        <v>0</v>
      </c>
      <c r="D199" s="153">
        <v>0</v>
      </c>
      <c r="E199" s="153">
        <v>51.653160999999997</v>
      </c>
      <c r="F199" s="153">
        <v>0</v>
      </c>
      <c r="G199" s="153">
        <v>0</v>
      </c>
      <c r="H199" s="152">
        <v>51.653160999999997</v>
      </c>
    </row>
    <row r="200" spans="1:8">
      <c r="A200" s="161" t="s">
        <v>1153</v>
      </c>
      <c r="B200" s="161" t="s">
        <v>1242</v>
      </c>
      <c r="C200" s="153">
        <v>53.581553</v>
      </c>
      <c r="D200" s="153">
        <v>0</v>
      </c>
      <c r="E200" s="153">
        <v>0</v>
      </c>
      <c r="F200" s="153">
        <v>0</v>
      </c>
      <c r="G200" s="153">
        <v>0</v>
      </c>
      <c r="H200" s="152">
        <v>53.581553</v>
      </c>
    </row>
    <row r="201" spans="1:8">
      <c r="A201" s="161" t="s">
        <v>1153</v>
      </c>
      <c r="B201" s="161" t="s">
        <v>1243</v>
      </c>
      <c r="C201" s="153">
        <v>136.14896100000001</v>
      </c>
      <c r="D201" s="153">
        <v>0</v>
      </c>
      <c r="E201" s="153">
        <v>0</v>
      </c>
      <c r="F201" s="153">
        <v>0</v>
      </c>
      <c r="G201" s="153">
        <v>0</v>
      </c>
      <c r="H201" s="152">
        <v>136.14896100000001</v>
      </c>
    </row>
    <row r="202" spans="1:8">
      <c r="A202" s="161" t="s">
        <v>1153</v>
      </c>
      <c r="B202" s="161" t="s">
        <v>1244</v>
      </c>
      <c r="C202" s="153">
        <v>0</v>
      </c>
      <c r="D202" s="153">
        <v>0</v>
      </c>
      <c r="E202" s="153">
        <v>163.819738</v>
      </c>
      <c r="F202" s="153">
        <v>0</v>
      </c>
      <c r="G202" s="153">
        <v>0</v>
      </c>
      <c r="H202" s="152">
        <v>163.819738</v>
      </c>
    </row>
    <row r="203" spans="1:8">
      <c r="A203" s="161" t="s">
        <v>1153</v>
      </c>
      <c r="B203" s="161" t="s">
        <v>1148</v>
      </c>
      <c r="C203" s="153">
        <v>0</v>
      </c>
      <c r="D203" s="153">
        <v>0</v>
      </c>
      <c r="E203" s="153">
        <v>210.14621399999999</v>
      </c>
      <c r="F203" s="153">
        <v>0</v>
      </c>
      <c r="G203" s="153">
        <v>0</v>
      </c>
      <c r="H203" s="152">
        <v>210.14621399999999</v>
      </c>
    </row>
    <row r="204" spans="1:8">
      <c r="A204" s="161" t="s">
        <v>1153</v>
      </c>
      <c r="B204" s="161" t="s">
        <v>1540</v>
      </c>
      <c r="C204" s="153">
        <v>0</v>
      </c>
      <c r="D204" s="153">
        <v>0</v>
      </c>
      <c r="E204" s="153">
        <v>51.926597999999998</v>
      </c>
      <c r="F204" s="153">
        <v>0</v>
      </c>
      <c r="G204" s="153">
        <v>0</v>
      </c>
      <c r="H204" s="152">
        <v>51.926597999999998</v>
      </c>
    </row>
    <row r="205" spans="1:8">
      <c r="A205" s="161" t="s">
        <v>1153</v>
      </c>
      <c r="B205" s="161" t="s">
        <v>1245</v>
      </c>
      <c r="C205" s="153">
        <v>0</v>
      </c>
      <c r="D205" s="153">
        <v>0</v>
      </c>
      <c r="E205" s="153">
        <v>136.337366</v>
      </c>
      <c r="F205" s="153">
        <v>0</v>
      </c>
      <c r="G205" s="153">
        <v>0</v>
      </c>
      <c r="H205" s="152">
        <v>136.337366</v>
      </c>
    </row>
    <row r="206" spans="1:8">
      <c r="A206" s="161" t="s">
        <v>1153</v>
      </c>
      <c r="B206" s="161" t="s">
        <v>1149</v>
      </c>
      <c r="C206" s="153">
        <v>154.302393</v>
      </c>
      <c r="D206" s="153">
        <v>0</v>
      </c>
      <c r="E206" s="153">
        <v>0</v>
      </c>
      <c r="F206" s="153">
        <v>0</v>
      </c>
      <c r="G206" s="153">
        <v>0</v>
      </c>
      <c r="H206" s="152">
        <v>154.302393</v>
      </c>
    </row>
    <row r="207" spans="1:8">
      <c r="A207" s="161" t="s">
        <v>1153</v>
      </c>
      <c r="B207" s="161" t="s">
        <v>1246</v>
      </c>
      <c r="C207" s="153">
        <v>124.302578</v>
      </c>
      <c r="D207" s="153">
        <v>0</v>
      </c>
      <c r="E207" s="153">
        <v>0</v>
      </c>
      <c r="F207" s="153">
        <v>0</v>
      </c>
      <c r="G207" s="153">
        <v>0</v>
      </c>
      <c r="H207" s="152">
        <v>124.302578</v>
      </c>
    </row>
    <row r="208" spans="1:8">
      <c r="A208" s="161" t="s">
        <v>1153</v>
      </c>
      <c r="B208" s="161" t="s">
        <v>1150</v>
      </c>
      <c r="C208" s="153">
        <v>0</v>
      </c>
      <c r="D208" s="153">
        <v>0</v>
      </c>
      <c r="E208" s="153">
        <v>195.346979</v>
      </c>
      <c r="F208" s="153">
        <v>0</v>
      </c>
      <c r="G208" s="153">
        <v>0</v>
      </c>
      <c r="H208" s="152">
        <v>195.346979</v>
      </c>
    </row>
    <row r="209" spans="1:8">
      <c r="A209" s="161" t="s">
        <v>1153</v>
      </c>
      <c r="B209" s="161" t="s">
        <v>1247</v>
      </c>
      <c r="C209" s="153">
        <v>0</v>
      </c>
      <c r="D209" s="153">
        <v>0</v>
      </c>
      <c r="E209" s="153">
        <v>109.549869</v>
      </c>
      <c r="F209" s="153">
        <v>0</v>
      </c>
      <c r="G209" s="153">
        <v>0</v>
      </c>
      <c r="H209" s="152">
        <v>109.549869</v>
      </c>
    </row>
    <row r="210" spans="1:8">
      <c r="A210" s="161" t="s">
        <v>1153</v>
      </c>
      <c r="B210" s="161" t="s">
        <v>2299</v>
      </c>
      <c r="C210" s="153">
        <v>1.2090000000000001</v>
      </c>
      <c r="D210" s="153">
        <v>0</v>
      </c>
      <c r="E210" s="153">
        <v>0</v>
      </c>
      <c r="F210" s="153">
        <v>0</v>
      </c>
      <c r="G210" s="153">
        <v>0</v>
      </c>
      <c r="H210" s="152">
        <v>1.2090000000000001</v>
      </c>
    </row>
    <row r="211" spans="1:8">
      <c r="A211" s="161" t="s">
        <v>1153</v>
      </c>
      <c r="B211" s="161" t="s">
        <v>1248</v>
      </c>
      <c r="C211" s="153">
        <v>258.08434599999998</v>
      </c>
      <c r="D211" s="153">
        <v>0</v>
      </c>
      <c r="E211" s="153">
        <v>0</v>
      </c>
      <c r="F211" s="153">
        <v>0</v>
      </c>
      <c r="G211" s="153">
        <v>0</v>
      </c>
      <c r="H211" s="152">
        <v>258.08434599999998</v>
      </c>
    </row>
    <row r="212" spans="1:8">
      <c r="A212" s="161" t="s">
        <v>1153</v>
      </c>
      <c r="B212" s="161" t="s">
        <v>1249</v>
      </c>
      <c r="C212" s="153">
        <v>0</v>
      </c>
      <c r="D212" s="153">
        <v>0</v>
      </c>
      <c r="E212" s="153">
        <v>199.060182</v>
      </c>
      <c r="F212" s="153">
        <v>0</v>
      </c>
      <c r="G212" s="153">
        <v>0</v>
      </c>
      <c r="H212" s="152">
        <v>199.060182</v>
      </c>
    </row>
    <row r="213" spans="1:8">
      <c r="A213" s="161" t="s">
        <v>1153</v>
      </c>
      <c r="B213" s="161" t="s">
        <v>1250</v>
      </c>
      <c r="C213" s="153">
        <v>0</v>
      </c>
      <c r="D213" s="153">
        <v>0</v>
      </c>
      <c r="E213" s="153">
        <v>136.22142299999999</v>
      </c>
      <c r="F213" s="153">
        <v>0</v>
      </c>
      <c r="G213" s="153">
        <v>0</v>
      </c>
      <c r="H213" s="152">
        <v>136.22142299999999</v>
      </c>
    </row>
    <row r="214" spans="1:8">
      <c r="A214" s="161" t="s">
        <v>1153</v>
      </c>
      <c r="B214" s="161" t="s">
        <v>1251</v>
      </c>
      <c r="C214" s="153">
        <v>0</v>
      </c>
      <c r="D214" s="153">
        <v>0</v>
      </c>
      <c r="E214" s="153">
        <v>60.656412000000003</v>
      </c>
      <c r="F214" s="153">
        <v>0</v>
      </c>
      <c r="G214" s="153">
        <v>0</v>
      </c>
      <c r="H214" s="152">
        <v>60.656412000000003</v>
      </c>
    </row>
    <row r="215" spans="1:8">
      <c r="A215" s="161" t="s">
        <v>1153</v>
      </c>
      <c r="B215" s="161" t="s">
        <v>1252</v>
      </c>
      <c r="C215" s="153">
        <v>59.078964999999997</v>
      </c>
      <c r="D215" s="153">
        <v>0</v>
      </c>
      <c r="E215" s="153">
        <v>0</v>
      </c>
      <c r="F215" s="153">
        <v>0</v>
      </c>
      <c r="G215" s="153">
        <v>0</v>
      </c>
      <c r="H215" s="152">
        <v>59.078964999999997</v>
      </c>
    </row>
    <row r="216" spans="1:8">
      <c r="A216" s="161" t="s">
        <v>1153</v>
      </c>
      <c r="B216" s="161" t="s">
        <v>1253</v>
      </c>
      <c r="C216" s="153">
        <v>0</v>
      </c>
      <c r="D216" s="153">
        <v>0</v>
      </c>
      <c r="E216" s="153">
        <v>40.916820999999999</v>
      </c>
      <c r="F216" s="153">
        <v>0</v>
      </c>
      <c r="G216" s="153">
        <v>0</v>
      </c>
      <c r="H216" s="152">
        <v>40.916820999999999</v>
      </c>
    </row>
    <row r="217" spans="1:8">
      <c r="A217" s="161" t="s">
        <v>1153</v>
      </c>
      <c r="B217" s="161" t="s">
        <v>1254</v>
      </c>
      <c r="C217" s="153">
        <v>0</v>
      </c>
      <c r="D217" s="153">
        <v>0</v>
      </c>
      <c r="E217" s="153">
        <v>84.900008999999997</v>
      </c>
      <c r="F217" s="153">
        <v>0</v>
      </c>
      <c r="G217" s="153">
        <v>0</v>
      </c>
      <c r="H217" s="152">
        <v>84.900008999999997</v>
      </c>
    </row>
    <row r="218" spans="1:8">
      <c r="A218" s="161" t="s">
        <v>1153</v>
      </c>
      <c r="B218" s="161" t="s">
        <v>1255</v>
      </c>
      <c r="C218" s="153">
        <v>61.215797999999999</v>
      </c>
      <c r="D218" s="153">
        <v>0</v>
      </c>
      <c r="E218" s="153">
        <v>0</v>
      </c>
      <c r="F218" s="153">
        <v>0</v>
      </c>
      <c r="G218" s="153">
        <v>0</v>
      </c>
      <c r="H218" s="152">
        <v>61.215797999999999</v>
      </c>
    </row>
    <row r="219" spans="1:8">
      <c r="A219" s="161" t="s">
        <v>1153</v>
      </c>
      <c r="B219" s="161" t="s">
        <v>1255</v>
      </c>
      <c r="C219" s="153">
        <v>0</v>
      </c>
      <c r="D219" s="153">
        <v>0</v>
      </c>
      <c r="E219" s="153">
        <v>0</v>
      </c>
      <c r="F219" s="153">
        <v>0</v>
      </c>
      <c r="G219" s="153">
        <v>0</v>
      </c>
      <c r="H219" s="152">
        <v>0</v>
      </c>
    </row>
    <row r="220" spans="1:8">
      <c r="A220" s="161" t="s">
        <v>1153</v>
      </c>
      <c r="B220" s="161" t="s">
        <v>1195</v>
      </c>
      <c r="C220" s="153">
        <v>31.785039999999999</v>
      </c>
      <c r="D220" s="153">
        <v>0</v>
      </c>
      <c r="E220" s="153">
        <v>0</v>
      </c>
      <c r="F220" s="153">
        <v>0</v>
      </c>
      <c r="G220" s="153">
        <v>0</v>
      </c>
      <c r="H220" s="152">
        <v>31.785039999999999</v>
      </c>
    </row>
    <row r="221" spans="1:8">
      <c r="A221" s="161" t="s">
        <v>1153</v>
      </c>
      <c r="B221" s="161" t="s">
        <v>1151</v>
      </c>
      <c r="C221" s="153">
        <v>98.063576999999995</v>
      </c>
      <c r="D221" s="153">
        <v>0</v>
      </c>
      <c r="E221" s="153">
        <v>0</v>
      </c>
      <c r="F221" s="153">
        <v>0</v>
      </c>
      <c r="G221" s="153">
        <v>0</v>
      </c>
      <c r="H221" s="152">
        <v>98.063576999999995</v>
      </c>
    </row>
    <row r="222" spans="1:8">
      <c r="A222" s="161" t="s">
        <v>1153</v>
      </c>
      <c r="B222" s="161" t="s">
        <v>1256</v>
      </c>
      <c r="C222" s="153">
        <v>90.657358000000002</v>
      </c>
      <c r="D222" s="153">
        <v>0</v>
      </c>
      <c r="E222" s="153">
        <v>0</v>
      </c>
      <c r="F222" s="153">
        <v>0</v>
      </c>
      <c r="G222" s="153">
        <v>0</v>
      </c>
      <c r="H222" s="152">
        <v>90.657358000000002</v>
      </c>
    </row>
    <row r="223" spans="1:8">
      <c r="A223" s="161" t="s">
        <v>1153</v>
      </c>
      <c r="B223" s="161" t="s">
        <v>1257</v>
      </c>
      <c r="C223" s="153">
        <v>41.029665000000001</v>
      </c>
      <c r="D223" s="153">
        <v>0</v>
      </c>
      <c r="E223" s="153">
        <v>0</v>
      </c>
      <c r="F223" s="153">
        <v>0</v>
      </c>
      <c r="G223" s="153">
        <v>0</v>
      </c>
      <c r="H223" s="152">
        <v>41.029665000000001</v>
      </c>
    </row>
    <row r="224" spans="1:8">
      <c r="A224" s="161" t="s">
        <v>1153</v>
      </c>
      <c r="B224" s="161" t="s">
        <v>1258</v>
      </c>
      <c r="C224" s="153">
        <v>90.329571000000001</v>
      </c>
      <c r="D224" s="153">
        <v>0</v>
      </c>
      <c r="E224" s="153">
        <v>0</v>
      </c>
      <c r="F224" s="153">
        <v>0</v>
      </c>
      <c r="G224" s="153">
        <v>0</v>
      </c>
      <c r="H224" s="152">
        <v>90.329571000000001</v>
      </c>
    </row>
    <row r="225" spans="1:8">
      <c r="A225" s="161" t="s">
        <v>1153</v>
      </c>
      <c r="B225" s="161" t="s">
        <v>1259</v>
      </c>
      <c r="C225" s="153">
        <v>202.741952</v>
      </c>
      <c r="D225" s="153">
        <v>0</v>
      </c>
      <c r="E225" s="153">
        <v>0</v>
      </c>
      <c r="F225" s="153">
        <v>0</v>
      </c>
      <c r="G225" s="153">
        <v>0</v>
      </c>
      <c r="H225" s="152">
        <v>202.741952</v>
      </c>
    </row>
    <row r="226" spans="1:8">
      <c r="A226" s="161" t="s">
        <v>1153</v>
      </c>
      <c r="B226" s="161" t="s">
        <v>1265</v>
      </c>
      <c r="C226" s="153">
        <v>64.112717000000004</v>
      </c>
      <c r="D226" s="153">
        <v>0</v>
      </c>
      <c r="E226" s="153">
        <v>0</v>
      </c>
      <c r="F226" s="153">
        <v>0</v>
      </c>
      <c r="G226" s="153">
        <v>0</v>
      </c>
      <c r="H226" s="152">
        <v>64.112717000000004</v>
      </c>
    </row>
    <row r="227" spans="1:8">
      <c r="A227" s="162" t="s">
        <v>1597</v>
      </c>
      <c r="B227" s="162" t="s">
        <v>1260</v>
      </c>
      <c r="C227" s="152">
        <f t="shared" ref="C227:H227" si="0">SUM(C10:C226)</f>
        <v>8492.0941049999983</v>
      </c>
      <c r="D227" s="152">
        <f t="shared" si="0"/>
        <v>79.590787000000006</v>
      </c>
      <c r="E227" s="152">
        <f t="shared" si="0"/>
        <v>10096.651537</v>
      </c>
      <c r="F227" s="152">
        <f t="shared" si="0"/>
        <v>93.340129999999988</v>
      </c>
      <c r="G227" s="152">
        <f t="shared" si="0"/>
        <v>499.49015000000009</v>
      </c>
      <c r="H227" s="152">
        <f t="shared" si="0"/>
        <v>19261.166700999987</v>
      </c>
    </row>
    <row r="228" spans="1:8">
      <c r="A228" s="163" t="s">
        <v>1261</v>
      </c>
      <c r="B228" s="163"/>
      <c r="C228" s="163"/>
      <c r="D228" s="163"/>
      <c r="E228" s="163"/>
      <c r="F228" s="163"/>
      <c r="G228" s="163"/>
      <c r="H228" s="152">
        <v>1.4576549999999999</v>
      </c>
    </row>
    <row r="229" spans="1:8">
      <c r="A229" s="162" t="s">
        <v>1262</v>
      </c>
      <c r="B229" s="161"/>
      <c r="C229" s="161"/>
      <c r="D229" s="161"/>
      <c r="E229" s="161"/>
      <c r="F229" s="161"/>
      <c r="G229" s="161"/>
      <c r="H229" s="152">
        <f>H227+H228</f>
        <v>19262.624355999986</v>
      </c>
    </row>
  </sheetData>
  <mergeCells count="12">
    <mergeCell ref="A1:H1"/>
    <mergeCell ref="A228:G228"/>
    <mergeCell ref="E6:F6"/>
    <mergeCell ref="A2:H2"/>
    <mergeCell ref="A3:H3"/>
    <mergeCell ref="A4:H4"/>
    <mergeCell ref="A5:A7"/>
    <mergeCell ref="B5:B7"/>
    <mergeCell ref="C5:F5"/>
    <mergeCell ref="G5:G7"/>
    <mergeCell ref="H5:H7"/>
    <mergeCell ref="C6:D6"/>
  </mergeCells>
  <conditionalFormatting sqref="I1:I1048576">
    <cfRule type="duplicateValues" dxfId="2" priority="1"/>
  </conditionalFormatting>
  <printOptions horizontalCentered="1"/>
  <pageMargins left="0.78740157480314965" right="0.78740157480314965" top="0.78740157480314965" bottom="0.78740157480314965" header="0" footer="0"/>
  <pageSetup paperSize="9" scale="75"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D62E-05B2-4903-9248-164BFC84640D}">
  <dimension ref="A1:H229"/>
  <sheetViews>
    <sheetView view="pageBreakPreview" topLeftCell="A166" workbookViewId="0">
      <selection activeCell="D27" sqref="D27"/>
    </sheetView>
  </sheetViews>
  <sheetFormatPr defaultColWidth="9.109375" defaultRowHeight="15.6"/>
  <cols>
    <col min="1" max="1" width="24" style="408" customWidth="1"/>
    <col min="2" max="2" width="31.33203125" style="408" customWidth="1"/>
    <col min="3" max="6" width="11.33203125" style="408" customWidth="1"/>
    <col min="7" max="7" width="20.5546875" style="408" customWidth="1"/>
    <col min="8" max="8" width="20.44140625" style="408" customWidth="1"/>
    <col min="9" max="9" width="28" style="408" customWidth="1"/>
    <col min="10" max="16384" width="9.109375" style="408"/>
  </cols>
  <sheetData>
    <row r="1" spans="1:8">
      <c r="A1" s="407" t="s">
        <v>2349</v>
      </c>
      <c r="B1" s="407"/>
      <c r="C1" s="407"/>
      <c r="D1" s="407"/>
      <c r="E1" s="407"/>
      <c r="F1" s="407"/>
      <c r="G1" s="407"/>
      <c r="H1" s="407"/>
    </row>
    <row r="2" spans="1:8">
      <c r="A2" s="409" t="s">
        <v>1101</v>
      </c>
      <c r="B2" s="409"/>
      <c r="C2" s="409"/>
      <c r="D2" s="409"/>
      <c r="E2" s="409"/>
      <c r="F2" s="409"/>
      <c r="G2" s="409"/>
      <c r="H2" s="409"/>
    </row>
    <row r="3" spans="1:8">
      <c r="A3" s="409" t="s">
        <v>2301</v>
      </c>
      <c r="B3" s="409"/>
      <c r="C3" s="409"/>
      <c r="D3" s="409"/>
      <c r="E3" s="409"/>
      <c r="F3" s="409"/>
      <c r="G3" s="409"/>
      <c r="H3" s="409"/>
    </row>
    <row r="4" spans="1:8">
      <c r="A4" s="409" t="s">
        <v>1102</v>
      </c>
      <c r="B4" s="409"/>
      <c r="C4" s="409"/>
      <c r="D4" s="409"/>
      <c r="E4" s="409"/>
      <c r="F4" s="409"/>
      <c r="G4" s="409"/>
      <c r="H4" s="409"/>
    </row>
    <row r="5" spans="1:8">
      <c r="A5" s="155" t="s">
        <v>1103</v>
      </c>
      <c r="B5" s="155" t="s">
        <v>1104</v>
      </c>
      <c r="C5" s="155" t="s">
        <v>1105</v>
      </c>
      <c r="D5" s="155"/>
      <c r="E5" s="155"/>
      <c r="F5" s="155"/>
      <c r="G5" s="155" t="s">
        <v>1106</v>
      </c>
      <c r="H5" s="155" t="s">
        <v>1107</v>
      </c>
    </row>
    <row r="6" spans="1:8">
      <c r="A6" s="155"/>
      <c r="B6" s="155"/>
      <c r="C6" s="155" t="s">
        <v>1108</v>
      </c>
      <c r="D6" s="155"/>
      <c r="E6" s="155" t="s">
        <v>1109</v>
      </c>
      <c r="F6" s="155"/>
      <c r="G6" s="155"/>
      <c r="H6" s="155"/>
    </row>
    <row r="7" spans="1:8" ht="31.2">
      <c r="A7" s="155"/>
      <c r="B7" s="155"/>
      <c r="C7" s="156" t="s">
        <v>1110</v>
      </c>
      <c r="D7" s="156" t="s">
        <v>79</v>
      </c>
      <c r="E7" s="156" t="s">
        <v>1111</v>
      </c>
      <c r="F7" s="156" t="s">
        <v>79</v>
      </c>
      <c r="G7" s="155"/>
      <c r="H7" s="155"/>
    </row>
    <row r="8" spans="1:8">
      <c r="A8" s="149" t="s">
        <v>4</v>
      </c>
      <c r="B8" s="153" t="s">
        <v>1112</v>
      </c>
      <c r="C8" s="157" t="s">
        <v>1112</v>
      </c>
      <c r="D8" s="157" t="s">
        <v>1112</v>
      </c>
      <c r="E8" s="157" t="s">
        <v>1112</v>
      </c>
      <c r="F8" s="157" t="s">
        <v>1112</v>
      </c>
      <c r="G8" s="157"/>
      <c r="H8" s="157" t="s">
        <v>1112</v>
      </c>
    </row>
    <row r="9" spans="1:8">
      <c r="A9" s="149"/>
      <c r="B9" s="153"/>
      <c r="C9" s="153"/>
      <c r="D9" s="153"/>
      <c r="E9" s="153"/>
      <c r="F9" s="153"/>
      <c r="G9" s="153"/>
      <c r="H9" s="153"/>
    </row>
    <row r="10" spans="1:8">
      <c r="A10" s="153" t="str">
        <f>P2B!A10</f>
        <v>132 KV</v>
      </c>
      <c r="B10" s="153" t="str">
        <f>P2B!B10</f>
        <v>132/33 KV Ara</v>
      </c>
      <c r="C10" s="153">
        <f>P2B!C10*2.4</f>
        <v>0</v>
      </c>
      <c r="D10" s="153">
        <f>P2B!D10*2.4</f>
        <v>0</v>
      </c>
      <c r="E10" s="153">
        <f>P2B!E10*2.4</f>
        <v>0</v>
      </c>
      <c r="F10" s="153">
        <f>P2B!F10*2.4</f>
        <v>0</v>
      </c>
      <c r="G10" s="153">
        <f>P2B!G10*2.4</f>
        <v>46.041455999999997</v>
      </c>
      <c r="H10" s="153">
        <f>P2B!H10*2.4</f>
        <v>46.041455999999997</v>
      </c>
    </row>
    <row r="11" spans="1:8">
      <c r="A11" s="153" t="str">
        <f>P2B!A11</f>
        <v>132 KV</v>
      </c>
      <c r="B11" s="153" t="str">
        <f>P2B!B11</f>
        <v>132/33 KV Aurangabad</v>
      </c>
      <c r="C11" s="153">
        <f>P2B!C11*2.4</f>
        <v>0</v>
      </c>
      <c r="D11" s="153">
        <f>P2B!D11*2.4</f>
        <v>0</v>
      </c>
      <c r="E11" s="153">
        <f>P2B!E11*2.4</f>
        <v>125.2242648</v>
      </c>
      <c r="F11" s="153">
        <f>P2B!F11*2.4</f>
        <v>0</v>
      </c>
      <c r="G11" s="153">
        <f>P2B!G11*2.4</f>
        <v>0</v>
      </c>
      <c r="H11" s="153">
        <f>P2B!H11*2.4</f>
        <v>125.2242648</v>
      </c>
    </row>
    <row r="12" spans="1:8">
      <c r="A12" s="153" t="str">
        <f>P2B!A12</f>
        <v>132 KV</v>
      </c>
      <c r="B12" s="153" t="str">
        <f>P2B!B12</f>
        <v>132/33 KV Banjari</v>
      </c>
      <c r="C12" s="153">
        <f>P2B!C12*2.4</f>
        <v>0</v>
      </c>
      <c r="D12" s="153">
        <f>P2B!D12*2.4</f>
        <v>0</v>
      </c>
      <c r="E12" s="153">
        <f>P2B!E12*2.4</f>
        <v>40.306620000000002</v>
      </c>
      <c r="F12" s="153">
        <f>P2B!F12*2.4</f>
        <v>0</v>
      </c>
      <c r="G12" s="153">
        <f>P2B!G12*2.4</f>
        <v>0</v>
      </c>
      <c r="H12" s="153">
        <f>P2B!H12*2.4</f>
        <v>40.306620000000002</v>
      </c>
    </row>
    <row r="13" spans="1:8">
      <c r="A13" s="153" t="str">
        <f>P2B!A13</f>
        <v>132 KV</v>
      </c>
      <c r="B13" s="153" t="str">
        <f>P2B!B13</f>
        <v>132/33 KV Bikramganj</v>
      </c>
      <c r="C13" s="153">
        <f>P2B!C13*2.4</f>
        <v>0</v>
      </c>
      <c r="D13" s="153">
        <f>P2B!D13*2.4</f>
        <v>0</v>
      </c>
      <c r="E13" s="153">
        <f>P2B!E13*2.4</f>
        <v>0</v>
      </c>
      <c r="F13" s="153">
        <f>P2B!F13*2.4</f>
        <v>7.4498399999999991</v>
      </c>
      <c r="G13" s="153">
        <f>P2B!G13*2.4</f>
        <v>0</v>
      </c>
      <c r="H13" s="153">
        <f>P2B!H13*2.4</f>
        <v>7.4498399999999991</v>
      </c>
    </row>
    <row r="14" spans="1:8">
      <c r="A14" s="153" t="str">
        <f>P2B!A14</f>
        <v>132 KV</v>
      </c>
      <c r="B14" s="153" t="str">
        <f>P2B!B14</f>
        <v>132/33 KV Chandauti(Gaya)</v>
      </c>
      <c r="C14" s="153">
        <f>P2B!C14*2.4</f>
        <v>0</v>
      </c>
      <c r="D14" s="153">
        <f>P2B!D14*2.4</f>
        <v>0</v>
      </c>
      <c r="E14" s="153">
        <f>P2B!E14*2.4</f>
        <v>0</v>
      </c>
      <c r="F14" s="153">
        <f>P2B!F14*2.4</f>
        <v>0</v>
      </c>
      <c r="G14" s="153">
        <f>P2B!G14*2.4</f>
        <v>61.347952800000002</v>
      </c>
      <c r="H14" s="153">
        <f>P2B!H14*2.4</f>
        <v>61.347952800000002</v>
      </c>
    </row>
    <row r="15" spans="1:8">
      <c r="A15" s="153" t="str">
        <f>P2B!A15</f>
        <v>132 KV</v>
      </c>
      <c r="B15" s="153" t="str">
        <f>P2B!B15</f>
        <v>132/33 KV Dumroan</v>
      </c>
      <c r="C15" s="153">
        <f>P2B!C15*2.4</f>
        <v>0</v>
      </c>
      <c r="D15" s="153">
        <f>P2B!D15*2.4</f>
        <v>0</v>
      </c>
      <c r="E15" s="153">
        <f>P2B!E15*2.4</f>
        <v>0</v>
      </c>
      <c r="F15" s="153">
        <f>P2B!F15*2.4</f>
        <v>0</v>
      </c>
      <c r="G15" s="153">
        <f>P2B!G15*2.4</f>
        <v>46.484376000000005</v>
      </c>
      <c r="H15" s="153">
        <f>P2B!H15*2.4</f>
        <v>46.484376000000005</v>
      </c>
    </row>
    <row r="16" spans="1:8">
      <c r="A16" s="153" t="str">
        <f>P2B!A16</f>
        <v>132 KV</v>
      </c>
      <c r="B16" s="153" t="str">
        <f>P2B!B16</f>
        <v>132/33 KV Hathidah</v>
      </c>
      <c r="C16" s="153">
        <f>P2B!C16*2.4</f>
        <v>0</v>
      </c>
      <c r="D16" s="153">
        <f>P2B!D16*2.4</f>
        <v>0</v>
      </c>
      <c r="E16" s="153">
        <f>P2B!E16*2.4</f>
        <v>0</v>
      </c>
      <c r="F16" s="153">
        <f>P2B!F16*2.4</f>
        <v>0</v>
      </c>
      <c r="G16" s="153">
        <f>P2B!G16*2.4</f>
        <v>52.579968000000001</v>
      </c>
      <c r="H16" s="153">
        <f>P2B!H16*2.4</f>
        <v>52.579968000000001</v>
      </c>
    </row>
    <row r="17" spans="1:8">
      <c r="A17" s="153" t="str">
        <f>P2B!A17</f>
        <v>132 KV</v>
      </c>
      <c r="B17" s="153" t="str">
        <f>P2B!B17</f>
        <v>132/33 KV Jehanabad</v>
      </c>
      <c r="C17" s="153">
        <f>P2B!C17*2.4</f>
        <v>0</v>
      </c>
      <c r="D17" s="153">
        <f>P2B!D17*2.4</f>
        <v>0</v>
      </c>
      <c r="E17" s="153">
        <f>P2B!E17*2.4</f>
        <v>0</v>
      </c>
      <c r="F17" s="153">
        <f>P2B!F17*2.4</f>
        <v>0</v>
      </c>
      <c r="G17" s="153">
        <f>P2B!G17*2.4</f>
        <v>28.173887999999998</v>
      </c>
      <c r="H17" s="153">
        <f>P2B!H17*2.4</f>
        <v>28.173887999999998</v>
      </c>
    </row>
    <row r="18" spans="1:8">
      <c r="A18" s="153" t="str">
        <f>P2B!A18</f>
        <v>132 KV</v>
      </c>
      <c r="B18" s="153" t="str">
        <f>P2B!B18</f>
        <v>132/33 KV Karamnasa</v>
      </c>
      <c r="C18" s="153">
        <f>P2B!C18*2.4</f>
        <v>0</v>
      </c>
      <c r="D18" s="153">
        <f>P2B!D18*2.4</f>
        <v>0</v>
      </c>
      <c r="E18" s="153">
        <f>P2B!E18*2.4</f>
        <v>0</v>
      </c>
      <c r="F18" s="153">
        <f>P2B!F18*2.4</f>
        <v>0</v>
      </c>
      <c r="G18" s="153">
        <f>P2B!G18*2.4</f>
        <v>29.5363224</v>
      </c>
      <c r="H18" s="153">
        <f>P2B!H18*2.4</f>
        <v>29.5363224</v>
      </c>
    </row>
    <row r="19" spans="1:8">
      <c r="A19" s="153" t="str">
        <f>P2B!A19</f>
        <v>132 KV</v>
      </c>
      <c r="B19" s="153" t="str">
        <f>P2B!B19</f>
        <v>132/33 KV Kudra</v>
      </c>
      <c r="C19" s="153">
        <f>P2B!C19*2.4</f>
        <v>0</v>
      </c>
      <c r="D19" s="153">
        <f>P2B!D19*2.4</f>
        <v>0</v>
      </c>
      <c r="E19" s="153">
        <f>P2B!E19*2.4</f>
        <v>0</v>
      </c>
      <c r="F19" s="153">
        <f>P2B!F19*2.4</f>
        <v>0</v>
      </c>
      <c r="G19" s="153">
        <f>P2B!G19*2.4</f>
        <v>82.026671999999991</v>
      </c>
      <c r="H19" s="153">
        <f>P2B!H19*2.4</f>
        <v>82.026671999999991</v>
      </c>
    </row>
    <row r="20" spans="1:8">
      <c r="A20" s="153" t="str">
        <f>P2B!A20</f>
        <v>132 KV</v>
      </c>
      <c r="B20" s="153" t="str">
        <f>P2B!B20</f>
        <v>132/33 KV Nalanda</v>
      </c>
      <c r="C20" s="153">
        <f>P2B!C20*2.4</f>
        <v>0</v>
      </c>
      <c r="D20" s="153">
        <f>P2B!D20*2.4</f>
        <v>0</v>
      </c>
      <c r="E20" s="153">
        <f>P2B!E20*2.4</f>
        <v>0</v>
      </c>
      <c r="F20" s="153">
        <f>P2B!F20*2.4</f>
        <v>30.291671999999998</v>
      </c>
      <c r="G20" s="153">
        <f>P2B!G20*2.4</f>
        <v>0</v>
      </c>
      <c r="H20" s="153">
        <f>P2B!H20*2.4</f>
        <v>30.291674399999998</v>
      </c>
    </row>
    <row r="21" spans="1:8">
      <c r="A21" s="153" t="str">
        <f>P2B!A21</f>
        <v>132 KV</v>
      </c>
      <c r="B21" s="153" t="str">
        <f>P2B!B21</f>
        <v>132/33 KV Rafiganj</v>
      </c>
      <c r="C21" s="153">
        <f>P2B!C21*2.4</f>
        <v>0</v>
      </c>
      <c r="D21" s="153">
        <f>P2B!D21*2.4</f>
        <v>0</v>
      </c>
      <c r="E21" s="153">
        <f>P2B!E21*2.4</f>
        <v>0.26872560000000001</v>
      </c>
      <c r="F21" s="153">
        <f>P2B!F21*2.4</f>
        <v>0</v>
      </c>
      <c r="G21" s="153">
        <f>P2B!G21*2.4</f>
        <v>76.576982399999991</v>
      </c>
      <c r="H21" s="153">
        <f>P2B!H21*2.4</f>
        <v>76.845707999999988</v>
      </c>
    </row>
    <row r="22" spans="1:8">
      <c r="A22" s="153" t="str">
        <f>P2B!A22</f>
        <v>132 KV</v>
      </c>
      <c r="B22" s="153" t="str">
        <f>P2B!B22</f>
        <v>132/33 KV Rajgir</v>
      </c>
      <c r="C22" s="153">
        <f>P2B!C22*2.4</f>
        <v>0</v>
      </c>
      <c r="D22" s="153">
        <f>P2B!D22*2.4</f>
        <v>0</v>
      </c>
      <c r="E22" s="153">
        <f>P2B!E22*2.4</f>
        <v>2.9047727999999995</v>
      </c>
      <c r="F22" s="153">
        <f>P2B!F22*2.4</f>
        <v>0</v>
      </c>
      <c r="G22" s="153">
        <f>P2B!G22*2.4</f>
        <v>0</v>
      </c>
      <c r="H22" s="153">
        <f>P2B!H22*2.4</f>
        <v>2.9047727999999995</v>
      </c>
    </row>
    <row r="23" spans="1:8">
      <c r="A23" s="153" t="str">
        <f>P2B!A23</f>
        <v>132 KV</v>
      </c>
      <c r="B23" s="153" t="str">
        <f>P2B!B23</f>
        <v>132/33 KV Shekhpura</v>
      </c>
      <c r="C23" s="153">
        <f>P2B!C23*2.4</f>
        <v>0</v>
      </c>
      <c r="D23" s="153">
        <f>P2B!D23*2.4</f>
        <v>0</v>
      </c>
      <c r="E23" s="153">
        <f>P2B!E23*2.4</f>
        <v>0</v>
      </c>
      <c r="F23" s="153">
        <f>P2B!F23*2.4</f>
        <v>4.2301031999999994</v>
      </c>
      <c r="G23" s="153">
        <f>P2B!G23*2.4</f>
        <v>0</v>
      </c>
      <c r="H23" s="153">
        <f>P2B!H23*2.4</f>
        <v>4.2301031999999994</v>
      </c>
    </row>
    <row r="24" spans="1:8">
      <c r="A24" s="153" t="str">
        <f>P2B!A24</f>
        <v>132 KV</v>
      </c>
      <c r="B24" s="153" t="str">
        <f>P2B!B24</f>
        <v>132/33 KV Sherghati</v>
      </c>
      <c r="C24" s="153">
        <f>P2B!C24*2.4</f>
        <v>0</v>
      </c>
      <c r="D24" s="153">
        <f>P2B!D24*2.4</f>
        <v>0</v>
      </c>
      <c r="E24" s="153">
        <f>P2B!E24*2.4</f>
        <v>0.2382696</v>
      </c>
      <c r="F24" s="153">
        <f>P2B!F24*2.4</f>
        <v>0</v>
      </c>
      <c r="G24" s="153">
        <f>P2B!G24*2.4</f>
        <v>0</v>
      </c>
      <c r="H24" s="153">
        <f>P2B!H24*2.4</f>
        <v>0.2382696</v>
      </c>
    </row>
    <row r="25" spans="1:8">
      <c r="A25" s="153" t="str">
        <f>P2B!A25</f>
        <v>132 KV</v>
      </c>
      <c r="B25" s="153" t="str">
        <f>P2B!B25</f>
        <v>132/33 KV Sonenagar</v>
      </c>
      <c r="C25" s="153">
        <f>P2B!C25*2.4</f>
        <v>0</v>
      </c>
      <c r="D25" s="153">
        <f>P2B!D25*2.4</f>
        <v>0</v>
      </c>
      <c r="E25" s="153">
        <f>P2B!E25*2.4</f>
        <v>0</v>
      </c>
      <c r="F25" s="153">
        <f>P2B!F25*2.4</f>
        <v>0</v>
      </c>
      <c r="G25" s="153">
        <f>P2B!G25*2.4</f>
        <v>142.71574319999999</v>
      </c>
      <c r="H25" s="153">
        <f>P2B!H25*2.4</f>
        <v>142.71574319999999</v>
      </c>
    </row>
    <row r="26" spans="1:8">
      <c r="A26" s="153" t="str">
        <f>P2B!A26</f>
        <v>132 KV</v>
      </c>
      <c r="B26" s="153" t="str">
        <f>P2B!B26</f>
        <v>132/33 KV Wajirganj</v>
      </c>
      <c r="C26" s="153">
        <f>P2B!C26*2.4</f>
        <v>0</v>
      </c>
      <c r="D26" s="153">
        <f>P2B!D26*2.4</f>
        <v>0</v>
      </c>
      <c r="E26" s="153">
        <f>P2B!E26*2.4</f>
        <v>0</v>
      </c>
      <c r="F26" s="153">
        <f>P2B!F26*2.4</f>
        <v>25.832135999999998</v>
      </c>
      <c r="G26" s="153">
        <f>P2B!G26*2.4</f>
        <v>0</v>
      </c>
      <c r="H26" s="153">
        <f>P2B!H26*2.4</f>
        <v>25.832123999999997</v>
      </c>
    </row>
    <row r="27" spans="1:8">
      <c r="A27" s="153" t="str">
        <f>P2B!A27</f>
        <v>132 KV</v>
      </c>
      <c r="B27" s="153" t="str">
        <f>P2B!B27</f>
        <v>220/132/33 KV Bodhgaya</v>
      </c>
      <c r="C27" s="153">
        <f>P2B!C27*2.4</f>
        <v>0</v>
      </c>
      <c r="D27" s="153">
        <f>P2B!D27*2.4</f>
        <v>0</v>
      </c>
      <c r="E27" s="153">
        <f>P2B!E27*2.4</f>
        <v>0</v>
      </c>
      <c r="F27" s="153">
        <f>P2B!F27*2.4</f>
        <v>31.530335999999998</v>
      </c>
      <c r="G27" s="153">
        <f>P2B!G27*2.4</f>
        <v>0</v>
      </c>
      <c r="H27" s="153">
        <f>P2B!H27*2.4</f>
        <v>31.530335999999998</v>
      </c>
    </row>
    <row r="28" spans="1:8">
      <c r="A28" s="153" t="str">
        <f>P2B!A28</f>
        <v>132 KV</v>
      </c>
      <c r="B28" s="153" t="str">
        <f>P2B!B28</f>
        <v>220/132/33 KV Dehri</v>
      </c>
      <c r="C28" s="153">
        <f>P2B!C28*2.4</f>
        <v>0</v>
      </c>
      <c r="D28" s="153">
        <f>P2B!D28*2.4</f>
        <v>0</v>
      </c>
      <c r="E28" s="153">
        <f>P2B!E28*2.4</f>
        <v>0</v>
      </c>
      <c r="F28" s="153">
        <f>P2B!F28*2.4</f>
        <v>26.073288000000002</v>
      </c>
      <c r="G28" s="153">
        <f>P2B!G28*2.4</f>
        <v>0</v>
      </c>
      <c r="H28" s="153">
        <f>P2B!H28*2.4</f>
        <v>26.073290399999998</v>
      </c>
    </row>
    <row r="29" spans="1:8">
      <c r="A29" s="153" t="str">
        <f>P2B!A29</f>
        <v>132 KV</v>
      </c>
      <c r="B29" s="153" t="str">
        <f>P2B!B29</f>
        <v>220/132/33 KV Fatuha</v>
      </c>
      <c r="C29" s="153">
        <f>P2B!C29*2.4</f>
        <v>0</v>
      </c>
      <c r="D29" s="153">
        <f>P2B!D29*2.4</f>
        <v>0</v>
      </c>
      <c r="E29" s="153">
        <f>P2B!E29*2.4</f>
        <v>112.7096064</v>
      </c>
      <c r="F29" s="153">
        <f>P2B!F29*2.4</f>
        <v>0</v>
      </c>
      <c r="G29" s="153">
        <f>P2B!G29*2.4</f>
        <v>51.989951999999995</v>
      </c>
      <c r="H29" s="153">
        <f>P2B!H29*2.4</f>
        <v>164.69955839999997</v>
      </c>
    </row>
    <row r="30" spans="1:8">
      <c r="A30" s="153" t="str">
        <f>P2B!A30</f>
        <v>132 KV</v>
      </c>
      <c r="B30" s="153" t="str">
        <f>P2B!B30</f>
        <v>220/132/33 KV Khagaul</v>
      </c>
      <c r="C30" s="153">
        <f>P2B!C30*2.4</f>
        <v>0</v>
      </c>
      <c r="D30" s="153">
        <f>P2B!D30*2.4</f>
        <v>0</v>
      </c>
      <c r="E30" s="153">
        <f>P2B!E30*2.4</f>
        <v>0</v>
      </c>
      <c r="F30" s="153">
        <f>P2B!F30*2.4</f>
        <v>0</v>
      </c>
      <c r="G30" s="153">
        <f>P2B!G30*2.4</f>
        <v>61.081440000000001</v>
      </c>
      <c r="H30" s="153">
        <f>P2B!H30*2.4</f>
        <v>61.081440000000001</v>
      </c>
    </row>
    <row r="31" spans="1:8">
      <c r="A31" s="153" t="str">
        <f>P2B!A31</f>
        <v>132 KV</v>
      </c>
      <c r="B31" s="153" t="str">
        <f>P2B!B31</f>
        <v>132/33 KV Bettiah</v>
      </c>
      <c r="C31" s="153">
        <f>P2B!C31*2.4</f>
        <v>0</v>
      </c>
      <c r="D31" s="153">
        <f>P2B!D31*2.4</f>
        <v>13.776933600000001</v>
      </c>
      <c r="E31" s="153">
        <f>P2B!E31*2.4</f>
        <v>0</v>
      </c>
      <c r="F31" s="153">
        <f>P2B!F31*2.4</f>
        <v>0</v>
      </c>
      <c r="G31" s="153">
        <f>P2B!G31*2.4</f>
        <v>0</v>
      </c>
      <c r="H31" s="153">
        <f>P2B!H31*2.4</f>
        <v>13.776933600000001</v>
      </c>
    </row>
    <row r="32" spans="1:8">
      <c r="A32" s="153" t="str">
        <f>P2B!A32</f>
        <v>132 KV</v>
      </c>
      <c r="B32" s="153" t="str">
        <f>P2B!B32</f>
        <v>132/33 KV Chapra</v>
      </c>
      <c r="C32" s="153">
        <f>P2B!C32*2.4</f>
        <v>0</v>
      </c>
      <c r="D32" s="153">
        <f>P2B!D32*2.4</f>
        <v>0</v>
      </c>
      <c r="E32" s="153">
        <f>P2B!E32*2.4</f>
        <v>0</v>
      </c>
      <c r="F32" s="153">
        <f>P2B!F32*2.4</f>
        <v>0</v>
      </c>
      <c r="G32" s="153">
        <f>P2B!G32*2.4</f>
        <v>53.817751199999996</v>
      </c>
      <c r="H32" s="153">
        <f>P2B!H32*2.4</f>
        <v>53.817751199999996</v>
      </c>
    </row>
    <row r="33" spans="1:8">
      <c r="A33" s="153" t="str">
        <f>P2B!A33</f>
        <v>132 KV</v>
      </c>
      <c r="B33" s="153" t="str">
        <f>P2B!B33</f>
        <v>132/33 KV Dalsinghsarai</v>
      </c>
      <c r="C33" s="153">
        <f>P2B!C33*2.4</f>
        <v>0</v>
      </c>
      <c r="D33" s="153">
        <f>P2B!D33*2.4</f>
        <v>0</v>
      </c>
      <c r="E33" s="153">
        <f>P2B!E33*2.4</f>
        <v>0</v>
      </c>
      <c r="F33" s="153">
        <f>P2B!F33*2.4</f>
        <v>0</v>
      </c>
      <c r="G33" s="153">
        <f>P2B!G33*2.4</f>
        <v>54.589080000000003</v>
      </c>
      <c r="H33" s="153">
        <f>P2B!H33*2.4</f>
        <v>54.589080000000003</v>
      </c>
    </row>
    <row r="34" spans="1:8">
      <c r="A34" s="153" t="str">
        <f>P2B!A34</f>
        <v>132 KV</v>
      </c>
      <c r="B34" s="153" t="str">
        <f>P2B!B34</f>
        <v>132/33 KV Dhaka</v>
      </c>
      <c r="C34" s="153">
        <f>P2B!C34*2.4</f>
        <v>0</v>
      </c>
      <c r="D34" s="153">
        <f>P2B!D34*2.4</f>
        <v>16.421222400000001</v>
      </c>
      <c r="E34" s="153">
        <f>P2B!E34*2.4</f>
        <v>0</v>
      </c>
      <c r="F34" s="153">
        <f>P2B!F34*2.4</f>
        <v>0</v>
      </c>
      <c r="G34" s="153">
        <f>P2B!G34*2.4</f>
        <v>0</v>
      </c>
      <c r="H34" s="153">
        <f>P2B!H34*2.4</f>
        <v>16.421222400000001</v>
      </c>
    </row>
    <row r="35" spans="1:8">
      <c r="A35" s="153" t="str">
        <f>P2B!A35</f>
        <v>132 KV</v>
      </c>
      <c r="B35" s="153" t="str">
        <f>P2B!B35</f>
        <v>132/33 KV Hazipur</v>
      </c>
      <c r="C35" s="153">
        <f>P2B!C35*2.4</f>
        <v>0</v>
      </c>
      <c r="D35" s="153">
        <f>P2B!D35*2.4</f>
        <v>0</v>
      </c>
      <c r="E35" s="153">
        <f>P2B!E35*2.4</f>
        <v>0</v>
      </c>
      <c r="F35" s="153">
        <f>P2B!F35*2.4</f>
        <v>0</v>
      </c>
      <c r="G35" s="153">
        <f>P2B!G35*2.4</f>
        <v>52.541039999999995</v>
      </c>
      <c r="H35" s="153">
        <f>P2B!H35*2.4</f>
        <v>52.541039999999995</v>
      </c>
    </row>
    <row r="36" spans="1:8">
      <c r="A36" s="153" t="str">
        <f>P2B!A36</f>
        <v>132 KV</v>
      </c>
      <c r="B36" s="153" t="str">
        <f>P2B!B36</f>
        <v>132/33 KV Kataya</v>
      </c>
      <c r="C36" s="153">
        <f>P2B!C36*2.4</f>
        <v>26.6307312</v>
      </c>
      <c r="D36" s="153">
        <f>P2B!D36*2.4</f>
        <v>0</v>
      </c>
      <c r="E36" s="153">
        <f>P2B!E36*2.4</f>
        <v>0</v>
      </c>
      <c r="F36" s="153">
        <f>P2B!F36*2.4</f>
        <v>0</v>
      </c>
      <c r="G36" s="153">
        <f>P2B!G36*2.4</f>
        <v>0</v>
      </c>
      <c r="H36" s="153">
        <f>P2B!H36*2.4</f>
        <v>26.6307312</v>
      </c>
    </row>
    <row r="37" spans="1:8">
      <c r="A37" s="153" t="str">
        <f>P2B!A37</f>
        <v>132 KV</v>
      </c>
      <c r="B37" s="153" t="str">
        <f>P2B!B37</f>
        <v>132/33 KV Motihari</v>
      </c>
      <c r="C37" s="153">
        <f>P2B!C37*2.4</f>
        <v>0.89873519999999996</v>
      </c>
      <c r="D37" s="153">
        <f>P2B!D37*2.4</f>
        <v>8.0046935999999995</v>
      </c>
      <c r="E37" s="153">
        <f>P2B!E37*2.4</f>
        <v>0</v>
      </c>
      <c r="F37" s="153">
        <f>P2B!F37*2.4</f>
        <v>0</v>
      </c>
      <c r="G37" s="153">
        <f>P2B!G37*2.4</f>
        <v>0</v>
      </c>
      <c r="H37" s="153">
        <f>P2B!H37*2.4</f>
        <v>8.9034288000000004</v>
      </c>
    </row>
    <row r="38" spans="1:8">
      <c r="A38" s="153" t="str">
        <f>P2B!A38</f>
        <v>132 KV</v>
      </c>
      <c r="B38" s="153" t="str">
        <f>P2B!B38</f>
        <v>132/33 KV Narkatiaganj</v>
      </c>
      <c r="C38" s="153">
        <f>P2B!C38*2.4</f>
        <v>0</v>
      </c>
      <c r="D38" s="153">
        <f>P2B!D38*2.4</f>
        <v>4.5736128000000003</v>
      </c>
      <c r="E38" s="153">
        <f>P2B!E38*2.4</f>
        <v>0</v>
      </c>
      <c r="F38" s="153">
        <f>P2B!F38*2.4</f>
        <v>0</v>
      </c>
      <c r="G38" s="153">
        <f>P2B!G38*2.4</f>
        <v>0</v>
      </c>
      <c r="H38" s="153">
        <f>P2B!H38*2.4</f>
        <v>4.5736128000000003</v>
      </c>
    </row>
    <row r="39" spans="1:8">
      <c r="A39" s="153" t="str">
        <f>P2B!A39</f>
        <v>132 KV</v>
      </c>
      <c r="B39" s="153" t="str">
        <f>P2B!B39</f>
        <v>132/33 KV Pandaul</v>
      </c>
      <c r="C39" s="153">
        <f>P2B!C39*2.4</f>
        <v>0</v>
      </c>
      <c r="D39" s="153">
        <f>P2B!D39*2.4</f>
        <v>26.355816000000001</v>
      </c>
      <c r="E39" s="153">
        <f>P2B!E39*2.4</f>
        <v>0</v>
      </c>
      <c r="F39" s="153">
        <f>P2B!F39*2.4</f>
        <v>0</v>
      </c>
      <c r="G39" s="153">
        <f>P2B!G39*2.4</f>
        <v>0</v>
      </c>
      <c r="H39" s="153">
        <f>P2B!H39*2.4</f>
        <v>26.355820799999996</v>
      </c>
    </row>
    <row r="40" spans="1:8">
      <c r="A40" s="153" t="str">
        <f>P2B!A40</f>
        <v>132 KV</v>
      </c>
      <c r="B40" s="153" t="str">
        <f>P2B!B40</f>
        <v>132/33 KV Raxaul</v>
      </c>
      <c r="C40" s="153">
        <f>P2B!C40*2.4</f>
        <v>92.300047200000009</v>
      </c>
      <c r="D40" s="153">
        <f>P2B!D40*2.4</f>
        <v>0</v>
      </c>
      <c r="E40" s="153">
        <f>P2B!E40*2.4</f>
        <v>0</v>
      </c>
      <c r="F40" s="153">
        <f>P2B!F40*2.4</f>
        <v>0</v>
      </c>
      <c r="G40" s="153">
        <f>P2B!G40*2.4</f>
        <v>0</v>
      </c>
      <c r="H40" s="153">
        <f>P2B!H40*2.4</f>
        <v>92.300047200000009</v>
      </c>
    </row>
    <row r="41" spans="1:8">
      <c r="A41" s="153" t="str">
        <f>P2B!A41</f>
        <v>132 KV</v>
      </c>
      <c r="B41" s="153" t="str">
        <f>P2B!B41</f>
        <v>132/33 KV Rosera</v>
      </c>
      <c r="C41" s="153">
        <f>P2B!C41*2.4</f>
        <v>1.2904584000000001</v>
      </c>
      <c r="D41" s="153">
        <f>P2B!D41*2.4</f>
        <v>10.7578608</v>
      </c>
      <c r="E41" s="153">
        <f>P2B!E41*2.4</f>
        <v>0</v>
      </c>
      <c r="F41" s="153">
        <f>P2B!F41*2.4</f>
        <v>0</v>
      </c>
      <c r="G41" s="153">
        <f>P2B!G41*2.4</f>
        <v>0</v>
      </c>
      <c r="H41" s="153">
        <f>P2B!H41*2.4</f>
        <v>12.0483192</v>
      </c>
    </row>
    <row r="42" spans="1:8">
      <c r="A42" s="153" t="str">
        <f>P2B!A42</f>
        <v>132 KV</v>
      </c>
      <c r="B42" s="153" t="str">
        <f>P2B!B42</f>
        <v>132/33 KV Runisaidpur</v>
      </c>
      <c r="C42" s="153">
        <f>P2B!C42*2.4</f>
        <v>0</v>
      </c>
      <c r="D42" s="153">
        <f>P2B!D42*2.4</f>
        <v>13.5508104</v>
      </c>
      <c r="E42" s="153">
        <f>P2B!E42*2.4</f>
        <v>0</v>
      </c>
      <c r="F42" s="153">
        <f>P2B!F42*2.4</f>
        <v>0</v>
      </c>
      <c r="G42" s="153">
        <f>P2B!G42*2.4</f>
        <v>0</v>
      </c>
      <c r="H42" s="153">
        <f>P2B!H42*2.4</f>
        <v>13.5508104</v>
      </c>
    </row>
    <row r="43" spans="1:8">
      <c r="A43" s="153" t="str">
        <f>P2B!A43</f>
        <v>132 KV</v>
      </c>
      <c r="B43" s="153" t="str">
        <f>P2B!B43</f>
        <v>132/33 KV Sheetalpur</v>
      </c>
      <c r="C43" s="153">
        <f>P2B!C43*2.4</f>
        <v>0</v>
      </c>
      <c r="D43" s="153">
        <f>P2B!D43*2.4</f>
        <v>12.1415112</v>
      </c>
      <c r="E43" s="153">
        <f>P2B!E43*2.4</f>
        <v>0</v>
      </c>
      <c r="F43" s="153">
        <f>P2B!F43*2.4</f>
        <v>0</v>
      </c>
      <c r="G43" s="153">
        <f>P2B!G43*2.4</f>
        <v>0</v>
      </c>
      <c r="H43" s="153">
        <f>P2B!H43*2.4</f>
        <v>12.1415112</v>
      </c>
    </row>
    <row r="44" spans="1:8">
      <c r="A44" s="153" t="str">
        <f>P2B!A44</f>
        <v>132 KV</v>
      </c>
      <c r="B44" s="153" t="str">
        <f>P2B!B44</f>
        <v>132/33 KV Siwan</v>
      </c>
      <c r="C44" s="153">
        <f>P2B!C44*2.4</f>
        <v>0</v>
      </c>
      <c r="D44" s="153">
        <f>P2B!D44*2.4</f>
        <v>0</v>
      </c>
      <c r="E44" s="153">
        <f>P2B!E44*2.4</f>
        <v>0</v>
      </c>
      <c r="F44" s="153">
        <f>P2B!F44*2.4</f>
        <v>0</v>
      </c>
      <c r="G44" s="153">
        <f>P2B!G44*2.4</f>
        <v>33.1443096</v>
      </c>
      <c r="H44" s="153">
        <f>P2B!H44*2.4</f>
        <v>33.1443096</v>
      </c>
    </row>
    <row r="45" spans="1:8">
      <c r="A45" s="153" t="str">
        <f>P2B!A45</f>
        <v>132 KV</v>
      </c>
      <c r="B45" s="153" t="str">
        <f>P2B!B45</f>
        <v>132/33 KV Vaishali</v>
      </c>
      <c r="C45" s="153">
        <f>P2B!C45*2.4</f>
        <v>0</v>
      </c>
      <c r="D45" s="153">
        <f>P2B!D45*2.4</f>
        <v>64.232279999999989</v>
      </c>
      <c r="E45" s="153">
        <f>P2B!E45*2.4</f>
        <v>0</v>
      </c>
      <c r="F45" s="153">
        <f>P2B!F45*2.4</f>
        <v>0</v>
      </c>
      <c r="G45" s="153">
        <f>P2B!G45*2.4</f>
        <v>0</v>
      </c>
      <c r="H45" s="153">
        <f>P2B!H45*2.4</f>
        <v>64.232277600000003</v>
      </c>
    </row>
    <row r="46" spans="1:8">
      <c r="A46" s="153" t="str">
        <f>P2B!A46</f>
        <v>132 KV</v>
      </c>
      <c r="B46" s="153" t="str">
        <f>P2B!B46</f>
        <v>132/33 Mushrakh</v>
      </c>
      <c r="C46" s="153">
        <f>P2B!C46*2.4</f>
        <v>3.9971615999999996</v>
      </c>
      <c r="D46" s="153">
        <f>P2B!D46*2.4</f>
        <v>0</v>
      </c>
      <c r="E46" s="153">
        <f>P2B!E46*2.4</f>
        <v>0</v>
      </c>
      <c r="F46" s="153">
        <f>P2B!F46*2.4</f>
        <v>0</v>
      </c>
      <c r="G46" s="153">
        <f>P2B!G46*2.4</f>
        <v>0</v>
      </c>
      <c r="H46" s="153">
        <f>P2B!H46*2.4</f>
        <v>3.9971615999999996</v>
      </c>
    </row>
    <row r="47" spans="1:8">
      <c r="A47" s="153" t="str">
        <f>P2B!A47</f>
        <v>132 KV</v>
      </c>
      <c r="B47" s="153" t="str">
        <f>P2B!B47</f>
        <v>132/33 Ramnagar</v>
      </c>
      <c r="C47" s="153">
        <f>P2B!C47*2.4</f>
        <v>8.1825455999999992</v>
      </c>
      <c r="D47" s="153">
        <f>P2B!D47*2.4</f>
        <v>21.203147999999999</v>
      </c>
      <c r="E47" s="153">
        <f>P2B!E47*2.4</f>
        <v>0</v>
      </c>
      <c r="F47" s="153">
        <f>P2B!F47*2.4</f>
        <v>0</v>
      </c>
      <c r="G47" s="153">
        <f>P2B!G47*2.4</f>
        <v>0</v>
      </c>
      <c r="H47" s="153">
        <f>P2B!H47*2.4</f>
        <v>29.3856936</v>
      </c>
    </row>
    <row r="48" spans="1:8">
      <c r="A48" s="153" t="str">
        <f>P2B!A48</f>
        <v>132 KV</v>
      </c>
      <c r="B48" s="153" t="str">
        <f>P2B!B48</f>
        <v>132/33 Samastipur</v>
      </c>
      <c r="C48" s="153">
        <f>P2B!C48*2.4</f>
        <v>0</v>
      </c>
      <c r="D48" s="153">
        <f>P2B!D48*2.4</f>
        <v>0</v>
      </c>
      <c r="E48" s="153">
        <f>P2B!E48*2.4</f>
        <v>0</v>
      </c>
      <c r="F48" s="153">
        <f>P2B!F48*2.4</f>
        <v>0</v>
      </c>
      <c r="G48" s="153">
        <f>P2B!G48*2.4</f>
        <v>89.178064800000001</v>
      </c>
      <c r="H48" s="153">
        <f>P2B!H48*2.4</f>
        <v>89.178064800000001</v>
      </c>
    </row>
    <row r="49" spans="1:8">
      <c r="A49" s="153" t="str">
        <f>P2B!A49</f>
        <v>132 KV</v>
      </c>
      <c r="B49" s="153" t="str">
        <f>P2B!B49</f>
        <v>132/33 kV Valmikinagar</v>
      </c>
      <c r="C49" s="153">
        <f>P2B!C49*2.4</f>
        <v>163.64030880000001</v>
      </c>
      <c r="D49" s="153">
        <f>P2B!D49*2.4</f>
        <v>0</v>
      </c>
      <c r="E49" s="153">
        <f>P2B!E49*2.4</f>
        <v>0</v>
      </c>
      <c r="F49" s="153">
        <f>P2B!F49*2.4</f>
        <v>0</v>
      </c>
      <c r="G49" s="153">
        <f>P2B!G49*2.4</f>
        <v>0</v>
      </c>
      <c r="H49" s="153">
        <f>P2B!H49*2.4</f>
        <v>163.64030880000001</v>
      </c>
    </row>
    <row r="50" spans="1:8">
      <c r="A50" s="153" t="str">
        <f>P2B!A50</f>
        <v>132 KV</v>
      </c>
      <c r="B50" s="153" t="str">
        <f>P2B!B50</f>
        <v>220/132/33 KV Gopalganj</v>
      </c>
      <c r="C50" s="153">
        <f>P2B!C50*2.4</f>
        <v>1.6899120000000001</v>
      </c>
      <c r="D50" s="153">
        <f>P2B!D50*2.4</f>
        <v>0</v>
      </c>
      <c r="E50" s="153">
        <f>P2B!E50*2.4</f>
        <v>0</v>
      </c>
      <c r="F50" s="153">
        <f>P2B!F50*2.4</f>
        <v>0</v>
      </c>
      <c r="G50" s="153">
        <f>P2B!G50*2.4</f>
        <v>0</v>
      </c>
      <c r="H50" s="153">
        <f>P2B!H50*2.4</f>
        <v>1.6899120000000001</v>
      </c>
    </row>
    <row r="51" spans="1:8">
      <c r="A51" s="153" t="str">
        <f>P2B!A51</f>
        <v>132 KV</v>
      </c>
      <c r="B51" s="153" t="str">
        <f>P2B!B51</f>
        <v>220/132/33 KV Madhepura</v>
      </c>
      <c r="C51" s="153">
        <f>P2B!C51*2.4</f>
        <v>0</v>
      </c>
      <c r="D51" s="153">
        <f>P2B!D51*2.4</f>
        <v>0</v>
      </c>
      <c r="E51" s="153">
        <f>P2B!E51*2.4</f>
        <v>0</v>
      </c>
      <c r="F51" s="153">
        <f>P2B!F51*2.4</f>
        <v>0</v>
      </c>
      <c r="G51" s="153">
        <f>P2B!G51*2.4</f>
        <v>26.587267199999999</v>
      </c>
      <c r="H51" s="153">
        <f>P2B!H51*2.4</f>
        <v>26.587267199999999</v>
      </c>
    </row>
    <row r="52" spans="1:8">
      <c r="A52" s="153" t="str">
        <f>P2B!A52</f>
        <v>132 KV</v>
      </c>
      <c r="B52" s="153" t="str">
        <f>P2B!B52</f>
        <v>220/132/33 KV Motipur</v>
      </c>
      <c r="C52" s="153">
        <f>P2B!C52*2.4</f>
        <v>0</v>
      </c>
      <c r="D52" s="153">
        <f>P2B!D52*2.4</f>
        <v>0</v>
      </c>
      <c r="E52" s="153">
        <f>P2B!E52*2.4</f>
        <v>0</v>
      </c>
      <c r="F52" s="153">
        <f>P2B!F52*2.4</f>
        <v>0</v>
      </c>
      <c r="G52" s="153">
        <f>P2B!G52*2.4</f>
        <v>22.396706399999999</v>
      </c>
      <c r="H52" s="153">
        <f>P2B!H52*2.4</f>
        <v>22.396706399999999</v>
      </c>
    </row>
    <row r="53" spans="1:8">
      <c r="A53" s="153" t="str">
        <f>P2B!A53</f>
        <v>132 KV</v>
      </c>
      <c r="B53" s="153" t="str">
        <f>P2B!B53</f>
        <v>132/33 KV Banka(New)</v>
      </c>
      <c r="C53" s="153">
        <f>P2B!C53*2.4</f>
        <v>0</v>
      </c>
      <c r="D53" s="153">
        <f>P2B!D53*2.4</f>
        <v>0</v>
      </c>
      <c r="E53" s="153">
        <f>P2B!E53*2.4</f>
        <v>0</v>
      </c>
      <c r="F53" s="153">
        <f>P2B!F53*2.4</f>
        <v>11.2049424</v>
      </c>
      <c r="G53" s="153">
        <f>P2B!G53*2.4</f>
        <v>0</v>
      </c>
      <c r="H53" s="153">
        <f>P2B!H53*2.4</f>
        <v>11.2049424</v>
      </c>
    </row>
    <row r="54" spans="1:8">
      <c r="A54" s="153" t="str">
        <f>P2B!A54</f>
        <v>132 KV</v>
      </c>
      <c r="B54" s="153" t="str">
        <f>P2B!B54</f>
        <v>132/33 KV Jamalpur</v>
      </c>
      <c r="C54" s="153">
        <f>P2B!C54*2.4</f>
        <v>0</v>
      </c>
      <c r="D54" s="153">
        <f>P2B!D54*2.4</f>
        <v>0</v>
      </c>
      <c r="E54" s="153">
        <f>P2B!E54*2.4</f>
        <v>0</v>
      </c>
      <c r="F54" s="153">
        <f>P2B!F54*2.4</f>
        <v>27.751943999999998</v>
      </c>
      <c r="G54" s="153">
        <f>P2B!G54*2.4</f>
        <v>0</v>
      </c>
      <c r="H54" s="153">
        <f>P2B!H54*2.4</f>
        <v>27.751936799999999</v>
      </c>
    </row>
    <row r="55" spans="1:8">
      <c r="A55" s="153" t="str">
        <f>P2B!A55</f>
        <v>132 KV</v>
      </c>
      <c r="B55" s="153" t="str">
        <f>P2B!B55</f>
        <v>132/33 KV Jamui</v>
      </c>
      <c r="C55" s="153">
        <f>P2B!C55*2.4</f>
        <v>0</v>
      </c>
      <c r="D55" s="153">
        <f>P2B!D55*2.4</f>
        <v>0</v>
      </c>
      <c r="E55" s="153">
        <f>P2B!E55*2.4</f>
        <v>0</v>
      </c>
      <c r="F55" s="153">
        <f>P2B!F55*2.4</f>
        <v>0</v>
      </c>
      <c r="G55" s="153">
        <f>P2B!G55*2.4</f>
        <v>41.651231999999993</v>
      </c>
      <c r="H55" s="153">
        <f>P2B!H55*2.4</f>
        <v>41.651231999999993</v>
      </c>
    </row>
    <row r="56" spans="1:8">
      <c r="A56" s="153" t="str">
        <f>P2B!A56</f>
        <v>132 KV</v>
      </c>
      <c r="B56" s="153" t="str">
        <f>P2B!B56</f>
        <v>132/33 KV Katihar</v>
      </c>
      <c r="C56" s="153">
        <f>P2B!C56*2.4</f>
        <v>0</v>
      </c>
      <c r="D56" s="153">
        <f>P2B!D56*2.4</f>
        <v>0</v>
      </c>
      <c r="E56" s="153">
        <f>P2B!E56*2.4</f>
        <v>0</v>
      </c>
      <c r="F56" s="153">
        <f>P2B!F56*2.4</f>
        <v>0</v>
      </c>
      <c r="G56" s="153">
        <f>P2B!G56*2.4</f>
        <v>42.629964000000001</v>
      </c>
      <c r="H56" s="153">
        <f>P2B!H56*2.4</f>
        <v>42.629964000000001</v>
      </c>
    </row>
    <row r="57" spans="1:8">
      <c r="A57" s="153" t="str">
        <f>P2B!A57</f>
        <v>132 KV</v>
      </c>
      <c r="B57" s="153" t="str">
        <f>P2B!B57</f>
        <v>132/33 KV Lakhisarai</v>
      </c>
      <c r="C57" s="153">
        <f>P2B!C57*2.4</f>
        <v>0</v>
      </c>
      <c r="D57" s="153">
        <f>P2B!D57*2.4</f>
        <v>0</v>
      </c>
      <c r="E57" s="153">
        <f>P2B!E57*2.4</f>
        <v>0</v>
      </c>
      <c r="F57" s="153">
        <f>P2B!F57*2.4</f>
        <v>0</v>
      </c>
      <c r="G57" s="153">
        <f>P2B!G57*2.4</f>
        <v>68.257991999999987</v>
      </c>
      <c r="H57" s="153">
        <f>P2B!H57*2.4</f>
        <v>68.257991999999987</v>
      </c>
    </row>
    <row r="58" spans="1:8">
      <c r="A58" s="153" t="str">
        <f>P2B!A58</f>
        <v>132 KV</v>
      </c>
      <c r="B58" s="153" t="str">
        <f>P2B!B58</f>
        <v>132/33 KV Naugachia</v>
      </c>
      <c r="C58" s="153">
        <f>P2B!C58*2.4</f>
        <v>0</v>
      </c>
      <c r="D58" s="153">
        <f>P2B!D58*2.4</f>
        <v>0</v>
      </c>
      <c r="E58" s="153">
        <f>P2B!E58*2.4</f>
        <v>0</v>
      </c>
      <c r="F58" s="153">
        <f>P2B!F58*2.4</f>
        <v>35.862407999999995</v>
      </c>
      <c r="G58" s="153">
        <f>P2B!G58*2.4</f>
        <v>0</v>
      </c>
      <c r="H58" s="153">
        <f>P2B!H58*2.4</f>
        <v>35.862400799999996</v>
      </c>
    </row>
    <row r="59" spans="1:8">
      <c r="A59" s="153" t="str">
        <f>P2B!A59</f>
        <v>132 KV</v>
      </c>
      <c r="B59" s="153" t="str">
        <f>P2B!B59</f>
        <v>132/33 KV Sabour</v>
      </c>
      <c r="C59" s="153">
        <f>P2B!C59*2.4</f>
        <v>0</v>
      </c>
      <c r="D59" s="153">
        <f>P2B!D59*2.4</f>
        <v>0</v>
      </c>
      <c r="E59" s="153">
        <f>P2B!E59*2.4</f>
        <v>0</v>
      </c>
      <c r="F59" s="153">
        <f>P2B!F59*2.4</f>
        <v>23.789642399999998</v>
      </c>
      <c r="G59" s="153">
        <f>P2B!G59*2.4</f>
        <v>0</v>
      </c>
      <c r="H59" s="153">
        <f>P2B!H59*2.4</f>
        <v>23.789642399999998</v>
      </c>
    </row>
    <row r="60" spans="1:8">
      <c r="A60" s="153" t="str">
        <f>P2B!A60</f>
        <v>132 KV</v>
      </c>
      <c r="B60" s="153" t="str">
        <f>P2B!B60</f>
        <v>132/33 KV Khagaria</v>
      </c>
      <c r="C60" s="153">
        <f>P2B!C60*2.4</f>
        <v>0</v>
      </c>
      <c r="D60" s="153">
        <f>P2B!D60*2.4</f>
        <v>0</v>
      </c>
      <c r="E60" s="153">
        <f>P2B!E60*2.4</f>
        <v>0</v>
      </c>
      <c r="F60" s="153">
        <f>P2B!F60*2.4</f>
        <v>0</v>
      </c>
      <c r="G60" s="153">
        <f>P2B!G60*2.4</f>
        <v>35.428199999999997</v>
      </c>
      <c r="H60" s="153">
        <f>P2B!H60*2.4</f>
        <v>35.428199999999997</v>
      </c>
    </row>
    <row r="61" spans="1:8">
      <c r="A61" s="153" t="str">
        <f>P2B!A61</f>
        <v>132 KV</v>
      </c>
      <c r="B61" s="153" t="str">
        <f>P2B!B61</f>
        <v>BTPS STAGE I</v>
      </c>
      <c r="C61" s="153">
        <f>P2B!C61*2.4</f>
        <v>88.666305600000001</v>
      </c>
      <c r="D61" s="153">
        <f>P2B!D61*2.4</f>
        <v>0</v>
      </c>
      <c r="E61" s="153">
        <f>P2B!E61*2.4</f>
        <v>0</v>
      </c>
      <c r="F61" s="153">
        <f>P2B!F61*2.4</f>
        <v>0</v>
      </c>
      <c r="G61" s="153">
        <f>P2B!G61*2.4</f>
        <v>0</v>
      </c>
      <c r="H61" s="153">
        <f>P2B!H61*2.4</f>
        <v>88.666305600000001</v>
      </c>
    </row>
    <row r="62" spans="1:8">
      <c r="A62" s="153">
        <f>P2B!A62</f>
        <v>0</v>
      </c>
      <c r="B62" s="153">
        <f>P2B!B62</f>
        <v>0</v>
      </c>
      <c r="C62" s="153">
        <f>P2B!C62*2.4</f>
        <v>0</v>
      </c>
      <c r="D62" s="153">
        <f>P2B!D62*2.4</f>
        <v>0</v>
      </c>
      <c r="E62" s="153">
        <f>P2B!E62*2.4</f>
        <v>0</v>
      </c>
      <c r="F62" s="153">
        <f>P2B!F62*2.4</f>
        <v>0</v>
      </c>
      <c r="G62" s="153">
        <f>P2B!G62*2.4</f>
        <v>0</v>
      </c>
      <c r="H62" s="153">
        <f>P2B!H62*2.4</f>
        <v>0</v>
      </c>
    </row>
    <row r="63" spans="1:8">
      <c r="A63" s="153" t="str">
        <f>P2B!A63</f>
        <v>33 KV</v>
      </c>
      <c r="B63" s="153" t="str">
        <f>P2B!B63</f>
        <v>132/33 KV Ara</v>
      </c>
      <c r="C63" s="153">
        <f>P2B!C63*2.4</f>
        <v>0</v>
      </c>
      <c r="D63" s="153">
        <f>P2B!D63*2.4</f>
        <v>0</v>
      </c>
      <c r="E63" s="153">
        <f>P2B!E63*2.4</f>
        <v>641.35250159999998</v>
      </c>
      <c r="F63" s="153">
        <f>P2B!F63*2.4</f>
        <v>0</v>
      </c>
      <c r="G63" s="153">
        <f>P2B!G63*2.4</f>
        <v>0</v>
      </c>
      <c r="H63" s="153">
        <f>P2B!H63*2.4</f>
        <v>641.35250159999998</v>
      </c>
    </row>
    <row r="64" spans="1:8">
      <c r="A64" s="153" t="str">
        <f>P2B!A64</f>
        <v>33 KV</v>
      </c>
      <c r="B64" s="153" t="str">
        <f>P2B!B64</f>
        <v>132/33 KV Ataula</v>
      </c>
      <c r="C64" s="153">
        <f>P2B!C64*2.4</f>
        <v>0</v>
      </c>
      <c r="D64" s="153">
        <f>P2B!D64*2.4</f>
        <v>0</v>
      </c>
      <c r="E64" s="153">
        <f>P2B!E64*2.4</f>
        <v>341.22926399999994</v>
      </c>
      <c r="F64" s="153">
        <f>P2B!F64*2.4</f>
        <v>0</v>
      </c>
      <c r="G64" s="153">
        <f>P2B!G64*2.4</f>
        <v>0</v>
      </c>
      <c r="H64" s="153">
        <f>P2B!H64*2.4</f>
        <v>341.22926399999994</v>
      </c>
    </row>
    <row r="65" spans="1:8">
      <c r="A65" s="153" t="str">
        <f>P2B!A65</f>
        <v>33 KV</v>
      </c>
      <c r="B65" s="153" t="str">
        <f>P2B!B65</f>
        <v>132/33 KV Aurangabad</v>
      </c>
      <c r="C65" s="153">
        <f>P2B!C65*2.4</f>
        <v>0</v>
      </c>
      <c r="D65" s="153">
        <f>P2B!D65*2.4</f>
        <v>0</v>
      </c>
      <c r="E65" s="153">
        <f>P2B!E65*2.4</f>
        <v>483.43055519999996</v>
      </c>
      <c r="F65" s="153">
        <f>P2B!F65*2.4</f>
        <v>0</v>
      </c>
      <c r="G65" s="153">
        <f>P2B!G65*2.4</f>
        <v>0</v>
      </c>
      <c r="H65" s="153">
        <f>P2B!H65*2.4</f>
        <v>483.43055519999996</v>
      </c>
    </row>
    <row r="66" spans="1:8">
      <c r="A66" s="153" t="str">
        <f>P2B!A66</f>
        <v>33 KV</v>
      </c>
      <c r="B66" s="153" t="str">
        <f>P2B!B66</f>
        <v>132/33 KV Banjari</v>
      </c>
      <c r="C66" s="153">
        <f>P2B!C66*2.4</f>
        <v>0</v>
      </c>
      <c r="D66" s="153">
        <f>P2B!D66*2.4</f>
        <v>0</v>
      </c>
      <c r="E66" s="153">
        <f>P2B!E66*2.4</f>
        <v>129.6450552</v>
      </c>
      <c r="F66" s="153">
        <f>P2B!F66*2.4</f>
        <v>0</v>
      </c>
      <c r="G66" s="153">
        <f>P2B!G66*2.4</f>
        <v>0</v>
      </c>
      <c r="H66" s="153">
        <f>P2B!H66*2.4</f>
        <v>129.6450552</v>
      </c>
    </row>
    <row r="67" spans="1:8">
      <c r="A67" s="153" t="str">
        <f>P2B!A67</f>
        <v>33 KV</v>
      </c>
      <c r="B67" s="153" t="str">
        <f>P2B!B67</f>
        <v>132/33 KV Barh</v>
      </c>
      <c r="C67" s="153">
        <f>P2B!C67*2.4</f>
        <v>0</v>
      </c>
      <c r="D67" s="153">
        <f>P2B!D67*2.4</f>
        <v>0</v>
      </c>
      <c r="E67" s="153">
        <f>P2B!E67*2.4</f>
        <v>241.68592319999999</v>
      </c>
      <c r="F67" s="153">
        <f>P2B!F67*2.4</f>
        <v>0</v>
      </c>
      <c r="G67" s="153">
        <f>P2B!G67*2.4</f>
        <v>0</v>
      </c>
      <c r="H67" s="153">
        <f>P2B!H67*2.4</f>
        <v>241.68592319999999</v>
      </c>
    </row>
    <row r="68" spans="1:8">
      <c r="A68" s="153" t="str">
        <f>P2B!A68</f>
        <v>33 KV</v>
      </c>
      <c r="B68" s="153" t="str">
        <f>P2B!B68</f>
        <v>132/33 KV Baripahari</v>
      </c>
      <c r="C68" s="153">
        <f>P2B!C68*2.4</f>
        <v>0</v>
      </c>
      <c r="D68" s="153">
        <f>P2B!D68*2.4</f>
        <v>0</v>
      </c>
      <c r="E68" s="153">
        <f>P2B!E68*2.4</f>
        <v>547.16475600000001</v>
      </c>
      <c r="F68" s="153">
        <f>P2B!F68*2.4</f>
        <v>0</v>
      </c>
      <c r="G68" s="153">
        <f>P2B!G68*2.4</f>
        <v>0</v>
      </c>
      <c r="H68" s="153">
        <f>P2B!H68*2.4</f>
        <v>547.16475600000001</v>
      </c>
    </row>
    <row r="69" spans="1:8">
      <c r="A69" s="153" t="str">
        <f>P2B!A69</f>
        <v>33 KV</v>
      </c>
      <c r="B69" s="153" t="str">
        <f>P2B!B69</f>
        <v>132/33 KV Belaganj</v>
      </c>
      <c r="C69" s="153">
        <f>P2B!C69*2.4</f>
        <v>0</v>
      </c>
      <c r="D69" s="153">
        <f>P2B!D69*2.4</f>
        <v>0</v>
      </c>
      <c r="E69" s="153">
        <f>P2B!E69*2.4</f>
        <v>180.6166824</v>
      </c>
      <c r="F69" s="153">
        <f>P2B!F69*2.4</f>
        <v>0</v>
      </c>
      <c r="G69" s="153">
        <f>P2B!G69*2.4</f>
        <v>0</v>
      </c>
      <c r="H69" s="153">
        <f>P2B!H69*2.4</f>
        <v>180.6166824</v>
      </c>
    </row>
    <row r="70" spans="1:8">
      <c r="A70" s="153" t="str">
        <f>P2B!A70</f>
        <v>33 KV</v>
      </c>
      <c r="B70" s="153" t="str">
        <f>P2B!B70</f>
        <v>132/33 KV Bikramganj</v>
      </c>
      <c r="C70" s="153">
        <f>P2B!C70*2.4</f>
        <v>0</v>
      </c>
      <c r="D70" s="153">
        <f>P2B!D70*2.4</f>
        <v>0</v>
      </c>
      <c r="E70" s="153">
        <f>P2B!E70*2.4</f>
        <v>448.67459279999997</v>
      </c>
      <c r="F70" s="153">
        <f>P2B!F70*2.4</f>
        <v>0</v>
      </c>
      <c r="G70" s="153">
        <f>P2B!G70*2.4</f>
        <v>0</v>
      </c>
      <c r="H70" s="153">
        <f>P2B!H70*2.4</f>
        <v>448.67459279999997</v>
      </c>
    </row>
    <row r="71" spans="1:8">
      <c r="A71" s="153" t="str">
        <f>P2B!A71</f>
        <v>33 KV</v>
      </c>
      <c r="B71" s="153" t="str">
        <f>P2B!B71</f>
        <v>132/33 KV Buxar</v>
      </c>
      <c r="C71" s="153">
        <f>P2B!C71*2.4</f>
        <v>0</v>
      </c>
      <c r="D71" s="153">
        <f>P2B!D71*2.4</f>
        <v>0</v>
      </c>
      <c r="E71" s="153">
        <f>P2B!E71*2.4</f>
        <v>374.49730800000003</v>
      </c>
      <c r="F71" s="153">
        <f>P2B!F71*2.4</f>
        <v>0</v>
      </c>
      <c r="G71" s="153">
        <f>P2B!G71*2.4</f>
        <v>0</v>
      </c>
      <c r="H71" s="153">
        <f>P2B!H71*2.4</f>
        <v>374.49730800000003</v>
      </c>
    </row>
    <row r="72" spans="1:8">
      <c r="A72" s="153" t="str">
        <f>P2B!A72</f>
        <v>33 KV</v>
      </c>
      <c r="B72" s="153" t="str">
        <f>P2B!B72</f>
        <v>132/33 KV Chandauti(Gaya)</v>
      </c>
      <c r="C72" s="153">
        <f>P2B!C72*2.4</f>
        <v>0</v>
      </c>
      <c r="D72" s="153">
        <f>P2B!D72*2.4</f>
        <v>0</v>
      </c>
      <c r="E72" s="153">
        <f>P2B!E72*2.4</f>
        <v>609.70862880000004</v>
      </c>
      <c r="F72" s="153">
        <f>P2B!F72*2.4</f>
        <v>0</v>
      </c>
      <c r="G72" s="153">
        <f>P2B!G72*2.4</f>
        <v>0</v>
      </c>
      <c r="H72" s="153">
        <f>P2B!H72*2.4</f>
        <v>609.70862880000004</v>
      </c>
    </row>
    <row r="73" spans="1:8">
      <c r="A73" s="153" t="str">
        <f>P2B!A73</f>
        <v>33 KV</v>
      </c>
      <c r="B73" s="153" t="str">
        <f>P2B!B73</f>
        <v>132/33 KV Digha</v>
      </c>
      <c r="C73" s="153">
        <f>P2B!C73*2.4</f>
        <v>0</v>
      </c>
      <c r="D73" s="153">
        <f>P2B!D73*2.4</f>
        <v>0</v>
      </c>
      <c r="E73" s="153">
        <f>P2B!E73*2.4</f>
        <v>747.35915039999998</v>
      </c>
      <c r="F73" s="153">
        <f>P2B!F73*2.4</f>
        <v>0</v>
      </c>
      <c r="G73" s="153">
        <f>P2B!G73*2.4</f>
        <v>0</v>
      </c>
      <c r="H73" s="153">
        <f>P2B!H73*2.4</f>
        <v>747.35915039999998</v>
      </c>
    </row>
    <row r="74" spans="1:8">
      <c r="A74" s="153" t="str">
        <f>P2B!A74</f>
        <v>33 KV</v>
      </c>
      <c r="B74" s="153" t="str">
        <f>P2B!B74</f>
        <v>132/33 KV Dumroan</v>
      </c>
      <c r="C74" s="153">
        <f>P2B!C74*2.4</f>
        <v>0</v>
      </c>
      <c r="D74" s="153">
        <f>P2B!D74*2.4</f>
        <v>0</v>
      </c>
      <c r="E74" s="153">
        <f>P2B!E74*2.4</f>
        <v>396.9116904</v>
      </c>
      <c r="F74" s="153">
        <f>P2B!F74*2.4</f>
        <v>0</v>
      </c>
      <c r="G74" s="153">
        <f>P2B!G74*2.4</f>
        <v>0</v>
      </c>
      <c r="H74" s="153">
        <f>P2B!H74*2.4</f>
        <v>396.9116904</v>
      </c>
    </row>
    <row r="75" spans="1:8">
      <c r="A75" s="153" t="str">
        <f>P2B!A75</f>
        <v>33 KV</v>
      </c>
      <c r="B75" s="153" t="str">
        <f>P2B!B75</f>
        <v>132/33 KV Ekangarsarai</v>
      </c>
      <c r="C75" s="153">
        <f>P2B!C75*2.4</f>
        <v>0</v>
      </c>
      <c r="D75" s="153">
        <f>P2B!D75*2.4</f>
        <v>0</v>
      </c>
      <c r="E75" s="153">
        <f>P2B!E75*2.4</f>
        <v>346.28605679999998</v>
      </c>
      <c r="F75" s="153">
        <f>P2B!F75*2.4</f>
        <v>0</v>
      </c>
      <c r="G75" s="153">
        <f>P2B!G75*2.4</f>
        <v>0</v>
      </c>
      <c r="H75" s="153">
        <f>P2B!H75*2.4</f>
        <v>346.28605679999998</v>
      </c>
    </row>
    <row r="76" spans="1:8">
      <c r="A76" s="153" t="str">
        <f>P2B!A76</f>
        <v>33 KV</v>
      </c>
      <c r="B76" s="153" t="str">
        <f>P2B!B76</f>
        <v>132/33 KV Gaighat</v>
      </c>
      <c r="C76" s="153">
        <f>P2B!C76*2.4</f>
        <v>0</v>
      </c>
      <c r="D76" s="153">
        <f>P2B!D76*2.4</f>
        <v>0</v>
      </c>
      <c r="E76" s="153">
        <f>P2B!E76*2.4</f>
        <v>707.16431519999992</v>
      </c>
      <c r="F76" s="153">
        <f>P2B!F76*2.4</f>
        <v>0</v>
      </c>
      <c r="G76" s="153">
        <f>P2B!G76*2.4</f>
        <v>0</v>
      </c>
      <c r="H76" s="153">
        <f>P2B!H76*2.4</f>
        <v>707.16431519999992</v>
      </c>
    </row>
    <row r="77" spans="1:8">
      <c r="A77" s="153" t="str">
        <f>P2B!A77</f>
        <v>33 KV</v>
      </c>
      <c r="B77" s="153" t="str">
        <f>P2B!B77</f>
        <v>132/33 KV Goh</v>
      </c>
      <c r="C77" s="153">
        <f>P2B!C77*2.4</f>
        <v>0</v>
      </c>
      <c r="D77" s="153">
        <f>P2B!D77*2.4</f>
        <v>0</v>
      </c>
      <c r="E77" s="153">
        <f>P2B!E77*2.4</f>
        <v>203.7026448</v>
      </c>
      <c r="F77" s="153">
        <f>P2B!F77*2.4</f>
        <v>0</v>
      </c>
      <c r="G77" s="153">
        <f>P2B!G77*2.4</f>
        <v>0</v>
      </c>
      <c r="H77" s="153">
        <f>P2B!H77*2.4</f>
        <v>203.7026448</v>
      </c>
    </row>
    <row r="78" spans="1:8">
      <c r="A78" s="153" t="str">
        <f>P2B!A78</f>
        <v>33 KV</v>
      </c>
      <c r="B78" s="153" t="str">
        <f>P2B!B78</f>
        <v>132/33 KV Harnaut</v>
      </c>
      <c r="C78" s="153">
        <f>P2B!C78*2.4</f>
        <v>0</v>
      </c>
      <c r="D78" s="153">
        <f>P2B!D78*2.4</f>
        <v>0</v>
      </c>
      <c r="E78" s="153">
        <f>P2B!E78*2.4</f>
        <v>325.22626320000001</v>
      </c>
      <c r="F78" s="153">
        <f>P2B!F78*2.4</f>
        <v>0</v>
      </c>
      <c r="G78" s="153">
        <f>P2B!G78*2.4</f>
        <v>0</v>
      </c>
      <c r="H78" s="153">
        <f>P2B!H78*2.4</f>
        <v>325.22626320000001</v>
      </c>
    </row>
    <row r="79" spans="1:8">
      <c r="A79" s="153" t="str">
        <f>P2B!A79</f>
        <v>33 KV</v>
      </c>
      <c r="B79" s="153" t="str">
        <f>P2B!B79</f>
        <v>132/33 KV Hathidah</v>
      </c>
      <c r="C79" s="153">
        <f>P2B!C79*2.4</f>
        <v>0</v>
      </c>
      <c r="D79" s="153">
        <f>P2B!D79*2.4</f>
        <v>0</v>
      </c>
      <c r="E79" s="153">
        <f>P2B!E79*2.4</f>
        <v>138.29782079999998</v>
      </c>
      <c r="F79" s="153">
        <f>P2B!F79*2.4</f>
        <v>0</v>
      </c>
      <c r="G79" s="153">
        <f>P2B!G79*2.4</f>
        <v>0</v>
      </c>
      <c r="H79" s="153">
        <f>P2B!H79*2.4</f>
        <v>138.29782079999998</v>
      </c>
    </row>
    <row r="80" spans="1:8">
      <c r="A80" s="153" t="str">
        <f>P2B!A80</f>
        <v>33 KV</v>
      </c>
      <c r="B80" s="153" t="str">
        <f>P2B!B80</f>
        <v>132/33 KV Hulasganj</v>
      </c>
      <c r="C80" s="153">
        <f>P2B!C80*2.4</f>
        <v>0</v>
      </c>
      <c r="D80" s="153">
        <f>P2B!D80*2.4</f>
        <v>0</v>
      </c>
      <c r="E80" s="153">
        <f>P2B!E80*2.4</f>
        <v>196.11125760000002</v>
      </c>
      <c r="F80" s="153">
        <f>P2B!F80*2.4</f>
        <v>0</v>
      </c>
      <c r="G80" s="153">
        <f>P2B!G80*2.4</f>
        <v>0</v>
      </c>
      <c r="H80" s="153">
        <f>P2B!H80*2.4</f>
        <v>196.11125760000002</v>
      </c>
    </row>
    <row r="81" spans="1:8">
      <c r="A81" s="153" t="str">
        <f>P2B!A81</f>
        <v>33 KV</v>
      </c>
      <c r="B81" s="153" t="str">
        <f>P2B!B81</f>
        <v>132/33 KV Imamganj</v>
      </c>
      <c r="C81" s="153">
        <f>P2B!C81*2.4</f>
        <v>0</v>
      </c>
      <c r="D81" s="153">
        <f>P2B!D81*2.4</f>
        <v>0</v>
      </c>
      <c r="E81" s="153">
        <f>P2B!E81*2.4</f>
        <v>173.36625839999999</v>
      </c>
      <c r="F81" s="153">
        <f>P2B!F81*2.4</f>
        <v>0</v>
      </c>
      <c r="G81" s="153">
        <f>P2B!G81*2.4</f>
        <v>0</v>
      </c>
      <c r="H81" s="153">
        <f>P2B!H81*2.4</f>
        <v>173.36625839999999</v>
      </c>
    </row>
    <row r="82" spans="1:8">
      <c r="A82" s="153" t="str">
        <f>P2B!A82</f>
        <v>33 KV</v>
      </c>
      <c r="B82" s="153" t="str">
        <f>P2B!B82</f>
        <v>132/33 KV Jagdishpur</v>
      </c>
      <c r="C82" s="153">
        <f>P2B!C82*2.4</f>
        <v>0</v>
      </c>
      <c r="D82" s="153">
        <f>P2B!D82*2.4</f>
        <v>0</v>
      </c>
      <c r="E82" s="153">
        <f>P2B!E82*2.4</f>
        <v>339.56083199999995</v>
      </c>
      <c r="F82" s="153">
        <f>P2B!F82*2.4</f>
        <v>0</v>
      </c>
      <c r="G82" s="153">
        <f>P2B!G82*2.4</f>
        <v>0</v>
      </c>
      <c r="H82" s="153">
        <f>P2B!H82*2.4</f>
        <v>339.56083199999995</v>
      </c>
    </row>
    <row r="83" spans="1:8">
      <c r="A83" s="153" t="str">
        <f>P2B!A83</f>
        <v>33 KV</v>
      </c>
      <c r="B83" s="153" t="str">
        <f>P2B!B83</f>
        <v>132/33 KV Jakkanpur</v>
      </c>
      <c r="C83" s="153">
        <f>P2B!C83*2.4</f>
        <v>0</v>
      </c>
      <c r="D83" s="153">
        <f>P2B!D83*2.4</f>
        <v>0</v>
      </c>
      <c r="E83" s="153">
        <f>P2B!E83*2.4</f>
        <v>619.62977280000007</v>
      </c>
      <c r="F83" s="153">
        <f>P2B!F83*2.4</f>
        <v>0</v>
      </c>
      <c r="G83" s="153">
        <f>P2B!G83*2.4</f>
        <v>0</v>
      </c>
      <c r="H83" s="153">
        <f>P2B!H83*2.4</f>
        <v>619.62977280000007</v>
      </c>
    </row>
    <row r="84" spans="1:8">
      <c r="A84" s="153" t="str">
        <f>P2B!A84</f>
        <v>33 KV</v>
      </c>
      <c r="B84" s="153" t="str">
        <f>P2B!B84</f>
        <v>132/33 KV Jehanabad</v>
      </c>
      <c r="C84" s="153">
        <f>P2B!C84*2.4</f>
        <v>0</v>
      </c>
      <c r="D84" s="153">
        <f>P2B!D84*2.4</f>
        <v>0</v>
      </c>
      <c r="E84" s="153">
        <f>P2B!E84*2.4</f>
        <v>357.67533599999996</v>
      </c>
      <c r="F84" s="153">
        <f>P2B!F84*2.4</f>
        <v>0</v>
      </c>
      <c r="G84" s="153">
        <f>P2B!G84*2.4</f>
        <v>0</v>
      </c>
      <c r="H84" s="153">
        <f>P2B!H84*2.4</f>
        <v>357.67533599999996</v>
      </c>
    </row>
    <row r="85" spans="1:8">
      <c r="A85" s="153" t="str">
        <f>P2B!A85</f>
        <v>33 KV</v>
      </c>
      <c r="B85" s="153" t="str">
        <f>P2B!B85</f>
        <v>132/33 KV Karamnasa</v>
      </c>
      <c r="C85" s="153">
        <f>P2B!C85*2.4</f>
        <v>0</v>
      </c>
      <c r="D85" s="153">
        <f>P2B!D85*2.4</f>
        <v>0</v>
      </c>
      <c r="E85" s="153">
        <f>P2B!E85*2.4</f>
        <v>231.5411904</v>
      </c>
      <c r="F85" s="153">
        <f>P2B!F85*2.4</f>
        <v>0</v>
      </c>
      <c r="G85" s="153">
        <f>P2B!G85*2.4</f>
        <v>0</v>
      </c>
      <c r="H85" s="153">
        <f>P2B!H85*2.4</f>
        <v>231.5411904</v>
      </c>
    </row>
    <row r="86" spans="1:8">
      <c r="A86" s="153" t="str">
        <f>P2B!A86</f>
        <v>33 KV</v>
      </c>
      <c r="B86" s="153" t="str">
        <f>P2B!B86</f>
        <v>132/33 KV Karbighaya</v>
      </c>
      <c r="C86" s="153">
        <f>P2B!C86*2.4</f>
        <v>0</v>
      </c>
      <c r="D86" s="153">
        <f>P2B!D86*2.4</f>
        <v>0</v>
      </c>
      <c r="E86" s="153">
        <f>P2B!E86*2.4</f>
        <v>500.39326799999998</v>
      </c>
      <c r="F86" s="153">
        <f>P2B!F86*2.4</f>
        <v>0</v>
      </c>
      <c r="G86" s="153">
        <f>P2B!G86*2.4</f>
        <v>0</v>
      </c>
      <c r="H86" s="153">
        <f>P2B!H86*2.4</f>
        <v>500.39326799999998</v>
      </c>
    </row>
    <row r="87" spans="1:8">
      <c r="A87" s="153" t="str">
        <f>P2B!A87</f>
        <v>33 KV</v>
      </c>
      <c r="B87" s="153" t="str">
        <f>P2B!B87</f>
        <v>132/33 KV Katra</v>
      </c>
      <c r="C87" s="153">
        <f>P2B!C87*2.4</f>
        <v>0</v>
      </c>
      <c r="D87" s="153">
        <f>P2B!D87*2.4</f>
        <v>0</v>
      </c>
      <c r="E87" s="153">
        <f>P2B!E87*2.4</f>
        <v>787.11768960000006</v>
      </c>
      <c r="F87" s="153">
        <f>P2B!F87*2.4</f>
        <v>0</v>
      </c>
      <c r="G87" s="153">
        <f>P2B!G87*2.4</f>
        <v>0</v>
      </c>
      <c r="H87" s="153">
        <f>P2B!H87*2.4</f>
        <v>787.11768960000006</v>
      </c>
    </row>
    <row r="88" spans="1:8">
      <c r="A88" s="153" t="str">
        <f>P2B!A88</f>
        <v>33 KV</v>
      </c>
      <c r="B88" s="153" t="str">
        <f>P2B!B88</f>
        <v>132/33 KV Kerpa</v>
      </c>
      <c r="C88" s="153">
        <f>P2B!C88*2.4</f>
        <v>0</v>
      </c>
      <c r="D88" s="153">
        <f>P2B!D88*2.4</f>
        <v>0</v>
      </c>
      <c r="E88" s="153">
        <f>P2B!E88*2.4</f>
        <v>131.492244</v>
      </c>
      <c r="F88" s="153">
        <f>P2B!F88*2.4</f>
        <v>0</v>
      </c>
      <c r="G88" s="153">
        <f>P2B!G88*2.4</f>
        <v>0</v>
      </c>
      <c r="H88" s="153">
        <f>P2B!H88*2.4</f>
        <v>131.492244</v>
      </c>
    </row>
    <row r="89" spans="1:8">
      <c r="A89" s="153" t="str">
        <f>P2B!A89</f>
        <v>33 KV</v>
      </c>
      <c r="B89" s="153" t="str">
        <f>P2B!B89</f>
        <v>132/33 KV Kochas</v>
      </c>
      <c r="C89" s="153">
        <f>P2B!C89*2.4</f>
        <v>0</v>
      </c>
      <c r="D89" s="153">
        <f>P2B!D89*2.4</f>
        <v>0</v>
      </c>
      <c r="E89" s="153">
        <f>P2B!E89*2.4</f>
        <v>268.0746456</v>
      </c>
      <c r="F89" s="153">
        <f>P2B!F89*2.4</f>
        <v>0</v>
      </c>
      <c r="G89" s="153">
        <f>P2B!G89*2.4</f>
        <v>0</v>
      </c>
      <c r="H89" s="153">
        <f>P2B!H89*2.4</f>
        <v>268.0746456</v>
      </c>
    </row>
    <row r="90" spans="1:8">
      <c r="A90" s="153" t="str">
        <f>P2B!A90</f>
        <v>33 KV</v>
      </c>
      <c r="B90" s="153" t="str">
        <f>P2B!B90</f>
        <v>132/33 KV Kudra</v>
      </c>
      <c r="C90" s="153">
        <f>P2B!C90*2.4</f>
        <v>0</v>
      </c>
      <c r="D90" s="153">
        <f>P2B!D90*2.4</f>
        <v>0</v>
      </c>
      <c r="E90" s="153">
        <f>P2B!E90*2.4</f>
        <v>160.4308968</v>
      </c>
      <c r="F90" s="153">
        <f>P2B!F90*2.4</f>
        <v>0</v>
      </c>
      <c r="G90" s="153">
        <f>P2B!G90*2.4</f>
        <v>0</v>
      </c>
      <c r="H90" s="153">
        <f>P2B!H90*2.4</f>
        <v>160.4308968</v>
      </c>
    </row>
    <row r="91" spans="1:8">
      <c r="A91" s="153" t="str">
        <f>P2B!A91</f>
        <v>33 KV</v>
      </c>
      <c r="B91" s="153" t="str">
        <f>P2B!B91</f>
        <v>132/33 KV Masaudhi</v>
      </c>
      <c r="C91" s="153">
        <f>P2B!C91*2.4</f>
        <v>0</v>
      </c>
      <c r="D91" s="153">
        <f>P2B!D91*2.4</f>
        <v>0</v>
      </c>
      <c r="E91" s="153">
        <f>P2B!E91*2.4</f>
        <v>311.06146080000002</v>
      </c>
      <c r="F91" s="153">
        <f>P2B!F91*2.4</f>
        <v>0</v>
      </c>
      <c r="G91" s="153">
        <f>P2B!G91*2.4</f>
        <v>0</v>
      </c>
      <c r="H91" s="153">
        <f>P2B!H91*2.4</f>
        <v>311.06146080000002</v>
      </c>
    </row>
    <row r="92" spans="1:8">
      <c r="A92" s="153" t="str">
        <f>P2B!A92</f>
        <v>33 KV</v>
      </c>
      <c r="B92" s="153" t="str">
        <f>P2B!B92</f>
        <v>132/33 KV Mithapur</v>
      </c>
      <c r="C92" s="153">
        <f>P2B!C92*2.4</f>
        <v>0</v>
      </c>
      <c r="D92" s="153">
        <f>P2B!D92*2.4</f>
        <v>0</v>
      </c>
      <c r="E92" s="153">
        <f>P2B!E92*2.4</f>
        <v>485.30285519999995</v>
      </c>
      <c r="F92" s="153">
        <f>P2B!F92*2.4</f>
        <v>0</v>
      </c>
      <c r="G92" s="153">
        <f>P2B!G92*2.4</f>
        <v>0</v>
      </c>
      <c r="H92" s="153">
        <f>P2B!H92*2.4</f>
        <v>485.30285519999995</v>
      </c>
    </row>
    <row r="93" spans="1:8">
      <c r="A93" s="153" t="str">
        <f>P2B!A93</f>
        <v>33 KV</v>
      </c>
      <c r="B93" s="153" t="str">
        <f>P2B!B93</f>
        <v>132/33 KV Mohania</v>
      </c>
      <c r="C93" s="153">
        <f>P2B!C93*2.4</f>
        <v>0</v>
      </c>
      <c r="D93" s="153">
        <f>P2B!D93*2.4</f>
        <v>0</v>
      </c>
      <c r="E93" s="153">
        <f>P2B!E93*2.4</f>
        <v>261.297012</v>
      </c>
      <c r="F93" s="153">
        <f>P2B!F93*2.4</f>
        <v>0</v>
      </c>
      <c r="G93" s="153">
        <f>P2B!G93*2.4</f>
        <v>0</v>
      </c>
      <c r="H93" s="153">
        <f>P2B!H93*2.4</f>
        <v>261.297012</v>
      </c>
    </row>
    <row r="94" spans="1:8">
      <c r="A94" s="153" t="str">
        <f>P2B!A94</f>
        <v>33 KV</v>
      </c>
      <c r="B94" s="153" t="str">
        <f>P2B!B94</f>
        <v>132/33 KV Mundeshwari(Bhabua)</v>
      </c>
      <c r="C94" s="153">
        <f>P2B!C94*2.4</f>
        <v>0</v>
      </c>
      <c r="D94" s="153">
        <f>P2B!D94*2.4</f>
        <v>0</v>
      </c>
      <c r="E94" s="153">
        <f>P2B!E94*2.4</f>
        <v>163.22130959999998</v>
      </c>
      <c r="F94" s="153">
        <f>P2B!F94*2.4</f>
        <v>0</v>
      </c>
      <c r="G94" s="153">
        <f>P2B!G94*2.4</f>
        <v>0</v>
      </c>
      <c r="H94" s="153">
        <f>P2B!H94*2.4</f>
        <v>163.22130959999998</v>
      </c>
    </row>
    <row r="95" spans="1:8">
      <c r="A95" s="153" t="str">
        <f>P2B!A95</f>
        <v>33 KV</v>
      </c>
      <c r="B95" s="153" t="str">
        <f>P2B!B95</f>
        <v>132/33 KV Nalanda</v>
      </c>
      <c r="C95" s="153">
        <f>P2B!C95*2.4</f>
        <v>0</v>
      </c>
      <c r="D95" s="153">
        <f>P2B!D95*2.4</f>
        <v>0</v>
      </c>
      <c r="E95" s="153">
        <f>P2B!E95*2.4</f>
        <v>188.56732079999998</v>
      </c>
      <c r="F95" s="153">
        <f>P2B!F95*2.4</f>
        <v>0</v>
      </c>
      <c r="G95" s="153">
        <f>P2B!G95*2.4</f>
        <v>0</v>
      </c>
      <c r="H95" s="153">
        <f>P2B!H95*2.4</f>
        <v>188.56732079999998</v>
      </c>
    </row>
    <row r="96" spans="1:8">
      <c r="A96" s="153" t="str">
        <f>P2B!A96</f>
        <v>33 KV</v>
      </c>
      <c r="B96" s="153" t="str">
        <f>P2B!B96</f>
        <v>132/33 KV Nawada</v>
      </c>
      <c r="C96" s="153">
        <f>P2B!C96*2.4</f>
        <v>0</v>
      </c>
      <c r="D96" s="153">
        <f>P2B!D96*2.4</f>
        <v>0</v>
      </c>
      <c r="E96" s="153">
        <f>P2B!E96*2.4</f>
        <v>527.76676320000001</v>
      </c>
      <c r="F96" s="153">
        <f>P2B!F96*2.4</f>
        <v>0</v>
      </c>
      <c r="G96" s="153">
        <f>P2B!G96*2.4</f>
        <v>0</v>
      </c>
      <c r="H96" s="153">
        <f>P2B!H96*2.4</f>
        <v>527.76676320000001</v>
      </c>
    </row>
    <row r="97" spans="1:8">
      <c r="A97" s="153" t="str">
        <f>P2B!A97</f>
        <v>33 KV</v>
      </c>
      <c r="B97" s="153" t="str">
        <f>P2B!B97</f>
        <v>132/33 KV Paliganj</v>
      </c>
      <c r="C97" s="153">
        <f>P2B!C97*2.4</f>
        <v>0</v>
      </c>
      <c r="D97" s="153">
        <f>P2B!D97*2.4</f>
        <v>0</v>
      </c>
      <c r="E97" s="153">
        <f>P2B!E97*2.4</f>
        <v>151.64159999999998</v>
      </c>
      <c r="F97" s="153">
        <f>P2B!F97*2.4</f>
        <v>0</v>
      </c>
      <c r="G97" s="153">
        <f>P2B!G97*2.4</f>
        <v>0</v>
      </c>
      <c r="H97" s="153">
        <f>P2B!H97*2.4</f>
        <v>151.64159999999998</v>
      </c>
    </row>
    <row r="98" spans="1:8">
      <c r="A98" s="153" t="str">
        <f>P2B!A98</f>
        <v>33 KV</v>
      </c>
      <c r="B98" s="153" t="str">
        <f>P2B!B98</f>
        <v>132/33 KV Piro</v>
      </c>
      <c r="C98" s="153">
        <f>P2B!C98*2.4</f>
        <v>0</v>
      </c>
      <c r="D98" s="153">
        <f>P2B!D98*2.4</f>
        <v>0</v>
      </c>
      <c r="E98" s="153">
        <f>P2B!E98*2.4</f>
        <v>92.460172799999995</v>
      </c>
      <c r="F98" s="153">
        <f>P2B!F98*2.4</f>
        <v>0</v>
      </c>
      <c r="G98" s="153">
        <f>P2B!G98*2.4</f>
        <v>0</v>
      </c>
      <c r="H98" s="153">
        <f>P2B!H98*2.4</f>
        <v>92.460172799999995</v>
      </c>
    </row>
    <row r="99" spans="1:8">
      <c r="A99" s="153" t="str">
        <f>P2B!A99</f>
        <v>33 KV</v>
      </c>
      <c r="B99" s="153" t="str">
        <f>P2B!B99</f>
        <v>132/33 KV Rafiganj</v>
      </c>
      <c r="C99" s="153">
        <f>P2B!C99*2.4</f>
        <v>0</v>
      </c>
      <c r="D99" s="153">
        <f>P2B!D99*2.4</f>
        <v>0</v>
      </c>
      <c r="E99" s="153">
        <f>P2B!E99*2.4</f>
        <v>308.18742959999997</v>
      </c>
      <c r="F99" s="153">
        <f>P2B!F99*2.4</f>
        <v>0</v>
      </c>
      <c r="G99" s="153">
        <f>P2B!G99*2.4</f>
        <v>0</v>
      </c>
      <c r="H99" s="153">
        <f>P2B!H99*2.4</f>
        <v>308.18742959999997</v>
      </c>
    </row>
    <row r="100" spans="1:8">
      <c r="A100" s="153" t="str">
        <f>P2B!A100</f>
        <v>33 KV</v>
      </c>
      <c r="B100" s="153" t="str">
        <f>P2B!B100</f>
        <v>132/33 KV Rajgir</v>
      </c>
      <c r="C100" s="153">
        <f>P2B!C100*2.4</f>
        <v>0</v>
      </c>
      <c r="D100" s="153">
        <f>P2B!D100*2.4</f>
        <v>0</v>
      </c>
      <c r="E100" s="153">
        <f>P2B!E100*2.4</f>
        <v>220.24172160000001</v>
      </c>
      <c r="F100" s="153">
        <f>P2B!F100*2.4</f>
        <v>0</v>
      </c>
      <c r="G100" s="153">
        <f>P2B!G100*2.4</f>
        <v>0</v>
      </c>
      <c r="H100" s="153">
        <f>P2B!H100*2.4</f>
        <v>220.24172160000001</v>
      </c>
    </row>
    <row r="101" spans="1:8">
      <c r="A101" s="153" t="str">
        <f>P2B!A101</f>
        <v>33 KV</v>
      </c>
      <c r="B101" s="153" t="str">
        <f>P2B!B101</f>
        <v>132/33 KV Ramgarh</v>
      </c>
      <c r="C101" s="153">
        <f>P2B!C101*2.4</f>
        <v>0</v>
      </c>
      <c r="D101" s="153">
        <f>P2B!D101*2.4</f>
        <v>0</v>
      </c>
      <c r="E101" s="153">
        <f>P2B!E101*2.4</f>
        <v>155.8784904</v>
      </c>
      <c r="F101" s="153">
        <f>P2B!F101*2.4</f>
        <v>0</v>
      </c>
      <c r="G101" s="153">
        <f>P2B!G101*2.4</f>
        <v>0</v>
      </c>
      <c r="H101" s="153">
        <f>P2B!H101*2.4</f>
        <v>155.8784904</v>
      </c>
    </row>
    <row r="102" spans="1:8">
      <c r="A102" s="153" t="str">
        <f>P2B!A102</f>
        <v>33 KV</v>
      </c>
      <c r="B102" s="153" t="str">
        <f>P2B!B102</f>
        <v>132/33 KV Sasaram</v>
      </c>
      <c r="C102" s="153">
        <f>P2B!C102*2.4</f>
        <v>0</v>
      </c>
      <c r="D102" s="153">
        <f>P2B!D102*2.4</f>
        <v>0</v>
      </c>
      <c r="E102" s="153">
        <f>P2B!E102*2.4</f>
        <v>354.98960640000001</v>
      </c>
      <c r="F102" s="153">
        <f>P2B!F102*2.4</f>
        <v>0</v>
      </c>
      <c r="G102" s="153">
        <f>P2B!G102*2.4</f>
        <v>0</v>
      </c>
      <c r="H102" s="153">
        <f>P2B!H102*2.4</f>
        <v>354.98960640000001</v>
      </c>
    </row>
    <row r="103" spans="1:8">
      <c r="A103" s="153" t="str">
        <f>P2B!A103</f>
        <v>33 KV</v>
      </c>
      <c r="B103" s="153" t="str">
        <f>P2B!B103</f>
        <v>132/33 KV Shekhpura</v>
      </c>
      <c r="C103" s="153">
        <f>P2B!C103*2.4</f>
        <v>0</v>
      </c>
      <c r="D103" s="153">
        <f>P2B!D103*2.4</f>
        <v>0</v>
      </c>
      <c r="E103" s="153">
        <f>P2B!E103*2.4</f>
        <v>303.16806479999997</v>
      </c>
      <c r="F103" s="153">
        <f>P2B!F103*2.4</f>
        <v>0</v>
      </c>
      <c r="G103" s="153">
        <f>P2B!G103*2.4</f>
        <v>0</v>
      </c>
      <c r="H103" s="153">
        <f>P2B!H103*2.4</f>
        <v>303.16806479999997</v>
      </c>
    </row>
    <row r="104" spans="1:8">
      <c r="A104" s="153" t="str">
        <f>P2B!A104</f>
        <v>33 KV</v>
      </c>
      <c r="B104" s="153" t="str">
        <f>P2B!B104</f>
        <v>132/33 KV Sherghati</v>
      </c>
      <c r="C104" s="153">
        <f>P2B!C104*2.4</f>
        <v>0</v>
      </c>
      <c r="D104" s="153">
        <f>P2B!D104*2.4</f>
        <v>0</v>
      </c>
      <c r="E104" s="153">
        <f>P2B!E104*2.4</f>
        <v>260.79130320000002</v>
      </c>
      <c r="F104" s="153">
        <f>P2B!F104*2.4</f>
        <v>0</v>
      </c>
      <c r="G104" s="153">
        <f>P2B!G104*2.4</f>
        <v>0</v>
      </c>
      <c r="H104" s="153">
        <f>P2B!H104*2.4</f>
        <v>260.79130320000002</v>
      </c>
    </row>
    <row r="105" spans="1:8">
      <c r="A105" s="153" t="str">
        <f>P2B!A105</f>
        <v>33 KV</v>
      </c>
      <c r="B105" s="153" t="str">
        <f>P2B!B105</f>
        <v>132/33 KV Sonenagar</v>
      </c>
      <c r="C105" s="153">
        <f>P2B!C105*2.4</f>
        <v>0</v>
      </c>
      <c r="D105" s="153">
        <f>P2B!D105*2.4</f>
        <v>0</v>
      </c>
      <c r="E105" s="153">
        <f>P2B!E105*2.4</f>
        <v>204.54590399999998</v>
      </c>
      <c r="F105" s="153">
        <f>P2B!F105*2.4</f>
        <v>0</v>
      </c>
      <c r="G105" s="153">
        <f>P2B!G105*2.4</f>
        <v>0</v>
      </c>
      <c r="H105" s="153">
        <f>P2B!H105*2.4</f>
        <v>204.54590399999998</v>
      </c>
    </row>
    <row r="106" spans="1:8">
      <c r="A106" s="153" t="str">
        <f>P2B!A106</f>
        <v>33 KV</v>
      </c>
      <c r="B106" s="153" t="str">
        <f>P2B!B106</f>
        <v>132/33 KV Tehta</v>
      </c>
      <c r="C106" s="153">
        <f>P2B!C106*2.4</f>
        <v>0</v>
      </c>
      <c r="D106" s="153">
        <f>P2B!D106*2.4</f>
        <v>0</v>
      </c>
      <c r="E106" s="153">
        <f>P2B!E106*2.4</f>
        <v>136.137216</v>
      </c>
      <c r="F106" s="153">
        <f>P2B!F106*2.4</f>
        <v>0</v>
      </c>
      <c r="G106" s="153">
        <f>P2B!G106*2.4</f>
        <v>0</v>
      </c>
      <c r="H106" s="153">
        <f>P2B!H106*2.4</f>
        <v>136.137216</v>
      </c>
    </row>
    <row r="107" spans="1:8">
      <c r="A107" s="153" t="str">
        <f>P2B!A107</f>
        <v>33 KV</v>
      </c>
      <c r="B107" s="153" t="str">
        <f>P2B!B107</f>
        <v>132/33 KV Tekari</v>
      </c>
      <c r="C107" s="153">
        <f>P2B!C107*2.4</f>
        <v>0</v>
      </c>
      <c r="D107" s="153">
        <f>P2B!D107*2.4</f>
        <v>0</v>
      </c>
      <c r="E107" s="153">
        <f>P2B!E107*2.4</f>
        <v>204.26998559999998</v>
      </c>
      <c r="F107" s="153">
        <f>P2B!F107*2.4</f>
        <v>0</v>
      </c>
      <c r="G107" s="153">
        <f>P2B!G107*2.4</f>
        <v>0</v>
      </c>
      <c r="H107" s="153">
        <f>P2B!H107*2.4</f>
        <v>204.26998559999998</v>
      </c>
    </row>
    <row r="108" spans="1:8">
      <c r="A108" s="153" t="str">
        <f>P2B!A108</f>
        <v>33 KV</v>
      </c>
      <c r="B108" s="153" t="str">
        <f>P2B!B108</f>
        <v>132/33 KV Wajirganj</v>
      </c>
      <c r="C108" s="153">
        <f>P2B!C108*2.4</f>
        <v>0</v>
      </c>
      <c r="D108" s="153">
        <f>P2B!D108*2.4</f>
        <v>0</v>
      </c>
      <c r="E108" s="153">
        <f>P2B!E108*2.4</f>
        <v>291.95382479999995</v>
      </c>
      <c r="F108" s="153">
        <f>P2B!F108*2.4</f>
        <v>0</v>
      </c>
      <c r="G108" s="153">
        <f>P2B!G108*2.4</f>
        <v>0</v>
      </c>
      <c r="H108" s="153">
        <f>P2B!H108*2.4</f>
        <v>291.95382479999995</v>
      </c>
    </row>
    <row r="109" spans="1:8">
      <c r="A109" s="153" t="str">
        <f>P2B!A109</f>
        <v>33 KV</v>
      </c>
      <c r="B109" s="153" t="str">
        <f>P2B!B109</f>
        <v>132/33 KV Warsaliganj</v>
      </c>
      <c r="C109" s="153">
        <f>P2B!C109*2.4</f>
        <v>0</v>
      </c>
      <c r="D109" s="153">
        <f>P2B!D109*2.4</f>
        <v>0</v>
      </c>
      <c r="E109" s="153">
        <f>P2B!E109*2.4</f>
        <v>251.86998</v>
      </c>
      <c r="F109" s="153">
        <f>P2B!F109*2.4</f>
        <v>0</v>
      </c>
      <c r="G109" s="153">
        <f>P2B!G109*2.4</f>
        <v>0</v>
      </c>
      <c r="H109" s="153">
        <f>P2B!H109*2.4</f>
        <v>251.86998</v>
      </c>
    </row>
    <row r="110" spans="1:8">
      <c r="A110" s="153" t="str">
        <f>P2B!A110</f>
        <v>33 KV</v>
      </c>
      <c r="B110" s="153" t="str">
        <f>P2B!B110</f>
        <v>132/33KV Bihta</v>
      </c>
      <c r="C110" s="153">
        <f>P2B!C110*2.4</f>
        <v>0</v>
      </c>
      <c r="D110" s="153">
        <f>P2B!D110*2.4</f>
        <v>0</v>
      </c>
      <c r="E110" s="153">
        <f>P2B!E110*2.4</f>
        <v>418.19843520000001</v>
      </c>
      <c r="F110" s="153">
        <f>P2B!F110*2.4</f>
        <v>0</v>
      </c>
      <c r="G110" s="153">
        <f>P2B!G110*2.4</f>
        <v>0</v>
      </c>
      <c r="H110" s="153">
        <f>P2B!H110*2.4</f>
        <v>418.19843520000001</v>
      </c>
    </row>
    <row r="111" spans="1:8">
      <c r="A111" s="153" t="str">
        <f>P2B!A111</f>
        <v>33 KV</v>
      </c>
      <c r="B111" s="153" t="str">
        <f>P2B!B111</f>
        <v>220/132 KV Bihta(New)</v>
      </c>
      <c r="C111" s="153">
        <f>P2B!C111*2.4</f>
        <v>0</v>
      </c>
      <c r="D111" s="153">
        <f>P2B!D111*2.4</f>
        <v>0</v>
      </c>
      <c r="E111" s="153">
        <f>P2B!E111*2.4</f>
        <v>221.46428399999999</v>
      </c>
      <c r="F111" s="153">
        <f>P2B!F111*2.4</f>
        <v>0</v>
      </c>
      <c r="G111" s="153">
        <f>P2B!G111*2.4</f>
        <v>0</v>
      </c>
      <c r="H111" s="153">
        <f>P2B!H111*2.4</f>
        <v>221.46428399999999</v>
      </c>
    </row>
    <row r="112" spans="1:8">
      <c r="A112" s="153" t="str">
        <f>P2B!A112</f>
        <v>33 KV</v>
      </c>
      <c r="B112" s="153" t="str">
        <f>P2B!B112</f>
        <v>220/132 KV Khisersarai GIS(BGCL)</v>
      </c>
      <c r="C112" s="153">
        <f>P2B!C112*2.4</f>
        <v>0</v>
      </c>
      <c r="D112" s="153">
        <f>P2B!D112*2.4</f>
        <v>0</v>
      </c>
      <c r="E112" s="153">
        <f>P2B!E112*2.4</f>
        <v>149.98301279999998</v>
      </c>
      <c r="F112" s="153">
        <f>P2B!F112*2.4</f>
        <v>0</v>
      </c>
      <c r="G112" s="153">
        <f>P2B!G112*2.4</f>
        <v>0</v>
      </c>
      <c r="H112" s="153">
        <f>P2B!H112*2.4</f>
        <v>149.98301279999998</v>
      </c>
    </row>
    <row r="113" spans="1:8">
      <c r="A113" s="153" t="str">
        <f>P2B!A113</f>
        <v>33 KV</v>
      </c>
      <c r="B113" s="153" t="str">
        <f>P2B!B113</f>
        <v>220/132 KV Nawada GIS (BGCL)</v>
      </c>
      <c r="C113" s="153">
        <f>P2B!C113*2.4</f>
        <v>0</v>
      </c>
      <c r="D113" s="153">
        <f>P2B!D113*2.4</f>
        <v>0</v>
      </c>
      <c r="E113" s="153">
        <f>P2B!E113*2.4</f>
        <v>172.80456480000001</v>
      </c>
      <c r="F113" s="153">
        <f>P2B!F113*2.4</f>
        <v>0</v>
      </c>
      <c r="G113" s="153">
        <f>P2B!G113*2.4</f>
        <v>0</v>
      </c>
      <c r="H113" s="153">
        <f>P2B!H113*2.4</f>
        <v>172.80456480000001</v>
      </c>
    </row>
    <row r="114" spans="1:8">
      <c r="A114" s="153" t="str">
        <f>P2B!A114</f>
        <v>33 KV</v>
      </c>
      <c r="B114" s="153" t="str">
        <f>P2B!B114</f>
        <v>220/132 KV Sheikhpura GIS(BGCL)</v>
      </c>
      <c r="C114" s="153">
        <f>P2B!C114*2.4</f>
        <v>0</v>
      </c>
      <c r="D114" s="153">
        <f>P2B!D114*2.4</f>
        <v>0</v>
      </c>
      <c r="E114" s="153">
        <f>P2B!E114*2.4</f>
        <v>105.6794352</v>
      </c>
      <c r="F114" s="153">
        <f>P2B!F114*2.4</f>
        <v>0</v>
      </c>
      <c r="G114" s="153">
        <f>P2B!G114*2.4</f>
        <v>0</v>
      </c>
      <c r="H114" s="153">
        <f>P2B!H114*2.4</f>
        <v>105.6794352</v>
      </c>
    </row>
    <row r="115" spans="1:8">
      <c r="A115" s="153" t="str">
        <f>P2B!A115</f>
        <v>33 KV</v>
      </c>
      <c r="B115" s="153" t="str">
        <f>P2B!B115</f>
        <v>220/132/33 KV ASTHAWAN</v>
      </c>
      <c r="C115" s="153">
        <f>P2B!C115*2.4</f>
        <v>0</v>
      </c>
      <c r="D115" s="153">
        <f>P2B!D115*2.4</f>
        <v>0</v>
      </c>
      <c r="E115" s="153">
        <f>P2B!E115*2.4</f>
        <v>120.03687839999999</v>
      </c>
      <c r="F115" s="153">
        <f>P2B!F115*2.4</f>
        <v>0</v>
      </c>
      <c r="G115" s="153">
        <f>P2B!G115*2.4</f>
        <v>0</v>
      </c>
      <c r="H115" s="153">
        <f>P2B!H115*2.4</f>
        <v>120.03687839999999</v>
      </c>
    </row>
    <row r="116" spans="1:8">
      <c r="A116" s="153" t="str">
        <f>P2B!A116</f>
        <v>33 KV</v>
      </c>
      <c r="B116" s="153" t="str">
        <f>P2B!B116</f>
        <v>220/132/33 KV Biharsharif(SG)</v>
      </c>
      <c r="C116" s="153">
        <f>P2B!C116*2.4</f>
        <v>0</v>
      </c>
      <c r="D116" s="153">
        <f>P2B!D116*2.4</f>
        <v>0</v>
      </c>
      <c r="E116" s="153">
        <f>P2B!E116*2.4</f>
        <v>6.6511703999999998</v>
      </c>
      <c r="F116" s="153">
        <f>P2B!F116*2.4</f>
        <v>0</v>
      </c>
      <c r="G116" s="153">
        <f>P2B!G116*2.4</f>
        <v>0</v>
      </c>
      <c r="H116" s="153">
        <f>P2B!H116*2.4</f>
        <v>6.6511703999999998</v>
      </c>
    </row>
    <row r="117" spans="1:8">
      <c r="A117" s="153" t="str">
        <f>P2B!A117</f>
        <v>33 KV</v>
      </c>
      <c r="B117" s="153" t="str">
        <f>P2B!B117</f>
        <v>220/132/33 KV Bodhgaya</v>
      </c>
      <c r="C117" s="153">
        <f>P2B!C117*2.4</f>
        <v>0</v>
      </c>
      <c r="D117" s="153">
        <f>P2B!D117*2.4</f>
        <v>0</v>
      </c>
      <c r="E117" s="153">
        <f>P2B!E117*2.4</f>
        <v>628.48126319999994</v>
      </c>
      <c r="F117" s="153">
        <f>P2B!F117*2.4</f>
        <v>0</v>
      </c>
      <c r="G117" s="153">
        <f>P2B!G117*2.4</f>
        <v>0</v>
      </c>
      <c r="H117" s="153">
        <f>P2B!H117*2.4</f>
        <v>628.48126319999994</v>
      </c>
    </row>
    <row r="118" spans="1:8">
      <c r="A118" s="153" t="str">
        <f>P2B!A118</f>
        <v>33 KV</v>
      </c>
      <c r="B118" s="153" t="str">
        <f>P2B!B118</f>
        <v>220/132/33 KV Dehri</v>
      </c>
      <c r="C118" s="153">
        <f>P2B!C118*2.4</f>
        <v>0</v>
      </c>
      <c r="D118" s="153">
        <f>P2B!D118*2.4</f>
        <v>0</v>
      </c>
      <c r="E118" s="153">
        <f>P2B!E118*2.4</f>
        <v>319.6016568</v>
      </c>
      <c r="F118" s="153">
        <f>P2B!F118*2.4</f>
        <v>0</v>
      </c>
      <c r="G118" s="153">
        <f>P2B!G118*2.4</f>
        <v>0</v>
      </c>
      <c r="H118" s="153">
        <f>P2B!H118*2.4</f>
        <v>319.6016568</v>
      </c>
    </row>
    <row r="119" spans="1:8">
      <c r="A119" s="153" t="str">
        <f>P2B!A119</f>
        <v>33 KV</v>
      </c>
      <c r="B119" s="153" t="str">
        <f>P2B!B119</f>
        <v>220/132/33 KV Fatuha</v>
      </c>
      <c r="C119" s="153">
        <f>P2B!C119*2.4</f>
        <v>0</v>
      </c>
      <c r="D119" s="153">
        <f>P2B!D119*2.4</f>
        <v>0</v>
      </c>
      <c r="E119" s="153">
        <f>P2B!E119*2.4</f>
        <v>613.44056160000002</v>
      </c>
      <c r="F119" s="153">
        <f>P2B!F119*2.4</f>
        <v>0</v>
      </c>
      <c r="G119" s="153">
        <f>P2B!G119*2.4</f>
        <v>0</v>
      </c>
      <c r="H119" s="153">
        <f>P2B!H119*2.4</f>
        <v>613.44056160000002</v>
      </c>
    </row>
    <row r="120" spans="1:8">
      <c r="A120" s="153" t="str">
        <f>P2B!A120</f>
        <v>33 KV</v>
      </c>
      <c r="B120" s="153" t="str">
        <f>P2B!B120</f>
        <v>220/132/33 KV Khagaul</v>
      </c>
      <c r="C120" s="153">
        <f>P2B!C120*2.4</f>
        <v>0</v>
      </c>
      <c r="D120" s="153">
        <f>P2B!D120*2.4</f>
        <v>0</v>
      </c>
      <c r="E120" s="153">
        <f>P2B!E120*2.4</f>
        <v>854.48012879999999</v>
      </c>
      <c r="F120" s="153">
        <f>P2B!F120*2.4</f>
        <v>0</v>
      </c>
      <c r="G120" s="153">
        <f>P2B!G120*2.4</f>
        <v>0</v>
      </c>
      <c r="H120" s="153">
        <f>P2B!H120*2.4</f>
        <v>854.48012879999999</v>
      </c>
    </row>
    <row r="121" spans="1:8">
      <c r="A121" s="153" t="str">
        <f>P2B!A121</f>
        <v>33 KV</v>
      </c>
      <c r="B121" s="153" t="str">
        <f>P2B!B121</f>
        <v>220/132/33 KV Pusouli</v>
      </c>
      <c r="C121" s="153">
        <f>P2B!C121*2.4</f>
        <v>0</v>
      </c>
      <c r="D121" s="153">
        <f>P2B!D121*2.4</f>
        <v>0</v>
      </c>
      <c r="E121" s="153">
        <f>P2B!E121*2.4</f>
        <v>62.547273599999997</v>
      </c>
      <c r="F121" s="153">
        <f>P2B!F121*2.4</f>
        <v>0</v>
      </c>
      <c r="G121" s="153">
        <f>P2B!G121*2.4</f>
        <v>0</v>
      </c>
      <c r="H121" s="153">
        <f>P2B!H121*2.4</f>
        <v>62.547273599999997</v>
      </c>
    </row>
    <row r="122" spans="1:8">
      <c r="A122" s="153" t="str">
        <f>P2B!A122</f>
        <v>33 KV</v>
      </c>
      <c r="B122" s="153" t="str">
        <f>P2B!B122</f>
        <v>220/132/33 KV Sipara</v>
      </c>
      <c r="C122" s="153">
        <f>P2B!C122*2.4</f>
        <v>0</v>
      </c>
      <c r="D122" s="153">
        <f>P2B!D122*2.4</f>
        <v>0</v>
      </c>
      <c r="E122" s="153">
        <f>P2B!E122*2.4</f>
        <v>358.12450560000002</v>
      </c>
      <c r="F122" s="153">
        <f>P2B!F122*2.4</f>
        <v>0</v>
      </c>
      <c r="G122" s="153">
        <f>P2B!G122*2.4</f>
        <v>0</v>
      </c>
      <c r="H122" s="153">
        <f>P2B!H122*2.4</f>
        <v>358.12450560000002</v>
      </c>
    </row>
    <row r="123" spans="1:8">
      <c r="A123" s="153" t="str">
        <f>P2B!A123</f>
        <v>33 KV</v>
      </c>
      <c r="B123" s="153" t="str">
        <f>P2B!B123</f>
        <v>220/132/33 KV Sonenagar (new)</v>
      </c>
      <c r="C123" s="153">
        <f>P2B!C123*2.4</f>
        <v>0</v>
      </c>
      <c r="D123" s="153">
        <f>P2B!D123*2.4</f>
        <v>0</v>
      </c>
      <c r="E123" s="153">
        <f>P2B!E123*2.4</f>
        <v>133.55885279999998</v>
      </c>
      <c r="F123" s="153">
        <f>P2B!F123*2.4</f>
        <v>0</v>
      </c>
      <c r="G123" s="153">
        <f>P2B!G123*2.4</f>
        <v>0</v>
      </c>
      <c r="H123" s="153">
        <f>P2B!H123*2.4</f>
        <v>133.55885279999998</v>
      </c>
    </row>
    <row r="124" spans="1:8">
      <c r="A124" s="153" t="str">
        <f>P2B!A124</f>
        <v>33 KV</v>
      </c>
      <c r="B124" s="153" t="str">
        <f>P2B!B124</f>
        <v>220/132/33 Karamnasa(New)</v>
      </c>
      <c r="C124" s="153">
        <f>P2B!C124*2.4</f>
        <v>0</v>
      </c>
      <c r="D124" s="153">
        <f>P2B!D124*2.4</f>
        <v>0</v>
      </c>
      <c r="E124" s="153">
        <f>P2B!E124*2.4</f>
        <v>0</v>
      </c>
      <c r="F124" s="153">
        <f>P2B!F124*2.4</f>
        <v>0</v>
      </c>
      <c r="G124" s="153">
        <f>P2B!G124*2.4</f>
        <v>0</v>
      </c>
      <c r="H124" s="153">
        <f>P2B!H124*2.4</f>
        <v>0</v>
      </c>
    </row>
    <row r="125" spans="1:8">
      <c r="A125" s="153" t="str">
        <f>P2B!A125</f>
        <v>33 KV</v>
      </c>
      <c r="B125" s="153" t="str">
        <f>P2B!B125</f>
        <v>Bhusaula BGCL0</v>
      </c>
      <c r="C125" s="153">
        <f>P2B!C125*2.4</f>
        <v>0</v>
      </c>
      <c r="D125" s="153">
        <f>P2B!D125*2.4</f>
        <v>0</v>
      </c>
      <c r="E125" s="153">
        <f>P2B!E125*2.4</f>
        <v>170.37119999999999</v>
      </c>
      <c r="F125" s="153">
        <f>P2B!F125*2.4</f>
        <v>0</v>
      </c>
      <c r="G125" s="153">
        <f>P2B!G125*2.4</f>
        <v>0</v>
      </c>
      <c r="H125" s="153">
        <f>P2B!H125*2.4</f>
        <v>170.37119999999999</v>
      </c>
    </row>
    <row r="126" spans="1:8">
      <c r="A126" s="153" t="str">
        <f>P2B!A126</f>
        <v>33 KV</v>
      </c>
      <c r="B126" s="153" t="str">
        <f>P2B!B126</f>
        <v>DumraoN New(BGCL)</v>
      </c>
      <c r="C126" s="153">
        <f>P2B!C126*2.4</f>
        <v>0</v>
      </c>
      <c r="D126" s="153">
        <f>P2B!D126*2.4</f>
        <v>0</v>
      </c>
      <c r="E126" s="153">
        <f>P2B!E126*2.4</f>
        <v>153.01920000000001</v>
      </c>
      <c r="F126" s="153">
        <f>P2B!F126*2.4</f>
        <v>0</v>
      </c>
      <c r="G126" s="153">
        <f>P2B!G126*2.4</f>
        <v>0</v>
      </c>
      <c r="H126" s="153">
        <f>P2B!H126*2.4</f>
        <v>153.01920000000001</v>
      </c>
    </row>
    <row r="127" spans="1:8">
      <c r="A127" s="153" t="str">
        <f>P2B!A127</f>
        <v>33 KV</v>
      </c>
      <c r="B127" s="153" t="str">
        <f>P2B!B127</f>
        <v>Mokama BGCL</v>
      </c>
      <c r="C127" s="153">
        <f>P2B!C127*2.4</f>
        <v>0</v>
      </c>
      <c r="D127" s="153">
        <f>P2B!D127*2.4</f>
        <v>0</v>
      </c>
      <c r="E127" s="153">
        <f>P2B!E127*2.4</f>
        <v>59.927279999999996</v>
      </c>
      <c r="F127" s="153">
        <f>P2B!F127*2.4</f>
        <v>0</v>
      </c>
      <c r="G127" s="153">
        <f>P2B!G127*2.4</f>
        <v>0</v>
      </c>
      <c r="H127" s="153">
        <f>P2B!H127*2.4</f>
        <v>59.927279999999996</v>
      </c>
    </row>
    <row r="128" spans="1:8">
      <c r="A128" s="153" t="str">
        <f>P2B!A128</f>
        <v>33 KV</v>
      </c>
      <c r="B128" s="153" t="str">
        <f>P2B!B128</f>
        <v>Naubatpur (400 KV) BGCL</v>
      </c>
      <c r="C128" s="153">
        <f>P2B!C128*2.4</f>
        <v>0</v>
      </c>
      <c r="D128" s="153">
        <f>P2B!D128*2.4</f>
        <v>0</v>
      </c>
      <c r="E128" s="153">
        <f>P2B!E128*2.4</f>
        <v>22.968</v>
      </c>
      <c r="F128" s="153">
        <f>P2B!F128*2.4</f>
        <v>0</v>
      </c>
      <c r="G128" s="153">
        <f>P2B!G128*2.4</f>
        <v>0</v>
      </c>
      <c r="H128" s="153">
        <f>P2B!H128*2.4</f>
        <v>22.968</v>
      </c>
    </row>
    <row r="129" spans="1:8">
      <c r="A129" s="153" t="str">
        <f>P2B!A129</f>
        <v>33 KV</v>
      </c>
      <c r="B129" s="153" t="str">
        <f>P2B!B129</f>
        <v>132 KV Supaul</v>
      </c>
      <c r="C129" s="153">
        <f>P2B!C129*2.4</f>
        <v>191.96402639999999</v>
      </c>
      <c r="D129" s="153">
        <f>P2B!D129*2.4</f>
        <v>0</v>
      </c>
      <c r="E129" s="153">
        <f>P2B!E129*2.4</f>
        <v>0</v>
      </c>
      <c r="F129" s="153">
        <f>P2B!F129*2.4</f>
        <v>0</v>
      </c>
      <c r="G129" s="153">
        <f>P2B!G129*2.4</f>
        <v>0</v>
      </c>
      <c r="H129" s="153">
        <f>P2B!H129*2.4</f>
        <v>191.96402639999999</v>
      </c>
    </row>
    <row r="130" spans="1:8">
      <c r="A130" s="153" t="str">
        <f>P2B!A130</f>
        <v>33 KV</v>
      </c>
      <c r="B130" s="153" t="str">
        <f>P2B!B130</f>
        <v>132/33 KV Areraj</v>
      </c>
      <c r="C130" s="153">
        <f>P2B!C130*2.4</f>
        <v>184.73703359999999</v>
      </c>
      <c r="D130" s="153">
        <f>P2B!D130*2.4</f>
        <v>0</v>
      </c>
      <c r="E130" s="153">
        <f>P2B!E130*2.4</f>
        <v>0</v>
      </c>
      <c r="F130" s="153">
        <f>P2B!F130*2.4</f>
        <v>0</v>
      </c>
      <c r="G130" s="153">
        <f>P2B!G130*2.4</f>
        <v>0</v>
      </c>
      <c r="H130" s="153">
        <f>P2B!H130*2.4</f>
        <v>184.73703359999999</v>
      </c>
    </row>
    <row r="131" spans="1:8">
      <c r="A131" s="153" t="str">
        <f>P2B!A131</f>
        <v>33 KV</v>
      </c>
      <c r="B131" s="153" t="str">
        <f>P2B!B131</f>
        <v>132/33 KV Belsand</v>
      </c>
      <c r="C131" s="153">
        <f>P2B!C131*2.4</f>
        <v>62.516136000000003</v>
      </c>
      <c r="D131" s="153">
        <f>P2B!D131*2.4</f>
        <v>0</v>
      </c>
      <c r="E131" s="153">
        <f>P2B!E131*2.4</f>
        <v>0</v>
      </c>
      <c r="F131" s="153">
        <f>P2B!F131*2.4</f>
        <v>0</v>
      </c>
      <c r="G131" s="153">
        <f>P2B!G131*2.4</f>
        <v>0</v>
      </c>
      <c r="H131" s="153">
        <f>P2B!H131*2.4</f>
        <v>62.516136000000003</v>
      </c>
    </row>
    <row r="132" spans="1:8">
      <c r="A132" s="153" t="str">
        <f>P2B!A132</f>
        <v>33 KV</v>
      </c>
      <c r="B132" s="153" t="str">
        <f>P2B!B132</f>
        <v>132/33 KV Benipatti</v>
      </c>
      <c r="C132" s="153">
        <f>P2B!C132*2.4</f>
        <v>212.50108799999998</v>
      </c>
      <c r="D132" s="153">
        <f>P2B!D132*2.4</f>
        <v>0</v>
      </c>
      <c r="E132" s="153">
        <f>P2B!E132*2.4</f>
        <v>0</v>
      </c>
      <c r="F132" s="153">
        <f>P2B!F132*2.4</f>
        <v>0</v>
      </c>
      <c r="G132" s="153">
        <f>P2B!G132*2.4</f>
        <v>0</v>
      </c>
      <c r="H132" s="153">
        <f>P2B!H132*2.4</f>
        <v>212.50108799999998</v>
      </c>
    </row>
    <row r="133" spans="1:8">
      <c r="A133" s="153" t="str">
        <f>P2B!A133</f>
        <v>33 KV</v>
      </c>
      <c r="B133" s="153" t="str">
        <f>P2B!B133</f>
        <v>132/33 KV Benipur</v>
      </c>
      <c r="C133" s="153">
        <f>P2B!C133*2.4</f>
        <v>67.923352800000004</v>
      </c>
      <c r="D133" s="153">
        <f>P2B!D133*2.4</f>
        <v>0</v>
      </c>
      <c r="E133" s="153">
        <f>P2B!E133*2.4</f>
        <v>0</v>
      </c>
      <c r="F133" s="153">
        <f>P2B!F133*2.4</f>
        <v>0</v>
      </c>
      <c r="G133" s="153">
        <f>P2B!G133*2.4</f>
        <v>0</v>
      </c>
      <c r="H133" s="153">
        <f>P2B!H133*2.4</f>
        <v>67.923352800000004</v>
      </c>
    </row>
    <row r="134" spans="1:8">
      <c r="A134" s="153" t="str">
        <f>P2B!A134</f>
        <v>33 KV</v>
      </c>
      <c r="B134" s="153" t="str">
        <f>P2B!B134</f>
        <v>132/33 KV Bettiah</v>
      </c>
      <c r="C134" s="153">
        <f>P2B!C134*2.4</f>
        <v>463.78749119999998</v>
      </c>
      <c r="D134" s="153">
        <f>P2B!D134*2.4</f>
        <v>0</v>
      </c>
      <c r="E134" s="153">
        <f>P2B!E134*2.4</f>
        <v>0</v>
      </c>
      <c r="F134" s="153">
        <f>P2B!F134*2.4</f>
        <v>0</v>
      </c>
      <c r="G134" s="153">
        <f>P2B!G134*2.4</f>
        <v>0</v>
      </c>
      <c r="H134" s="153">
        <f>P2B!H134*2.4</f>
        <v>463.78749119999998</v>
      </c>
    </row>
    <row r="135" spans="1:8">
      <c r="A135" s="153" t="str">
        <f>P2B!A135</f>
        <v>33 KV</v>
      </c>
      <c r="B135" s="153" t="str">
        <f>P2B!B135</f>
        <v>132/33 KV Chakiya</v>
      </c>
      <c r="C135" s="153">
        <f>P2B!C135*2.4</f>
        <v>252.18218399999998</v>
      </c>
      <c r="D135" s="153">
        <f>P2B!D135*2.4</f>
        <v>0</v>
      </c>
      <c r="E135" s="153">
        <f>P2B!E135*2.4</f>
        <v>0</v>
      </c>
      <c r="F135" s="153">
        <f>P2B!F135*2.4</f>
        <v>0</v>
      </c>
      <c r="G135" s="153">
        <f>P2B!G135*2.4</f>
        <v>0</v>
      </c>
      <c r="H135" s="153">
        <f>P2B!H135*2.4</f>
        <v>252.18218399999998</v>
      </c>
    </row>
    <row r="136" spans="1:8">
      <c r="A136" s="153" t="str">
        <f>P2B!A136</f>
        <v>33 KV</v>
      </c>
      <c r="B136" s="153" t="str">
        <f>P2B!B136</f>
        <v>132/33 KV Chapra</v>
      </c>
      <c r="C136" s="153">
        <f>P2B!C136*2.4</f>
        <v>337.13721599999997</v>
      </c>
      <c r="D136" s="153">
        <f>P2B!D136*2.4</f>
        <v>0</v>
      </c>
      <c r="E136" s="153">
        <f>P2B!E136*2.4</f>
        <v>0</v>
      </c>
      <c r="F136" s="153">
        <f>P2B!F136*2.4</f>
        <v>0</v>
      </c>
      <c r="G136" s="153">
        <f>P2B!G136*2.4</f>
        <v>0</v>
      </c>
      <c r="H136" s="153">
        <f>P2B!H136*2.4</f>
        <v>337.13721599999997</v>
      </c>
    </row>
    <row r="137" spans="1:8">
      <c r="A137" s="153" t="str">
        <f>P2B!A137</f>
        <v>33 KV</v>
      </c>
      <c r="B137" s="153" t="str">
        <f>P2B!B137</f>
        <v>132/33 KV Dalsinghsarai</v>
      </c>
      <c r="C137" s="153">
        <f>P2B!C137*2.4</f>
        <v>219.82790639999999</v>
      </c>
      <c r="D137" s="153">
        <f>P2B!D137*2.4</f>
        <v>0</v>
      </c>
      <c r="E137" s="153">
        <f>P2B!E137*2.4</f>
        <v>0</v>
      </c>
      <c r="F137" s="153">
        <f>P2B!F137*2.4</f>
        <v>0</v>
      </c>
      <c r="G137" s="153">
        <f>P2B!G137*2.4</f>
        <v>0</v>
      </c>
      <c r="H137" s="153">
        <f>P2B!H137*2.4</f>
        <v>219.82790639999999</v>
      </c>
    </row>
    <row r="138" spans="1:8">
      <c r="A138" s="153" t="str">
        <f>P2B!A138</f>
        <v>33 KV</v>
      </c>
      <c r="B138" s="153" t="str">
        <f>P2B!B138</f>
        <v>132/33 KV Darbhanga</v>
      </c>
      <c r="C138" s="153">
        <f>P2B!C138*2.4</f>
        <v>334.09378320000002</v>
      </c>
      <c r="D138" s="153">
        <f>P2B!D138*2.4</f>
        <v>0</v>
      </c>
      <c r="E138" s="153">
        <f>P2B!E138*2.4</f>
        <v>0</v>
      </c>
      <c r="F138" s="153">
        <f>P2B!F138*2.4</f>
        <v>0</v>
      </c>
      <c r="G138" s="153">
        <f>P2B!G138*2.4</f>
        <v>0</v>
      </c>
      <c r="H138" s="153">
        <f>P2B!H138*2.4</f>
        <v>334.09378320000002</v>
      </c>
    </row>
    <row r="139" spans="1:8">
      <c r="A139" s="153" t="str">
        <f>P2B!A139</f>
        <v>33 KV</v>
      </c>
      <c r="B139" s="153" t="str">
        <f>P2B!B139</f>
        <v>132/33 KV Dhaka</v>
      </c>
      <c r="C139" s="153">
        <f>P2B!C139*2.4</f>
        <v>377.78059439999998</v>
      </c>
      <c r="D139" s="153">
        <f>P2B!D139*2.4</f>
        <v>0</v>
      </c>
      <c r="E139" s="153">
        <f>P2B!E139*2.4</f>
        <v>0</v>
      </c>
      <c r="F139" s="153">
        <f>P2B!F139*2.4</f>
        <v>0</v>
      </c>
      <c r="G139" s="153">
        <f>P2B!G139*2.4</f>
        <v>0</v>
      </c>
      <c r="H139" s="153">
        <f>P2B!H139*2.4</f>
        <v>377.78059439999998</v>
      </c>
    </row>
    <row r="140" spans="1:8">
      <c r="A140" s="153" t="str">
        <f>P2B!A140</f>
        <v>33 KV</v>
      </c>
      <c r="B140" s="153" t="str">
        <f>P2B!B140</f>
        <v>132/33 KV Dhanha (Thakraha)</v>
      </c>
      <c r="C140" s="153">
        <f>P2B!C140*2.4</f>
        <v>34.243053599999996</v>
      </c>
      <c r="D140" s="153">
        <f>P2B!D140*2.4</f>
        <v>0</v>
      </c>
      <c r="E140" s="153">
        <f>P2B!E140*2.4</f>
        <v>0</v>
      </c>
      <c r="F140" s="153">
        <f>P2B!F140*2.4</f>
        <v>0</v>
      </c>
      <c r="G140" s="153">
        <f>P2B!G140*2.4</f>
        <v>0</v>
      </c>
      <c r="H140" s="153">
        <f>P2B!H140*2.4</f>
        <v>34.243053599999996</v>
      </c>
    </row>
    <row r="141" spans="1:8">
      <c r="A141" s="153" t="str">
        <f>P2B!A141</f>
        <v>33 KV</v>
      </c>
      <c r="B141" s="153" t="str">
        <f>P2B!B141</f>
        <v>132/33 KV Ekma</v>
      </c>
      <c r="C141" s="153">
        <f>P2B!C141*2.4</f>
        <v>172.14823440000001</v>
      </c>
      <c r="D141" s="153">
        <f>P2B!D141*2.4</f>
        <v>0</v>
      </c>
      <c r="E141" s="153">
        <f>P2B!E141*2.4</f>
        <v>0</v>
      </c>
      <c r="F141" s="153">
        <f>P2B!F141*2.4</f>
        <v>0</v>
      </c>
      <c r="G141" s="153">
        <f>P2B!G141*2.4</f>
        <v>0</v>
      </c>
      <c r="H141" s="153">
        <f>P2B!H141*2.4</f>
        <v>172.14823440000001</v>
      </c>
    </row>
    <row r="142" spans="1:8">
      <c r="A142" s="153" t="str">
        <f>P2B!A142</f>
        <v>33 KV</v>
      </c>
      <c r="B142" s="153" t="str">
        <f>P2B!B142</f>
        <v>132/33 KV Gangwara</v>
      </c>
      <c r="C142" s="153">
        <f>P2B!C142*2.4</f>
        <v>451.15510319999999</v>
      </c>
      <c r="D142" s="153">
        <f>P2B!D142*2.4</f>
        <v>0</v>
      </c>
      <c r="E142" s="153">
        <f>P2B!E142*2.4</f>
        <v>0</v>
      </c>
      <c r="F142" s="153">
        <f>P2B!F142*2.4</f>
        <v>0</v>
      </c>
      <c r="G142" s="153">
        <f>P2B!G142*2.4</f>
        <v>0</v>
      </c>
      <c r="H142" s="153">
        <f>P2B!H142*2.4</f>
        <v>451.15510319999999</v>
      </c>
    </row>
    <row r="143" spans="1:8">
      <c r="A143" s="153" t="str">
        <f>P2B!A143</f>
        <v>33 KV</v>
      </c>
      <c r="B143" s="153" t="str">
        <f>P2B!B143</f>
        <v>132/33 KV Hathua</v>
      </c>
      <c r="C143" s="153">
        <f>P2B!C143*2.4</f>
        <v>276.11289599999998</v>
      </c>
      <c r="D143" s="153">
        <f>P2B!D143*2.4</f>
        <v>0</v>
      </c>
      <c r="E143" s="153">
        <f>P2B!E143*2.4</f>
        <v>0</v>
      </c>
      <c r="F143" s="153">
        <f>P2B!F143*2.4</f>
        <v>0</v>
      </c>
      <c r="G143" s="153">
        <f>P2B!G143*2.4</f>
        <v>0</v>
      </c>
      <c r="H143" s="153">
        <f>P2B!H143*2.4</f>
        <v>276.11289599999998</v>
      </c>
    </row>
    <row r="144" spans="1:8">
      <c r="A144" s="153" t="str">
        <f>P2B!A144</f>
        <v>33 KV</v>
      </c>
      <c r="B144" s="153" t="str">
        <f>P2B!B144</f>
        <v>132/33 KV Hazipur</v>
      </c>
      <c r="C144" s="153">
        <f>P2B!C144*2.4</f>
        <v>673.62741599999993</v>
      </c>
      <c r="D144" s="153">
        <f>P2B!D144*2.4</f>
        <v>0</v>
      </c>
      <c r="E144" s="153">
        <f>P2B!E144*2.4</f>
        <v>0</v>
      </c>
      <c r="F144" s="153">
        <f>P2B!F144*2.4</f>
        <v>0</v>
      </c>
      <c r="G144" s="153">
        <f>P2B!G144*2.4</f>
        <v>0</v>
      </c>
      <c r="H144" s="153">
        <f>P2B!H144*2.4</f>
        <v>673.62741599999993</v>
      </c>
    </row>
    <row r="145" spans="1:8">
      <c r="A145" s="153" t="str">
        <f>P2B!A145</f>
        <v>33 KV</v>
      </c>
      <c r="B145" s="153" t="str">
        <f>P2B!B145</f>
        <v>132/33 KV Jainagar</v>
      </c>
      <c r="C145" s="153">
        <f>P2B!C145*2.4</f>
        <v>191.62668479999999</v>
      </c>
      <c r="D145" s="153">
        <f>P2B!D145*2.4</f>
        <v>0</v>
      </c>
      <c r="E145" s="153">
        <f>P2B!E145*2.4</f>
        <v>0</v>
      </c>
      <c r="F145" s="153">
        <f>P2B!F145*2.4</f>
        <v>0</v>
      </c>
      <c r="G145" s="153">
        <f>P2B!G145*2.4</f>
        <v>0</v>
      </c>
      <c r="H145" s="153">
        <f>P2B!H145*2.4</f>
        <v>191.62668479999999</v>
      </c>
    </row>
    <row r="146" spans="1:8">
      <c r="A146" s="153" t="str">
        <f>P2B!A146</f>
        <v>33 KV</v>
      </c>
      <c r="B146" s="153" t="str">
        <f>P2B!B146</f>
        <v>132/33 KV Jandaha</v>
      </c>
      <c r="C146" s="153">
        <f>P2B!C146*2.4</f>
        <v>326.89545119999997</v>
      </c>
      <c r="D146" s="153">
        <f>P2B!D146*2.4</f>
        <v>0</v>
      </c>
      <c r="E146" s="153">
        <f>P2B!E146*2.4</f>
        <v>0</v>
      </c>
      <c r="F146" s="153">
        <f>P2B!F146*2.4</f>
        <v>0</v>
      </c>
      <c r="G146" s="153">
        <f>P2B!G146*2.4</f>
        <v>0</v>
      </c>
      <c r="H146" s="153">
        <f>P2B!H146*2.4</f>
        <v>326.89545119999997</v>
      </c>
    </row>
    <row r="147" spans="1:8">
      <c r="A147" s="153" t="str">
        <f>P2B!A147</f>
        <v>33 KV</v>
      </c>
      <c r="B147" s="153" t="str">
        <f>P2B!B147</f>
        <v>132/33 KV Jhanjharpur</v>
      </c>
      <c r="C147" s="153">
        <f>P2B!C147*2.4</f>
        <v>90.7750056</v>
      </c>
      <c r="D147" s="153">
        <f>P2B!D147*2.4</f>
        <v>0</v>
      </c>
      <c r="E147" s="153">
        <f>P2B!E147*2.4</f>
        <v>0</v>
      </c>
      <c r="F147" s="153">
        <f>P2B!F147*2.4</f>
        <v>0</v>
      </c>
      <c r="G147" s="153">
        <f>P2B!G147*2.4</f>
        <v>0</v>
      </c>
      <c r="H147" s="153">
        <f>P2B!H147*2.4</f>
        <v>90.7750056</v>
      </c>
    </row>
    <row r="148" spans="1:8">
      <c r="A148" s="153" t="str">
        <f>P2B!A148</f>
        <v>33 KV</v>
      </c>
      <c r="B148" s="153" t="str">
        <f>P2B!B148</f>
        <v>132/33 KV Kataya</v>
      </c>
      <c r="C148" s="153">
        <f>P2B!C148*2.4</f>
        <v>141.58402799999999</v>
      </c>
      <c r="D148" s="153">
        <f>P2B!D148*2.4</f>
        <v>0</v>
      </c>
      <c r="E148" s="153">
        <f>P2B!E148*2.4</f>
        <v>0</v>
      </c>
      <c r="F148" s="153">
        <f>P2B!F148*2.4</f>
        <v>0</v>
      </c>
      <c r="G148" s="153">
        <f>P2B!G148*2.4</f>
        <v>0</v>
      </c>
      <c r="H148" s="153">
        <f>P2B!H148*2.4</f>
        <v>141.58402799999999</v>
      </c>
    </row>
    <row r="149" spans="1:8">
      <c r="A149" s="153" t="str">
        <f>P2B!A149</f>
        <v>33 KV</v>
      </c>
      <c r="B149" s="153" t="str">
        <f>P2B!B149</f>
        <v>132/33 KV Kusheshwarsthan</v>
      </c>
      <c r="C149" s="153">
        <f>P2B!C149*2.4</f>
        <v>176.21392079999998</v>
      </c>
      <c r="D149" s="153">
        <f>P2B!D149*2.4</f>
        <v>0</v>
      </c>
      <c r="E149" s="153">
        <f>P2B!E149*2.4</f>
        <v>0</v>
      </c>
      <c r="F149" s="153">
        <f>P2B!F149*2.4</f>
        <v>0</v>
      </c>
      <c r="G149" s="153">
        <f>P2B!G149*2.4</f>
        <v>0</v>
      </c>
      <c r="H149" s="153">
        <f>P2B!H149*2.4</f>
        <v>176.21392079999998</v>
      </c>
    </row>
    <row r="150" spans="1:8">
      <c r="A150" s="153" t="str">
        <f>P2B!A150</f>
        <v>33 KV</v>
      </c>
      <c r="B150" s="153" t="str">
        <f>P2B!B150</f>
        <v>132/33 KV Madhubani</v>
      </c>
      <c r="C150" s="153">
        <f>P2B!C150*2.4</f>
        <v>241.22912879999998</v>
      </c>
      <c r="D150" s="153">
        <f>P2B!D150*2.4</f>
        <v>0</v>
      </c>
      <c r="E150" s="153">
        <f>P2B!E150*2.4</f>
        <v>0</v>
      </c>
      <c r="F150" s="153">
        <f>P2B!F150*2.4</f>
        <v>0</v>
      </c>
      <c r="G150" s="153">
        <f>P2B!G150*2.4</f>
        <v>0</v>
      </c>
      <c r="H150" s="153">
        <f>P2B!H150*2.4</f>
        <v>241.22912879999998</v>
      </c>
    </row>
    <row r="151" spans="1:8">
      <c r="A151" s="153" t="str">
        <f>P2B!A151</f>
        <v>33 KV</v>
      </c>
      <c r="B151" s="153" t="str">
        <f>P2B!B151</f>
        <v>132/33 KV Maharajganj</v>
      </c>
      <c r="C151" s="153">
        <f>P2B!C151*2.4</f>
        <v>190.4139912</v>
      </c>
      <c r="D151" s="153">
        <f>P2B!D151*2.4</f>
        <v>0</v>
      </c>
      <c r="E151" s="153">
        <f>P2B!E151*2.4</f>
        <v>0</v>
      </c>
      <c r="F151" s="153">
        <f>P2B!F151*2.4</f>
        <v>0</v>
      </c>
      <c r="G151" s="153">
        <f>P2B!G151*2.4</f>
        <v>0</v>
      </c>
      <c r="H151" s="153">
        <f>P2B!H151*2.4</f>
        <v>190.4139912</v>
      </c>
    </row>
    <row r="152" spans="1:8">
      <c r="A152" s="153" t="str">
        <f>P2B!A152</f>
        <v>33 KV</v>
      </c>
      <c r="B152" s="153" t="str">
        <f>P2B!B152</f>
        <v>132/33 KV Mahnar</v>
      </c>
      <c r="C152" s="153">
        <f>P2B!C152*2.4</f>
        <v>88.031383200000008</v>
      </c>
      <c r="D152" s="153">
        <f>P2B!D152*2.4</f>
        <v>0</v>
      </c>
      <c r="E152" s="153">
        <f>P2B!E152*2.4</f>
        <v>0</v>
      </c>
      <c r="F152" s="153">
        <f>P2B!F152*2.4</f>
        <v>0</v>
      </c>
      <c r="G152" s="153">
        <f>P2B!G152*2.4</f>
        <v>0</v>
      </c>
      <c r="H152" s="153">
        <f>P2B!H152*2.4</f>
        <v>88.031383200000008</v>
      </c>
    </row>
    <row r="153" spans="1:8">
      <c r="A153" s="153" t="str">
        <f>P2B!A153</f>
        <v>33 KV</v>
      </c>
      <c r="B153" s="153" t="str">
        <f>P2B!B153</f>
        <v>132/33 KV Motihari</v>
      </c>
      <c r="C153" s="153">
        <f>P2B!C153*2.4</f>
        <v>557.17174560000001</v>
      </c>
      <c r="D153" s="153">
        <f>P2B!D153*2.4</f>
        <v>0</v>
      </c>
      <c r="E153" s="153">
        <f>P2B!E153*2.4</f>
        <v>0</v>
      </c>
      <c r="F153" s="153">
        <f>P2B!F153*2.4</f>
        <v>0</v>
      </c>
      <c r="G153" s="153">
        <f>P2B!G153*2.4</f>
        <v>0</v>
      </c>
      <c r="H153" s="153">
        <f>P2B!H153*2.4</f>
        <v>557.17174560000001</v>
      </c>
    </row>
    <row r="154" spans="1:8">
      <c r="A154" s="153" t="str">
        <f>P2B!A154</f>
        <v>33 KV</v>
      </c>
      <c r="B154" s="153" t="str">
        <f>P2B!B154</f>
        <v>132/33 KV Muzaffarpur</v>
      </c>
      <c r="C154" s="153">
        <f>P2B!C154*2.4</f>
        <v>595.76167439999995</v>
      </c>
      <c r="D154" s="153">
        <f>P2B!D154*2.4</f>
        <v>0</v>
      </c>
      <c r="E154" s="153">
        <f>P2B!E154*2.4</f>
        <v>0</v>
      </c>
      <c r="F154" s="153">
        <f>P2B!F154*2.4</f>
        <v>0</v>
      </c>
      <c r="G154" s="153">
        <f>P2B!G154*2.4</f>
        <v>0</v>
      </c>
      <c r="H154" s="153">
        <f>P2B!H154*2.4</f>
        <v>595.76167439999995</v>
      </c>
    </row>
    <row r="155" spans="1:8">
      <c r="A155" s="153" t="str">
        <f>P2B!A155</f>
        <v>33 KV</v>
      </c>
      <c r="B155" s="153" t="str">
        <f>P2B!B155</f>
        <v>132/33 KV Narkatiaganj</v>
      </c>
      <c r="C155" s="153">
        <f>P2B!C155*2.4</f>
        <v>110.5749048</v>
      </c>
      <c r="D155" s="153">
        <f>P2B!D155*2.4</f>
        <v>0</v>
      </c>
      <c r="E155" s="153">
        <f>P2B!E155*2.4</f>
        <v>0</v>
      </c>
      <c r="F155" s="153">
        <f>P2B!F155*2.4</f>
        <v>0</v>
      </c>
      <c r="G155" s="153">
        <f>P2B!G155*2.4</f>
        <v>0</v>
      </c>
      <c r="H155" s="153">
        <f>P2B!H155*2.4</f>
        <v>110.5749048</v>
      </c>
    </row>
    <row r="156" spans="1:8">
      <c r="A156" s="153" t="str">
        <f>P2B!A156</f>
        <v>33 KV</v>
      </c>
      <c r="B156" s="153" t="str">
        <f>P2B!B156</f>
        <v>132/33 KV Nirmali</v>
      </c>
      <c r="C156" s="153">
        <f>P2B!C156*2.4</f>
        <v>43.491148799999998</v>
      </c>
      <c r="D156" s="153">
        <f>P2B!D156*2.4</f>
        <v>0</v>
      </c>
      <c r="E156" s="153">
        <f>P2B!E156*2.4</f>
        <v>0</v>
      </c>
      <c r="F156" s="153">
        <f>P2B!F156*2.4</f>
        <v>0</v>
      </c>
      <c r="G156" s="153">
        <f>P2B!G156*2.4</f>
        <v>0</v>
      </c>
      <c r="H156" s="153">
        <f>P2B!H156*2.4</f>
        <v>43.491148799999998</v>
      </c>
    </row>
    <row r="157" spans="1:8">
      <c r="A157" s="153" t="str">
        <f>P2B!A157</f>
        <v>33 KV</v>
      </c>
      <c r="B157" s="153" t="str">
        <f>P2B!B157</f>
        <v>132/33 KV Pakhridayal</v>
      </c>
      <c r="C157" s="153">
        <f>P2B!C157*2.4</f>
        <v>51.024928800000005</v>
      </c>
      <c r="D157" s="153">
        <f>P2B!D157*2.4</f>
        <v>0</v>
      </c>
      <c r="E157" s="153">
        <f>P2B!E157*2.4</f>
        <v>0</v>
      </c>
      <c r="F157" s="153">
        <f>P2B!F157*2.4</f>
        <v>0</v>
      </c>
      <c r="G157" s="153">
        <f>P2B!G157*2.4</f>
        <v>0</v>
      </c>
      <c r="H157" s="153">
        <f>P2B!H157*2.4</f>
        <v>51.024928800000005</v>
      </c>
    </row>
    <row r="158" spans="1:8">
      <c r="A158" s="153" t="str">
        <f>P2B!A158</f>
        <v>33 KV</v>
      </c>
      <c r="B158" s="153" t="str">
        <f>P2B!B158</f>
        <v>132/33 KV Pandaul</v>
      </c>
      <c r="C158" s="153">
        <f>P2B!C158*2.4</f>
        <v>274.61655359999997</v>
      </c>
      <c r="D158" s="153">
        <f>P2B!D158*2.4</f>
        <v>0</v>
      </c>
      <c r="E158" s="153">
        <f>P2B!E158*2.4</f>
        <v>0</v>
      </c>
      <c r="F158" s="153">
        <f>P2B!F158*2.4</f>
        <v>0</v>
      </c>
      <c r="G158" s="153">
        <f>P2B!G158*2.4</f>
        <v>0</v>
      </c>
      <c r="H158" s="153">
        <f>P2B!H158*2.4</f>
        <v>274.61655359999997</v>
      </c>
    </row>
    <row r="159" spans="1:8">
      <c r="A159" s="153" t="str">
        <f>P2B!A159</f>
        <v>33 KV</v>
      </c>
      <c r="B159" s="153" t="str">
        <f>P2B!B159</f>
        <v>132/33 KV Phulparas</v>
      </c>
      <c r="C159" s="153">
        <f>P2B!C159*2.4</f>
        <v>113.61975839999999</v>
      </c>
      <c r="D159" s="153">
        <f>P2B!D159*2.4</f>
        <v>0</v>
      </c>
      <c r="E159" s="153">
        <f>P2B!E159*2.4</f>
        <v>0</v>
      </c>
      <c r="F159" s="153">
        <f>P2B!F159*2.4</f>
        <v>0</v>
      </c>
      <c r="G159" s="153">
        <f>P2B!G159*2.4</f>
        <v>0</v>
      </c>
      <c r="H159" s="153">
        <f>P2B!H159*2.4</f>
        <v>113.61975839999999</v>
      </c>
    </row>
    <row r="160" spans="1:8">
      <c r="A160" s="153" t="str">
        <f>P2B!A160</f>
        <v>33 KV</v>
      </c>
      <c r="B160" s="153" t="str">
        <f>P2B!B160</f>
        <v>132/33 KV Pupri</v>
      </c>
      <c r="C160" s="153">
        <f>P2B!C160*2.4</f>
        <v>134.5113264</v>
      </c>
      <c r="D160" s="153">
        <f>P2B!D160*2.4</f>
        <v>0</v>
      </c>
      <c r="E160" s="153">
        <f>P2B!E160*2.4</f>
        <v>0</v>
      </c>
      <c r="F160" s="153">
        <f>P2B!F160*2.4</f>
        <v>0</v>
      </c>
      <c r="G160" s="153">
        <f>P2B!G160*2.4</f>
        <v>0</v>
      </c>
      <c r="H160" s="153">
        <f>P2B!H160*2.4</f>
        <v>134.5113264</v>
      </c>
    </row>
    <row r="161" spans="1:8">
      <c r="A161" s="153" t="str">
        <f>P2B!A161</f>
        <v>33 KV</v>
      </c>
      <c r="B161" s="153" t="str">
        <f>P2B!B161</f>
        <v>132/33 KV Raxaul</v>
      </c>
      <c r="C161" s="153">
        <f>P2B!C161*2.4</f>
        <v>277.02635279999998</v>
      </c>
      <c r="D161" s="153">
        <f>P2B!D161*2.4</f>
        <v>0</v>
      </c>
      <c r="E161" s="153">
        <f>P2B!E161*2.4</f>
        <v>0</v>
      </c>
      <c r="F161" s="153">
        <f>P2B!F161*2.4</f>
        <v>0</v>
      </c>
      <c r="G161" s="153">
        <f>P2B!G161*2.4</f>
        <v>0</v>
      </c>
      <c r="H161" s="153">
        <f>P2B!H161*2.4</f>
        <v>277.02635279999998</v>
      </c>
    </row>
    <row r="162" spans="1:8">
      <c r="A162" s="153" t="str">
        <f>P2B!A162</f>
        <v>33 KV</v>
      </c>
      <c r="B162" s="153" t="str">
        <f>P2B!B162</f>
        <v>132/33 KV Rosera</v>
      </c>
      <c r="C162" s="153">
        <f>P2B!C162*2.4</f>
        <v>220.83485279999999</v>
      </c>
      <c r="D162" s="153">
        <f>P2B!D162*2.4</f>
        <v>0</v>
      </c>
      <c r="E162" s="153">
        <f>P2B!E162*2.4</f>
        <v>0</v>
      </c>
      <c r="F162" s="153">
        <f>P2B!F162*2.4</f>
        <v>0</v>
      </c>
      <c r="G162" s="153">
        <f>P2B!G162*2.4</f>
        <v>0</v>
      </c>
      <c r="H162" s="153">
        <f>P2B!H162*2.4</f>
        <v>220.83485279999999</v>
      </c>
    </row>
    <row r="163" spans="1:8">
      <c r="A163" s="153" t="str">
        <f>P2B!A163</f>
        <v>33 KV</v>
      </c>
      <c r="B163" s="153" t="str">
        <f>P2B!B163</f>
        <v>132/33 KV Runisaidpur</v>
      </c>
      <c r="C163" s="153">
        <f>P2B!C163*2.4</f>
        <v>185.76078959999998</v>
      </c>
      <c r="D163" s="153">
        <f>P2B!D163*2.4</f>
        <v>0</v>
      </c>
      <c r="E163" s="153">
        <f>P2B!E163*2.4</f>
        <v>0</v>
      </c>
      <c r="F163" s="153">
        <f>P2B!F163*2.4</f>
        <v>0</v>
      </c>
      <c r="G163" s="153">
        <f>P2B!G163*2.4</f>
        <v>0</v>
      </c>
      <c r="H163" s="153">
        <f>P2B!H163*2.4</f>
        <v>185.76078959999998</v>
      </c>
    </row>
    <row r="164" spans="1:8">
      <c r="A164" s="153" t="str">
        <f>P2B!A164</f>
        <v>33 KV</v>
      </c>
      <c r="B164" s="153" t="str">
        <f>P2B!B164</f>
        <v>132/33 KV SKMCH</v>
      </c>
      <c r="C164" s="153">
        <f>P2B!C164*2.4</f>
        <v>568.2636647999999</v>
      </c>
      <c r="D164" s="153">
        <f>P2B!D164*2.4</f>
        <v>0</v>
      </c>
      <c r="E164" s="153">
        <f>P2B!E164*2.4</f>
        <v>0</v>
      </c>
      <c r="F164" s="153">
        <f>P2B!F164*2.4</f>
        <v>0</v>
      </c>
      <c r="G164" s="153">
        <f>P2B!G164*2.4</f>
        <v>0</v>
      </c>
      <c r="H164" s="153">
        <f>P2B!H164*2.4</f>
        <v>568.2636647999999</v>
      </c>
    </row>
    <row r="165" spans="1:8">
      <c r="A165" s="153" t="str">
        <f>P2B!A165</f>
        <v>33 KV</v>
      </c>
      <c r="B165" s="153" t="str">
        <f>P2B!B165</f>
        <v>132/33 KV Saharsa</v>
      </c>
      <c r="C165" s="153">
        <f>P2B!C165*2.4</f>
        <v>294.61441439999999</v>
      </c>
      <c r="D165" s="153">
        <f>P2B!D165*2.4</f>
        <v>0</v>
      </c>
      <c r="E165" s="153">
        <f>P2B!E165*2.4</f>
        <v>0</v>
      </c>
      <c r="F165" s="153">
        <f>P2B!F165*2.4</f>
        <v>0</v>
      </c>
      <c r="G165" s="153">
        <f>P2B!G165*2.4</f>
        <v>0</v>
      </c>
      <c r="H165" s="153">
        <f>P2B!H165*2.4</f>
        <v>294.61441439999999</v>
      </c>
    </row>
    <row r="166" spans="1:8">
      <c r="A166" s="153" t="str">
        <f>P2B!A166</f>
        <v>33 KV</v>
      </c>
      <c r="B166" s="153" t="str">
        <f>P2B!B166</f>
        <v>132/33 KV Shahpurpatori</v>
      </c>
      <c r="C166" s="153">
        <f>P2B!C166*2.4</f>
        <v>148.11013199999999</v>
      </c>
      <c r="D166" s="153">
        <f>P2B!D166*2.4</f>
        <v>0</v>
      </c>
      <c r="E166" s="153">
        <f>P2B!E166*2.4</f>
        <v>0</v>
      </c>
      <c r="F166" s="153">
        <f>P2B!F166*2.4</f>
        <v>0</v>
      </c>
      <c r="G166" s="153">
        <f>P2B!G166*2.4</f>
        <v>0</v>
      </c>
      <c r="H166" s="153">
        <f>P2B!H166*2.4</f>
        <v>148.11013199999999</v>
      </c>
    </row>
    <row r="167" spans="1:8">
      <c r="A167" s="153" t="str">
        <f>P2B!A167</f>
        <v>33 KV</v>
      </c>
      <c r="B167" s="153" t="str">
        <f>P2B!B167</f>
        <v>132/33 KV Sheetalpur</v>
      </c>
      <c r="C167" s="153">
        <f>P2B!C167*2.4</f>
        <v>250.04630399999996</v>
      </c>
      <c r="D167" s="153">
        <f>P2B!D167*2.4</f>
        <v>0</v>
      </c>
      <c r="E167" s="153">
        <f>P2B!E167*2.4</f>
        <v>0</v>
      </c>
      <c r="F167" s="153">
        <f>P2B!F167*2.4</f>
        <v>0</v>
      </c>
      <c r="G167" s="153">
        <f>P2B!G167*2.4</f>
        <v>0</v>
      </c>
      <c r="H167" s="153">
        <f>P2B!H167*2.4</f>
        <v>250.04630399999996</v>
      </c>
    </row>
    <row r="168" spans="1:8">
      <c r="A168" s="153" t="str">
        <f>P2B!A168</f>
        <v>33 KV</v>
      </c>
      <c r="B168" s="153" t="str">
        <f>P2B!B168</f>
        <v>132/33 KV Sheohar</v>
      </c>
      <c r="C168" s="153">
        <f>P2B!C168*2.4</f>
        <v>186.76447680000001</v>
      </c>
      <c r="D168" s="153">
        <f>P2B!D168*2.4</f>
        <v>0</v>
      </c>
      <c r="E168" s="153">
        <f>P2B!E168*2.4</f>
        <v>0</v>
      </c>
      <c r="F168" s="153">
        <f>P2B!F168*2.4</f>
        <v>0</v>
      </c>
      <c r="G168" s="153">
        <f>P2B!G168*2.4</f>
        <v>0</v>
      </c>
      <c r="H168" s="153">
        <f>P2B!H168*2.4</f>
        <v>186.76447680000001</v>
      </c>
    </row>
    <row r="169" spans="1:8">
      <c r="A169" s="153" t="str">
        <f>P2B!A169</f>
        <v>33 KV</v>
      </c>
      <c r="B169" s="153" t="str">
        <f>P2B!B169</f>
        <v>132/33 KV Simribakhtiyarpur</v>
      </c>
      <c r="C169" s="153">
        <f>P2B!C169*2.4</f>
        <v>113.055504</v>
      </c>
      <c r="D169" s="153">
        <f>P2B!D169*2.4</f>
        <v>0</v>
      </c>
      <c r="E169" s="153">
        <f>P2B!E169*2.4</f>
        <v>0</v>
      </c>
      <c r="F169" s="153">
        <f>P2B!F169*2.4</f>
        <v>0</v>
      </c>
      <c r="G169" s="153">
        <f>P2B!G169*2.4</f>
        <v>0</v>
      </c>
      <c r="H169" s="153">
        <f>P2B!H169*2.4</f>
        <v>113.055504</v>
      </c>
    </row>
    <row r="170" spans="1:8">
      <c r="A170" s="153" t="str">
        <f>P2B!A170</f>
        <v>33 KV</v>
      </c>
      <c r="B170" s="153" t="str">
        <f>P2B!B170</f>
        <v>132/33 KV Sitamarhi</v>
      </c>
      <c r="C170" s="153">
        <f>P2B!C170*2.4</f>
        <v>540.08788559999994</v>
      </c>
      <c r="D170" s="153">
        <f>P2B!D170*2.4</f>
        <v>0</v>
      </c>
      <c r="E170" s="153">
        <f>P2B!E170*2.4</f>
        <v>0</v>
      </c>
      <c r="F170" s="153">
        <f>P2B!F170*2.4</f>
        <v>0</v>
      </c>
      <c r="G170" s="153">
        <f>P2B!G170*2.4</f>
        <v>0</v>
      </c>
      <c r="H170" s="153">
        <f>P2B!H170*2.4</f>
        <v>540.08788559999994</v>
      </c>
    </row>
    <row r="171" spans="1:8">
      <c r="A171" s="153" t="str">
        <f>P2B!A171</f>
        <v>33 KV</v>
      </c>
      <c r="B171" s="153" t="str">
        <f>P2B!B171</f>
        <v>132/33 KV Siwan</v>
      </c>
      <c r="C171" s="153">
        <f>P2B!C171*2.4</f>
        <v>593.55362159999993</v>
      </c>
      <c r="D171" s="153">
        <f>P2B!D171*2.4</f>
        <v>0</v>
      </c>
      <c r="E171" s="153">
        <f>P2B!E171*2.4</f>
        <v>0</v>
      </c>
      <c r="F171" s="153">
        <f>P2B!F171*2.4</f>
        <v>0</v>
      </c>
      <c r="G171" s="153">
        <f>P2B!G171*2.4</f>
        <v>0</v>
      </c>
      <c r="H171" s="153">
        <f>P2B!H171*2.4</f>
        <v>593.55362159999993</v>
      </c>
    </row>
    <row r="172" spans="1:8">
      <c r="A172" s="153" t="str">
        <f>P2B!A172</f>
        <v>33 KV</v>
      </c>
      <c r="B172" s="153" t="str">
        <f>P2B!B172</f>
        <v>132/33 KV Sonebarsa</v>
      </c>
      <c r="C172" s="153">
        <f>P2B!C172*2.4</f>
        <v>105.9749784</v>
      </c>
      <c r="D172" s="153">
        <f>P2B!D172*2.4</f>
        <v>0</v>
      </c>
      <c r="E172" s="153">
        <f>P2B!E172*2.4</f>
        <v>0</v>
      </c>
      <c r="F172" s="153">
        <f>P2B!F172*2.4</f>
        <v>0</v>
      </c>
      <c r="G172" s="153">
        <f>P2B!G172*2.4</f>
        <v>0</v>
      </c>
      <c r="H172" s="153">
        <f>P2B!H172*2.4</f>
        <v>105.9749784</v>
      </c>
    </row>
    <row r="173" spans="1:8">
      <c r="A173" s="153" t="str">
        <f>P2B!A173</f>
        <v>33 KV</v>
      </c>
      <c r="B173" s="153" t="str">
        <f>P2B!B173</f>
        <v>132/33 KV Triveniganj</v>
      </c>
      <c r="C173" s="153">
        <f>P2B!C173*2.4</f>
        <v>86.80874639999999</v>
      </c>
      <c r="D173" s="153">
        <f>P2B!D173*2.4</f>
        <v>0</v>
      </c>
      <c r="E173" s="153">
        <f>P2B!E173*2.4</f>
        <v>0</v>
      </c>
      <c r="F173" s="153">
        <f>P2B!F173*2.4</f>
        <v>0</v>
      </c>
      <c r="G173" s="153">
        <f>P2B!G173*2.4</f>
        <v>0</v>
      </c>
      <c r="H173" s="153">
        <f>P2B!H173*2.4</f>
        <v>86.80874639999999</v>
      </c>
    </row>
    <row r="174" spans="1:8">
      <c r="A174" s="153" t="str">
        <f>P2B!A174</f>
        <v>33 KV</v>
      </c>
      <c r="B174" s="153" t="str">
        <f>P2B!B174</f>
        <v>132/33 KV Udakishenganj</v>
      </c>
      <c r="C174" s="153">
        <f>P2B!C174*2.4</f>
        <v>240.56591999999998</v>
      </c>
      <c r="D174" s="153">
        <f>P2B!D174*2.4</f>
        <v>0</v>
      </c>
      <c r="E174" s="153">
        <f>P2B!E174*2.4</f>
        <v>0</v>
      </c>
      <c r="F174" s="153">
        <f>P2B!F174*2.4</f>
        <v>0</v>
      </c>
      <c r="G174" s="153">
        <f>P2B!G174*2.4</f>
        <v>0</v>
      </c>
      <c r="H174" s="153">
        <f>P2B!H174*2.4</f>
        <v>240.56591999999998</v>
      </c>
    </row>
    <row r="175" spans="1:8">
      <c r="A175" s="153" t="str">
        <f>P2B!A175</f>
        <v>33 KV</v>
      </c>
      <c r="B175" s="153" t="str">
        <f>P2B!B175</f>
        <v>132/33 KV Vaishali</v>
      </c>
      <c r="C175" s="153">
        <f>P2B!C175*2.4</f>
        <v>377.69966879999998</v>
      </c>
      <c r="D175" s="153">
        <f>P2B!D175*2.4</f>
        <v>0</v>
      </c>
      <c r="E175" s="153">
        <f>P2B!E175*2.4</f>
        <v>0</v>
      </c>
      <c r="F175" s="153">
        <f>P2B!F175*2.4</f>
        <v>0</v>
      </c>
      <c r="G175" s="153">
        <f>P2B!G175*2.4</f>
        <v>0</v>
      </c>
      <c r="H175" s="153">
        <f>P2B!H175*2.4</f>
        <v>377.69966879999998</v>
      </c>
    </row>
    <row r="176" spans="1:8">
      <c r="A176" s="153" t="str">
        <f>P2B!A176</f>
        <v>33 KV</v>
      </c>
      <c r="B176" s="153" t="str">
        <f>P2B!B176</f>
        <v>132/33 Mushrakh</v>
      </c>
      <c r="C176" s="153">
        <f>P2B!C176*2.4</f>
        <v>206.04373440000001</v>
      </c>
      <c r="D176" s="153">
        <f>P2B!D176*2.4</f>
        <v>0</v>
      </c>
      <c r="E176" s="153">
        <f>P2B!E176*2.4</f>
        <v>0</v>
      </c>
      <c r="F176" s="153">
        <f>P2B!F176*2.4</f>
        <v>0</v>
      </c>
      <c r="G176" s="153">
        <f>P2B!G176*2.4</f>
        <v>0</v>
      </c>
      <c r="H176" s="153">
        <f>P2B!H176*2.4</f>
        <v>206.04373440000001</v>
      </c>
    </row>
    <row r="177" spans="1:8">
      <c r="A177" s="153" t="str">
        <f>P2B!A177</f>
        <v>33 KV</v>
      </c>
      <c r="B177" s="153" t="str">
        <f>P2B!B177</f>
        <v>132/33 Ramnagar</v>
      </c>
      <c r="C177" s="153">
        <f>P2B!C177*2.4</f>
        <v>430.80088799999999</v>
      </c>
      <c r="D177" s="153">
        <f>P2B!D177*2.4</f>
        <v>0</v>
      </c>
      <c r="E177" s="153">
        <f>P2B!E177*2.4</f>
        <v>0</v>
      </c>
      <c r="F177" s="153">
        <f>P2B!F177*2.4</f>
        <v>0</v>
      </c>
      <c r="G177" s="153">
        <f>P2B!G177*2.4</f>
        <v>0</v>
      </c>
      <c r="H177" s="153">
        <f>P2B!H177*2.4</f>
        <v>430.80088799999999</v>
      </c>
    </row>
    <row r="178" spans="1:8">
      <c r="A178" s="153" t="str">
        <f>P2B!A178</f>
        <v>33 KV</v>
      </c>
      <c r="B178" s="153" t="str">
        <f>P2B!B178</f>
        <v>132/33 Samastipur</v>
      </c>
      <c r="C178" s="153">
        <f>P2B!C178*2.4</f>
        <v>567.26889600000004</v>
      </c>
      <c r="D178" s="153">
        <f>P2B!D178*2.4</f>
        <v>0</v>
      </c>
      <c r="E178" s="153">
        <f>P2B!E178*2.4</f>
        <v>0</v>
      </c>
      <c r="F178" s="153">
        <f>P2B!F178*2.4</f>
        <v>0</v>
      </c>
      <c r="G178" s="153">
        <f>P2B!G178*2.4</f>
        <v>0</v>
      </c>
      <c r="H178" s="153">
        <f>P2B!H178*2.4</f>
        <v>567.26889600000004</v>
      </c>
    </row>
    <row r="179" spans="1:8">
      <c r="A179" s="153" t="str">
        <f>P2B!A179</f>
        <v>33 KV</v>
      </c>
      <c r="B179" s="153" t="str">
        <f>P2B!B179</f>
        <v>132/33 Siwan-New (Raghunathpur)</v>
      </c>
      <c r="C179" s="153">
        <f>P2B!C179*2.4</f>
        <v>254.11675439999999</v>
      </c>
      <c r="D179" s="153">
        <f>P2B!D179*2.4</f>
        <v>0</v>
      </c>
      <c r="E179" s="153">
        <f>P2B!E179*2.4</f>
        <v>0</v>
      </c>
      <c r="F179" s="153">
        <f>P2B!F179*2.4</f>
        <v>0</v>
      </c>
      <c r="G179" s="153">
        <f>P2B!G179*2.4</f>
        <v>0</v>
      </c>
      <c r="H179" s="153">
        <f>P2B!H179*2.4</f>
        <v>254.11675439999999</v>
      </c>
    </row>
    <row r="180" spans="1:8">
      <c r="A180" s="153" t="str">
        <f>P2B!A180</f>
        <v>33 KV</v>
      </c>
      <c r="B180" s="153" t="str">
        <f>P2B!B180</f>
        <v>132/33 Siwan-New (Raghunathpur)</v>
      </c>
      <c r="C180" s="153">
        <f>P2B!C180*2.4</f>
        <v>0</v>
      </c>
      <c r="D180" s="153">
        <f>P2B!D180*2.4</f>
        <v>0</v>
      </c>
      <c r="E180" s="153">
        <f>P2B!E180*2.4</f>
        <v>0</v>
      </c>
      <c r="F180" s="153">
        <f>P2B!F180*2.4</f>
        <v>0</v>
      </c>
      <c r="G180" s="153">
        <f>P2B!G180*2.4</f>
        <v>0</v>
      </c>
      <c r="H180" s="153">
        <f>P2B!H180*2.4</f>
        <v>0</v>
      </c>
    </row>
    <row r="181" spans="1:8">
      <c r="A181" s="153" t="str">
        <f>P2B!A181</f>
        <v>33 KV</v>
      </c>
      <c r="B181" s="153" t="str">
        <f>P2B!B181</f>
        <v>132/33 kV Valmikinagar</v>
      </c>
      <c r="C181" s="153">
        <f>P2B!C181*2.4</f>
        <v>31.355971199999999</v>
      </c>
      <c r="D181" s="153">
        <f>P2B!D181*2.4</f>
        <v>0</v>
      </c>
      <c r="E181" s="153">
        <f>P2B!E181*2.4</f>
        <v>0</v>
      </c>
      <c r="F181" s="153">
        <f>P2B!F181*2.4</f>
        <v>0</v>
      </c>
      <c r="G181" s="153">
        <f>P2B!G181*2.4</f>
        <v>0</v>
      </c>
      <c r="H181" s="153">
        <f>P2B!H181*2.4</f>
        <v>31.355971199999999</v>
      </c>
    </row>
    <row r="182" spans="1:8">
      <c r="A182" s="153" t="str">
        <f>P2B!A182</f>
        <v>33 KV</v>
      </c>
      <c r="B182" s="153" t="str">
        <f>P2B!B182</f>
        <v>132/33KV Raghopur</v>
      </c>
      <c r="C182" s="153">
        <f>P2B!C182*2.4</f>
        <v>169.37191439999998</v>
      </c>
      <c r="D182" s="153">
        <f>P2B!D182*2.4</f>
        <v>0</v>
      </c>
      <c r="E182" s="153">
        <f>P2B!E182*2.4</f>
        <v>0</v>
      </c>
      <c r="F182" s="153">
        <f>P2B!F182*2.4</f>
        <v>0</v>
      </c>
      <c r="G182" s="153">
        <f>P2B!G182*2.4</f>
        <v>0</v>
      </c>
      <c r="H182" s="153">
        <f>P2B!H182*2.4</f>
        <v>169.37191439999998</v>
      </c>
    </row>
    <row r="183" spans="1:8">
      <c r="A183" s="153" t="str">
        <f>P2B!A183</f>
        <v>33 KV</v>
      </c>
      <c r="B183" s="153" t="str">
        <f>P2B!B183</f>
        <v>220/132/33 KV Amnour GIS(BGCL)</v>
      </c>
      <c r="C183" s="153">
        <f>P2B!C183*2.4</f>
        <v>320.77755840000003</v>
      </c>
      <c r="D183" s="153">
        <f>P2B!D183*2.4</f>
        <v>0</v>
      </c>
      <c r="E183" s="153">
        <f>P2B!E183*2.4</f>
        <v>0</v>
      </c>
      <c r="F183" s="153">
        <f>P2B!F183*2.4</f>
        <v>0</v>
      </c>
      <c r="G183" s="153">
        <f>P2B!G183*2.4</f>
        <v>0</v>
      </c>
      <c r="H183" s="153">
        <f>P2B!H183*2.4</f>
        <v>320.77755840000003</v>
      </c>
    </row>
    <row r="184" spans="1:8">
      <c r="A184" s="153" t="str">
        <f>P2B!A184</f>
        <v>33 KV</v>
      </c>
      <c r="B184" s="153" t="str">
        <f>P2B!B184</f>
        <v>220/132/33 KV GORAUL</v>
      </c>
      <c r="C184" s="153">
        <f>P2B!C184*2.4</f>
        <v>1.7407679999999999</v>
      </c>
      <c r="D184" s="153">
        <f>P2B!D184*2.4</f>
        <v>0</v>
      </c>
      <c r="E184" s="153">
        <f>P2B!E184*2.4</f>
        <v>0</v>
      </c>
      <c r="F184" s="153">
        <f>P2B!F184*2.4</f>
        <v>0</v>
      </c>
      <c r="G184" s="153">
        <f>P2B!G184*2.4</f>
        <v>0</v>
      </c>
      <c r="H184" s="153">
        <f>P2B!H184*2.4</f>
        <v>1.7407679999999999</v>
      </c>
    </row>
    <row r="185" spans="1:8">
      <c r="A185" s="153" t="str">
        <f>P2B!A185</f>
        <v>33 KV</v>
      </c>
      <c r="B185" s="153" t="str">
        <f>P2B!B185</f>
        <v>220/132/33 KV Gopalganj</v>
      </c>
      <c r="C185" s="153">
        <f>P2B!C185*2.4</f>
        <v>550.0755216</v>
      </c>
      <c r="D185" s="153">
        <f>P2B!D185*2.4</f>
        <v>0</v>
      </c>
      <c r="E185" s="153">
        <f>P2B!E185*2.4</f>
        <v>0</v>
      </c>
      <c r="F185" s="153">
        <f>P2B!F185*2.4</f>
        <v>0</v>
      </c>
      <c r="G185" s="153">
        <f>P2B!G185*2.4</f>
        <v>0</v>
      </c>
      <c r="H185" s="153">
        <f>P2B!H185*2.4</f>
        <v>550.0755216</v>
      </c>
    </row>
    <row r="186" spans="1:8">
      <c r="A186" s="153" t="str">
        <f>P2B!A186</f>
        <v>33 KV</v>
      </c>
      <c r="B186" s="153" t="str">
        <f>P2B!B186</f>
        <v>220/132/33 KV Hazipur</v>
      </c>
      <c r="C186" s="153">
        <f>P2B!C186*2.4</f>
        <v>0</v>
      </c>
      <c r="D186" s="153">
        <f>P2B!D186*2.4</f>
        <v>0</v>
      </c>
      <c r="E186" s="153">
        <f>P2B!E186*2.4</f>
        <v>0</v>
      </c>
      <c r="F186" s="153">
        <f>P2B!F186*2.4</f>
        <v>0</v>
      </c>
      <c r="G186" s="153">
        <f>P2B!G186*2.4</f>
        <v>0</v>
      </c>
      <c r="H186" s="153">
        <f>P2B!H186*2.4</f>
        <v>0</v>
      </c>
    </row>
    <row r="187" spans="1:8">
      <c r="A187" s="153" t="str">
        <f>P2B!A187</f>
        <v>33 KV</v>
      </c>
      <c r="B187" s="153" t="str">
        <f>P2B!B187</f>
        <v>220/132/33 KV Laukahi</v>
      </c>
      <c r="C187" s="153">
        <f>P2B!C187*2.4</f>
        <v>171.20067359999999</v>
      </c>
      <c r="D187" s="153">
        <f>P2B!D187*2.4</f>
        <v>0</v>
      </c>
      <c r="E187" s="153">
        <f>P2B!E187*2.4</f>
        <v>0</v>
      </c>
      <c r="F187" s="153">
        <f>P2B!F187*2.4</f>
        <v>0</v>
      </c>
      <c r="G187" s="153">
        <f>P2B!G187*2.4</f>
        <v>0</v>
      </c>
      <c r="H187" s="153">
        <f>P2B!H187*2.4</f>
        <v>171.20067359999999</v>
      </c>
    </row>
    <row r="188" spans="1:8">
      <c r="A188" s="153" t="str">
        <f>P2B!A188</f>
        <v>33 KV</v>
      </c>
      <c r="B188" s="153" t="str">
        <f>P2B!B188</f>
        <v>220/132/33 KV Madhepura</v>
      </c>
      <c r="C188" s="153">
        <f>P2B!C188*2.4</f>
        <v>291.8309496</v>
      </c>
      <c r="D188" s="153">
        <f>P2B!D188*2.4</f>
        <v>0</v>
      </c>
      <c r="E188" s="153">
        <f>P2B!E188*2.4</f>
        <v>0</v>
      </c>
      <c r="F188" s="153">
        <f>P2B!F188*2.4</f>
        <v>0</v>
      </c>
      <c r="G188" s="153">
        <f>P2B!G188*2.4</f>
        <v>0</v>
      </c>
      <c r="H188" s="153">
        <f>P2B!H188*2.4</f>
        <v>291.8309496</v>
      </c>
    </row>
    <row r="189" spans="1:8">
      <c r="A189" s="153" t="str">
        <f>P2B!A189</f>
        <v>33 KV</v>
      </c>
      <c r="B189" s="153" t="str">
        <f>P2B!B189</f>
        <v>220/132/33 KV Motipur</v>
      </c>
      <c r="C189" s="153">
        <f>P2B!C189*2.4</f>
        <v>223.32313199999999</v>
      </c>
      <c r="D189" s="153">
        <f>P2B!D189*2.4</f>
        <v>0</v>
      </c>
      <c r="E189" s="153">
        <f>P2B!E189*2.4</f>
        <v>0</v>
      </c>
      <c r="F189" s="153">
        <f>P2B!F189*2.4</f>
        <v>0</v>
      </c>
      <c r="G189" s="153">
        <f>P2B!G189*2.4</f>
        <v>0</v>
      </c>
      <c r="H189" s="153">
        <f>P2B!H189*2.4</f>
        <v>223.32313199999999</v>
      </c>
    </row>
    <row r="190" spans="1:8">
      <c r="A190" s="153" t="str">
        <f>P2B!A190</f>
        <v>33 KV</v>
      </c>
      <c r="B190" s="153" t="str">
        <f>P2B!B190</f>
        <v>220/132/33 KV Musahari</v>
      </c>
      <c r="C190" s="153">
        <f>P2B!C190*2.4</f>
        <v>400.72552079999997</v>
      </c>
      <c r="D190" s="153">
        <f>P2B!D190*2.4</f>
        <v>0</v>
      </c>
      <c r="E190" s="153">
        <f>P2B!E190*2.4</f>
        <v>0</v>
      </c>
      <c r="F190" s="153">
        <f>P2B!F190*2.4</f>
        <v>0</v>
      </c>
      <c r="G190" s="153">
        <f>P2B!G190*2.4</f>
        <v>0</v>
      </c>
      <c r="H190" s="153">
        <f>P2B!H190*2.4</f>
        <v>400.72552079999997</v>
      </c>
    </row>
    <row r="191" spans="1:8">
      <c r="A191" s="153" t="str">
        <f>P2B!A191</f>
        <v>33 KV</v>
      </c>
      <c r="B191" s="153" t="str">
        <f>P2B!B191</f>
        <v>220/132/33 KV Samastipur (new)</v>
      </c>
      <c r="C191" s="153">
        <f>P2B!C191*2.4</f>
        <v>163.30912799999999</v>
      </c>
      <c r="D191" s="153">
        <f>P2B!D191*2.4</f>
        <v>0</v>
      </c>
      <c r="E191" s="153">
        <f>P2B!E191*2.4</f>
        <v>0</v>
      </c>
      <c r="F191" s="153">
        <f>P2B!F191*2.4</f>
        <v>0</v>
      </c>
      <c r="G191" s="153">
        <f>P2B!G191*2.4</f>
        <v>0</v>
      </c>
      <c r="H191" s="153">
        <f>P2B!H191*2.4</f>
        <v>163.30912799999999</v>
      </c>
    </row>
    <row r="192" spans="1:8">
      <c r="A192" s="153" t="str">
        <f>P2B!A192</f>
        <v>33 KV</v>
      </c>
      <c r="B192" s="153" t="str">
        <f>P2B!B192</f>
        <v>132/33 KV Araria</v>
      </c>
      <c r="C192" s="153">
        <f>P2B!C192*2.4</f>
        <v>310.64819039999998</v>
      </c>
      <c r="D192" s="153">
        <f>P2B!D192*2.4</f>
        <v>0</v>
      </c>
      <c r="E192" s="153">
        <f>P2B!E192*2.4</f>
        <v>0</v>
      </c>
      <c r="F192" s="153">
        <f>P2B!F192*2.4</f>
        <v>0</v>
      </c>
      <c r="G192" s="153">
        <f>P2B!G192*2.4</f>
        <v>0</v>
      </c>
      <c r="H192" s="153">
        <f>P2B!H192*2.4</f>
        <v>310.64819039999998</v>
      </c>
    </row>
    <row r="193" spans="1:8">
      <c r="A193" s="153" t="str">
        <f>P2B!A193</f>
        <v>33 KV</v>
      </c>
      <c r="B193" s="153" t="str">
        <f>P2B!B193</f>
        <v>132/33 KV Araria</v>
      </c>
      <c r="C193" s="153">
        <f>P2B!C193*2.4</f>
        <v>0</v>
      </c>
      <c r="D193" s="153">
        <f>P2B!D193*2.4</f>
        <v>0</v>
      </c>
      <c r="E193" s="153">
        <f>P2B!E193*2.4</f>
        <v>0</v>
      </c>
      <c r="F193" s="153">
        <f>P2B!F193*2.4</f>
        <v>0</v>
      </c>
      <c r="G193" s="153">
        <f>P2B!G193*2.4</f>
        <v>0</v>
      </c>
      <c r="H193" s="153">
        <f>P2B!H193*2.4</f>
        <v>0</v>
      </c>
    </row>
    <row r="194" spans="1:8">
      <c r="A194" s="153" t="str">
        <f>P2B!A194</f>
        <v>33 KV</v>
      </c>
      <c r="B194" s="153" t="str">
        <f>P2B!B194</f>
        <v>132/33 KV Baisi</v>
      </c>
      <c r="C194" s="153">
        <f>P2B!C194*2.4</f>
        <v>135.62876639999999</v>
      </c>
      <c r="D194" s="153">
        <f>P2B!D194*2.4</f>
        <v>0</v>
      </c>
      <c r="E194" s="153">
        <f>P2B!E194*2.4</f>
        <v>0</v>
      </c>
      <c r="F194" s="153">
        <f>P2B!F194*2.4</f>
        <v>0</v>
      </c>
      <c r="G194" s="153">
        <f>P2B!G194*2.4</f>
        <v>0</v>
      </c>
      <c r="H194" s="153">
        <f>P2B!H194*2.4</f>
        <v>135.62876639999999</v>
      </c>
    </row>
    <row r="195" spans="1:8">
      <c r="A195" s="153" t="str">
        <f>P2B!A195</f>
        <v>33 KV</v>
      </c>
      <c r="B195" s="153" t="str">
        <f>P2B!B195</f>
        <v>132/33 KV Banka</v>
      </c>
      <c r="C195" s="153">
        <f>P2B!C195*2.4</f>
        <v>0</v>
      </c>
      <c r="D195" s="153">
        <f>P2B!D195*2.4</f>
        <v>0</v>
      </c>
      <c r="E195" s="153">
        <f>P2B!E195*2.4</f>
        <v>335.82792480000001</v>
      </c>
      <c r="F195" s="153">
        <f>P2B!F195*2.4</f>
        <v>0</v>
      </c>
      <c r="G195" s="153">
        <f>P2B!G195*2.4</f>
        <v>0</v>
      </c>
      <c r="H195" s="153">
        <f>P2B!H195*2.4</f>
        <v>335.82792480000001</v>
      </c>
    </row>
    <row r="196" spans="1:8">
      <c r="A196" s="153" t="str">
        <f>P2B!A196</f>
        <v>33 KV</v>
      </c>
      <c r="B196" s="153" t="str">
        <f>P2B!B196</f>
        <v>132/33 KV Banka(New)</v>
      </c>
      <c r="C196" s="153">
        <f>P2B!C196*2.4</f>
        <v>0</v>
      </c>
      <c r="D196" s="153">
        <f>P2B!D196*2.4</f>
        <v>0</v>
      </c>
      <c r="E196" s="153">
        <f>P2B!E196*2.4</f>
        <v>84.163727999999992</v>
      </c>
      <c r="F196" s="153">
        <f>P2B!F196*2.4</f>
        <v>0</v>
      </c>
      <c r="G196" s="153">
        <f>P2B!G196*2.4</f>
        <v>0</v>
      </c>
      <c r="H196" s="153">
        <f>P2B!H196*2.4</f>
        <v>84.163727999999992</v>
      </c>
    </row>
    <row r="197" spans="1:8">
      <c r="A197" s="153" t="str">
        <f>P2B!A197</f>
        <v>33 KV</v>
      </c>
      <c r="B197" s="153" t="str">
        <f>P2B!B197</f>
        <v>132/33 KV Banmankhi</v>
      </c>
      <c r="C197" s="153">
        <f>P2B!C197*2.4</f>
        <v>144.23038080000001</v>
      </c>
      <c r="D197" s="153">
        <f>P2B!D197*2.4</f>
        <v>0</v>
      </c>
      <c r="E197" s="153">
        <f>P2B!E197*2.4</f>
        <v>0</v>
      </c>
      <c r="F197" s="153">
        <f>P2B!F197*2.4</f>
        <v>0</v>
      </c>
      <c r="G197" s="153">
        <f>P2B!G197*2.4</f>
        <v>0</v>
      </c>
      <c r="H197" s="153">
        <f>P2B!H197*2.4</f>
        <v>144.23038080000001</v>
      </c>
    </row>
    <row r="198" spans="1:8">
      <c r="A198" s="153" t="str">
        <f>P2B!A198</f>
        <v>33 KV</v>
      </c>
      <c r="B198" s="153" t="str">
        <f>P2B!B198</f>
        <v>132/33 KV Barsoi</v>
      </c>
      <c r="C198" s="153">
        <f>P2B!C198*2.4</f>
        <v>272.89009919999995</v>
      </c>
      <c r="D198" s="153">
        <f>P2B!D198*2.4</f>
        <v>0</v>
      </c>
      <c r="E198" s="153">
        <f>P2B!E198*2.4</f>
        <v>0</v>
      </c>
      <c r="F198" s="153">
        <f>P2B!F198*2.4</f>
        <v>0</v>
      </c>
      <c r="G198" s="153">
        <f>P2B!G198*2.4</f>
        <v>0</v>
      </c>
      <c r="H198" s="153">
        <f>P2B!H198*2.4</f>
        <v>272.89009919999995</v>
      </c>
    </row>
    <row r="199" spans="1:8">
      <c r="A199" s="153" t="str">
        <f>P2B!A199</f>
        <v>33 KV</v>
      </c>
      <c r="B199" s="153" t="str">
        <f>P2B!B199</f>
        <v>132/33 KV Bhagalpur(New)</v>
      </c>
      <c r="C199" s="153">
        <f>P2B!C199*2.4</f>
        <v>0</v>
      </c>
      <c r="D199" s="153">
        <f>P2B!D199*2.4</f>
        <v>0</v>
      </c>
      <c r="E199" s="153">
        <f>P2B!E199*2.4</f>
        <v>123.96758639999999</v>
      </c>
      <c r="F199" s="153">
        <f>P2B!F199*2.4</f>
        <v>0</v>
      </c>
      <c r="G199" s="153">
        <f>P2B!G199*2.4</f>
        <v>0</v>
      </c>
      <c r="H199" s="153">
        <f>P2B!H199*2.4</f>
        <v>123.96758639999999</v>
      </c>
    </row>
    <row r="200" spans="1:8">
      <c r="A200" s="153" t="str">
        <f>P2B!A200</f>
        <v>33 KV</v>
      </c>
      <c r="B200" s="153" t="str">
        <f>P2B!B200</f>
        <v>132/33 KV Dhamdaha</v>
      </c>
      <c r="C200" s="153">
        <f>P2B!C200*2.4</f>
        <v>128.5957272</v>
      </c>
      <c r="D200" s="153">
        <f>P2B!D200*2.4</f>
        <v>0</v>
      </c>
      <c r="E200" s="153">
        <f>P2B!E200*2.4</f>
        <v>0</v>
      </c>
      <c r="F200" s="153">
        <f>P2B!F200*2.4</f>
        <v>0</v>
      </c>
      <c r="G200" s="153">
        <f>P2B!G200*2.4</f>
        <v>0</v>
      </c>
      <c r="H200" s="153">
        <f>P2B!H200*2.4</f>
        <v>128.5957272</v>
      </c>
    </row>
    <row r="201" spans="1:8">
      <c r="A201" s="153" t="str">
        <f>P2B!A201</f>
        <v>33 KV</v>
      </c>
      <c r="B201" s="153" t="str">
        <f>P2B!B201</f>
        <v>132/33 KV Forbisganj</v>
      </c>
      <c r="C201" s="153">
        <f>P2B!C201*2.4</f>
        <v>326.75750640000001</v>
      </c>
      <c r="D201" s="153">
        <f>P2B!D201*2.4</f>
        <v>0</v>
      </c>
      <c r="E201" s="153">
        <f>P2B!E201*2.4</f>
        <v>0</v>
      </c>
      <c r="F201" s="153">
        <f>P2B!F201*2.4</f>
        <v>0</v>
      </c>
      <c r="G201" s="153">
        <f>P2B!G201*2.4</f>
        <v>0</v>
      </c>
      <c r="H201" s="153">
        <f>P2B!H201*2.4</f>
        <v>326.75750640000001</v>
      </c>
    </row>
    <row r="202" spans="1:8">
      <c r="A202" s="153" t="str">
        <f>P2B!A202</f>
        <v>33 KV</v>
      </c>
      <c r="B202" s="153" t="str">
        <f>P2B!B202</f>
        <v>132/33 KV Jamalpur</v>
      </c>
      <c r="C202" s="153">
        <f>P2B!C202*2.4</f>
        <v>0</v>
      </c>
      <c r="D202" s="153">
        <f>P2B!D202*2.4</f>
        <v>0</v>
      </c>
      <c r="E202" s="153">
        <f>P2B!E202*2.4</f>
        <v>393.16737119999999</v>
      </c>
      <c r="F202" s="153">
        <f>P2B!F202*2.4</f>
        <v>0</v>
      </c>
      <c r="G202" s="153">
        <f>P2B!G202*2.4</f>
        <v>0</v>
      </c>
      <c r="H202" s="153">
        <f>P2B!H202*2.4</f>
        <v>393.16737119999999</v>
      </c>
    </row>
    <row r="203" spans="1:8">
      <c r="A203" s="153" t="str">
        <f>P2B!A203</f>
        <v>33 KV</v>
      </c>
      <c r="B203" s="153" t="str">
        <f>P2B!B203</f>
        <v>132/33 KV Jamui</v>
      </c>
      <c r="C203" s="153">
        <f>P2B!C203*2.4</f>
        <v>0</v>
      </c>
      <c r="D203" s="153">
        <f>P2B!D203*2.4</f>
        <v>0</v>
      </c>
      <c r="E203" s="153">
        <f>P2B!E203*2.4</f>
        <v>504.35091359999996</v>
      </c>
      <c r="F203" s="153">
        <f>P2B!F203*2.4</f>
        <v>0</v>
      </c>
      <c r="G203" s="153">
        <f>P2B!G203*2.4</f>
        <v>0</v>
      </c>
      <c r="H203" s="153">
        <f>P2B!H203*2.4</f>
        <v>504.35091359999996</v>
      </c>
    </row>
    <row r="204" spans="1:8">
      <c r="A204" s="153" t="str">
        <f>P2B!A204</f>
        <v>33 KV</v>
      </c>
      <c r="B204" s="153" t="str">
        <f>P2B!B204</f>
        <v>132/33 KV Jamui(New)</v>
      </c>
      <c r="C204" s="153">
        <f>P2B!C204*2.4</f>
        <v>0</v>
      </c>
      <c r="D204" s="153">
        <f>P2B!D204*2.4</f>
        <v>0</v>
      </c>
      <c r="E204" s="153">
        <f>P2B!E204*2.4</f>
        <v>124.62383519999999</v>
      </c>
      <c r="F204" s="153">
        <f>P2B!F204*2.4</f>
        <v>0</v>
      </c>
      <c r="G204" s="153">
        <f>P2B!G204*2.4</f>
        <v>0</v>
      </c>
      <c r="H204" s="153">
        <f>P2B!H204*2.4</f>
        <v>124.62383519999999</v>
      </c>
    </row>
    <row r="205" spans="1:8">
      <c r="A205" s="153" t="str">
        <f>P2B!A205</f>
        <v>33 KV</v>
      </c>
      <c r="B205" s="153" t="str">
        <f>P2B!B205</f>
        <v>132/33 KV Kahalgaon</v>
      </c>
      <c r="C205" s="153">
        <f>P2B!C205*2.4</f>
        <v>0</v>
      </c>
      <c r="D205" s="153">
        <f>P2B!D205*2.4</f>
        <v>0</v>
      </c>
      <c r="E205" s="153">
        <f>P2B!E205*2.4</f>
        <v>327.20967839999997</v>
      </c>
      <c r="F205" s="153">
        <f>P2B!F205*2.4</f>
        <v>0</v>
      </c>
      <c r="G205" s="153">
        <f>P2B!G205*2.4</f>
        <v>0</v>
      </c>
      <c r="H205" s="153">
        <f>P2B!H205*2.4</f>
        <v>327.20967839999997</v>
      </c>
    </row>
    <row r="206" spans="1:8">
      <c r="A206" s="153" t="str">
        <f>P2B!A206</f>
        <v>33 KV</v>
      </c>
      <c r="B206" s="153" t="str">
        <f>P2B!B206</f>
        <v>132/33 KV Katihar</v>
      </c>
      <c r="C206" s="153">
        <f>P2B!C206*2.4</f>
        <v>370.32574319999998</v>
      </c>
      <c r="D206" s="153">
        <f>P2B!D206*2.4</f>
        <v>0</v>
      </c>
      <c r="E206" s="153">
        <f>P2B!E206*2.4</f>
        <v>0</v>
      </c>
      <c r="F206" s="153">
        <f>P2B!F206*2.4</f>
        <v>0</v>
      </c>
      <c r="G206" s="153">
        <f>P2B!G206*2.4</f>
        <v>0</v>
      </c>
      <c r="H206" s="153">
        <f>P2B!H206*2.4</f>
        <v>370.32574319999998</v>
      </c>
    </row>
    <row r="207" spans="1:8">
      <c r="A207" s="153" t="str">
        <f>P2B!A207</f>
        <v>33 KV</v>
      </c>
      <c r="B207" s="153" t="str">
        <f>P2B!B207</f>
        <v>132/33 KV Kishanganj</v>
      </c>
      <c r="C207" s="153">
        <f>P2B!C207*2.4</f>
        <v>298.32618719999999</v>
      </c>
      <c r="D207" s="153">
        <f>P2B!D207*2.4</f>
        <v>0</v>
      </c>
      <c r="E207" s="153">
        <f>P2B!E207*2.4</f>
        <v>0</v>
      </c>
      <c r="F207" s="153">
        <f>P2B!F207*2.4</f>
        <v>0</v>
      </c>
      <c r="G207" s="153">
        <f>P2B!G207*2.4</f>
        <v>0</v>
      </c>
      <c r="H207" s="153">
        <f>P2B!H207*2.4</f>
        <v>298.32618719999999</v>
      </c>
    </row>
    <row r="208" spans="1:8">
      <c r="A208" s="153" t="str">
        <f>P2B!A208</f>
        <v>33 KV</v>
      </c>
      <c r="B208" s="153" t="str">
        <f>P2B!B208</f>
        <v>132/33 KV Lakhisarai</v>
      </c>
      <c r="C208" s="153">
        <f>P2B!C208*2.4</f>
        <v>0</v>
      </c>
      <c r="D208" s="153">
        <f>P2B!D208*2.4</f>
        <v>0</v>
      </c>
      <c r="E208" s="153">
        <f>P2B!E208*2.4</f>
        <v>468.8327496</v>
      </c>
      <c r="F208" s="153">
        <f>P2B!F208*2.4</f>
        <v>0</v>
      </c>
      <c r="G208" s="153">
        <f>P2B!G208*2.4</f>
        <v>0</v>
      </c>
      <c r="H208" s="153">
        <f>P2B!H208*2.4</f>
        <v>468.8327496</v>
      </c>
    </row>
    <row r="209" spans="1:8">
      <c r="A209" s="153" t="str">
        <f>P2B!A209</f>
        <v>33 KV</v>
      </c>
      <c r="B209" s="153" t="str">
        <f>P2B!B209</f>
        <v>132/33 KV Naugachia</v>
      </c>
      <c r="C209" s="153">
        <f>P2B!C209*2.4</f>
        <v>0</v>
      </c>
      <c r="D209" s="153">
        <f>P2B!D209*2.4</f>
        <v>0</v>
      </c>
      <c r="E209" s="153">
        <f>P2B!E209*2.4</f>
        <v>262.91968559999998</v>
      </c>
      <c r="F209" s="153">
        <f>P2B!F209*2.4</f>
        <v>0</v>
      </c>
      <c r="G209" s="153">
        <f>P2B!G209*2.4</f>
        <v>0</v>
      </c>
      <c r="H209" s="153">
        <f>P2B!H209*2.4</f>
        <v>262.91968559999998</v>
      </c>
    </row>
    <row r="210" spans="1:8">
      <c r="A210" s="153" t="str">
        <f>P2B!A210</f>
        <v>33 KV</v>
      </c>
      <c r="B210" s="153" t="str">
        <f>P2B!B210</f>
        <v>132/33 KV PALASI</v>
      </c>
      <c r="C210" s="153">
        <f>P2B!C210*2.4</f>
        <v>2.9016000000000002</v>
      </c>
      <c r="D210" s="153">
        <f>P2B!D210*2.4</f>
        <v>0</v>
      </c>
      <c r="E210" s="153">
        <f>P2B!E210*2.4</f>
        <v>0</v>
      </c>
      <c r="F210" s="153">
        <f>P2B!F210*2.4</f>
        <v>0</v>
      </c>
      <c r="G210" s="153">
        <f>P2B!G210*2.4</f>
        <v>0</v>
      </c>
      <c r="H210" s="153">
        <f>P2B!H210*2.4</f>
        <v>2.9016000000000002</v>
      </c>
    </row>
    <row r="211" spans="1:8">
      <c r="A211" s="153" t="str">
        <f>P2B!A211</f>
        <v>33 KV</v>
      </c>
      <c r="B211" s="153" t="str">
        <f>P2B!B211</f>
        <v>132/33 KV Purnea</v>
      </c>
      <c r="C211" s="153">
        <f>P2B!C211*2.4</f>
        <v>619.40243039999996</v>
      </c>
      <c r="D211" s="153">
        <f>P2B!D211*2.4</f>
        <v>0</v>
      </c>
      <c r="E211" s="153">
        <f>P2B!E211*2.4</f>
        <v>0</v>
      </c>
      <c r="F211" s="153">
        <f>P2B!F211*2.4</f>
        <v>0</v>
      </c>
      <c r="G211" s="153">
        <f>P2B!G211*2.4</f>
        <v>0</v>
      </c>
      <c r="H211" s="153">
        <f>P2B!H211*2.4</f>
        <v>619.40243039999996</v>
      </c>
    </row>
    <row r="212" spans="1:8">
      <c r="A212" s="153" t="str">
        <f>P2B!A212</f>
        <v>33 KV</v>
      </c>
      <c r="B212" s="153" t="str">
        <f>P2B!B212</f>
        <v>132/33 KV Sabour</v>
      </c>
      <c r="C212" s="153">
        <f>P2B!C212*2.4</f>
        <v>0</v>
      </c>
      <c r="D212" s="153">
        <f>P2B!D212*2.4</f>
        <v>0</v>
      </c>
      <c r="E212" s="153">
        <f>P2B!E212*2.4</f>
        <v>477.74443679999996</v>
      </c>
      <c r="F212" s="153">
        <f>P2B!F212*2.4</f>
        <v>0</v>
      </c>
      <c r="G212" s="153">
        <f>P2B!G212*2.4</f>
        <v>0</v>
      </c>
      <c r="H212" s="153">
        <f>P2B!H212*2.4</f>
        <v>477.74443679999996</v>
      </c>
    </row>
    <row r="213" spans="1:8">
      <c r="A213" s="153" t="str">
        <f>P2B!A213</f>
        <v>33 KV</v>
      </c>
      <c r="B213" s="153" t="str">
        <f>P2B!B213</f>
        <v>132/33 KV Sultanganj</v>
      </c>
      <c r="C213" s="153">
        <f>P2B!C213*2.4</f>
        <v>0</v>
      </c>
      <c r="D213" s="153">
        <f>P2B!D213*2.4</f>
        <v>0</v>
      </c>
      <c r="E213" s="153">
        <f>P2B!E213*2.4</f>
        <v>326.93141519999995</v>
      </c>
      <c r="F213" s="153">
        <f>P2B!F213*2.4</f>
        <v>0</v>
      </c>
      <c r="G213" s="153">
        <f>P2B!G213*2.4</f>
        <v>0</v>
      </c>
      <c r="H213" s="153">
        <f>P2B!H213*2.4</f>
        <v>326.93141519999995</v>
      </c>
    </row>
    <row r="214" spans="1:8">
      <c r="A214" s="153" t="str">
        <f>P2B!A214</f>
        <v>33 KV</v>
      </c>
      <c r="B214" s="153" t="str">
        <f>P2B!B214</f>
        <v>132/33 KV Tarapur</v>
      </c>
      <c r="C214" s="153">
        <f>P2B!C214*2.4</f>
        <v>0</v>
      </c>
      <c r="D214" s="153">
        <f>P2B!D214*2.4</f>
        <v>0</v>
      </c>
      <c r="E214" s="153">
        <f>P2B!E214*2.4</f>
        <v>145.57538880000001</v>
      </c>
      <c r="F214" s="153">
        <f>P2B!F214*2.4</f>
        <v>0</v>
      </c>
      <c r="G214" s="153">
        <f>P2B!G214*2.4</f>
        <v>0</v>
      </c>
      <c r="H214" s="153">
        <f>P2B!H214*2.4</f>
        <v>145.57538880000001</v>
      </c>
    </row>
    <row r="215" spans="1:8">
      <c r="A215" s="153" t="str">
        <f>P2B!A215</f>
        <v>33 KV</v>
      </c>
      <c r="B215" s="153" t="str">
        <f>P2B!B215</f>
        <v>132/33 Manihari</v>
      </c>
      <c r="C215" s="153">
        <f>P2B!C215*2.4</f>
        <v>141.78951599999999</v>
      </c>
      <c r="D215" s="153">
        <f>P2B!D215*2.4</f>
        <v>0</v>
      </c>
      <c r="E215" s="153">
        <f>P2B!E215*2.4</f>
        <v>0</v>
      </c>
      <c r="F215" s="153">
        <f>P2B!F215*2.4</f>
        <v>0</v>
      </c>
      <c r="G215" s="153">
        <f>P2B!G215*2.4</f>
        <v>0</v>
      </c>
      <c r="H215" s="153">
        <f>P2B!H215*2.4</f>
        <v>141.78951599999999</v>
      </c>
    </row>
    <row r="216" spans="1:8">
      <c r="A216" s="153" t="str">
        <f>P2B!A216</f>
        <v>33 KV</v>
      </c>
      <c r="B216" s="153" t="str">
        <f>P2B!B216</f>
        <v>220/132 KV Jamalpur GIS</v>
      </c>
      <c r="C216" s="153">
        <f>P2B!C216*2.4</f>
        <v>0</v>
      </c>
      <c r="D216" s="153">
        <f>P2B!D216*2.4</f>
        <v>0</v>
      </c>
      <c r="E216" s="153">
        <f>P2B!E216*2.4</f>
        <v>98.200370399999997</v>
      </c>
      <c r="F216" s="153">
        <f>P2B!F216*2.4</f>
        <v>0</v>
      </c>
      <c r="G216" s="153">
        <f>P2B!G216*2.4</f>
        <v>0</v>
      </c>
      <c r="H216" s="153">
        <f>P2B!H216*2.4</f>
        <v>98.200370399999997</v>
      </c>
    </row>
    <row r="217" spans="1:8">
      <c r="A217" s="153" t="str">
        <f>P2B!A217</f>
        <v>33 KV</v>
      </c>
      <c r="B217" s="153" t="str">
        <f>P2B!B217</f>
        <v>220/132 KV Sabour New GIS(BGCL)</v>
      </c>
      <c r="C217" s="153">
        <f>P2B!C217*2.4</f>
        <v>0</v>
      </c>
      <c r="D217" s="153">
        <f>P2B!D217*2.4</f>
        <v>0</v>
      </c>
      <c r="E217" s="153">
        <f>P2B!E217*2.4</f>
        <v>203.76002159999999</v>
      </c>
      <c r="F217" s="153">
        <f>P2B!F217*2.4</f>
        <v>0</v>
      </c>
      <c r="G217" s="153">
        <f>P2B!G217*2.4</f>
        <v>0</v>
      </c>
      <c r="H217" s="153">
        <f>P2B!H217*2.4</f>
        <v>203.76002159999999</v>
      </c>
    </row>
    <row r="218" spans="1:8">
      <c r="A218" s="153" t="str">
        <f>P2B!A218</f>
        <v>33 KV</v>
      </c>
      <c r="B218" s="153" t="str">
        <f>P2B!B218</f>
        <v>220/132/33 KV Kishanganj (new)</v>
      </c>
      <c r="C218" s="153">
        <f>P2B!C218*2.4</f>
        <v>146.91791519999998</v>
      </c>
      <c r="D218" s="153">
        <f>P2B!D218*2.4</f>
        <v>0</v>
      </c>
      <c r="E218" s="153">
        <f>P2B!E218*2.4</f>
        <v>0</v>
      </c>
      <c r="F218" s="153">
        <f>P2B!F218*2.4</f>
        <v>0</v>
      </c>
      <c r="G218" s="153">
        <f>P2B!G218*2.4</f>
        <v>0</v>
      </c>
      <c r="H218" s="153">
        <f>P2B!H218*2.4</f>
        <v>146.91791519999998</v>
      </c>
    </row>
    <row r="219" spans="1:8">
      <c r="A219" s="153" t="str">
        <f>P2B!A219</f>
        <v>33 KV</v>
      </c>
      <c r="B219" s="153" t="str">
        <f>P2B!B219</f>
        <v>220/132/33 KV Kishanganj (new)</v>
      </c>
      <c r="C219" s="153">
        <f>P2B!C219*2.4</f>
        <v>0</v>
      </c>
      <c r="D219" s="153">
        <f>P2B!D219*2.4</f>
        <v>0</v>
      </c>
      <c r="E219" s="153">
        <f>P2B!E219*2.4</f>
        <v>0</v>
      </c>
      <c r="F219" s="153">
        <f>P2B!F219*2.4</f>
        <v>0</v>
      </c>
      <c r="G219" s="153">
        <f>P2B!G219*2.4</f>
        <v>0</v>
      </c>
      <c r="H219" s="153">
        <f>P2B!H219*2.4</f>
        <v>0</v>
      </c>
    </row>
    <row r="220" spans="1:8">
      <c r="A220" s="153" t="str">
        <f>P2B!A220</f>
        <v>33 KV</v>
      </c>
      <c r="B220" s="153" t="str">
        <f>P2B!B220</f>
        <v>132/33 KV Bakhri</v>
      </c>
      <c r="C220" s="153">
        <f>P2B!C220*2.4</f>
        <v>76.284095999999991</v>
      </c>
      <c r="D220" s="153">
        <f>P2B!D220*2.4</f>
        <v>0</v>
      </c>
      <c r="E220" s="153">
        <f>P2B!E220*2.4</f>
        <v>0</v>
      </c>
      <c r="F220" s="153">
        <f>P2B!F220*2.4</f>
        <v>0</v>
      </c>
      <c r="G220" s="153">
        <f>P2B!G220*2.4</f>
        <v>0</v>
      </c>
      <c r="H220" s="153">
        <f>P2B!H220*2.4</f>
        <v>76.284095999999991</v>
      </c>
    </row>
    <row r="221" spans="1:8">
      <c r="A221" s="153" t="str">
        <f>P2B!A221</f>
        <v>33 KV</v>
      </c>
      <c r="B221" s="153" t="str">
        <f>P2B!B221</f>
        <v>132/33 KV Khagaria</v>
      </c>
      <c r="C221" s="153">
        <f>P2B!C221*2.4</f>
        <v>235.35258479999999</v>
      </c>
      <c r="D221" s="153">
        <f>P2B!D221*2.4</f>
        <v>0</v>
      </c>
      <c r="E221" s="153">
        <f>P2B!E221*2.4</f>
        <v>0</v>
      </c>
      <c r="F221" s="153">
        <f>P2B!F221*2.4</f>
        <v>0</v>
      </c>
      <c r="G221" s="153">
        <f>P2B!G221*2.4</f>
        <v>0</v>
      </c>
      <c r="H221" s="153">
        <f>P2B!H221*2.4</f>
        <v>235.35258479999999</v>
      </c>
    </row>
    <row r="222" spans="1:8">
      <c r="A222" s="153" t="str">
        <f>P2B!A222</f>
        <v>33 KV</v>
      </c>
      <c r="B222" s="153" t="str">
        <f>P2B!B222</f>
        <v>132/33 KV Majhaul</v>
      </c>
      <c r="C222" s="153">
        <f>P2B!C222*2.4</f>
        <v>217.5776592</v>
      </c>
      <c r="D222" s="153">
        <f>P2B!D222*2.4</f>
        <v>0</v>
      </c>
      <c r="E222" s="153">
        <f>P2B!E222*2.4</f>
        <v>0</v>
      </c>
      <c r="F222" s="153">
        <f>P2B!F222*2.4</f>
        <v>0</v>
      </c>
      <c r="G222" s="153">
        <f>P2B!G222*2.4</f>
        <v>0</v>
      </c>
      <c r="H222" s="153">
        <f>P2B!H222*2.4</f>
        <v>217.5776592</v>
      </c>
    </row>
    <row r="223" spans="1:8">
      <c r="A223" s="153" t="str">
        <f>P2B!A223</f>
        <v>33 KV</v>
      </c>
      <c r="B223" s="153" t="str">
        <f>P2B!B223</f>
        <v>132/33 KV Teghra</v>
      </c>
      <c r="C223" s="153">
        <f>P2B!C223*2.4</f>
        <v>98.471196000000006</v>
      </c>
      <c r="D223" s="153">
        <f>P2B!D223*2.4</f>
        <v>0</v>
      </c>
      <c r="E223" s="153">
        <f>P2B!E223*2.4</f>
        <v>0</v>
      </c>
      <c r="F223" s="153">
        <f>P2B!F223*2.4</f>
        <v>0</v>
      </c>
      <c r="G223" s="153">
        <f>P2B!G223*2.4</f>
        <v>0</v>
      </c>
      <c r="H223" s="153">
        <f>P2B!H223*2.4</f>
        <v>98.471196000000006</v>
      </c>
    </row>
    <row r="224" spans="1:8">
      <c r="A224" s="153" t="str">
        <f>P2B!A224</f>
        <v>33 KV</v>
      </c>
      <c r="B224" s="153" t="str">
        <f>P2B!B224</f>
        <v>133 KV Balia</v>
      </c>
      <c r="C224" s="153">
        <f>P2B!C224*2.4</f>
        <v>216.79097039999999</v>
      </c>
      <c r="D224" s="153">
        <f>P2B!D224*2.4</f>
        <v>0</v>
      </c>
      <c r="E224" s="153">
        <f>P2B!E224*2.4</f>
        <v>0</v>
      </c>
      <c r="F224" s="153">
        <f>P2B!F224*2.4</f>
        <v>0</v>
      </c>
      <c r="G224" s="153">
        <f>P2B!G224*2.4</f>
        <v>0</v>
      </c>
      <c r="H224" s="153">
        <f>P2B!H224*2.4</f>
        <v>216.79097039999999</v>
      </c>
    </row>
    <row r="225" spans="1:8">
      <c r="A225" s="153" t="str">
        <f>P2B!A225</f>
        <v>33 KV</v>
      </c>
      <c r="B225" s="153" t="str">
        <f>P2B!B225</f>
        <v>220/132/33 KV Begusarai</v>
      </c>
      <c r="C225" s="153">
        <f>P2B!C225*2.4</f>
        <v>486.58068479999997</v>
      </c>
      <c r="D225" s="153">
        <f>P2B!D225*2.4</f>
        <v>0</v>
      </c>
      <c r="E225" s="153">
        <f>P2B!E225*2.4</f>
        <v>0</v>
      </c>
      <c r="F225" s="153">
        <f>P2B!F225*2.4</f>
        <v>0</v>
      </c>
      <c r="G225" s="153">
        <f>P2B!G225*2.4</f>
        <v>0</v>
      </c>
      <c r="H225" s="153">
        <f>P2B!H225*2.4</f>
        <v>486.58068479999997</v>
      </c>
    </row>
    <row r="226" spans="1:8">
      <c r="A226" s="153" t="str">
        <f>P2B!A226</f>
        <v>33 KV</v>
      </c>
      <c r="B226" s="153" t="str">
        <f>P2B!B226</f>
        <v>220/132/33kV Khagaria</v>
      </c>
      <c r="C226" s="153">
        <f>P2B!C226*2.4</f>
        <v>153.87052080000001</v>
      </c>
      <c r="D226" s="153">
        <f>P2B!D226*2.4</f>
        <v>0</v>
      </c>
      <c r="E226" s="153">
        <f>P2B!E226*2.4</f>
        <v>0</v>
      </c>
      <c r="F226" s="153">
        <f>P2B!F226*2.4</f>
        <v>0</v>
      </c>
      <c r="G226" s="153">
        <f>P2B!G226*2.4</f>
        <v>0</v>
      </c>
      <c r="H226" s="153">
        <f>P2B!H226*2.4</f>
        <v>153.87052080000001</v>
      </c>
    </row>
    <row r="227" spans="1:8">
      <c r="A227" s="158" t="s">
        <v>1597</v>
      </c>
      <c r="B227" s="152" t="s">
        <v>1260</v>
      </c>
      <c r="C227" s="152">
        <f t="shared" ref="C227:H227" si="0">SUM(C10:C226)</f>
        <v>20381.025852000002</v>
      </c>
      <c r="D227" s="152">
        <f t="shared" si="0"/>
        <v>191.01788879999998</v>
      </c>
      <c r="E227" s="152">
        <f t="shared" si="0"/>
        <v>24231.963688800002</v>
      </c>
      <c r="F227" s="152">
        <f t="shared" si="0"/>
        <v>224.016312</v>
      </c>
      <c r="G227" s="152">
        <f t="shared" si="0"/>
        <v>1198.7763600000001</v>
      </c>
      <c r="H227" s="152">
        <f t="shared" si="0"/>
        <v>46226.80008239999</v>
      </c>
    </row>
    <row r="228" spans="1:8">
      <c r="A228" s="159" t="s">
        <v>1261</v>
      </c>
      <c r="B228" s="159"/>
      <c r="C228" s="159"/>
      <c r="D228" s="159"/>
      <c r="E228" s="159"/>
      <c r="F228" s="159"/>
      <c r="G228" s="159"/>
      <c r="H228" s="153">
        <f>P2B!H228*2.4</f>
        <v>3.4983719999999998</v>
      </c>
    </row>
    <row r="229" spans="1:8">
      <c r="A229" s="152" t="s">
        <v>1262</v>
      </c>
      <c r="B229" s="153"/>
      <c r="C229" s="153"/>
      <c r="D229" s="153"/>
      <c r="E229" s="153"/>
      <c r="F229" s="153"/>
      <c r="G229" s="153"/>
      <c r="H229" s="152">
        <f>H227+H228</f>
        <v>46230.298454399992</v>
      </c>
    </row>
  </sheetData>
  <mergeCells count="12">
    <mergeCell ref="A1:H1"/>
    <mergeCell ref="A228:G228"/>
    <mergeCell ref="E6:F6"/>
    <mergeCell ref="A2:H2"/>
    <mergeCell ref="A3:H3"/>
    <mergeCell ref="A4:H4"/>
    <mergeCell ref="A5:A7"/>
    <mergeCell ref="B5:B7"/>
    <mergeCell ref="C5:F5"/>
    <mergeCell ref="G5:G7"/>
    <mergeCell ref="H5:H7"/>
    <mergeCell ref="C6:D6"/>
  </mergeCells>
  <conditionalFormatting sqref="I1:I1048576">
    <cfRule type="duplicateValues" dxfId="1" priority="1"/>
  </conditionalFormatting>
  <printOptions horizontalCentered="1"/>
  <pageMargins left="0.78740157480314965" right="0.78740157480314965" top="0.78740157480314965" bottom="0.78740157480314965" header="0" footer="0"/>
  <pageSetup paperSize="9" scale="75"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CFB17-85F4-416B-A994-6792AB5E3A6F}">
  <dimension ref="A1:H229"/>
  <sheetViews>
    <sheetView view="pageBreakPreview" topLeftCell="A4" workbookViewId="0">
      <selection activeCell="D27" sqref="D27"/>
    </sheetView>
  </sheetViews>
  <sheetFormatPr defaultColWidth="9.109375" defaultRowHeight="15.6"/>
  <cols>
    <col min="1" max="1" width="22" style="408" customWidth="1"/>
    <col min="2" max="2" width="31.33203125" style="408" customWidth="1"/>
    <col min="3" max="6" width="11.33203125" style="408" customWidth="1"/>
    <col min="7" max="7" width="20.5546875" style="408" customWidth="1"/>
    <col min="8" max="8" width="20.44140625" style="408" customWidth="1"/>
    <col min="9" max="9" width="28" style="408" customWidth="1"/>
    <col min="10" max="16384" width="9.109375" style="408"/>
  </cols>
  <sheetData>
    <row r="1" spans="1:8">
      <c r="A1" s="407" t="s">
        <v>2350</v>
      </c>
      <c r="B1" s="407"/>
      <c r="C1" s="407"/>
      <c r="D1" s="407"/>
      <c r="E1" s="407"/>
      <c r="F1" s="407"/>
      <c r="G1" s="407"/>
      <c r="H1" s="407"/>
    </row>
    <row r="2" spans="1:8">
      <c r="A2" s="409" t="s">
        <v>1101</v>
      </c>
      <c r="B2" s="409"/>
      <c r="C2" s="409"/>
      <c r="D2" s="409"/>
      <c r="E2" s="409"/>
      <c r="F2" s="409"/>
      <c r="G2" s="409"/>
      <c r="H2" s="409"/>
    </row>
    <row r="3" spans="1:8">
      <c r="A3" s="409" t="s">
        <v>2302</v>
      </c>
      <c r="B3" s="409"/>
      <c r="C3" s="409"/>
      <c r="D3" s="409"/>
      <c r="E3" s="409"/>
      <c r="F3" s="409"/>
      <c r="G3" s="409"/>
      <c r="H3" s="409"/>
    </row>
    <row r="4" spans="1:8">
      <c r="A4" s="409" t="s">
        <v>1102</v>
      </c>
      <c r="B4" s="409"/>
      <c r="C4" s="409"/>
      <c r="D4" s="409"/>
      <c r="E4" s="409"/>
      <c r="F4" s="409"/>
      <c r="G4" s="409"/>
      <c r="H4" s="409"/>
    </row>
    <row r="5" spans="1:8">
      <c r="A5" s="146" t="s">
        <v>1103</v>
      </c>
      <c r="B5" s="146" t="s">
        <v>1104</v>
      </c>
      <c r="C5" s="147" t="s">
        <v>1105</v>
      </c>
      <c r="D5" s="147"/>
      <c r="E5" s="147"/>
      <c r="F5" s="147"/>
      <c r="G5" s="146" t="s">
        <v>1106</v>
      </c>
      <c r="H5" s="146" t="s">
        <v>1107</v>
      </c>
    </row>
    <row r="6" spans="1:8">
      <c r="A6" s="146"/>
      <c r="B6" s="146"/>
      <c r="C6" s="146" t="s">
        <v>1108</v>
      </c>
      <c r="D6" s="146"/>
      <c r="E6" s="146" t="s">
        <v>1109</v>
      </c>
      <c r="F6" s="146"/>
      <c r="G6" s="146"/>
      <c r="H6" s="146"/>
    </row>
    <row r="7" spans="1:8" ht="31.2">
      <c r="A7" s="146"/>
      <c r="B7" s="146"/>
      <c r="C7" s="148" t="s">
        <v>1110</v>
      </c>
      <c r="D7" s="148" t="s">
        <v>79</v>
      </c>
      <c r="E7" s="148" t="s">
        <v>1111</v>
      </c>
      <c r="F7" s="148" t="s">
        <v>79</v>
      </c>
      <c r="G7" s="146"/>
      <c r="H7" s="146"/>
    </row>
    <row r="8" spans="1:8">
      <c r="A8" s="149" t="s">
        <v>4</v>
      </c>
      <c r="B8" s="150" t="s">
        <v>1112</v>
      </c>
      <c r="C8" s="151" t="s">
        <v>1112</v>
      </c>
      <c r="D8" s="151" t="s">
        <v>1112</v>
      </c>
      <c r="E8" s="151" t="s">
        <v>1112</v>
      </c>
      <c r="F8" s="151" t="s">
        <v>1112</v>
      </c>
      <c r="G8" s="151"/>
      <c r="H8" s="151" t="s">
        <v>1112</v>
      </c>
    </row>
    <row r="9" spans="1:8">
      <c r="A9" s="149"/>
      <c r="B9" s="150"/>
      <c r="C9" s="150"/>
      <c r="D9" s="150"/>
      <c r="E9" s="150"/>
      <c r="F9" s="150"/>
      <c r="G9" s="150"/>
      <c r="H9" s="150"/>
    </row>
    <row r="10" spans="1:8">
      <c r="A10" s="152" t="str">
        <f>P2C!A10</f>
        <v>132 KV</v>
      </c>
      <c r="B10" s="153" t="str">
        <f>P2C!B10</f>
        <v>132/33 KV Ara</v>
      </c>
      <c r="C10" s="150">
        <f>P2C!C10*1.1</f>
        <v>0</v>
      </c>
      <c r="D10" s="150">
        <f>P2C!D10*1.1</f>
        <v>0</v>
      </c>
      <c r="E10" s="150">
        <f>P2C!E10*1.1</f>
        <v>0</v>
      </c>
      <c r="F10" s="150">
        <f>P2C!F10*1.1</f>
        <v>0</v>
      </c>
      <c r="G10" s="150">
        <f>P2C!G10*1.1</f>
        <v>50.645601599999999</v>
      </c>
      <c r="H10" s="150">
        <f>P2C!H10*1.1</f>
        <v>50.645601599999999</v>
      </c>
    </row>
    <row r="11" spans="1:8">
      <c r="A11" s="152" t="str">
        <f>P2C!A11</f>
        <v>132 KV</v>
      </c>
      <c r="B11" s="153" t="str">
        <f>P2C!B11</f>
        <v>132/33 KV Aurangabad</v>
      </c>
      <c r="C11" s="150">
        <f>P2C!C11*1.1</f>
        <v>0</v>
      </c>
      <c r="D11" s="150">
        <f>P2C!D11*1.1</f>
        <v>0</v>
      </c>
      <c r="E11" s="150">
        <f>P2C!E11*1.1</f>
        <v>137.74669128000002</v>
      </c>
      <c r="F11" s="150">
        <f>P2C!F11*1.1</f>
        <v>0</v>
      </c>
      <c r="G11" s="150">
        <f>P2C!G11*1.1</f>
        <v>0</v>
      </c>
      <c r="H11" s="150">
        <f>P2C!H11*1.1</f>
        <v>137.74669128000002</v>
      </c>
    </row>
    <row r="12" spans="1:8">
      <c r="A12" s="152" t="str">
        <f>P2C!A12</f>
        <v>132 KV</v>
      </c>
      <c r="B12" s="153" t="str">
        <f>P2C!B12</f>
        <v>132/33 KV Banjari</v>
      </c>
      <c r="C12" s="150">
        <f>P2C!C12*1.1</f>
        <v>0</v>
      </c>
      <c r="D12" s="150">
        <f>P2C!D12*1.1</f>
        <v>0</v>
      </c>
      <c r="E12" s="150">
        <f>P2C!E12*1.1</f>
        <v>44.337282000000009</v>
      </c>
      <c r="F12" s="150">
        <f>P2C!F12*1.1</f>
        <v>0</v>
      </c>
      <c r="G12" s="150">
        <f>P2C!G12*1.1</f>
        <v>0</v>
      </c>
      <c r="H12" s="150">
        <f>P2C!H12*1.1</f>
        <v>44.337282000000009</v>
      </c>
    </row>
    <row r="13" spans="1:8">
      <c r="A13" s="152" t="str">
        <f>P2C!A13</f>
        <v>132 KV</v>
      </c>
      <c r="B13" s="153" t="str">
        <f>P2C!B13</f>
        <v>132/33 KV Bikramganj</v>
      </c>
      <c r="C13" s="150">
        <f>P2C!C13*1.1</f>
        <v>0</v>
      </c>
      <c r="D13" s="150">
        <f>P2C!D13*1.1</f>
        <v>0</v>
      </c>
      <c r="E13" s="150">
        <f>P2C!E13*1.1</f>
        <v>0</v>
      </c>
      <c r="F13" s="150">
        <f>P2C!F13*1.1</f>
        <v>8.1948240000000006</v>
      </c>
      <c r="G13" s="150">
        <f>P2C!G13*1.1</f>
        <v>0</v>
      </c>
      <c r="H13" s="150">
        <f>P2C!H13*1.1</f>
        <v>8.1948240000000006</v>
      </c>
    </row>
    <row r="14" spans="1:8">
      <c r="A14" s="152" t="str">
        <f>P2C!A14</f>
        <v>132 KV</v>
      </c>
      <c r="B14" s="153" t="str">
        <f>P2C!B14</f>
        <v>132/33 KV Chandauti(Gaya)</v>
      </c>
      <c r="C14" s="150">
        <f>P2C!C14*1.1</f>
        <v>0</v>
      </c>
      <c r="D14" s="150">
        <f>P2C!D14*1.1</f>
        <v>0</v>
      </c>
      <c r="E14" s="150">
        <f>P2C!E14*1.1</f>
        <v>0</v>
      </c>
      <c r="F14" s="150">
        <f>P2C!F14*1.1</f>
        <v>0</v>
      </c>
      <c r="G14" s="150">
        <f>P2C!G14*1.1</f>
        <v>67.482748080000007</v>
      </c>
      <c r="H14" s="150">
        <f>P2C!H14*1.1</f>
        <v>67.482748080000007</v>
      </c>
    </row>
    <row r="15" spans="1:8">
      <c r="A15" s="152" t="str">
        <f>P2C!A15</f>
        <v>132 KV</v>
      </c>
      <c r="B15" s="153" t="str">
        <f>P2C!B15</f>
        <v>132/33 KV Dumroan</v>
      </c>
      <c r="C15" s="150">
        <f>P2C!C15*1.1</f>
        <v>0</v>
      </c>
      <c r="D15" s="150">
        <f>P2C!D15*1.1</f>
        <v>0</v>
      </c>
      <c r="E15" s="150">
        <f>P2C!E15*1.1</f>
        <v>0</v>
      </c>
      <c r="F15" s="150">
        <f>P2C!F15*1.1</f>
        <v>0</v>
      </c>
      <c r="G15" s="150">
        <f>P2C!G15*1.1</f>
        <v>51.132813600000006</v>
      </c>
      <c r="H15" s="150">
        <f>P2C!H15*1.1</f>
        <v>51.132813600000006</v>
      </c>
    </row>
    <row r="16" spans="1:8">
      <c r="A16" s="152" t="str">
        <f>P2C!A16</f>
        <v>132 KV</v>
      </c>
      <c r="B16" s="153" t="str">
        <f>P2C!B16</f>
        <v>132/33 KV Hathidah</v>
      </c>
      <c r="C16" s="150">
        <f>P2C!C16*1.1</f>
        <v>0</v>
      </c>
      <c r="D16" s="150">
        <f>P2C!D16*1.1</f>
        <v>0</v>
      </c>
      <c r="E16" s="150">
        <f>P2C!E16*1.1</f>
        <v>0</v>
      </c>
      <c r="F16" s="150">
        <f>P2C!F16*1.1</f>
        <v>0</v>
      </c>
      <c r="G16" s="150">
        <f>P2C!G16*1.1</f>
        <v>57.837964800000009</v>
      </c>
      <c r="H16" s="150">
        <f>P2C!H16*1.1</f>
        <v>57.837964800000009</v>
      </c>
    </row>
    <row r="17" spans="1:8">
      <c r="A17" s="152" t="str">
        <f>P2C!A17</f>
        <v>132 KV</v>
      </c>
      <c r="B17" s="153" t="str">
        <f>P2C!B17</f>
        <v>132/33 KV Jehanabad</v>
      </c>
      <c r="C17" s="150">
        <f>P2C!C17*1.1</f>
        <v>0</v>
      </c>
      <c r="D17" s="150">
        <f>P2C!D17*1.1</f>
        <v>0</v>
      </c>
      <c r="E17" s="150">
        <f>P2C!E17*1.1</f>
        <v>0</v>
      </c>
      <c r="F17" s="150">
        <f>P2C!F17*1.1</f>
        <v>0</v>
      </c>
      <c r="G17" s="150">
        <f>P2C!G17*1.1</f>
        <v>30.991276800000001</v>
      </c>
      <c r="H17" s="150">
        <f>P2C!H17*1.1</f>
        <v>30.991276800000001</v>
      </c>
    </row>
    <row r="18" spans="1:8">
      <c r="A18" s="152" t="str">
        <f>P2C!A18</f>
        <v>132 KV</v>
      </c>
      <c r="B18" s="153" t="str">
        <f>P2C!B18</f>
        <v>132/33 KV Karamnasa</v>
      </c>
      <c r="C18" s="150">
        <f>P2C!C18*1.1</f>
        <v>0</v>
      </c>
      <c r="D18" s="150">
        <f>P2C!D18*1.1</f>
        <v>0</v>
      </c>
      <c r="E18" s="150">
        <f>P2C!E18*1.1</f>
        <v>0</v>
      </c>
      <c r="F18" s="150">
        <f>P2C!F18*1.1</f>
        <v>0</v>
      </c>
      <c r="G18" s="150">
        <f>P2C!G18*1.1</f>
        <v>32.489954640000001</v>
      </c>
      <c r="H18" s="150">
        <f>P2C!H18*1.1</f>
        <v>32.489954640000001</v>
      </c>
    </row>
    <row r="19" spans="1:8">
      <c r="A19" s="152" t="str">
        <f>P2C!A19</f>
        <v>132 KV</v>
      </c>
      <c r="B19" s="153" t="str">
        <f>P2C!B19</f>
        <v>132/33 KV Kudra</v>
      </c>
      <c r="C19" s="150">
        <f>P2C!C19*1.1</f>
        <v>0</v>
      </c>
      <c r="D19" s="150">
        <f>P2C!D19*1.1</f>
        <v>0</v>
      </c>
      <c r="E19" s="150">
        <f>P2C!E19*1.1</f>
        <v>0</v>
      </c>
      <c r="F19" s="150">
        <f>P2C!F19*1.1</f>
        <v>0</v>
      </c>
      <c r="G19" s="150">
        <f>P2C!G19*1.1</f>
        <v>90.229339199999998</v>
      </c>
      <c r="H19" s="150">
        <f>P2C!H19*1.1</f>
        <v>90.229339199999998</v>
      </c>
    </row>
    <row r="20" spans="1:8">
      <c r="A20" s="152" t="str">
        <f>P2C!A20</f>
        <v>132 KV</v>
      </c>
      <c r="B20" s="153" t="str">
        <f>P2C!B20</f>
        <v>132/33 KV Nalanda</v>
      </c>
      <c r="C20" s="150">
        <f>P2C!C20*1.1</f>
        <v>0</v>
      </c>
      <c r="D20" s="150">
        <f>P2C!D20*1.1</f>
        <v>0</v>
      </c>
      <c r="E20" s="150">
        <f>P2C!E20*1.1</f>
        <v>0</v>
      </c>
      <c r="F20" s="150">
        <f>P2C!F20*1.1</f>
        <v>33.320839200000002</v>
      </c>
      <c r="G20" s="150">
        <f>P2C!G20*1.1</f>
        <v>0</v>
      </c>
      <c r="H20" s="150">
        <f>P2C!H20*1.1</f>
        <v>33.32084184</v>
      </c>
    </row>
    <row r="21" spans="1:8">
      <c r="A21" s="152" t="str">
        <f>P2C!A21</f>
        <v>132 KV</v>
      </c>
      <c r="B21" s="153" t="str">
        <f>P2C!B21</f>
        <v>132/33 KV Rafiganj</v>
      </c>
      <c r="C21" s="150">
        <f>P2C!C21*1.1</f>
        <v>0</v>
      </c>
      <c r="D21" s="150">
        <f>P2C!D21*1.1</f>
        <v>0</v>
      </c>
      <c r="E21" s="150">
        <f>P2C!E21*1.1</f>
        <v>0.29559816000000005</v>
      </c>
      <c r="F21" s="150">
        <f>P2C!F21*1.1</f>
        <v>0</v>
      </c>
      <c r="G21" s="150">
        <f>P2C!G21*1.1</f>
        <v>84.234680639999993</v>
      </c>
      <c r="H21" s="150">
        <f>P2C!H21*1.1</f>
        <v>84.530278799999991</v>
      </c>
    </row>
    <row r="22" spans="1:8">
      <c r="A22" s="152" t="str">
        <f>P2C!A22</f>
        <v>132 KV</v>
      </c>
      <c r="B22" s="153" t="str">
        <f>P2C!B22</f>
        <v>132/33 KV Rajgir</v>
      </c>
      <c r="C22" s="150">
        <f>P2C!C22*1.1</f>
        <v>0</v>
      </c>
      <c r="D22" s="150">
        <f>P2C!D22*1.1</f>
        <v>0</v>
      </c>
      <c r="E22" s="150">
        <f>P2C!E22*1.1</f>
        <v>3.1952500799999997</v>
      </c>
      <c r="F22" s="150">
        <f>P2C!F22*1.1</f>
        <v>0</v>
      </c>
      <c r="G22" s="150">
        <f>P2C!G22*1.1</f>
        <v>0</v>
      </c>
      <c r="H22" s="150">
        <f>P2C!H22*1.1</f>
        <v>3.1952500799999997</v>
      </c>
    </row>
    <row r="23" spans="1:8">
      <c r="A23" s="152" t="str">
        <f>P2C!A23</f>
        <v>132 KV</v>
      </c>
      <c r="B23" s="153" t="str">
        <f>P2C!B23</f>
        <v>132/33 KV Shekhpura</v>
      </c>
      <c r="C23" s="150">
        <f>P2C!C23*1.1</f>
        <v>0</v>
      </c>
      <c r="D23" s="150">
        <f>P2C!D23*1.1</f>
        <v>0</v>
      </c>
      <c r="E23" s="150">
        <f>P2C!E23*1.1</f>
        <v>0</v>
      </c>
      <c r="F23" s="150">
        <f>P2C!F23*1.1</f>
        <v>4.6531135199999998</v>
      </c>
      <c r="G23" s="150">
        <f>P2C!G23*1.1</f>
        <v>0</v>
      </c>
      <c r="H23" s="150">
        <f>P2C!H23*1.1</f>
        <v>4.6531135199999998</v>
      </c>
    </row>
    <row r="24" spans="1:8">
      <c r="A24" s="152" t="str">
        <f>P2C!A24</f>
        <v>132 KV</v>
      </c>
      <c r="B24" s="153" t="str">
        <f>P2C!B24</f>
        <v>132/33 KV Sherghati</v>
      </c>
      <c r="C24" s="150">
        <f>P2C!C24*1.1</f>
        <v>0</v>
      </c>
      <c r="D24" s="150">
        <f>P2C!D24*1.1</f>
        <v>0</v>
      </c>
      <c r="E24" s="150">
        <f>P2C!E24*1.1</f>
        <v>0.26209656000000003</v>
      </c>
      <c r="F24" s="150">
        <f>P2C!F24*1.1</f>
        <v>0</v>
      </c>
      <c r="G24" s="150">
        <f>P2C!G24*1.1</f>
        <v>0</v>
      </c>
      <c r="H24" s="150">
        <f>P2C!H24*1.1</f>
        <v>0.26209656000000003</v>
      </c>
    </row>
    <row r="25" spans="1:8">
      <c r="A25" s="152" t="str">
        <f>P2C!A25</f>
        <v>132 KV</v>
      </c>
      <c r="B25" s="153" t="str">
        <f>P2C!B25</f>
        <v>132/33 KV Sonenagar</v>
      </c>
      <c r="C25" s="150">
        <f>P2C!C25*1.1</f>
        <v>0</v>
      </c>
      <c r="D25" s="150">
        <f>P2C!D25*1.1</f>
        <v>0</v>
      </c>
      <c r="E25" s="150">
        <f>P2C!E25*1.1</f>
        <v>0</v>
      </c>
      <c r="F25" s="150">
        <f>P2C!F25*1.1</f>
        <v>0</v>
      </c>
      <c r="G25" s="150">
        <f>P2C!G25*1.1</f>
        <v>156.98731752</v>
      </c>
      <c r="H25" s="150">
        <f>P2C!H25*1.1</f>
        <v>156.98731752</v>
      </c>
    </row>
    <row r="26" spans="1:8">
      <c r="A26" s="152" t="str">
        <f>P2C!A26</f>
        <v>132 KV</v>
      </c>
      <c r="B26" s="153" t="str">
        <f>P2C!B26</f>
        <v>132/33 KV Wajirganj</v>
      </c>
      <c r="C26" s="150">
        <f>P2C!C26*1.1</f>
        <v>0</v>
      </c>
      <c r="D26" s="150">
        <f>P2C!D26*1.1</f>
        <v>0</v>
      </c>
      <c r="E26" s="150">
        <f>P2C!E26*1.1</f>
        <v>0</v>
      </c>
      <c r="F26" s="150">
        <f>P2C!F26*1.1</f>
        <v>28.415349599999999</v>
      </c>
      <c r="G26" s="150">
        <f>P2C!G26*1.1</f>
        <v>0</v>
      </c>
      <c r="H26" s="150">
        <f>P2C!H26*1.1</f>
        <v>28.415336399999997</v>
      </c>
    </row>
    <row r="27" spans="1:8">
      <c r="A27" s="152" t="str">
        <f>P2C!A27</f>
        <v>132 KV</v>
      </c>
      <c r="B27" s="153" t="str">
        <f>P2C!B27</f>
        <v>220/132/33 KV Bodhgaya</v>
      </c>
      <c r="C27" s="150">
        <f>P2C!C27*1.1</f>
        <v>0</v>
      </c>
      <c r="D27" s="150">
        <f>P2C!D27*1.1</f>
        <v>0</v>
      </c>
      <c r="E27" s="150">
        <f>P2C!E27*1.1</f>
        <v>0</v>
      </c>
      <c r="F27" s="150">
        <f>P2C!F27*1.1</f>
        <v>34.683369599999999</v>
      </c>
      <c r="G27" s="150">
        <f>P2C!G27*1.1</f>
        <v>0</v>
      </c>
      <c r="H27" s="150">
        <f>P2C!H27*1.1</f>
        <v>34.683369599999999</v>
      </c>
    </row>
    <row r="28" spans="1:8">
      <c r="A28" s="152" t="str">
        <f>P2C!A28</f>
        <v>132 KV</v>
      </c>
      <c r="B28" s="153" t="str">
        <f>P2C!B28</f>
        <v>220/132/33 KV Dehri</v>
      </c>
      <c r="C28" s="150">
        <f>P2C!C28*1.1</f>
        <v>0</v>
      </c>
      <c r="D28" s="150">
        <f>P2C!D28*1.1</f>
        <v>0</v>
      </c>
      <c r="E28" s="150">
        <f>P2C!E28*1.1</f>
        <v>0</v>
      </c>
      <c r="F28" s="150">
        <f>P2C!F28*1.1</f>
        <v>28.680616800000003</v>
      </c>
      <c r="G28" s="150">
        <f>P2C!G28*1.1</f>
        <v>0</v>
      </c>
      <c r="H28" s="150">
        <f>P2C!H28*1.1</f>
        <v>28.680619440000001</v>
      </c>
    </row>
    <row r="29" spans="1:8">
      <c r="A29" s="152" t="str">
        <f>P2C!A29</f>
        <v>132 KV</v>
      </c>
      <c r="B29" s="153" t="str">
        <f>P2C!B29</f>
        <v>220/132/33 KV Fatuha</v>
      </c>
      <c r="C29" s="150">
        <f>P2C!C29*1.1</f>
        <v>0</v>
      </c>
      <c r="D29" s="150">
        <f>P2C!D29*1.1</f>
        <v>0</v>
      </c>
      <c r="E29" s="150">
        <f>P2C!E29*1.1</f>
        <v>123.98056704000001</v>
      </c>
      <c r="F29" s="150">
        <f>P2C!F29*1.1</f>
        <v>0</v>
      </c>
      <c r="G29" s="150">
        <f>P2C!G29*1.1</f>
        <v>57.188947200000001</v>
      </c>
      <c r="H29" s="150">
        <f>P2C!H29*1.1</f>
        <v>181.16951423999998</v>
      </c>
    </row>
    <row r="30" spans="1:8">
      <c r="A30" s="152" t="str">
        <f>P2C!A30</f>
        <v>132 KV</v>
      </c>
      <c r="B30" s="153" t="str">
        <f>P2C!B30</f>
        <v>220/132/33 KV Khagaul</v>
      </c>
      <c r="C30" s="150">
        <f>P2C!C30*1.1</f>
        <v>0</v>
      </c>
      <c r="D30" s="150">
        <f>P2C!D30*1.1</f>
        <v>0</v>
      </c>
      <c r="E30" s="150">
        <f>P2C!E30*1.1</f>
        <v>0</v>
      </c>
      <c r="F30" s="150">
        <f>P2C!F30*1.1</f>
        <v>0</v>
      </c>
      <c r="G30" s="150">
        <f>P2C!G30*1.1</f>
        <v>67.189584000000011</v>
      </c>
      <c r="H30" s="150">
        <f>P2C!H30*1.1</f>
        <v>67.189584000000011</v>
      </c>
    </row>
    <row r="31" spans="1:8">
      <c r="A31" s="152" t="str">
        <f>P2C!A31</f>
        <v>132 KV</v>
      </c>
      <c r="B31" s="153" t="str">
        <f>P2C!B31</f>
        <v>132/33 KV Bettiah</v>
      </c>
      <c r="C31" s="150">
        <f>P2C!C31*1.1</f>
        <v>0</v>
      </c>
      <c r="D31" s="150">
        <f>P2C!D31*1.1</f>
        <v>15.154626960000003</v>
      </c>
      <c r="E31" s="150">
        <f>P2C!E31*1.1</f>
        <v>0</v>
      </c>
      <c r="F31" s="150">
        <f>P2C!F31*1.1</f>
        <v>0</v>
      </c>
      <c r="G31" s="150">
        <f>P2C!G31*1.1</f>
        <v>0</v>
      </c>
      <c r="H31" s="150">
        <f>P2C!H31*1.1</f>
        <v>15.154626960000003</v>
      </c>
    </row>
    <row r="32" spans="1:8">
      <c r="A32" s="152" t="str">
        <f>P2C!A32</f>
        <v>132 KV</v>
      </c>
      <c r="B32" s="153" t="str">
        <f>P2C!B32</f>
        <v>132/33 KV Chapra</v>
      </c>
      <c r="C32" s="150">
        <f>P2C!C32*1.1</f>
        <v>0</v>
      </c>
      <c r="D32" s="150">
        <f>P2C!D32*1.1</f>
        <v>0</v>
      </c>
      <c r="E32" s="150">
        <f>P2C!E32*1.1</f>
        <v>0</v>
      </c>
      <c r="F32" s="150">
        <f>P2C!F32*1.1</f>
        <v>0</v>
      </c>
      <c r="G32" s="150">
        <f>P2C!G32*1.1</f>
        <v>59.199526320000004</v>
      </c>
      <c r="H32" s="150">
        <f>P2C!H32*1.1</f>
        <v>59.199526320000004</v>
      </c>
    </row>
    <row r="33" spans="1:8">
      <c r="A33" s="152" t="str">
        <f>P2C!A33</f>
        <v>132 KV</v>
      </c>
      <c r="B33" s="153" t="str">
        <f>P2C!B33</f>
        <v>132/33 KV Dalsinghsarai</v>
      </c>
      <c r="C33" s="150">
        <f>P2C!C33*1.1</f>
        <v>0</v>
      </c>
      <c r="D33" s="150">
        <f>P2C!D33*1.1</f>
        <v>0</v>
      </c>
      <c r="E33" s="150">
        <f>P2C!E33*1.1</f>
        <v>0</v>
      </c>
      <c r="F33" s="150">
        <f>P2C!F33*1.1</f>
        <v>0</v>
      </c>
      <c r="G33" s="150">
        <f>P2C!G33*1.1</f>
        <v>60.047988000000011</v>
      </c>
      <c r="H33" s="150">
        <f>P2C!H33*1.1</f>
        <v>60.047988000000011</v>
      </c>
    </row>
    <row r="34" spans="1:8">
      <c r="A34" s="152" t="str">
        <f>P2C!A34</f>
        <v>132 KV</v>
      </c>
      <c r="B34" s="153" t="str">
        <f>P2C!B34</f>
        <v>132/33 KV Dhaka</v>
      </c>
      <c r="C34" s="150">
        <f>P2C!C34*1.1</f>
        <v>0</v>
      </c>
      <c r="D34" s="150">
        <f>P2C!D34*1.1</f>
        <v>18.063344640000004</v>
      </c>
      <c r="E34" s="150">
        <f>P2C!E34*1.1</f>
        <v>0</v>
      </c>
      <c r="F34" s="150">
        <f>P2C!F34*1.1</f>
        <v>0</v>
      </c>
      <c r="G34" s="150">
        <f>P2C!G34*1.1</f>
        <v>0</v>
      </c>
      <c r="H34" s="150">
        <f>P2C!H34*1.1</f>
        <v>18.063344640000004</v>
      </c>
    </row>
    <row r="35" spans="1:8">
      <c r="A35" s="152" t="str">
        <f>P2C!A35</f>
        <v>132 KV</v>
      </c>
      <c r="B35" s="153" t="str">
        <f>P2C!B35</f>
        <v>132/33 KV Hazipur</v>
      </c>
      <c r="C35" s="150">
        <f>P2C!C35*1.1</f>
        <v>0</v>
      </c>
      <c r="D35" s="150">
        <f>P2C!D35*1.1</f>
        <v>0</v>
      </c>
      <c r="E35" s="150">
        <f>P2C!E35*1.1</f>
        <v>0</v>
      </c>
      <c r="F35" s="150">
        <f>P2C!F35*1.1</f>
        <v>0</v>
      </c>
      <c r="G35" s="150">
        <f>P2C!G35*1.1</f>
        <v>57.795144000000001</v>
      </c>
      <c r="H35" s="150">
        <f>P2C!H35*1.1</f>
        <v>57.795144000000001</v>
      </c>
    </row>
    <row r="36" spans="1:8">
      <c r="A36" s="152" t="str">
        <f>P2C!A36</f>
        <v>132 KV</v>
      </c>
      <c r="B36" s="153" t="str">
        <f>P2C!B36</f>
        <v>132/33 KV Kataya</v>
      </c>
      <c r="C36" s="150">
        <f>P2C!C36*1.1</f>
        <v>29.293804320000003</v>
      </c>
      <c r="D36" s="150">
        <f>P2C!D36*1.1</f>
        <v>0</v>
      </c>
      <c r="E36" s="150">
        <f>P2C!E36*1.1</f>
        <v>0</v>
      </c>
      <c r="F36" s="150">
        <f>P2C!F36*1.1</f>
        <v>0</v>
      </c>
      <c r="G36" s="150">
        <f>P2C!G36*1.1</f>
        <v>0</v>
      </c>
      <c r="H36" s="150">
        <f>P2C!H36*1.1</f>
        <v>29.293804320000003</v>
      </c>
    </row>
    <row r="37" spans="1:8">
      <c r="A37" s="152" t="str">
        <f>P2C!A37</f>
        <v>132 KV</v>
      </c>
      <c r="B37" s="153" t="str">
        <f>P2C!B37</f>
        <v>132/33 KV Motihari</v>
      </c>
      <c r="C37" s="150">
        <f>P2C!C37*1.1</f>
        <v>0.98860872</v>
      </c>
      <c r="D37" s="150">
        <f>P2C!D37*1.1</f>
        <v>8.8051629600000005</v>
      </c>
      <c r="E37" s="150">
        <f>P2C!E37*1.1</f>
        <v>0</v>
      </c>
      <c r="F37" s="150">
        <f>P2C!F37*1.1</f>
        <v>0</v>
      </c>
      <c r="G37" s="150">
        <f>P2C!G37*1.1</f>
        <v>0</v>
      </c>
      <c r="H37" s="150">
        <f>P2C!H37*1.1</f>
        <v>9.7937716800000008</v>
      </c>
    </row>
    <row r="38" spans="1:8">
      <c r="A38" s="152" t="str">
        <f>P2C!A38</f>
        <v>132 KV</v>
      </c>
      <c r="B38" s="153" t="str">
        <f>P2C!B38</f>
        <v>132/33 KV Narkatiaganj</v>
      </c>
      <c r="C38" s="150">
        <f>P2C!C38*1.1</f>
        <v>0</v>
      </c>
      <c r="D38" s="150">
        <f>P2C!D38*1.1</f>
        <v>5.0309740800000009</v>
      </c>
      <c r="E38" s="150">
        <f>P2C!E38*1.1</f>
        <v>0</v>
      </c>
      <c r="F38" s="150">
        <f>P2C!F38*1.1</f>
        <v>0</v>
      </c>
      <c r="G38" s="150">
        <f>P2C!G38*1.1</f>
        <v>0</v>
      </c>
      <c r="H38" s="150">
        <f>P2C!H38*1.1</f>
        <v>5.0309740800000009</v>
      </c>
    </row>
    <row r="39" spans="1:8">
      <c r="A39" s="152" t="str">
        <f>P2C!A39</f>
        <v>132 KV</v>
      </c>
      <c r="B39" s="153" t="str">
        <f>P2C!B39</f>
        <v>132/33 KV Pandaul</v>
      </c>
      <c r="C39" s="150">
        <f>P2C!C39*1.1</f>
        <v>0</v>
      </c>
      <c r="D39" s="150">
        <f>P2C!D39*1.1</f>
        <v>28.991397600000003</v>
      </c>
      <c r="E39" s="150">
        <f>P2C!E39*1.1</f>
        <v>0</v>
      </c>
      <c r="F39" s="150">
        <f>P2C!F39*1.1</f>
        <v>0</v>
      </c>
      <c r="G39" s="150">
        <f>P2C!G39*1.1</f>
        <v>0</v>
      </c>
      <c r="H39" s="150">
        <f>P2C!H39*1.1</f>
        <v>28.991402879999999</v>
      </c>
    </row>
    <row r="40" spans="1:8">
      <c r="A40" s="152" t="str">
        <f>P2C!A40</f>
        <v>132 KV</v>
      </c>
      <c r="B40" s="153" t="str">
        <f>P2C!B40</f>
        <v>132/33 KV Raxaul</v>
      </c>
      <c r="C40" s="150">
        <f>P2C!C40*1.1</f>
        <v>101.53005192000002</v>
      </c>
      <c r="D40" s="150">
        <f>P2C!D40*1.1</f>
        <v>0</v>
      </c>
      <c r="E40" s="150">
        <f>P2C!E40*1.1</f>
        <v>0</v>
      </c>
      <c r="F40" s="150">
        <f>P2C!F40*1.1</f>
        <v>0</v>
      </c>
      <c r="G40" s="150">
        <f>P2C!G40*1.1</f>
        <v>0</v>
      </c>
      <c r="H40" s="150">
        <f>P2C!H40*1.1</f>
        <v>101.53005192000002</v>
      </c>
    </row>
    <row r="41" spans="1:8">
      <c r="A41" s="152" t="str">
        <f>P2C!A41</f>
        <v>132 KV</v>
      </c>
      <c r="B41" s="153" t="str">
        <f>P2C!B41</f>
        <v>132/33 KV Rosera</v>
      </c>
      <c r="C41" s="150">
        <f>P2C!C41*1.1</f>
        <v>1.4195042400000002</v>
      </c>
      <c r="D41" s="150">
        <f>P2C!D41*1.1</f>
        <v>11.83364688</v>
      </c>
      <c r="E41" s="150">
        <f>P2C!E41*1.1</f>
        <v>0</v>
      </c>
      <c r="F41" s="150">
        <f>P2C!F41*1.1</f>
        <v>0</v>
      </c>
      <c r="G41" s="150">
        <f>P2C!G41*1.1</f>
        <v>0</v>
      </c>
      <c r="H41" s="150">
        <f>P2C!H41*1.1</f>
        <v>13.253151120000002</v>
      </c>
    </row>
    <row r="42" spans="1:8">
      <c r="A42" s="152" t="str">
        <f>P2C!A42</f>
        <v>132 KV</v>
      </c>
      <c r="B42" s="153" t="str">
        <f>P2C!B42</f>
        <v>132/33 KV Runisaidpur</v>
      </c>
      <c r="C42" s="150">
        <f>P2C!C42*1.1</f>
        <v>0</v>
      </c>
      <c r="D42" s="150">
        <f>P2C!D42*1.1</f>
        <v>14.905891440000001</v>
      </c>
      <c r="E42" s="150">
        <f>P2C!E42*1.1</f>
        <v>0</v>
      </c>
      <c r="F42" s="150">
        <f>P2C!F42*1.1</f>
        <v>0</v>
      </c>
      <c r="G42" s="150">
        <f>P2C!G42*1.1</f>
        <v>0</v>
      </c>
      <c r="H42" s="150">
        <f>P2C!H42*1.1</f>
        <v>14.905891440000001</v>
      </c>
    </row>
    <row r="43" spans="1:8">
      <c r="A43" s="152" t="str">
        <f>P2C!A43</f>
        <v>132 KV</v>
      </c>
      <c r="B43" s="153" t="str">
        <f>P2C!B43</f>
        <v>132/33 KV Sheetalpur</v>
      </c>
      <c r="C43" s="150">
        <f>P2C!C43*1.1</f>
        <v>0</v>
      </c>
      <c r="D43" s="150">
        <f>P2C!D43*1.1</f>
        <v>13.35566232</v>
      </c>
      <c r="E43" s="150">
        <f>P2C!E43*1.1</f>
        <v>0</v>
      </c>
      <c r="F43" s="150">
        <f>P2C!F43*1.1</f>
        <v>0</v>
      </c>
      <c r="G43" s="150">
        <f>P2C!G43*1.1</f>
        <v>0</v>
      </c>
      <c r="H43" s="150">
        <f>P2C!H43*1.1</f>
        <v>13.35566232</v>
      </c>
    </row>
    <row r="44" spans="1:8">
      <c r="A44" s="152" t="str">
        <f>P2C!A44</f>
        <v>132 KV</v>
      </c>
      <c r="B44" s="153" t="str">
        <f>P2C!B44</f>
        <v>132/33 KV Siwan</v>
      </c>
      <c r="C44" s="150">
        <f>P2C!C44*1.1</f>
        <v>0</v>
      </c>
      <c r="D44" s="150">
        <f>P2C!D44*1.1</f>
        <v>0</v>
      </c>
      <c r="E44" s="150">
        <f>P2C!E44*1.1</f>
        <v>0</v>
      </c>
      <c r="F44" s="150">
        <f>P2C!F44*1.1</f>
        <v>0</v>
      </c>
      <c r="G44" s="150">
        <f>P2C!G44*1.1</f>
        <v>36.458740560000003</v>
      </c>
      <c r="H44" s="150">
        <f>P2C!H44*1.1</f>
        <v>36.458740560000003</v>
      </c>
    </row>
    <row r="45" spans="1:8">
      <c r="A45" s="152" t="str">
        <f>P2C!A45</f>
        <v>132 KV</v>
      </c>
      <c r="B45" s="153" t="str">
        <f>P2C!B45</f>
        <v>132/33 KV Vaishali</v>
      </c>
      <c r="C45" s="150">
        <f>P2C!C45*1.1</f>
        <v>0</v>
      </c>
      <c r="D45" s="150">
        <f>P2C!D45*1.1</f>
        <v>70.655507999999998</v>
      </c>
      <c r="E45" s="150">
        <f>P2C!E45*1.1</f>
        <v>0</v>
      </c>
      <c r="F45" s="150">
        <f>P2C!F45*1.1</f>
        <v>0</v>
      </c>
      <c r="G45" s="150">
        <f>P2C!G45*1.1</f>
        <v>0</v>
      </c>
      <c r="H45" s="150">
        <f>P2C!H45*1.1</f>
        <v>70.655505360000006</v>
      </c>
    </row>
    <row r="46" spans="1:8">
      <c r="A46" s="152" t="str">
        <f>P2C!A46</f>
        <v>132 KV</v>
      </c>
      <c r="B46" s="153" t="str">
        <f>P2C!B46</f>
        <v>132/33 Mushrakh</v>
      </c>
      <c r="C46" s="150">
        <f>P2C!C46*1.1</f>
        <v>4.3968777599999997</v>
      </c>
      <c r="D46" s="150">
        <f>P2C!D46*1.1</f>
        <v>0</v>
      </c>
      <c r="E46" s="150">
        <f>P2C!E46*1.1</f>
        <v>0</v>
      </c>
      <c r="F46" s="150">
        <f>P2C!F46*1.1</f>
        <v>0</v>
      </c>
      <c r="G46" s="150">
        <f>P2C!G46*1.1</f>
        <v>0</v>
      </c>
      <c r="H46" s="150">
        <f>P2C!H46*1.1</f>
        <v>4.3968777599999997</v>
      </c>
    </row>
    <row r="47" spans="1:8">
      <c r="A47" s="152" t="str">
        <f>P2C!A47</f>
        <v>132 KV</v>
      </c>
      <c r="B47" s="153" t="str">
        <f>P2C!B47</f>
        <v>132/33 Ramnagar</v>
      </c>
      <c r="C47" s="150">
        <f>P2C!C47*1.1</f>
        <v>9.0008001600000007</v>
      </c>
      <c r="D47" s="150">
        <f>P2C!D47*1.1</f>
        <v>23.323462800000001</v>
      </c>
      <c r="E47" s="150">
        <f>P2C!E47*1.1</f>
        <v>0</v>
      </c>
      <c r="F47" s="150">
        <f>P2C!F47*1.1</f>
        <v>0</v>
      </c>
      <c r="G47" s="150">
        <f>P2C!G47*1.1</f>
        <v>0</v>
      </c>
      <c r="H47" s="150">
        <f>P2C!H47*1.1</f>
        <v>32.324262960000006</v>
      </c>
    </row>
    <row r="48" spans="1:8">
      <c r="A48" s="152" t="str">
        <f>P2C!A48</f>
        <v>132 KV</v>
      </c>
      <c r="B48" s="153" t="str">
        <f>P2C!B48</f>
        <v>132/33 Samastipur</v>
      </c>
      <c r="C48" s="150">
        <f>P2C!C48*1.1</f>
        <v>0</v>
      </c>
      <c r="D48" s="150">
        <f>P2C!D48*1.1</f>
        <v>0</v>
      </c>
      <c r="E48" s="150">
        <f>P2C!E48*1.1</f>
        <v>0</v>
      </c>
      <c r="F48" s="150">
        <f>P2C!F48*1.1</f>
        <v>0</v>
      </c>
      <c r="G48" s="150">
        <f>P2C!G48*1.1</f>
        <v>98.095871280000011</v>
      </c>
      <c r="H48" s="150">
        <f>P2C!H48*1.1</f>
        <v>98.095871280000011</v>
      </c>
    </row>
    <row r="49" spans="1:8">
      <c r="A49" s="152" t="str">
        <f>P2C!A49</f>
        <v>132 KV</v>
      </c>
      <c r="B49" s="153" t="str">
        <f>P2C!B49</f>
        <v>132/33 kV Valmikinagar</v>
      </c>
      <c r="C49" s="150">
        <f>P2C!C49*1.1</f>
        <v>180.00433968000004</v>
      </c>
      <c r="D49" s="150">
        <f>P2C!D49*1.1</f>
        <v>0</v>
      </c>
      <c r="E49" s="150">
        <f>P2C!E49*1.1</f>
        <v>0</v>
      </c>
      <c r="F49" s="150">
        <f>P2C!F49*1.1</f>
        <v>0</v>
      </c>
      <c r="G49" s="150">
        <f>P2C!G49*1.1</f>
        <v>0</v>
      </c>
      <c r="H49" s="150">
        <f>P2C!H49*1.1</f>
        <v>180.00433968000004</v>
      </c>
    </row>
    <row r="50" spans="1:8">
      <c r="A50" s="152" t="str">
        <f>P2C!A50</f>
        <v>132 KV</v>
      </c>
      <c r="B50" s="153" t="str">
        <f>P2C!B50</f>
        <v>220/132/33 KV Gopalganj</v>
      </c>
      <c r="C50" s="150">
        <f>P2C!C50*1.1</f>
        <v>1.8589032000000003</v>
      </c>
      <c r="D50" s="150">
        <f>P2C!D50*1.1</f>
        <v>0</v>
      </c>
      <c r="E50" s="150">
        <f>P2C!E50*1.1</f>
        <v>0</v>
      </c>
      <c r="F50" s="150">
        <f>P2C!F50*1.1</f>
        <v>0</v>
      </c>
      <c r="G50" s="150">
        <f>P2C!G50*1.1</f>
        <v>0</v>
      </c>
      <c r="H50" s="150">
        <f>P2C!H50*1.1</f>
        <v>1.8589032000000003</v>
      </c>
    </row>
    <row r="51" spans="1:8">
      <c r="A51" s="152" t="str">
        <f>P2C!A51</f>
        <v>132 KV</v>
      </c>
      <c r="B51" s="153" t="str">
        <f>P2C!B51</f>
        <v>220/132/33 KV Madhepura</v>
      </c>
      <c r="C51" s="150">
        <f>P2C!C51*1.1</f>
        <v>0</v>
      </c>
      <c r="D51" s="150">
        <f>P2C!D51*1.1</f>
        <v>0</v>
      </c>
      <c r="E51" s="150">
        <f>P2C!E51*1.1</f>
        <v>0</v>
      </c>
      <c r="F51" s="150">
        <f>P2C!F51*1.1</f>
        <v>0</v>
      </c>
      <c r="G51" s="150">
        <f>P2C!G51*1.1</f>
        <v>29.24599392</v>
      </c>
      <c r="H51" s="150">
        <f>P2C!H51*1.1</f>
        <v>29.24599392</v>
      </c>
    </row>
    <row r="52" spans="1:8">
      <c r="A52" s="152" t="str">
        <f>P2C!A52</f>
        <v>132 KV</v>
      </c>
      <c r="B52" s="153" t="str">
        <f>P2C!B52</f>
        <v>220/132/33 KV Motipur</v>
      </c>
      <c r="C52" s="150">
        <f>P2C!C52*1.1</f>
        <v>0</v>
      </c>
      <c r="D52" s="150">
        <f>P2C!D52*1.1</f>
        <v>0</v>
      </c>
      <c r="E52" s="150">
        <f>P2C!E52*1.1</f>
        <v>0</v>
      </c>
      <c r="F52" s="150">
        <f>P2C!F52*1.1</f>
        <v>0</v>
      </c>
      <c r="G52" s="150">
        <f>P2C!G52*1.1</f>
        <v>24.636377040000003</v>
      </c>
      <c r="H52" s="150">
        <f>P2C!H52*1.1</f>
        <v>24.636377040000003</v>
      </c>
    </row>
    <row r="53" spans="1:8">
      <c r="A53" s="152" t="str">
        <f>P2C!A53</f>
        <v>132 KV</v>
      </c>
      <c r="B53" s="153" t="str">
        <f>P2C!B53</f>
        <v>132/33 KV Banka(New)</v>
      </c>
      <c r="C53" s="150">
        <f>P2C!C53*1.1</f>
        <v>0</v>
      </c>
      <c r="D53" s="150">
        <f>P2C!D53*1.1</f>
        <v>0</v>
      </c>
      <c r="E53" s="150">
        <f>P2C!E53*1.1</f>
        <v>0</v>
      </c>
      <c r="F53" s="150">
        <f>P2C!F53*1.1</f>
        <v>12.325436640000001</v>
      </c>
      <c r="G53" s="150">
        <f>P2C!G53*1.1</f>
        <v>0</v>
      </c>
      <c r="H53" s="150">
        <f>P2C!H53*1.1</f>
        <v>12.325436640000001</v>
      </c>
    </row>
    <row r="54" spans="1:8">
      <c r="A54" s="152" t="str">
        <f>P2C!A54</f>
        <v>132 KV</v>
      </c>
      <c r="B54" s="153" t="str">
        <f>P2C!B54</f>
        <v>132/33 KV Jamalpur</v>
      </c>
      <c r="C54" s="150">
        <f>P2C!C54*1.1</f>
        <v>0</v>
      </c>
      <c r="D54" s="150">
        <f>P2C!D54*1.1</f>
        <v>0</v>
      </c>
      <c r="E54" s="150">
        <f>P2C!E54*1.1</f>
        <v>0</v>
      </c>
      <c r="F54" s="150">
        <f>P2C!F54*1.1</f>
        <v>30.527138400000002</v>
      </c>
      <c r="G54" s="150">
        <f>P2C!G54*1.1</f>
        <v>0</v>
      </c>
      <c r="H54" s="150">
        <f>P2C!H54*1.1</f>
        <v>30.52713048</v>
      </c>
    </row>
    <row r="55" spans="1:8">
      <c r="A55" s="152" t="str">
        <f>P2C!A55</f>
        <v>132 KV</v>
      </c>
      <c r="B55" s="153" t="str">
        <f>P2C!B55</f>
        <v>132/33 KV Jamui</v>
      </c>
      <c r="C55" s="150">
        <f>P2C!C55*1.1</f>
        <v>0</v>
      </c>
      <c r="D55" s="150">
        <f>P2C!D55*1.1</f>
        <v>0</v>
      </c>
      <c r="E55" s="150">
        <f>P2C!E55*1.1</f>
        <v>0</v>
      </c>
      <c r="F55" s="150">
        <f>P2C!F55*1.1</f>
        <v>0</v>
      </c>
      <c r="G55" s="150">
        <f>P2C!G55*1.1</f>
        <v>45.816355199999997</v>
      </c>
      <c r="H55" s="150">
        <f>P2C!H55*1.1</f>
        <v>45.816355199999997</v>
      </c>
    </row>
    <row r="56" spans="1:8">
      <c r="A56" s="152" t="str">
        <f>P2C!A56</f>
        <v>132 KV</v>
      </c>
      <c r="B56" s="153" t="str">
        <f>P2C!B56</f>
        <v>132/33 KV Katihar</v>
      </c>
      <c r="C56" s="150">
        <f>P2C!C56*1.1</f>
        <v>0</v>
      </c>
      <c r="D56" s="150">
        <f>P2C!D56*1.1</f>
        <v>0</v>
      </c>
      <c r="E56" s="150">
        <f>P2C!E56*1.1</f>
        <v>0</v>
      </c>
      <c r="F56" s="150">
        <f>P2C!F56*1.1</f>
        <v>0</v>
      </c>
      <c r="G56" s="150">
        <f>P2C!G56*1.1</f>
        <v>46.892960400000007</v>
      </c>
      <c r="H56" s="150">
        <f>P2C!H56*1.1</f>
        <v>46.892960400000007</v>
      </c>
    </row>
    <row r="57" spans="1:8">
      <c r="A57" s="152" t="str">
        <f>P2C!A57</f>
        <v>132 KV</v>
      </c>
      <c r="B57" s="153" t="str">
        <f>P2C!B57</f>
        <v>132/33 KV Lakhisarai</v>
      </c>
      <c r="C57" s="150">
        <f>P2C!C57*1.1</f>
        <v>0</v>
      </c>
      <c r="D57" s="150">
        <f>P2C!D57*1.1</f>
        <v>0</v>
      </c>
      <c r="E57" s="150">
        <f>P2C!E57*1.1</f>
        <v>0</v>
      </c>
      <c r="F57" s="150">
        <f>P2C!F57*1.1</f>
        <v>0</v>
      </c>
      <c r="G57" s="150">
        <f>P2C!G57*1.1</f>
        <v>75.083791199999993</v>
      </c>
      <c r="H57" s="150">
        <f>P2C!H57*1.1</f>
        <v>75.083791199999993</v>
      </c>
    </row>
    <row r="58" spans="1:8">
      <c r="A58" s="152" t="str">
        <f>P2C!A58</f>
        <v>132 KV</v>
      </c>
      <c r="B58" s="153" t="str">
        <f>P2C!B58</f>
        <v>132/33 KV Naugachia</v>
      </c>
      <c r="C58" s="150">
        <f>P2C!C58*1.1</f>
        <v>0</v>
      </c>
      <c r="D58" s="150">
        <f>P2C!D58*1.1</f>
        <v>0</v>
      </c>
      <c r="E58" s="150">
        <f>P2C!E58*1.1</f>
        <v>0</v>
      </c>
      <c r="F58" s="150">
        <f>P2C!F58*1.1</f>
        <v>39.448648800000001</v>
      </c>
      <c r="G58" s="150">
        <f>P2C!G58*1.1</f>
        <v>0</v>
      </c>
      <c r="H58" s="150">
        <f>P2C!H58*1.1</f>
        <v>39.448640879999999</v>
      </c>
    </row>
    <row r="59" spans="1:8">
      <c r="A59" s="152" t="str">
        <f>P2C!A59</f>
        <v>132 KV</v>
      </c>
      <c r="B59" s="153" t="str">
        <f>P2C!B59</f>
        <v>132/33 KV Sabour</v>
      </c>
      <c r="C59" s="150">
        <f>P2C!C59*1.1</f>
        <v>0</v>
      </c>
      <c r="D59" s="150">
        <f>P2C!D59*1.1</f>
        <v>0</v>
      </c>
      <c r="E59" s="150">
        <f>P2C!E59*1.1</f>
        <v>0</v>
      </c>
      <c r="F59" s="150">
        <f>P2C!F59*1.1</f>
        <v>26.16860664</v>
      </c>
      <c r="G59" s="150">
        <f>P2C!G59*1.1</f>
        <v>0</v>
      </c>
      <c r="H59" s="150">
        <f>P2C!H59*1.1</f>
        <v>26.16860664</v>
      </c>
    </row>
    <row r="60" spans="1:8">
      <c r="A60" s="152" t="str">
        <f>P2C!A60</f>
        <v>132 KV</v>
      </c>
      <c r="B60" s="153" t="str">
        <f>P2C!B60</f>
        <v>132/33 KV Khagaria</v>
      </c>
      <c r="C60" s="150">
        <f>P2C!C60*1.1</f>
        <v>0</v>
      </c>
      <c r="D60" s="150">
        <f>P2C!D60*1.1</f>
        <v>0</v>
      </c>
      <c r="E60" s="150">
        <f>P2C!E60*1.1</f>
        <v>0</v>
      </c>
      <c r="F60" s="150">
        <f>P2C!F60*1.1</f>
        <v>0</v>
      </c>
      <c r="G60" s="150">
        <f>P2C!G60*1.1</f>
        <v>38.971020000000003</v>
      </c>
      <c r="H60" s="150">
        <f>P2C!H60*1.1</f>
        <v>38.971020000000003</v>
      </c>
    </row>
    <row r="61" spans="1:8">
      <c r="A61" s="152" t="str">
        <f>P2C!A61</f>
        <v>132 KV</v>
      </c>
      <c r="B61" s="153" t="str">
        <f>P2C!B61</f>
        <v>BTPS STAGE I</v>
      </c>
      <c r="C61" s="150">
        <f>P2C!C61*1.1</f>
        <v>97.532936160000006</v>
      </c>
      <c r="D61" s="150">
        <f>P2C!D61*1.1</f>
        <v>0</v>
      </c>
      <c r="E61" s="150">
        <f>P2C!E61*1.1</f>
        <v>0</v>
      </c>
      <c r="F61" s="150">
        <f>P2C!F61*1.1</f>
        <v>0</v>
      </c>
      <c r="G61" s="150">
        <f>P2C!G61*1.1</f>
        <v>0</v>
      </c>
      <c r="H61" s="150">
        <f>P2C!H61*1.1</f>
        <v>97.532936160000006</v>
      </c>
    </row>
    <row r="62" spans="1:8">
      <c r="A62" s="152">
        <f>P2C!A62</f>
        <v>0</v>
      </c>
      <c r="B62" s="153">
        <f>P2C!B62</f>
        <v>0</v>
      </c>
      <c r="C62" s="150">
        <f>P2C!C62*1.1</f>
        <v>0</v>
      </c>
      <c r="D62" s="150">
        <f>P2C!D62*1.1</f>
        <v>0</v>
      </c>
      <c r="E62" s="150">
        <f>P2C!E62*1.1</f>
        <v>0</v>
      </c>
      <c r="F62" s="150">
        <f>P2C!F62*1.1</f>
        <v>0</v>
      </c>
      <c r="G62" s="150">
        <f>P2C!G62*1.1</f>
        <v>0</v>
      </c>
      <c r="H62" s="150">
        <f>P2C!H62*1.1</f>
        <v>0</v>
      </c>
    </row>
    <row r="63" spans="1:8">
      <c r="A63" s="152" t="str">
        <f>P2C!A63</f>
        <v>33 KV</v>
      </c>
      <c r="B63" s="153" t="str">
        <f>P2C!B63</f>
        <v>132/33 KV Ara</v>
      </c>
      <c r="C63" s="150">
        <f>P2C!C63*1.1</f>
        <v>0</v>
      </c>
      <c r="D63" s="150">
        <f>P2C!D63*1.1</f>
        <v>0</v>
      </c>
      <c r="E63" s="150">
        <f>P2C!E63*1.1</f>
        <v>705.48775176000004</v>
      </c>
      <c r="F63" s="150">
        <f>P2C!F63*1.1</f>
        <v>0</v>
      </c>
      <c r="G63" s="150">
        <f>P2C!G63*1.1</f>
        <v>0</v>
      </c>
      <c r="H63" s="150">
        <f>P2C!H63*1.1</f>
        <v>705.48775176000004</v>
      </c>
    </row>
    <row r="64" spans="1:8">
      <c r="A64" s="152" t="str">
        <f>P2C!A64</f>
        <v>33 KV</v>
      </c>
      <c r="B64" s="153" t="str">
        <f>P2C!B64</f>
        <v>132/33 KV Ataula</v>
      </c>
      <c r="C64" s="150">
        <f>P2C!C64*1.1</f>
        <v>0</v>
      </c>
      <c r="D64" s="150">
        <f>P2C!D64*1.1</f>
        <v>0</v>
      </c>
      <c r="E64" s="150">
        <f>P2C!E64*1.1</f>
        <v>375.35219039999998</v>
      </c>
      <c r="F64" s="150">
        <f>P2C!F64*1.1</f>
        <v>0</v>
      </c>
      <c r="G64" s="150">
        <f>P2C!G64*1.1</f>
        <v>0</v>
      </c>
      <c r="H64" s="150">
        <f>P2C!H64*1.1</f>
        <v>375.35219039999998</v>
      </c>
    </row>
    <row r="65" spans="1:8">
      <c r="A65" s="152" t="str">
        <f>P2C!A65</f>
        <v>33 KV</v>
      </c>
      <c r="B65" s="153" t="str">
        <f>P2C!B65</f>
        <v>132/33 KV Aurangabad</v>
      </c>
      <c r="C65" s="150">
        <f>P2C!C65*1.1</f>
        <v>0</v>
      </c>
      <c r="D65" s="150">
        <f>P2C!D65*1.1</f>
        <v>0</v>
      </c>
      <c r="E65" s="150">
        <f>P2C!E65*1.1</f>
        <v>531.77361071999997</v>
      </c>
      <c r="F65" s="150">
        <f>P2C!F65*1.1</f>
        <v>0</v>
      </c>
      <c r="G65" s="150">
        <f>P2C!G65*1.1</f>
        <v>0</v>
      </c>
      <c r="H65" s="150">
        <f>P2C!H65*1.1</f>
        <v>531.77361071999997</v>
      </c>
    </row>
    <row r="66" spans="1:8">
      <c r="A66" s="152" t="str">
        <f>P2C!A66</f>
        <v>33 KV</v>
      </c>
      <c r="B66" s="153" t="str">
        <f>P2C!B66</f>
        <v>132/33 KV Banjari</v>
      </c>
      <c r="C66" s="150">
        <f>P2C!C66*1.1</f>
        <v>0</v>
      </c>
      <c r="D66" s="150">
        <f>P2C!D66*1.1</f>
        <v>0</v>
      </c>
      <c r="E66" s="150">
        <f>P2C!E66*1.1</f>
        <v>142.60956072000002</v>
      </c>
      <c r="F66" s="150">
        <f>P2C!F66*1.1</f>
        <v>0</v>
      </c>
      <c r="G66" s="150">
        <f>P2C!G66*1.1</f>
        <v>0</v>
      </c>
      <c r="H66" s="150">
        <f>P2C!H66*1.1</f>
        <v>142.60956072000002</v>
      </c>
    </row>
    <row r="67" spans="1:8">
      <c r="A67" s="152" t="str">
        <f>P2C!A67</f>
        <v>33 KV</v>
      </c>
      <c r="B67" s="153" t="str">
        <f>P2C!B67</f>
        <v>132/33 KV Barh</v>
      </c>
      <c r="C67" s="150">
        <f>P2C!C67*1.1</f>
        <v>0</v>
      </c>
      <c r="D67" s="150">
        <f>P2C!D67*1.1</f>
        <v>0</v>
      </c>
      <c r="E67" s="150">
        <f>P2C!E67*1.1</f>
        <v>265.85451552000001</v>
      </c>
      <c r="F67" s="150">
        <f>P2C!F67*1.1</f>
        <v>0</v>
      </c>
      <c r="G67" s="150">
        <f>P2C!G67*1.1</f>
        <v>0</v>
      </c>
      <c r="H67" s="150">
        <f>P2C!H67*1.1</f>
        <v>265.85451552000001</v>
      </c>
    </row>
    <row r="68" spans="1:8">
      <c r="A68" s="152" t="str">
        <f>P2C!A68</f>
        <v>33 KV</v>
      </c>
      <c r="B68" s="153" t="str">
        <f>P2C!B68</f>
        <v>132/33 KV Baripahari</v>
      </c>
      <c r="C68" s="150">
        <f>P2C!C68*1.1</f>
        <v>0</v>
      </c>
      <c r="D68" s="150">
        <f>P2C!D68*1.1</f>
        <v>0</v>
      </c>
      <c r="E68" s="150">
        <f>P2C!E68*1.1</f>
        <v>601.88123160000009</v>
      </c>
      <c r="F68" s="150">
        <f>P2C!F68*1.1</f>
        <v>0</v>
      </c>
      <c r="G68" s="150">
        <f>P2C!G68*1.1</f>
        <v>0</v>
      </c>
      <c r="H68" s="150">
        <f>P2C!H68*1.1</f>
        <v>601.88123160000009</v>
      </c>
    </row>
    <row r="69" spans="1:8">
      <c r="A69" s="152" t="str">
        <f>P2C!A69</f>
        <v>33 KV</v>
      </c>
      <c r="B69" s="153" t="str">
        <f>P2C!B69</f>
        <v>132/33 KV Belaganj</v>
      </c>
      <c r="C69" s="150">
        <f>P2C!C69*1.1</f>
        <v>0</v>
      </c>
      <c r="D69" s="150">
        <f>P2C!D69*1.1</f>
        <v>0</v>
      </c>
      <c r="E69" s="150">
        <f>P2C!E69*1.1</f>
        <v>198.67835064000002</v>
      </c>
      <c r="F69" s="150">
        <f>P2C!F69*1.1</f>
        <v>0</v>
      </c>
      <c r="G69" s="150">
        <f>P2C!G69*1.1</f>
        <v>0</v>
      </c>
      <c r="H69" s="150">
        <f>P2C!H69*1.1</f>
        <v>198.67835064000002</v>
      </c>
    </row>
    <row r="70" spans="1:8">
      <c r="A70" s="152" t="str">
        <f>P2C!A70</f>
        <v>33 KV</v>
      </c>
      <c r="B70" s="153" t="str">
        <f>P2C!B70</f>
        <v>132/33 KV Bikramganj</v>
      </c>
      <c r="C70" s="150">
        <f>P2C!C70*1.1</f>
        <v>0</v>
      </c>
      <c r="D70" s="150">
        <f>P2C!D70*1.1</f>
        <v>0</v>
      </c>
      <c r="E70" s="150">
        <f>P2C!E70*1.1</f>
        <v>493.54205208000002</v>
      </c>
      <c r="F70" s="150">
        <f>P2C!F70*1.1</f>
        <v>0</v>
      </c>
      <c r="G70" s="150">
        <f>P2C!G70*1.1</f>
        <v>0</v>
      </c>
      <c r="H70" s="150">
        <f>P2C!H70*1.1</f>
        <v>493.54205208000002</v>
      </c>
    </row>
    <row r="71" spans="1:8">
      <c r="A71" s="152" t="str">
        <f>P2C!A71</f>
        <v>33 KV</v>
      </c>
      <c r="B71" s="153" t="str">
        <f>P2C!B71</f>
        <v>132/33 KV Buxar</v>
      </c>
      <c r="C71" s="150">
        <f>P2C!C71*1.1</f>
        <v>0</v>
      </c>
      <c r="D71" s="150">
        <f>P2C!D71*1.1</f>
        <v>0</v>
      </c>
      <c r="E71" s="150">
        <f>P2C!E71*1.1</f>
        <v>411.94703880000009</v>
      </c>
      <c r="F71" s="150">
        <f>P2C!F71*1.1</f>
        <v>0</v>
      </c>
      <c r="G71" s="150">
        <f>P2C!G71*1.1</f>
        <v>0</v>
      </c>
      <c r="H71" s="150">
        <f>P2C!H71*1.1</f>
        <v>411.94703880000009</v>
      </c>
    </row>
    <row r="72" spans="1:8">
      <c r="A72" s="152" t="str">
        <f>P2C!A72</f>
        <v>33 KV</v>
      </c>
      <c r="B72" s="153" t="str">
        <f>P2C!B72</f>
        <v>132/33 KV Chandauti(Gaya)</v>
      </c>
      <c r="C72" s="150">
        <f>P2C!C72*1.1</f>
        <v>0</v>
      </c>
      <c r="D72" s="150">
        <f>P2C!D72*1.1</f>
        <v>0</v>
      </c>
      <c r="E72" s="150">
        <f>P2C!E72*1.1</f>
        <v>670.67949168000007</v>
      </c>
      <c r="F72" s="150">
        <f>P2C!F72*1.1</f>
        <v>0</v>
      </c>
      <c r="G72" s="150">
        <f>P2C!G72*1.1</f>
        <v>0</v>
      </c>
      <c r="H72" s="150">
        <f>P2C!H72*1.1</f>
        <v>670.67949168000007</v>
      </c>
    </row>
    <row r="73" spans="1:8">
      <c r="A73" s="152" t="str">
        <f>P2C!A73</f>
        <v>33 KV</v>
      </c>
      <c r="B73" s="153" t="str">
        <f>P2C!B73</f>
        <v>132/33 KV Digha</v>
      </c>
      <c r="C73" s="150">
        <f>P2C!C73*1.1</f>
        <v>0</v>
      </c>
      <c r="D73" s="150">
        <f>P2C!D73*1.1</f>
        <v>0</v>
      </c>
      <c r="E73" s="150">
        <f>P2C!E73*1.1</f>
        <v>822.09506543999998</v>
      </c>
      <c r="F73" s="150">
        <f>P2C!F73*1.1</f>
        <v>0</v>
      </c>
      <c r="G73" s="150">
        <f>P2C!G73*1.1</f>
        <v>0</v>
      </c>
      <c r="H73" s="150">
        <f>P2C!H73*1.1</f>
        <v>822.09506543999998</v>
      </c>
    </row>
    <row r="74" spans="1:8">
      <c r="A74" s="152" t="str">
        <f>P2C!A74</f>
        <v>33 KV</v>
      </c>
      <c r="B74" s="153" t="str">
        <f>P2C!B74</f>
        <v>132/33 KV Dumroan</v>
      </c>
      <c r="C74" s="150">
        <f>P2C!C74*1.1</f>
        <v>0</v>
      </c>
      <c r="D74" s="150">
        <f>P2C!D74*1.1</f>
        <v>0</v>
      </c>
      <c r="E74" s="150">
        <f>P2C!E74*1.1</f>
        <v>436.60285944000003</v>
      </c>
      <c r="F74" s="150">
        <f>P2C!F74*1.1</f>
        <v>0</v>
      </c>
      <c r="G74" s="150">
        <f>P2C!G74*1.1</f>
        <v>0</v>
      </c>
      <c r="H74" s="150">
        <f>P2C!H74*1.1</f>
        <v>436.60285944000003</v>
      </c>
    </row>
    <row r="75" spans="1:8">
      <c r="A75" s="152" t="str">
        <f>P2C!A75</f>
        <v>33 KV</v>
      </c>
      <c r="B75" s="153" t="str">
        <f>P2C!B75</f>
        <v>132/33 KV Ekangarsarai</v>
      </c>
      <c r="C75" s="150">
        <f>P2C!C75*1.1</f>
        <v>0</v>
      </c>
      <c r="D75" s="150">
        <f>P2C!D75*1.1</f>
        <v>0</v>
      </c>
      <c r="E75" s="150">
        <f>P2C!E75*1.1</f>
        <v>380.91466248</v>
      </c>
      <c r="F75" s="150">
        <f>P2C!F75*1.1</f>
        <v>0</v>
      </c>
      <c r="G75" s="150">
        <f>P2C!G75*1.1</f>
        <v>0</v>
      </c>
      <c r="H75" s="150">
        <f>P2C!H75*1.1</f>
        <v>380.91466248</v>
      </c>
    </row>
    <row r="76" spans="1:8">
      <c r="A76" s="152" t="str">
        <f>P2C!A76</f>
        <v>33 KV</v>
      </c>
      <c r="B76" s="153" t="str">
        <f>P2C!B76</f>
        <v>132/33 KV Gaighat</v>
      </c>
      <c r="C76" s="150">
        <f>P2C!C76*1.1</f>
        <v>0</v>
      </c>
      <c r="D76" s="150">
        <f>P2C!D76*1.1</f>
        <v>0</v>
      </c>
      <c r="E76" s="150">
        <f>P2C!E76*1.1</f>
        <v>777.88074671999993</v>
      </c>
      <c r="F76" s="150">
        <f>P2C!F76*1.1</f>
        <v>0</v>
      </c>
      <c r="G76" s="150">
        <f>P2C!G76*1.1</f>
        <v>0</v>
      </c>
      <c r="H76" s="150">
        <f>P2C!H76*1.1</f>
        <v>777.88074671999993</v>
      </c>
    </row>
    <row r="77" spans="1:8">
      <c r="A77" s="152" t="str">
        <f>P2C!A77</f>
        <v>33 KV</v>
      </c>
      <c r="B77" s="153" t="str">
        <f>P2C!B77</f>
        <v>132/33 KV Goh</v>
      </c>
      <c r="C77" s="150">
        <f>P2C!C77*1.1</f>
        <v>0</v>
      </c>
      <c r="D77" s="150">
        <f>P2C!D77*1.1</f>
        <v>0</v>
      </c>
      <c r="E77" s="150">
        <f>P2C!E77*1.1</f>
        <v>224.07290928000003</v>
      </c>
      <c r="F77" s="150">
        <f>P2C!F77*1.1</f>
        <v>0</v>
      </c>
      <c r="G77" s="150">
        <f>P2C!G77*1.1</f>
        <v>0</v>
      </c>
      <c r="H77" s="150">
        <f>P2C!H77*1.1</f>
        <v>224.07290928000003</v>
      </c>
    </row>
    <row r="78" spans="1:8">
      <c r="A78" s="152" t="str">
        <f>P2C!A78</f>
        <v>33 KV</v>
      </c>
      <c r="B78" s="153" t="str">
        <f>P2C!B78</f>
        <v>132/33 KV Harnaut</v>
      </c>
      <c r="C78" s="150">
        <f>P2C!C78*1.1</f>
        <v>0</v>
      </c>
      <c r="D78" s="150">
        <f>P2C!D78*1.1</f>
        <v>0</v>
      </c>
      <c r="E78" s="150">
        <f>P2C!E78*1.1</f>
        <v>357.74888952000003</v>
      </c>
      <c r="F78" s="150">
        <f>P2C!F78*1.1</f>
        <v>0</v>
      </c>
      <c r="G78" s="150">
        <f>P2C!G78*1.1</f>
        <v>0</v>
      </c>
      <c r="H78" s="150">
        <f>P2C!H78*1.1</f>
        <v>357.74888952000003</v>
      </c>
    </row>
    <row r="79" spans="1:8">
      <c r="A79" s="152" t="str">
        <f>P2C!A79</f>
        <v>33 KV</v>
      </c>
      <c r="B79" s="153" t="str">
        <f>P2C!B79</f>
        <v>132/33 KV Hathidah</v>
      </c>
      <c r="C79" s="150">
        <f>P2C!C79*1.1</f>
        <v>0</v>
      </c>
      <c r="D79" s="150">
        <f>P2C!D79*1.1</f>
        <v>0</v>
      </c>
      <c r="E79" s="150">
        <f>P2C!E79*1.1</f>
        <v>152.12760287999998</v>
      </c>
      <c r="F79" s="150">
        <f>P2C!F79*1.1</f>
        <v>0</v>
      </c>
      <c r="G79" s="150">
        <f>P2C!G79*1.1</f>
        <v>0</v>
      </c>
      <c r="H79" s="150">
        <f>P2C!H79*1.1</f>
        <v>152.12760287999998</v>
      </c>
    </row>
    <row r="80" spans="1:8">
      <c r="A80" s="152" t="str">
        <f>P2C!A80</f>
        <v>33 KV</v>
      </c>
      <c r="B80" s="153" t="str">
        <f>P2C!B80</f>
        <v>132/33 KV Hulasganj</v>
      </c>
      <c r="C80" s="150">
        <f>P2C!C80*1.1</f>
        <v>0</v>
      </c>
      <c r="D80" s="150">
        <f>P2C!D80*1.1</f>
        <v>0</v>
      </c>
      <c r="E80" s="150">
        <f>P2C!E80*1.1</f>
        <v>215.72238336000004</v>
      </c>
      <c r="F80" s="150">
        <f>P2C!F80*1.1</f>
        <v>0</v>
      </c>
      <c r="G80" s="150">
        <f>P2C!G80*1.1</f>
        <v>0</v>
      </c>
      <c r="H80" s="150">
        <f>P2C!H80*1.1</f>
        <v>215.72238336000004</v>
      </c>
    </row>
    <row r="81" spans="1:8">
      <c r="A81" s="152" t="str">
        <f>P2C!A81</f>
        <v>33 KV</v>
      </c>
      <c r="B81" s="153" t="str">
        <f>P2C!B81</f>
        <v>132/33 KV Imamganj</v>
      </c>
      <c r="C81" s="150">
        <f>P2C!C81*1.1</f>
        <v>0</v>
      </c>
      <c r="D81" s="150">
        <f>P2C!D81*1.1</f>
        <v>0</v>
      </c>
      <c r="E81" s="150">
        <f>P2C!E81*1.1</f>
        <v>190.70288424</v>
      </c>
      <c r="F81" s="150">
        <f>P2C!F81*1.1</f>
        <v>0</v>
      </c>
      <c r="G81" s="150">
        <f>P2C!G81*1.1</f>
        <v>0</v>
      </c>
      <c r="H81" s="150">
        <f>P2C!H81*1.1</f>
        <v>190.70288424</v>
      </c>
    </row>
    <row r="82" spans="1:8">
      <c r="A82" s="152" t="str">
        <f>P2C!A82</f>
        <v>33 KV</v>
      </c>
      <c r="B82" s="153" t="str">
        <f>P2C!B82</f>
        <v>132/33 KV Jagdishpur</v>
      </c>
      <c r="C82" s="150">
        <f>P2C!C82*1.1</f>
        <v>0</v>
      </c>
      <c r="D82" s="150">
        <f>P2C!D82*1.1</f>
        <v>0</v>
      </c>
      <c r="E82" s="150">
        <f>P2C!E82*1.1</f>
        <v>373.51691519999997</v>
      </c>
      <c r="F82" s="150">
        <f>P2C!F82*1.1</f>
        <v>0</v>
      </c>
      <c r="G82" s="150">
        <f>P2C!G82*1.1</f>
        <v>0</v>
      </c>
      <c r="H82" s="150">
        <f>P2C!H82*1.1</f>
        <v>373.51691519999997</v>
      </c>
    </row>
    <row r="83" spans="1:8">
      <c r="A83" s="152" t="str">
        <f>P2C!A83</f>
        <v>33 KV</v>
      </c>
      <c r="B83" s="153" t="str">
        <f>P2C!B83</f>
        <v>132/33 KV Jakkanpur</v>
      </c>
      <c r="C83" s="150">
        <f>P2C!C83*1.1</f>
        <v>0</v>
      </c>
      <c r="D83" s="150">
        <f>P2C!D83*1.1</f>
        <v>0</v>
      </c>
      <c r="E83" s="150">
        <f>P2C!E83*1.1</f>
        <v>681.59275008000009</v>
      </c>
      <c r="F83" s="150">
        <f>P2C!F83*1.1</f>
        <v>0</v>
      </c>
      <c r="G83" s="150">
        <f>P2C!G83*1.1</f>
        <v>0</v>
      </c>
      <c r="H83" s="150">
        <f>P2C!H83*1.1</f>
        <v>681.59275008000009</v>
      </c>
    </row>
    <row r="84" spans="1:8">
      <c r="A84" s="152" t="str">
        <f>P2C!A84</f>
        <v>33 KV</v>
      </c>
      <c r="B84" s="153" t="str">
        <f>P2C!B84</f>
        <v>132/33 KV Jehanabad</v>
      </c>
      <c r="C84" s="150">
        <f>P2C!C84*1.1</f>
        <v>0</v>
      </c>
      <c r="D84" s="150">
        <f>P2C!D84*1.1</f>
        <v>0</v>
      </c>
      <c r="E84" s="150">
        <f>P2C!E84*1.1</f>
        <v>393.44286959999999</v>
      </c>
      <c r="F84" s="150">
        <f>P2C!F84*1.1</f>
        <v>0</v>
      </c>
      <c r="G84" s="150">
        <f>P2C!G84*1.1</f>
        <v>0</v>
      </c>
      <c r="H84" s="150">
        <f>P2C!H84*1.1</f>
        <v>393.44286959999999</v>
      </c>
    </row>
    <row r="85" spans="1:8">
      <c r="A85" s="152" t="str">
        <f>P2C!A85</f>
        <v>33 KV</v>
      </c>
      <c r="B85" s="153" t="str">
        <f>P2C!B85</f>
        <v>132/33 KV Karamnasa</v>
      </c>
      <c r="C85" s="150">
        <f>P2C!C85*1.1</f>
        <v>0</v>
      </c>
      <c r="D85" s="150">
        <f>P2C!D85*1.1</f>
        <v>0</v>
      </c>
      <c r="E85" s="150">
        <f>P2C!E85*1.1</f>
        <v>254.69530944000002</v>
      </c>
      <c r="F85" s="150">
        <f>P2C!F85*1.1</f>
        <v>0</v>
      </c>
      <c r="G85" s="150">
        <f>P2C!G85*1.1</f>
        <v>0</v>
      </c>
      <c r="H85" s="150">
        <f>P2C!H85*1.1</f>
        <v>254.69530944000002</v>
      </c>
    </row>
    <row r="86" spans="1:8">
      <c r="A86" s="152" t="str">
        <f>P2C!A86</f>
        <v>33 KV</v>
      </c>
      <c r="B86" s="153" t="str">
        <f>P2C!B86</f>
        <v>132/33 KV Karbighaya</v>
      </c>
      <c r="C86" s="150">
        <f>P2C!C86*1.1</f>
        <v>0</v>
      </c>
      <c r="D86" s="150">
        <f>P2C!D86*1.1</f>
        <v>0</v>
      </c>
      <c r="E86" s="150">
        <f>P2C!E86*1.1</f>
        <v>550.43259480000006</v>
      </c>
      <c r="F86" s="150">
        <f>P2C!F86*1.1</f>
        <v>0</v>
      </c>
      <c r="G86" s="150">
        <f>P2C!G86*1.1</f>
        <v>0</v>
      </c>
      <c r="H86" s="150">
        <f>P2C!H86*1.1</f>
        <v>550.43259480000006</v>
      </c>
    </row>
    <row r="87" spans="1:8">
      <c r="A87" s="152" t="str">
        <f>P2C!A87</f>
        <v>33 KV</v>
      </c>
      <c r="B87" s="153" t="str">
        <f>P2C!B87</f>
        <v>132/33 KV Katra</v>
      </c>
      <c r="C87" s="150">
        <f>P2C!C87*1.1</f>
        <v>0</v>
      </c>
      <c r="D87" s="150">
        <f>P2C!D87*1.1</f>
        <v>0</v>
      </c>
      <c r="E87" s="150">
        <f>P2C!E87*1.1</f>
        <v>865.82945856000015</v>
      </c>
      <c r="F87" s="150">
        <f>P2C!F87*1.1</f>
        <v>0</v>
      </c>
      <c r="G87" s="150">
        <f>P2C!G87*1.1</f>
        <v>0</v>
      </c>
      <c r="H87" s="150">
        <f>P2C!H87*1.1</f>
        <v>865.82945856000015</v>
      </c>
    </row>
    <row r="88" spans="1:8">
      <c r="A88" s="152" t="str">
        <f>P2C!A88</f>
        <v>33 KV</v>
      </c>
      <c r="B88" s="153" t="str">
        <f>P2C!B88</f>
        <v>132/33 KV Kerpa</v>
      </c>
      <c r="C88" s="150">
        <f>P2C!C88*1.1</f>
        <v>0</v>
      </c>
      <c r="D88" s="150">
        <f>P2C!D88*1.1</f>
        <v>0</v>
      </c>
      <c r="E88" s="150">
        <f>P2C!E88*1.1</f>
        <v>144.64146840000001</v>
      </c>
      <c r="F88" s="150">
        <f>P2C!F88*1.1</f>
        <v>0</v>
      </c>
      <c r="G88" s="150">
        <f>P2C!G88*1.1</f>
        <v>0</v>
      </c>
      <c r="H88" s="150">
        <f>P2C!H88*1.1</f>
        <v>144.64146840000001</v>
      </c>
    </row>
    <row r="89" spans="1:8">
      <c r="A89" s="152" t="str">
        <f>P2C!A89</f>
        <v>33 KV</v>
      </c>
      <c r="B89" s="153" t="str">
        <f>P2C!B89</f>
        <v>132/33 KV Kochas</v>
      </c>
      <c r="C89" s="150">
        <f>P2C!C89*1.1</f>
        <v>0</v>
      </c>
      <c r="D89" s="150">
        <f>P2C!D89*1.1</f>
        <v>0</v>
      </c>
      <c r="E89" s="150">
        <f>P2C!E89*1.1</f>
        <v>294.88211016000002</v>
      </c>
      <c r="F89" s="150">
        <f>P2C!F89*1.1</f>
        <v>0</v>
      </c>
      <c r="G89" s="150">
        <f>P2C!G89*1.1</f>
        <v>0</v>
      </c>
      <c r="H89" s="150">
        <f>P2C!H89*1.1</f>
        <v>294.88211016000002</v>
      </c>
    </row>
    <row r="90" spans="1:8">
      <c r="A90" s="152" t="str">
        <f>P2C!A90</f>
        <v>33 KV</v>
      </c>
      <c r="B90" s="153" t="str">
        <f>P2C!B90</f>
        <v>132/33 KV Kudra</v>
      </c>
      <c r="C90" s="150">
        <f>P2C!C90*1.1</f>
        <v>0</v>
      </c>
      <c r="D90" s="150">
        <f>P2C!D90*1.1</f>
        <v>0</v>
      </c>
      <c r="E90" s="150">
        <f>P2C!E90*1.1</f>
        <v>176.47398648000001</v>
      </c>
      <c r="F90" s="150">
        <f>P2C!F90*1.1</f>
        <v>0</v>
      </c>
      <c r="G90" s="150">
        <f>P2C!G90*1.1</f>
        <v>0</v>
      </c>
      <c r="H90" s="150">
        <f>P2C!H90*1.1</f>
        <v>176.47398648000001</v>
      </c>
    </row>
    <row r="91" spans="1:8">
      <c r="A91" s="152" t="str">
        <f>P2C!A91</f>
        <v>33 KV</v>
      </c>
      <c r="B91" s="153" t="str">
        <f>P2C!B91</f>
        <v>132/33 KV Masaudhi</v>
      </c>
      <c r="C91" s="150">
        <f>P2C!C91*1.1</f>
        <v>0</v>
      </c>
      <c r="D91" s="150">
        <f>P2C!D91*1.1</f>
        <v>0</v>
      </c>
      <c r="E91" s="150">
        <f>P2C!E91*1.1</f>
        <v>342.16760688000005</v>
      </c>
      <c r="F91" s="150">
        <f>P2C!F91*1.1</f>
        <v>0</v>
      </c>
      <c r="G91" s="150">
        <f>P2C!G91*1.1</f>
        <v>0</v>
      </c>
      <c r="H91" s="150">
        <f>P2C!H91*1.1</f>
        <v>342.16760688000005</v>
      </c>
    </row>
    <row r="92" spans="1:8">
      <c r="A92" s="152" t="str">
        <f>P2C!A92</f>
        <v>33 KV</v>
      </c>
      <c r="B92" s="153" t="str">
        <f>P2C!B92</f>
        <v>132/33 KV Mithapur</v>
      </c>
      <c r="C92" s="150">
        <f>P2C!C92*1.1</f>
        <v>0</v>
      </c>
      <c r="D92" s="150">
        <f>P2C!D92*1.1</f>
        <v>0</v>
      </c>
      <c r="E92" s="150">
        <f>P2C!E92*1.1</f>
        <v>533.83314071999996</v>
      </c>
      <c r="F92" s="150">
        <f>P2C!F92*1.1</f>
        <v>0</v>
      </c>
      <c r="G92" s="150">
        <f>P2C!G92*1.1</f>
        <v>0</v>
      </c>
      <c r="H92" s="150">
        <f>P2C!H92*1.1</f>
        <v>533.83314071999996</v>
      </c>
    </row>
    <row r="93" spans="1:8">
      <c r="A93" s="152" t="str">
        <f>P2C!A93</f>
        <v>33 KV</v>
      </c>
      <c r="B93" s="153" t="str">
        <f>P2C!B93</f>
        <v>132/33 KV Mohania</v>
      </c>
      <c r="C93" s="150">
        <f>P2C!C93*1.1</f>
        <v>0</v>
      </c>
      <c r="D93" s="150">
        <f>P2C!D93*1.1</f>
        <v>0</v>
      </c>
      <c r="E93" s="150">
        <f>P2C!E93*1.1</f>
        <v>287.42671319999999</v>
      </c>
      <c r="F93" s="150">
        <f>P2C!F93*1.1</f>
        <v>0</v>
      </c>
      <c r="G93" s="150">
        <f>P2C!G93*1.1</f>
        <v>0</v>
      </c>
      <c r="H93" s="150">
        <f>P2C!H93*1.1</f>
        <v>287.42671319999999</v>
      </c>
    </row>
    <row r="94" spans="1:8">
      <c r="A94" s="152" t="str">
        <f>P2C!A94</f>
        <v>33 KV</v>
      </c>
      <c r="B94" s="153" t="str">
        <f>P2C!B94</f>
        <v>132/33 KV Mundeshwari(Bhabua)</v>
      </c>
      <c r="C94" s="150">
        <f>P2C!C94*1.1</f>
        <v>0</v>
      </c>
      <c r="D94" s="150">
        <f>P2C!D94*1.1</f>
        <v>0</v>
      </c>
      <c r="E94" s="150">
        <f>P2C!E94*1.1</f>
        <v>179.54344055999999</v>
      </c>
      <c r="F94" s="150">
        <f>P2C!F94*1.1</f>
        <v>0</v>
      </c>
      <c r="G94" s="150">
        <f>P2C!G94*1.1</f>
        <v>0</v>
      </c>
      <c r="H94" s="150">
        <f>P2C!H94*1.1</f>
        <v>179.54344055999999</v>
      </c>
    </row>
    <row r="95" spans="1:8">
      <c r="A95" s="152" t="str">
        <f>P2C!A95</f>
        <v>33 KV</v>
      </c>
      <c r="B95" s="153" t="str">
        <f>P2C!B95</f>
        <v>132/33 KV Nalanda</v>
      </c>
      <c r="C95" s="150">
        <f>P2C!C95*1.1</f>
        <v>0</v>
      </c>
      <c r="D95" s="150">
        <f>P2C!D95*1.1</f>
        <v>0</v>
      </c>
      <c r="E95" s="150">
        <f>P2C!E95*1.1</f>
        <v>207.42405287999998</v>
      </c>
      <c r="F95" s="150">
        <f>P2C!F95*1.1</f>
        <v>0</v>
      </c>
      <c r="G95" s="150">
        <f>P2C!G95*1.1</f>
        <v>0</v>
      </c>
      <c r="H95" s="150">
        <f>P2C!H95*1.1</f>
        <v>207.42405287999998</v>
      </c>
    </row>
    <row r="96" spans="1:8">
      <c r="A96" s="152" t="str">
        <f>P2C!A96</f>
        <v>33 KV</v>
      </c>
      <c r="B96" s="153" t="str">
        <f>P2C!B96</f>
        <v>132/33 KV Nawada</v>
      </c>
      <c r="C96" s="150">
        <f>P2C!C96*1.1</f>
        <v>0</v>
      </c>
      <c r="D96" s="150">
        <f>P2C!D96*1.1</f>
        <v>0</v>
      </c>
      <c r="E96" s="150">
        <f>P2C!E96*1.1</f>
        <v>580.54343952000011</v>
      </c>
      <c r="F96" s="150">
        <f>P2C!F96*1.1</f>
        <v>0</v>
      </c>
      <c r="G96" s="150">
        <f>P2C!G96*1.1</f>
        <v>0</v>
      </c>
      <c r="H96" s="150">
        <f>P2C!H96*1.1</f>
        <v>580.54343952000011</v>
      </c>
    </row>
    <row r="97" spans="1:8">
      <c r="A97" s="152" t="str">
        <f>P2C!A97</f>
        <v>33 KV</v>
      </c>
      <c r="B97" s="153" t="str">
        <f>P2C!B97</f>
        <v>132/33 KV Paliganj</v>
      </c>
      <c r="C97" s="150">
        <f>P2C!C97*1.1</f>
        <v>0</v>
      </c>
      <c r="D97" s="150">
        <f>P2C!D97*1.1</f>
        <v>0</v>
      </c>
      <c r="E97" s="150">
        <f>P2C!E97*1.1</f>
        <v>166.80575999999999</v>
      </c>
      <c r="F97" s="150">
        <f>P2C!F97*1.1</f>
        <v>0</v>
      </c>
      <c r="G97" s="150">
        <f>P2C!G97*1.1</f>
        <v>0</v>
      </c>
      <c r="H97" s="150">
        <f>P2C!H97*1.1</f>
        <v>166.80575999999999</v>
      </c>
    </row>
    <row r="98" spans="1:8">
      <c r="A98" s="152" t="str">
        <f>P2C!A98</f>
        <v>33 KV</v>
      </c>
      <c r="B98" s="153" t="str">
        <f>P2C!B98</f>
        <v>132/33 KV Piro</v>
      </c>
      <c r="C98" s="150">
        <f>P2C!C98*1.1</f>
        <v>0</v>
      </c>
      <c r="D98" s="150">
        <f>P2C!D98*1.1</f>
        <v>0</v>
      </c>
      <c r="E98" s="150">
        <f>P2C!E98*1.1</f>
        <v>101.70619008</v>
      </c>
      <c r="F98" s="150">
        <f>P2C!F98*1.1</f>
        <v>0</v>
      </c>
      <c r="G98" s="150">
        <f>P2C!G98*1.1</f>
        <v>0</v>
      </c>
      <c r="H98" s="150">
        <f>P2C!H98*1.1</f>
        <v>101.70619008</v>
      </c>
    </row>
    <row r="99" spans="1:8">
      <c r="A99" s="152" t="str">
        <f>P2C!A99</f>
        <v>33 KV</v>
      </c>
      <c r="B99" s="153" t="str">
        <f>P2C!B99</f>
        <v>132/33 KV Rafiganj</v>
      </c>
      <c r="C99" s="150">
        <f>P2C!C99*1.1</f>
        <v>0</v>
      </c>
      <c r="D99" s="150">
        <f>P2C!D99*1.1</f>
        <v>0</v>
      </c>
      <c r="E99" s="150">
        <f>P2C!E99*1.1</f>
        <v>339.00617255999998</v>
      </c>
      <c r="F99" s="150">
        <f>P2C!F99*1.1</f>
        <v>0</v>
      </c>
      <c r="G99" s="150">
        <f>P2C!G99*1.1</f>
        <v>0</v>
      </c>
      <c r="H99" s="150">
        <f>P2C!H99*1.1</f>
        <v>339.00617255999998</v>
      </c>
    </row>
    <row r="100" spans="1:8">
      <c r="A100" s="152" t="str">
        <f>P2C!A100</f>
        <v>33 KV</v>
      </c>
      <c r="B100" s="153" t="str">
        <f>P2C!B100</f>
        <v>132/33 KV Rajgir</v>
      </c>
      <c r="C100" s="150">
        <f>P2C!C100*1.1</f>
        <v>0</v>
      </c>
      <c r="D100" s="150">
        <f>P2C!D100*1.1</f>
        <v>0</v>
      </c>
      <c r="E100" s="150">
        <f>P2C!E100*1.1</f>
        <v>242.26589376000001</v>
      </c>
      <c r="F100" s="150">
        <f>P2C!F100*1.1</f>
        <v>0</v>
      </c>
      <c r="G100" s="150">
        <f>P2C!G100*1.1</f>
        <v>0</v>
      </c>
      <c r="H100" s="150">
        <f>P2C!H100*1.1</f>
        <v>242.26589376000001</v>
      </c>
    </row>
    <row r="101" spans="1:8">
      <c r="A101" s="152" t="str">
        <f>P2C!A101</f>
        <v>33 KV</v>
      </c>
      <c r="B101" s="153" t="str">
        <f>P2C!B101</f>
        <v>132/33 KV Ramgarh</v>
      </c>
      <c r="C101" s="150">
        <f>P2C!C101*1.1</f>
        <v>0</v>
      </c>
      <c r="D101" s="150">
        <f>P2C!D101*1.1</f>
        <v>0</v>
      </c>
      <c r="E101" s="150">
        <f>P2C!E101*1.1</f>
        <v>171.46633944000001</v>
      </c>
      <c r="F101" s="150">
        <f>P2C!F101*1.1</f>
        <v>0</v>
      </c>
      <c r="G101" s="150">
        <f>P2C!G101*1.1</f>
        <v>0</v>
      </c>
      <c r="H101" s="150">
        <f>P2C!H101*1.1</f>
        <v>171.46633944000001</v>
      </c>
    </row>
    <row r="102" spans="1:8">
      <c r="A102" s="152" t="str">
        <f>P2C!A102</f>
        <v>33 KV</v>
      </c>
      <c r="B102" s="153" t="str">
        <f>P2C!B102</f>
        <v>132/33 KV Sasaram</v>
      </c>
      <c r="C102" s="150">
        <f>P2C!C102*1.1</f>
        <v>0</v>
      </c>
      <c r="D102" s="150">
        <f>P2C!D102*1.1</f>
        <v>0</v>
      </c>
      <c r="E102" s="150">
        <f>P2C!E102*1.1</f>
        <v>390.48856704000002</v>
      </c>
      <c r="F102" s="150">
        <f>P2C!F102*1.1</f>
        <v>0</v>
      </c>
      <c r="G102" s="150">
        <f>P2C!G102*1.1</f>
        <v>0</v>
      </c>
      <c r="H102" s="150">
        <f>P2C!H102*1.1</f>
        <v>390.48856704000002</v>
      </c>
    </row>
    <row r="103" spans="1:8">
      <c r="A103" s="152" t="str">
        <f>P2C!A103</f>
        <v>33 KV</v>
      </c>
      <c r="B103" s="153" t="str">
        <f>P2C!B103</f>
        <v>132/33 KV Shekhpura</v>
      </c>
      <c r="C103" s="150">
        <f>P2C!C103*1.1</f>
        <v>0</v>
      </c>
      <c r="D103" s="150">
        <f>P2C!D103*1.1</f>
        <v>0</v>
      </c>
      <c r="E103" s="150">
        <f>P2C!E103*1.1</f>
        <v>333.48487127999999</v>
      </c>
      <c r="F103" s="150">
        <f>P2C!F103*1.1</f>
        <v>0</v>
      </c>
      <c r="G103" s="150">
        <f>P2C!G103*1.1</f>
        <v>0</v>
      </c>
      <c r="H103" s="150">
        <f>P2C!H103*1.1</f>
        <v>333.48487127999999</v>
      </c>
    </row>
    <row r="104" spans="1:8">
      <c r="A104" s="152" t="str">
        <f>P2C!A104</f>
        <v>33 KV</v>
      </c>
      <c r="B104" s="153" t="str">
        <f>P2C!B104</f>
        <v>132/33 KV Sherghati</v>
      </c>
      <c r="C104" s="150">
        <f>P2C!C104*1.1</f>
        <v>0</v>
      </c>
      <c r="D104" s="150">
        <f>P2C!D104*1.1</f>
        <v>0</v>
      </c>
      <c r="E104" s="150">
        <f>P2C!E104*1.1</f>
        <v>286.87043352000006</v>
      </c>
      <c r="F104" s="150">
        <f>P2C!F104*1.1</f>
        <v>0</v>
      </c>
      <c r="G104" s="150">
        <f>P2C!G104*1.1</f>
        <v>0</v>
      </c>
      <c r="H104" s="150">
        <f>P2C!H104*1.1</f>
        <v>286.87043352000006</v>
      </c>
    </row>
    <row r="105" spans="1:8">
      <c r="A105" s="152" t="str">
        <f>P2C!A105</f>
        <v>33 KV</v>
      </c>
      <c r="B105" s="153" t="str">
        <f>P2C!B105</f>
        <v>132/33 KV Sonenagar</v>
      </c>
      <c r="C105" s="150">
        <f>P2C!C105*1.1</f>
        <v>0</v>
      </c>
      <c r="D105" s="150">
        <f>P2C!D105*1.1</f>
        <v>0</v>
      </c>
      <c r="E105" s="150">
        <f>P2C!E105*1.1</f>
        <v>225.00049440000001</v>
      </c>
      <c r="F105" s="150">
        <f>P2C!F105*1.1</f>
        <v>0</v>
      </c>
      <c r="G105" s="150">
        <f>P2C!G105*1.1</f>
        <v>0</v>
      </c>
      <c r="H105" s="150">
        <f>P2C!H105*1.1</f>
        <v>225.00049440000001</v>
      </c>
    </row>
    <row r="106" spans="1:8">
      <c r="A106" s="152" t="str">
        <f>P2C!A106</f>
        <v>33 KV</v>
      </c>
      <c r="B106" s="153" t="str">
        <f>P2C!B106</f>
        <v>132/33 KV Tehta</v>
      </c>
      <c r="C106" s="150">
        <f>P2C!C106*1.1</f>
        <v>0</v>
      </c>
      <c r="D106" s="150">
        <f>P2C!D106*1.1</f>
        <v>0</v>
      </c>
      <c r="E106" s="150">
        <f>P2C!E106*1.1</f>
        <v>149.75093760000001</v>
      </c>
      <c r="F106" s="150">
        <f>P2C!F106*1.1</f>
        <v>0</v>
      </c>
      <c r="G106" s="150">
        <f>P2C!G106*1.1</f>
        <v>0</v>
      </c>
      <c r="H106" s="150">
        <f>P2C!H106*1.1</f>
        <v>149.75093760000001</v>
      </c>
    </row>
    <row r="107" spans="1:8">
      <c r="A107" s="152" t="str">
        <f>P2C!A107</f>
        <v>33 KV</v>
      </c>
      <c r="B107" s="153" t="str">
        <f>P2C!B107</f>
        <v>132/33 KV Tekari</v>
      </c>
      <c r="C107" s="150">
        <f>P2C!C107*1.1</f>
        <v>0</v>
      </c>
      <c r="D107" s="150">
        <f>P2C!D107*1.1</f>
        <v>0</v>
      </c>
      <c r="E107" s="150">
        <f>P2C!E107*1.1</f>
        <v>224.69698416</v>
      </c>
      <c r="F107" s="150">
        <f>P2C!F107*1.1</f>
        <v>0</v>
      </c>
      <c r="G107" s="150">
        <f>P2C!G107*1.1</f>
        <v>0</v>
      </c>
      <c r="H107" s="150">
        <f>P2C!H107*1.1</f>
        <v>224.69698416</v>
      </c>
    </row>
    <row r="108" spans="1:8">
      <c r="A108" s="152" t="str">
        <f>P2C!A108</f>
        <v>33 KV</v>
      </c>
      <c r="B108" s="153" t="str">
        <f>P2C!B108</f>
        <v>132/33 KV Wajirganj</v>
      </c>
      <c r="C108" s="150">
        <f>P2C!C108*1.1</f>
        <v>0</v>
      </c>
      <c r="D108" s="150">
        <f>P2C!D108*1.1</f>
        <v>0</v>
      </c>
      <c r="E108" s="150">
        <f>P2C!E108*1.1</f>
        <v>321.14920727999998</v>
      </c>
      <c r="F108" s="150">
        <f>P2C!F108*1.1</f>
        <v>0</v>
      </c>
      <c r="G108" s="150">
        <f>P2C!G108*1.1</f>
        <v>0</v>
      </c>
      <c r="H108" s="150">
        <f>P2C!H108*1.1</f>
        <v>321.14920727999998</v>
      </c>
    </row>
    <row r="109" spans="1:8">
      <c r="A109" s="152" t="str">
        <f>P2C!A109</f>
        <v>33 KV</v>
      </c>
      <c r="B109" s="153" t="str">
        <f>P2C!B109</f>
        <v>132/33 KV Warsaliganj</v>
      </c>
      <c r="C109" s="150">
        <f>P2C!C109*1.1</f>
        <v>0</v>
      </c>
      <c r="D109" s="150">
        <f>P2C!D109*1.1</f>
        <v>0</v>
      </c>
      <c r="E109" s="150">
        <f>P2C!E109*1.1</f>
        <v>277.05697800000002</v>
      </c>
      <c r="F109" s="150">
        <f>P2C!F109*1.1</f>
        <v>0</v>
      </c>
      <c r="G109" s="150">
        <f>P2C!G109*1.1</f>
        <v>0</v>
      </c>
      <c r="H109" s="150">
        <f>P2C!H109*1.1</f>
        <v>277.05697800000002</v>
      </c>
    </row>
    <row r="110" spans="1:8">
      <c r="A110" s="152" t="str">
        <f>P2C!A110</f>
        <v>33 KV</v>
      </c>
      <c r="B110" s="153" t="str">
        <f>P2C!B110</f>
        <v>132/33KV Bihta</v>
      </c>
      <c r="C110" s="150">
        <f>P2C!C110*1.1</f>
        <v>0</v>
      </c>
      <c r="D110" s="150">
        <f>P2C!D110*1.1</f>
        <v>0</v>
      </c>
      <c r="E110" s="150">
        <f>P2C!E110*1.1</f>
        <v>460.01827872000007</v>
      </c>
      <c r="F110" s="150">
        <f>P2C!F110*1.1</f>
        <v>0</v>
      </c>
      <c r="G110" s="150">
        <f>P2C!G110*1.1</f>
        <v>0</v>
      </c>
      <c r="H110" s="150">
        <f>P2C!H110*1.1</f>
        <v>460.01827872000007</v>
      </c>
    </row>
    <row r="111" spans="1:8">
      <c r="A111" s="152" t="str">
        <f>P2C!A111</f>
        <v>33 KV</v>
      </c>
      <c r="B111" s="153" t="str">
        <f>P2C!B111</f>
        <v>220/132 KV Bihta(New)</v>
      </c>
      <c r="C111" s="150">
        <f>P2C!C111*1.1</f>
        <v>0</v>
      </c>
      <c r="D111" s="150">
        <f>P2C!D111*1.1</f>
        <v>0</v>
      </c>
      <c r="E111" s="150">
        <f>P2C!E111*1.1</f>
        <v>243.61071240000001</v>
      </c>
      <c r="F111" s="150">
        <f>P2C!F111*1.1</f>
        <v>0</v>
      </c>
      <c r="G111" s="150">
        <f>P2C!G111*1.1</f>
        <v>0</v>
      </c>
      <c r="H111" s="150">
        <f>P2C!H111*1.1</f>
        <v>243.61071240000001</v>
      </c>
    </row>
    <row r="112" spans="1:8">
      <c r="A112" s="152" t="str">
        <f>P2C!A112</f>
        <v>33 KV</v>
      </c>
      <c r="B112" s="153" t="str">
        <f>P2C!B112</f>
        <v>220/132 KV Khisersarai GIS(BGCL)</v>
      </c>
      <c r="C112" s="150">
        <f>P2C!C112*1.1</f>
        <v>0</v>
      </c>
      <c r="D112" s="150">
        <f>P2C!D112*1.1</f>
        <v>0</v>
      </c>
      <c r="E112" s="150">
        <f>P2C!E112*1.1</f>
        <v>164.98131408</v>
      </c>
      <c r="F112" s="150">
        <f>P2C!F112*1.1</f>
        <v>0</v>
      </c>
      <c r="G112" s="150">
        <f>P2C!G112*1.1</f>
        <v>0</v>
      </c>
      <c r="H112" s="150">
        <f>P2C!H112*1.1</f>
        <v>164.98131408</v>
      </c>
    </row>
    <row r="113" spans="1:8">
      <c r="A113" s="152" t="str">
        <f>P2C!A113</f>
        <v>33 KV</v>
      </c>
      <c r="B113" s="153" t="str">
        <f>P2C!B113</f>
        <v>220/132 KV Nawada GIS (BGCL)</v>
      </c>
      <c r="C113" s="150">
        <f>P2C!C113*1.1</f>
        <v>0</v>
      </c>
      <c r="D113" s="150">
        <f>P2C!D113*1.1</f>
        <v>0</v>
      </c>
      <c r="E113" s="150">
        <f>P2C!E113*1.1</f>
        <v>190.08502128000003</v>
      </c>
      <c r="F113" s="150">
        <f>P2C!F113*1.1</f>
        <v>0</v>
      </c>
      <c r="G113" s="150">
        <f>P2C!G113*1.1</f>
        <v>0</v>
      </c>
      <c r="H113" s="150">
        <f>P2C!H113*1.1</f>
        <v>190.08502128000003</v>
      </c>
    </row>
    <row r="114" spans="1:8">
      <c r="A114" s="152" t="str">
        <f>P2C!A114</f>
        <v>33 KV</v>
      </c>
      <c r="B114" s="153" t="str">
        <f>P2C!B114</f>
        <v>220/132 KV Sheikhpura GIS(BGCL)</v>
      </c>
      <c r="C114" s="150">
        <f>P2C!C114*1.1</f>
        <v>0</v>
      </c>
      <c r="D114" s="150">
        <f>P2C!D114*1.1</f>
        <v>0</v>
      </c>
      <c r="E114" s="150">
        <f>P2C!E114*1.1</f>
        <v>116.24737872000001</v>
      </c>
      <c r="F114" s="150">
        <f>P2C!F114*1.1</f>
        <v>0</v>
      </c>
      <c r="G114" s="150">
        <f>P2C!G114*1.1</f>
        <v>0</v>
      </c>
      <c r="H114" s="150">
        <f>P2C!H114*1.1</f>
        <v>116.24737872000001</v>
      </c>
    </row>
    <row r="115" spans="1:8">
      <c r="A115" s="152" t="str">
        <f>P2C!A115</f>
        <v>33 KV</v>
      </c>
      <c r="B115" s="153" t="str">
        <f>P2C!B115</f>
        <v>220/132/33 KV ASTHAWAN</v>
      </c>
      <c r="C115" s="150">
        <f>P2C!C115*1.1</f>
        <v>0</v>
      </c>
      <c r="D115" s="150">
        <f>P2C!D115*1.1</f>
        <v>0</v>
      </c>
      <c r="E115" s="150">
        <f>P2C!E115*1.1</f>
        <v>132.04056624</v>
      </c>
      <c r="F115" s="150">
        <f>P2C!F115*1.1</f>
        <v>0</v>
      </c>
      <c r="G115" s="150">
        <f>P2C!G115*1.1</f>
        <v>0</v>
      </c>
      <c r="H115" s="150">
        <f>P2C!H115*1.1</f>
        <v>132.04056624</v>
      </c>
    </row>
    <row r="116" spans="1:8">
      <c r="A116" s="152" t="str">
        <f>P2C!A116</f>
        <v>33 KV</v>
      </c>
      <c r="B116" s="153" t="str">
        <f>P2C!B116</f>
        <v>220/132/33 KV Biharsharif(SG)</v>
      </c>
      <c r="C116" s="150">
        <f>P2C!C116*1.1</f>
        <v>0</v>
      </c>
      <c r="D116" s="150">
        <f>P2C!D116*1.1</f>
        <v>0</v>
      </c>
      <c r="E116" s="150">
        <f>P2C!E116*1.1</f>
        <v>7.31628744</v>
      </c>
      <c r="F116" s="150">
        <f>P2C!F116*1.1</f>
        <v>0</v>
      </c>
      <c r="G116" s="150">
        <f>P2C!G116*1.1</f>
        <v>0</v>
      </c>
      <c r="H116" s="150">
        <f>P2C!H116*1.1</f>
        <v>7.31628744</v>
      </c>
    </row>
    <row r="117" spans="1:8">
      <c r="A117" s="152" t="str">
        <f>P2C!A117</f>
        <v>33 KV</v>
      </c>
      <c r="B117" s="153" t="str">
        <f>P2C!B117</f>
        <v>220/132/33 KV Bodhgaya</v>
      </c>
      <c r="C117" s="150">
        <f>P2C!C117*1.1</f>
        <v>0</v>
      </c>
      <c r="D117" s="150">
        <f>P2C!D117*1.1</f>
        <v>0</v>
      </c>
      <c r="E117" s="150">
        <f>P2C!E117*1.1</f>
        <v>691.32938951999995</v>
      </c>
      <c r="F117" s="150">
        <f>P2C!F117*1.1</f>
        <v>0</v>
      </c>
      <c r="G117" s="150">
        <f>P2C!G117*1.1</f>
        <v>0</v>
      </c>
      <c r="H117" s="150">
        <f>P2C!H117*1.1</f>
        <v>691.32938951999995</v>
      </c>
    </row>
    <row r="118" spans="1:8">
      <c r="A118" s="152" t="str">
        <f>P2C!A118</f>
        <v>33 KV</v>
      </c>
      <c r="B118" s="153" t="str">
        <f>P2C!B118</f>
        <v>220/132/33 KV Dehri</v>
      </c>
      <c r="C118" s="150">
        <f>P2C!C118*1.1</f>
        <v>0</v>
      </c>
      <c r="D118" s="150">
        <f>P2C!D118*1.1</f>
        <v>0</v>
      </c>
      <c r="E118" s="150">
        <f>P2C!E118*1.1</f>
        <v>351.56182248000005</v>
      </c>
      <c r="F118" s="150">
        <f>P2C!F118*1.1</f>
        <v>0</v>
      </c>
      <c r="G118" s="150">
        <f>P2C!G118*1.1</f>
        <v>0</v>
      </c>
      <c r="H118" s="150">
        <f>P2C!H118*1.1</f>
        <v>351.56182248000005</v>
      </c>
    </row>
    <row r="119" spans="1:8">
      <c r="A119" s="152" t="str">
        <f>P2C!A119</f>
        <v>33 KV</v>
      </c>
      <c r="B119" s="153" t="str">
        <f>P2C!B119</f>
        <v>220/132/33 KV Fatuha</v>
      </c>
      <c r="C119" s="150">
        <f>P2C!C119*1.1</f>
        <v>0</v>
      </c>
      <c r="D119" s="150">
        <f>P2C!D119*1.1</f>
        <v>0</v>
      </c>
      <c r="E119" s="150">
        <f>P2C!E119*1.1</f>
        <v>674.78461776000006</v>
      </c>
      <c r="F119" s="150">
        <f>P2C!F119*1.1</f>
        <v>0</v>
      </c>
      <c r="G119" s="150">
        <f>P2C!G119*1.1</f>
        <v>0</v>
      </c>
      <c r="H119" s="150">
        <f>P2C!H119*1.1</f>
        <v>674.78461776000006</v>
      </c>
    </row>
    <row r="120" spans="1:8">
      <c r="A120" s="152" t="str">
        <f>P2C!A120</f>
        <v>33 KV</v>
      </c>
      <c r="B120" s="153" t="str">
        <f>P2C!B120</f>
        <v>220/132/33 KV Khagaul</v>
      </c>
      <c r="C120" s="150">
        <f>P2C!C120*1.1</f>
        <v>0</v>
      </c>
      <c r="D120" s="150">
        <f>P2C!D120*1.1</f>
        <v>0</v>
      </c>
      <c r="E120" s="150">
        <f>P2C!E120*1.1</f>
        <v>939.92814168000007</v>
      </c>
      <c r="F120" s="150">
        <f>P2C!F120*1.1</f>
        <v>0</v>
      </c>
      <c r="G120" s="150">
        <f>P2C!G120*1.1</f>
        <v>0</v>
      </c>
      <c r="H120" s="150">
        <f>P2C!H120*1.1</f>
        <v>939.92814168000007</v>
      </c>
    </row>
    <row r="121" spans="1:8">
      <c r="A121" s="152" t="str">
        <f>P2C!A121</f>
        <v>33 KV</v>
      </c>
      <c r="B121" s="153" t="str">
        <f>P2C!B121</f>
        <v>220/132/33 KV Pusouli</v>
      </c>
      <c r="C121" s="150">
        <f>P2C!C121*1.1</f>
        <v>0</v>
      </c>
      <c r="D121" s="150">
        <f>P2C!D121*1.1</f>
        <v>0</v>
      </c>
      <c r="E121" s="150">
        <f>P2C!E121*1.1</f>
        <v>68.802000960000001</v>
      </c>
      <c r="F121" s="150">
        <f>P2C!F121*1.1</f>
        <v>0</v>
      </c>
      <c r="G121" s="150">
        <f>P2C!G121*1.1</f>
        <v>0</v>
      </c>
      <c r="H121" s="150">
        <f>P2C!H121*1.1</f>
        <v>68.802000960000001</v>
      </c>
    </row>
    <row r="122" spans="1:8">
      <c r="A122" s="152" t="str">
        <f>P2C!A122</f>
        <v>33 KV</v>
      </c>
      <c r="B122" s="153" t="str">
        <f>P2C!B122</f>
        <v>220/132/33 KV Sipara</v>
      </c>
      <c r="C122" s="150">
        <f>P2C!C122*1.1</f>
        <v>0</v>
      </c>
      <c r="D122" s="150">
        <f>P2C!D122*1.1</f>
        <v>0</v>
      </c>
      <c r="E122" s="150">
        <f>P2C!E122*1.1</f>
        <v>393.93695616000008</v>
      </c>
      <c r="F122" s="150">
        <f>P2C!F122*1.1</f>
        <v>0</v>
      </c>
      <c r="G122" s="150">
        <f>P2C!G122*1.1</f>
        <v>0</v>
      </c>
      <c r="H122" s="150">
        <f>P2C!H122*1.1</f>
        <v>393.93695616000008</v>
      </c>
    </row>
    <row r="123" spans="1:8">
      <c r="A123" s="152" t="str">
        <f>P2C!A123</f>
        <v>33 KV</v>
      </c>
      <c r="B123" s="153" t="str">
        <f>P2C!B123</f>
        <v>220/132/33 KV Sonenagar (new)</v>
      </c>
      <c r="C123" s="150">
        <f>P2C!C123*1.1</f>
        <v>0</v>
      </c>
      <c r="D123" s="150">
        <f>P2C!D123*1.1</f>
        <v>0</v>
      </c>
      <c r="E123" s="150">
        <f>P2C!E123*1.1</f>
        <v>146.91473808000001</v>
      </c>
      <c r="F123" s="150">
        <f>P2C!F123*1.1</f>
        <v>0</v>
      </c>
      <c r="G123" s="150">
        <f>P2C!G123*1.1</f>
        <v>0</v>
      </c>
      <c r="H123" s="150">
        <f>P2C!H123*1.1</f>
        <v>146.91473808000001</v>
      </c>
    </row>
    <row r="124" spans="1:8">
      <c r="A124" s="152" t="str">
        <f>P2C!A124</f>
        <v>33 KV</v>
      </c>
      <c r="B124" s="153" t="str">
        <f>P2C!B124</f>
        <v>220/132/33 Karamnasa(New)</v>
      </c>
      <c r="C124" s="150">
        <f>P2C!C124*1.1</f>
        <v>0</v>
      </c>
      <c r="D124" s="150">
        <f>P2C!D124*1.1</f>
        <v>0</v>
      </c>
      <c r="E124" s="150">
        <f>P2C!E124*1.1</f>
        <v>0</v>
      </c>
      <c r="F124" s="150">
        <f>P2C!F124*1.1</f>
        <v>0</v>
      </c>
      <c r="G124" s="150">
        <f>P2C!G124*1.1</f>
        <v>0</v>
      </c>
      <c r="H124" s="150">
        <f>P2C!H124*1.1</f>
        <v>0</v>
      </c>
    </row>
    <row r="125" spans="1:8">
      <c r="A125" s="152" t="str">
        <f>P2C!A125</f>
        <v>33 KV</v>
      </c>
      <c r="B125" s="153" t="str">
        <f>P2C!B125</f>
        <v>Bhusaula BGCL0</v>
      </c>
      <c r="C125" s="150">
        <f>P2C!C125*1.1</f>
        <v>0</v>
      </c>
      <c r="D125" s="150">
        <f>P2C!D125*1.1</f>
        <v>0</v>
      </c>
      <c r="E125" s="150">
        <f>P2C!E125*1.1</f>
        <v>187.40832</v>
      </c>
      <c r="F125" s="150">
        <f>P2C!F125*1.1</f>
        <v>0</v>
      </c>
      <c r="G125" s="150">
        <f>P2C!G125*1.1</f>
        <v>0</v>
      </c>
      <c r="H125" s="150">
        <f>P2C!H125*1.1</f>
        <v>187.40832</v>
      </c>
    </row>
    <row r="126" spans="1:8">
      <c r="A126" s="152" t="str">
        <f>P2C!A126</f>
        <v>33 KV</v>
      </c>
      <c r="B126" s="153" t="str">
        <f>P2C!B126</f>
        <v>DumraoN New(BGCL)</v>
      </c>
      <c r="C126" s="150">
        <f>P2C!C126*1.1</f>
        <v>0</v>
      </c>
      <c r="D126" s="150">
        <f>P2C!D126*1.1</f>
        <v>0</v>
      </c>
      <c r="E126" s="150">
        <f>P2C!E126*1.1</f>
        <v>168.32112000000004</v>
      </c>
      <c r="F126" s="150">
        <f>P2C!F126*1.1</f>
        <v>0</v>
      </c>
      <c r="G126" s="150">
        <f>P2C!G126*1.1</f>
        <v>0</v>
      </c>
      <c r="H126" s="150">
        <f>P2C!H126*1.1</f>
        <v>168.32112000000004</v>
      </c>
    </row>
    <row r="127" spans="1:8">
      <c r="A127" s="152" t="str">
        <f>P2C!A127</f>
        <v>33 KV</v>
      </c>
      <c r="B127" s="153" t="str">
        <f>P2C!B127</f>
        <v>Mokama BGCL</v>
      </c>
      <c r="C127" s="150">
        <f>P2C!C127*1.1</f>
        <v>0</v>
      </c>
      <c r="D127" s="150">
        <f>P2C!D127*1.1</f>
        <v>0</v>
      </c>
      <c r="E127" s="150">
        <f>P2C!E127*1.1</f>
        <v>65.920007999999996</v>
      </c>
      <c r="F127" s="150">
        <f>P2C!F127*1.1</f>
        <v>0</v>
      </c>
      <c r="G127" s="150">
        <f>P2C!G127*1.1</f>
        <v>0</v>
      </c>
      <c r="H127" s="150">
        <f>P2C!H127*1.1</f>
        <v>65.920007999999996</v>
      </c>
    </row>
    <row r="128" spans="1:8">
      <c r="A128" s="152" t="str">
        <f>P2C!A128</f>
        <v>33 KV</v>
      </c>
      <c r="B128" s="153" t="str">
        <f>P2C!B128</f>
        <v>Naubatpur (400 KV) BGCL</v>
      </c>
      <c r="C128" s="150">
        <f>P2C!C128*1.1</f>
        <v>0</v>
      </c>
      <c r="D128" s="150">
        <f>P2C!D128*1.1</f>
        <v>0</v>
      </c>
      <c r="E128" s="150">
        <f>P2C!E128*1.1</f>
        <v>25.264800000000001</v>
      </c>
      <c r="F128" s="150">
        <f>P2C!F128*1.1</f>
        <v>0</v>
      </c>
      <c r="G128" s="150">
        <f>P2C!G128*1.1</f>
        <v>0</v>
      </c>
      <c r="H128" s="150">
        <f>P2C!H128*1.1</f>
        <v>25.264800000000001</v>
      </c>
    </row>
    <row r="129" spans="1:8">
      <c r="A129" s="152" t="str">
        <f>P2C!A129</f>
        <v>33 KV</v>
      </c>
      <c r="B129" s="153" t="str">
        <f>P2C!B129</f>
        <v>132 KV Supaul</v>
      </c>
      <c r="C129" s="150">
        <f>P2C!C129*1.1</f>
        <v>211.16042904</v>
      </c>
      <c r="D129" s="150">
        <f>P2C!D129*1.1</f>
        <v>0</v>
      </c>
      <c r="E129" s="150">
        <f>P2C!E129*1.1</f>
        <v>0</v>
      </c>
      <c r="F129" s="150">
        <f>P2C!F129*1.1</f>
        <v>0</v>
      </c>
      <c r="G129" s="150">
        <f>P2C!G129*1.1</f>
        <v>0</v>
      </c>
      <c r="H129" s="150">
        <f>P2C!H129*1.1</f>
        <v>211.16042904</v>
      </c>
    </row>
    <row r="130" spans="1:8">
      <c r="A130" s="152" t="str">
        <f>P2C!A130</f>
        <v>33 KV</v>
      </c>
      <c r="B130" s="153" t="str">
        <f>P2C!B130</f>
        <v>132/33 KV Areraj</v>
      </c>
      <c r="C130" s="150">
        <f>P2C!C130*1.1</f>
        <v>203.21073695999999</v>
      </c>
      <c r="D130" s="150">
        <f>P2C!D130*1.1</f>
        <v>0</v>
      </c>
      <c r="E130" s="150">
        <f>P2C!E130*1.1</f>
        <v>0</v>
      </c>
      <c r="F130" s="150">
        <f>P2C!F130*1.1</f>
        <v>0</v>
      </c>
      <c r="G130" s="150">
        <f>P2C!G130*1.1</f>
        <v>0</v>
      </c>
      <c r="H130" s="150">
        <f>P2C!H130*1.1</f>
        <v>203.21073695999999</v>
      </c>
    </row>
    <row r="131" spans="1:8">
      <c r="A131" s="152" t="str">
        <f>P2C!A131</f>
        <v>33 KV</v>
      </c>
      <c r="B131" s="153" t="str">
        <f>P2C!B131</f>
        <v>132/33 KV Belsand</v>
      </c>
      <c r="C131" s="150">
        <f>P2C!C131*1.1</f>
        <v>68.767749600000002</v>
      </c>
      <c r="D131" s="150">
        <f>P2C!D131*1.1</f>
        <v>0</v>
      </c>
      <c r="E131" s="150">
        <f>P2C!E131*1.1</f>
        <v>0</v>
      </c>
      <c r="F131" s="150">
        <f>P2C!F131*1.1</f>
        <v>0</v>
      </c>
      <c r="G131" s="150">
        <f>P2C!G131*1.1</f>
        <v>0</v>
      </c>
      <c r="H131" s="150">
        <f>P2C!H131*1.1</f>
        <v>68.767749600000002</v>
      </c>
    </row>
    <row r="132" spans="1:8">
      <c r="A132" s="152" t="str">
        <f>P2C!A132</f>
        <v>33 KV</v>
      </c>
      <c r="B132" s="153" t="str">
        <f>P2C!B132</f>
        <v>132/33 KV Benipatti</v>
      </c>
      <c r="C132" s="150">
        <f>P2C!C132*1.1</f>
        <v>233.7511968</v>
      </c>
      <c r="D132" s="150">
        <f>P2C!D132*1.1</f>
        <v>0</v>
      </c>
      <c r="E132" s="150">
        <f>P2C!E132*1.1</f>
        <v>0</v>
      </c>
      <c r="F132" s="150">
        <f>P2C!F132*1.1</f>
        <v>0</v>
      </c>
      <c r="G132" s="150">
        <f>P2C!G132*1.1</f>
        <v>0</v>
      </c>
      <c r="H132" s="150">
        <f>P2C!H132*1.1</f>
        <v>233.7511968</v>
      </c>
    </row>
    <row r="133" spans="1:8">
      <c r="A133" s="152" t="str">
        <f>P2C!A133</f>
        <v>33 KV</v>
      </c>
      <c r="B133" s="153" t="str">
        <f>P2C!B133</f>
        <v>132/33 KV Benipur</v>
      </c>
      <c r="C133" s="150">
        <f>P2C!C133*1.1</f>
        <v>74.715688080000007</v>
      </c>
      <c r="D133" s="150">
        <f>P2C!D133*1.1</f>
        <v>0</v>
      </c>
      <c r="E133" s="150">
        <f>P2C!E133*1.1</f>
        <v>0</v>
      </c>
      <c r="F133" s="150">
        <f>P2C!F133*1.1</f>
        <v>0</v>
      </c>
      <c r="G133" s="150">
        <f>P2C!G133*1.1</f>
        <v>0</v>
      </c>
      <c r="H133" s="150">
        <f>P2C!H133*1.1</f>
        <v>74.715688080000007</v>
      </c>
    </row>
    <row r="134" spans="1:8">
      <c r="A134" s="152" t="str">
        <f>P2C!A134</f>
        <v>33 KV</v>
      </c>
      <c r="B134" s="153" t="str">
        <f>P2C!B134</f>
        <v>132/33 KV Bettiah</v>
      </c>
      <c r="C134" s="150">
        <f>P2C!C134*1.1</f>
        <v>510.16624032000004</v>
      </c>
      <c r="D134" s="150">
        <f>P2C!D134*1.1</f>
        <v>0</v>
      </c>
      <c r="E134" s="150">
        <f>P2C!E134*1.1</f>
        <v>0</v>
      </c>
      <c r="F134" s="150">
        <f>P2C!F134*1.1</f>
        <v>0</v>
      </c>
      <c r="G134" s="150">
        <f>P2C!G134*1.1</f>
        <v>0</v>
      </c>
      <c r="H134" s="150">
        <f>P2C!H134*1.1</f>
        <v>510.16624032000004</v>
      </c>
    </row>
    <row r="135" spans="1:8">
      <c r="A135" s="152" t="str">
        <f>P2C!A135</f>
        <v>33 KV</v>
      </c>
      <c r="B135" s="153" t="str">
        <f>P2C!B135</f>
        <v>132/33 KV Chakiya</v>
      </c>
      <c r="C135" s="150">
        <f>P2C!C135*1.1</f>
        <v>277.40040240000002</v>
      </c>
      <c r="D135" s="150">
        <f>P2C!D135*1.1</f>
        <v>0</v>
      </c>
      <c r="E135" s="150">
        <f>P2C!E135*1.1</f>
        <v>0</v>
      </c>
      <c r="F135" s="150">
        <f>P2C!F135*1.1</f>
        <v>0</v>
      </c>
      <c r="G135" s="150">
        <f>P2C!G135*1.1</f>
        <v>0</v>
      </c>
      <c r="H135" s="150">
        <f>P2C!H135*1.1</f>
        <v>277.40040240000002</v>
      </c>
    </row>
    <row r="136" spans="1:8">
      <c r="A136" s="152" t="str">
        <f>P2C!A136</f>
        <v>33 KV</v>
      </c>
      <c r="B136" s="153" t="str">
        <f>P2C!B136</f>
        <v>132/33 KV Chapra</v>
      </c>
      <c r="C136" s="150">
        <f>P2C!C136*1.1</f>
        <v>370.85093760000001</v>
      </c>
      <c r="D136" s="150">
        <f>P2C!D136*1.1</f>
        <v>0</v>
      </c>
      <c r="E136" s="150">
        <f>P2C!E136*1.1</f>
        <v>0</v>
      </c>
      <c r="F136" s="150">
        <f>P2C!F136*1.1</f>
        <v>0</v>
      </c>
      <c r="G136" s="150">
        <f>P2C!G136*1.1</f>
        <v>0</v>
      </c>
      <c r="H136" s="150">
        <f>P2C!H136*1.1</f>
        <v>370.85093760000001</v>
      </c>
    </row>
    <row r="137" spans="1:8">
      <c r="A137" s="152" t="str">
        <f>P2C!A137</f>
        <v>33 KV</v>
      </c>
      <c r="B137" s="153" t="str">
        <f>P2C!B137</f>
        <v>132/33 KV Dalsinghsarai</v>
      </c>
      <c r="C137" s="150">
        <f>P2C!C137*1.1</f>
        <v>241.81069704000001</v>
      </c>
      <c r="D137" s="150">
        <f>P2C!D137*1.1</f>
        <v>0</v>
      </c>
      <c r="E137" s="150">
        <f>P2C!E137*1.1</f>
        <v>0</v>
      </c>
      <c r="F137" s="150">
        <f>P2C!F137*1.1</f>
        <v>0</v>
      </c>
      <c r="G137" s="150">
        <f>P2C!G137*1.1</f>
        <v>0</v>
      </c>
      <c r="H137" s="150">
        <f>P2C!H137*1.1</f>
        <v>241.81069704000001</v>
      </c>
    </row>
    <row r="138" spans="1:8">
      <c r="A138" s="152" t="str">
        <f>P2C!A138</f>
        <v>33 KV</v>
      </c>
      <c r="B138" s="153" t="str">
        <f>P2C!B138</f>
        <v>132/33 KV Darbhanga</v>
      </c>
      <c r="C138" s="150">
        <f>P2C!C138*1.1</f>
        <v>367.50316152000005</v>
      </c>
      <c r="D138" s="150">
        <f>P2C!D138*1.1</f>
        <v>0</v>
      </c>
      <c r="E138" s="150">
        <f>P2C!E138*1.1</f>
        <v>0</v>
      </c>
      <c r="F138" s="150">
        <f>P2C!F138*1.1</f>
        <v>0</v>
      </c>
      <c r="G138" s="150">
        <f>P2C!G138*1.1</f>
        <v>0</v>
      </c>
      <c r="H138" s="150">
        <f>P2C!H138*1.1</f>
        <v>367.50316152000005</v>
      </c>
    </row>
    <row r="139" spans="1:8">
      <c r="A139" s="152" t="str">
        <f>P2C!A139</f>
        <v>33 KV</v>
      </c>
      <c r="B139" s="153" t="str">
        <f>P2C!B139</f>
        <v>132/33 KV Dhaka</v>
      </c>
      <c r="C139" s="150">
        <f>P2C!C139*1.1</f>
        <v>415.55865384000003</v>
      </c>
      <c r="D139" s="150">
        <f>P2C!D139*1.1</f>
        <v>0</v>
      </c>
      <c r="E139" s="150">
        <f>P2C!E139*1.1</f>
        <v>0</v>
      </c>
      <c r="F139" s="150">
        <f>P2C!F139*1.1</f>
        <v>0</v>
      </c>
      <c r="G139" s="150">
        <f>P2C!G139*1.1</f>
        <v>0</v>
      </c>
      <c r="H139" s="150">
        <f>P2C!H139*1.1</f>
        <v>415.55865384000003</v>
      </c>
    </row>
    <row r="140" spans="1:8">
      <c r="A140" s="152" t="str">
        <f>P2C!A140</f>
        <v>33 KV</v>
      </c>
      <c r="B140" s="153" t="str">
        <f>P2C!B140</f>
        <v>132/33 KV Dhanha (Thakraha)</v>
      </c>
      <c r="C140" s="150">
        <f>P2C!C140*1.1</f>
        <v>37.667358960000001</v>
      </c>
      <c r="D140" s="150">
        <f>P2C!D140*1.1</f>
        <v>0</v>
      </c>
      <c r="E140" s="150">
        <f>P2C!E140*1.1</f>
        <v>0</v>
      </c>
      <c r="F140" s="150">
        <f>P2C!F140*1.1</f>
        <v>0</v>
      </c>
      <c r="G140" s="150">
        <f>P2C!G140*1.1</f>
        <v>0</v>
      </c>
      <c r="H140" s="150">
        <f>P2C!H140*1.1</f>
        <v>37.667358960000001</v>
      </c>
    </row>
    <row r="141" spans="1:8">
      <c r="A141" s="152" t="str">
        <f>P2C!A141</f>
        <v>33 KV</v>
      </c>
      <c r="B141" s="153" t="str">
        <f>P2C!B141</f>
        <v>132/33 KV Ekma</v>
      </c>
      <c r="C141" s="150">
        <f>P2C!C141*1.1</f>
        <v>189.36305784000001</v>
      </c>
      <c r="D141" s="150">
        <f>P2C!D141*1.1</f>
        <v>0</v>
      </c>
      <c r="E141" s="150">
        <f>P2C!E141*1.1</f>
        <v>0</v>
      </c>
      <c r="F141" s="150">
        <f>P2C!F141*1.1</f>
        <v>0</v>
      </c>
      <c r="G141" s="150">
        <f>P2C!G141*1.1</f>
        <v>0</v>
      </c>
      <c r="H141" s="150">
        <f>P2C!H141*1.1</f>
        <v>189.36305784000001</v>
      </c>
    </row>
    <row r="142" spans="1:8">
      <c r="A142" s="152" t="str">
        <f>P2C!A142</f>
        <v>33 KV</v>
      </c>
      <c r="B142" s="153" t="str">
        <f>P2C!B142</f>
        <v>132/33 KV Gangwara</v>
      </c>
      <c r="C142" s="150">
        <f>P2C!C142*1.1</f>
        <v>496.27061352000004</v>
      </c>
      <c r="D142" s="150">
        <f>P2C!D142*1.1</f>
        <v>0</v>
      </c>
      <c r="E142" s="150">
        <f>P2C!E142*1.1</f>
        <v>0</v>
      </c>
      <c r="F142" s="150">
        <f>P2C!F142*1.1</f>
        <v>0</v>
      </c>
      <c r="G142" s="150">
        <f>P2C!G142*1.1</f>
        <v>0</v>
      </c>
      <c r="H142" s="150">
        <f>P2C!H142*1.1</f>
        <v>496.27061352000004</v>
      </c>
    </row>
    <row r="143" spans="1:8">
      <c r="A143" s="152" t="str">
        <f>P2C!A143</f>
        <v>33 KV</v>
      </c>
      <c r="B143" s="153" t="str">
        <f>P2C!B143</f>
        <v>132/33 KV Hathua</v>
      </c>
      <c r="C143" s="150">
        <f>P2C!C143*1.1</f>
        <v>303.7241856</v>
      </c>
      <c r="D143" s="150">
        <f>P2C!D143*1.1</f>
        <v>0</v>
      </c>
      <c r="E143" s="150">
        <f>P2C!E143*1.1</f>
        <v>0</v>
      </c>
      <c r="F143" s="150">
        <f>P2C!F143*1.1</f>
        <v>0</v>
      </c>
      <c r="G143" s="150">
        <f>P2C!G143*1.1</f>
        <v>0</v>
      </c>
      <c r="H143" s="150">
        <f>P2C!H143*1.1</f>
        <v>303.7241856</v>
      </c>
    </row>
    <row r="144" spans="1:8">
      <c r="A144" s="152" t="str">
        <f>P2C!A144</f>
        <v>33 KV</v>
      </c>
      <c r="B144" s="153" t="str">
        <f>P2C!B144</f>
        <v>132/33 KV Hazipur</v>
      </c>
      <c r="C144" s="150">
        <f>P2C!C144*1.1</f>
        <v>740.99015759999997</v>
      </c>
      <c r="D144" s="150">
        <f>P2C!D144*1.1</f>
        <v>0</v>
      </c>
      <c r="E144" s="150">
        <f>P2C!E144*1.1</f>
        <v>0</v>
      </c>
      <c r="F144" s="150">
        <f>P2C!F144*1.1</f>
        <v>0</v>
      </c>
      <c r="G144" s="150">
        <f>P2C!G144*1.1</f>
        <v>0</v>
      </c>
      <c r="H144" s="150">
        <f>P2C!H144*1.1</f>
        <v>740.99015759999997</v>
      </c>
    </row>
    <row r="145" spans="1:8">
      <c r="A145" s="152" t="str">
        <f>P2C!A145</f>
        <v>33 KV</v>
      </c>
      <c r="B145" s="153" t="str">
        <f>P2C!B145</f>
        <v>132/33 KV Jainagar</v>
      </c>
      <c r="C145" s="150">
        <f>P2C!C145*1.1</f>
        <v>210.78935328</v>
      </c>
      <c r="D145" s="150">
        <f>P2C!D145*1.1</f>
        <v>0</v>
      </c>
      <c r="E145" s="150">
        <f>P2C!E145*1.1</f>
        <v>0</v>
      </c>
      <c r="F145" s="150">
        <f>P2C!F145*1.1</f>
        <v>0</v>
      </c>
      <c r="G145" s="150">
        <f>P2C!G145*1.1</f>
        <v>0</v>
      </c>
      <c r="H145" s="150">
        <f>P2C!H145*1.1</f>
        <v>210.78935328</v>
      </c>
    </row>
    <row r="146" spans="1:8">
      <c r="A146" s="152" t="str">
        <f>P2C!A146</f>
        <v>33 KV</v>
      </c>
      <c r="B146" s="153" t="str">
        <f>P2C!B146</f>
        <v>132/33 KV Jandaha</v>
      </c>
      <c r="C146" s="150">
        <f>P2C!C146*1.1</f>
        <v>359.58499632000002</v>
      </c>
      <c r="D146" s="150">
        <f>P2C!D146*1.1</f>
        <v>0</v>
      </c>
      <c r="E146" s="150">
        <f>P2C!E146*1.1</f>
        <v>0</v>
      </c>
      <c r="F146" s="150">
        <f>P2C!F146*1.1</f>
        <v>0</v>
      </c>
      <c r="G146" s="150">
        <f>P2C!G146*1.1</f>
        <v>0</v>
      </c>
      <c r="H146" s="150">
        <f>P2C!H146*1.1</f>
        <v>359.58499632000002</v>
      </c>
    </row>
    <row r="147" spans="1:8">
      <c r="A147" s="152" t="str">
        <f>P2C!A147</f>
        <v>33 KV</v>
      </c>
      <c r="B147" s="153" t="str">
        <f>P2C!B147</f>
        <v>132/33 KV Jhanjharpur</v>
      </c>
      <c r="C147" s="150">
        <f>P2C!C147*1.1</f>
        <v>99.852506160000004</v>
      </c>
      <c r="D147" s="150">
        <f>P2C!D147*1.1</f>
        <v>0</v>
      </c>
      <c r="E147" s="150">
        <f>P2C!E147*1.1</f>
        <v>0</v>
      </c>
      <c r="F147" s="150">
        <f>P2C!F147*1.1</f>
        <v>0</v>
      </c>
      <c r="G147" s="150">
        <f>P2C!G147*1.1</f>
        <v>0</v>
      </c>
      <c r="H147" s="150">
        <f>P2C!H147*1.1</f>
        <v>99.852506160000004</v>
      </c>
    </row>
    <row r="148" spans="1:8">
      <c r="A148" s="152" t="str">
        <f>P2C!A148</f>
        <v>33 KV</v>
      </c>
      <c r="B148" s="153" t="str">
        <f>P2C!B148</f>
        <v>132/33 KV Kataya</v>
      </c>
      <c r="C148" s="150">
        <f>P2C!C148*1.1</f>
        <v>155.74243079999999</v>
      </c>
      <c r="D148" s="150">
        <f>P2C!D148*1.1</f>
        <v>0</v>
      </c>
      <c r="E148" s="150">
        <f>P2C!E148*1.1</f>
        <v>0</v>
      </c>
      <c r="F148" s="150">
        <f>P2C!F148*1.1</f>
        <v>0</v>
      </c>
      <c r="G148" s="150">
        <f>P2C!G148*1.1</f>
        <v>0</v>
      </c>
      <c r="H148" s="150">
        <f>P2C!H148*1.1</f>
        <v>155.74243079999999</v>
      </c>
    </row>
    <row r="149" spans="1:8">
      <c r="A149" s="152" t="str">
        <f>P2C!A149</f>
        <v>33 KV</v>
      </c>
      <c r="B149" s="153" t="str">
        <f>P2C!B149</f>
        <v>132/33 KV Kusheshwarsthan</v>
      </c>
      <c r="C149" s="150">
        <f>P2C!C149*1.1</f>
        <v>193.83531288</v>
      </c>
      <c r="D149" s="150">
        <f>P2C!D149*1.1</f>
        <v>0</v>
      </c>
      <c r="E149" s="150">
        <f>P2C!E149*1.1</f>
        <v>0</v>
      </c>
      <c r="F149" s="150">
        <f>P2C!F149*1.1</f>
        <v>0</v>
      </c>
      <c r="G149" s="150">
        <f>P2C!G149*1.1</f>
        <v>0</v>
      </c>
      <c r="H149" s="150">
        <f>P2C!H149*1.1</f>
        <v>193.83531288</v>
      </c>
    </row>
    <row r="150" spans="1:8">
      <c r="A150" s="152" t="str">
        <f>P2C!A150</f>
        <v>33 KV</v>
      </c>
      <c r="B150" s="153" t="str">
        <f>P2C!B150</f>
        <v>132/33 KV Madhubani</v>
      </c>
      <c r="C150" s="150">
        <f>P2C!C150*1.1</f>
        <v>265.35204168000001</v>
      </c>
      <c r="D150" s="150">
        <f>P2C!D150*1.1</f>
        <v>0</v>
      </c>
      <c r="E150" s="150">
        <f>P2C!E150*1.1</f>
        <v>0</v>
      </c>
      <c r="F150" s="150">
        <f>P2C!F150*1.1</f>
        <v>0</v>
      </c>
      <c r="G150" s="150">
        <f>P2C!G150*1.1</f>
        <v>0</v>
      </c>
      <c r="H150" s="150">
        <f>P2C!H150*1.1</f>
        <v>265.35204168000001</v>
      </c>
    </row>
    <row r="151" spans="1:8">
      <c r="A151" s="152" t="str">
        <f>P2C!A151</f>
        <v>33 KV</v>
      </c>
      <c r="B151" s="153" t="str">
        <f>P2C!B151</f>
        <v>132/33 KV Maharajganj</v>
      </c>
      <c r="C151" s="150">
        <f>P2C!C151*1.1</f>
        <v>209.45539032000002</v>
      </c>
      <c r="D151" s="150">
        <f>P2C!D151*1.1</f>
        <v>0</v>
      </c>
      <c r="E151" s="150">
        <f>P2C!E151*1.1</f>
        <v>0</v>
      </c>
      <c r="F151" s="150">
        <f>P2C!F151*1.1</f>
        <v>0</v>
      </c>
      <c r="G151" s="150">
        <f>P2C!G151*1.1</f>
        <v>0</v>
      </c>
      <c r="H151" s="150">
        <f>P2C!H151*1.1</f>
        <v>209.45539032000002</v>
      </c>
    </row>
    <row r="152" spans="1:8">
      <c r="A152" s="152" t="str">
        <f>P2C!A152</f>
        <v>33 KV</v>
      </c>
      <c r="B152" s="153" t="str">
        <f>P2C!B152</f>
        <v>132/33 KV Mahnar</v>
      </c>
      <c r="C152" s="150">
        <f>P2C!C152*1.1</f>
        <v>96.83452152000001</v>
      </c>
      <c r="D152" s="150">
        <f>P2C!D152*1.1</f>
        <v>0</v>
      </c>
      <c r="E152" s="150">
        <f>P2C!E152*1.1</f>
        <v>0</v>
      </c>
      <c r="F152" s="150">
        <f>P2C!F152*1.1</f>
        <v>0</v>
      </c>
      <c r="G152" s="150">
        <f>P2C!G152*1.1</f>
        <v>0</v>
      </c>
      <c r="H152" s="150">
        <f>P2C!H152*1.1</f>
        <v>96.83452152000001</v>
      </c>
    </row>
    <row r="153" spans="1:8">
      <c r="A153" s="152" t="str">
        <f>P2C!A153</f>
        <v>33 KV</v>
      </c>
      <c r="B153" s="153" t="str">
        <f>P2C!B153</f>
        <v>132/33 KV Motihari</v>
      </c>
      <c r="C153" s="150">
        <f>P2C!C153*1.1</f>
        <v>612.88892016000011</v>
      </c>
      <c r="D153" s="150">
        <f>P2C!D153*1.1</f>
        <v>0</v>
      </c>
      <c r="E153" s="150">
        <f>P2C!E153*1.1</f>
        <v>0</v>
      </c>
      <c r="F153" s="150">
        <f>P2C!F153*1.1</f>
        <v>0</v>
      </c>
      <c r="G153" s="150">
        <f>P2C!G153*1.1</f>
        <v>0</v>
      </c>
      <c r="H153" s="150">
        <f>P2C!H153*1.1</f>
        <v>612.88892016000011</v>
      </c>
    </row>
    <row r="154" spans="1:8">
      <c r="A154" s="152" t="str">
        <f>P2C!A154</f>
        <v>33 KV</v>
      </c>
      <c r="B154" s="153" t="str">
        <f>P2C!B154</f>
        <v>132/33 KV Muzaffarpur</v>
      </c>
      <c r="C154" s="150">
        <f>P2C!C154*1.1</f>
        <v>655.33784184000001</v>
      </c>
      <c r="D154" s="150">
        <f>P2C!D154*1.1</f>
        <v>0</v>
      </c>
      <c r="E154" s="150">
        <f>P2C!E154*1.1</f>
        <v>0</v>
      </c>
      <c r="F154" s="150">
        <f>P2C!F154*1.1</f>
        <v>0</v>
      </c>
      <c r="G154" s="150">
        <f>P2C!G154*1.1</f>
        <v>0</v>
      </c>
      <c r="H154" s="150">
        <f>P2C!H154*1.1</f>
        <v>655.33784184000001</v>
      </c>
    </row>
    <row r="155" spans="1:8">
      <c r="A155" s="152" t="str">
        <f>P2C!A155</f>
        <v>33 KV</v>
      </c>
      <c r="B155" s="153" t="str">
        <f>P2C!B155</f>
        <v>132/33 KV Narkatiaganj</v>
      </c>
      <c r="C155" s="150">
        <f>P2C!C155*1.1</f>
        <v>121.63239528000001</v>
      </c>
      <c r="D155" s="150">
        <f>P2C!D155*1.1</f>
        <v>0</v>
      </c>
      <c r="E155" s="150">
        <f>P2C!E155*1.1</f>
        <v>0</v>
      </c>
      <c r="F155" s="150">
        <f>P2C!F155*1.1</f>
        <v>0</v>
      </c>
      <c r="G155" s="150">
        <f>P2C!G155*1.1</f>
        <v>0</v>
      </c>
      <c r="H155" s="150">
        <f>P2C!H155*1.1</f>
        <v>121.63239528000001</v>
      </c>
    </row>
    <row r="156" spans="1:8">
      <c r="A156" s="152" t="str">
        <f>P2C!A156</f>
        <v>33 KV</v>
      </c>
      <c r="B156" s="153" t="str">
        <f>P2C!B156</f>
        <v>132/33 KV Nirmali</v>
      </c>
      <c r="C156" s="150">
        <f>P2C!C156*1.1</f>
        <v>47.84026368</v>
      </c>
      <c r="D156" s="150">
        <f>P2C!D156*1.1</f>
        <v>0</v>
      </c>
      <c r="E156" s="150">
        <f>P2C!E156*1.1</f>
        <v>0</v>
      </c>
      <c r="F156" s="150">
        <f>P2C!F156*1.1</f>
        <v>0</v>
      </c>
      <c r="G156" s="150">
        <f>P2C!G156*1.1</f>
        <v>0</v>
      </c>
      <c r="H156" s="150">
        <f>P2C!H156*1.1</f>
        <v>47.84026368</v>
      </c>
    </row>
    <row r="157" spans="1:8">
      <c r="A157" s="152" t="str">
        <f>P2C!A157</f>
        <v>33 KV</v>
      </c>
      <c r="B157" s="153" t="str">
        <f>P2C!B157</f>
        <v>132/33 KV Pakhridayal</v>
      </c>
      <c r="C157" s="150">
        <f>P2C!C157*1.1</f>
        <v>56.127421680000012</v>
      </c>
      <c r="D157" s="150">
        <f>P2C!D157*1.1</f>
        <v>0</v>
      </c>
      <c r="E157" s="150">
        <f>P2C!E157*1.1</f>
        <v>0</v>
      </c>
      <c r="F157" s="150">
        <f>P2C!F157*1.1</f>
        <v>0</v>
      </c>
      <c r="G157" s="150">
        <f>P2C!G157*1.1</f>
        <v>0</v>
      </c>
      <c r="H157" s="150">
        <f>P2C!H157*1.1</f>
        <v>56.127421680000012</v>
      </c>
    </row>
    <row r="158" spans="1:8">
      <c r="A158" s="152" t="str">
        <f>P2C!A158</f>
        <v>33 KV</v>
      </c>
      <c r="B158" s="153" t="str">
        <f>P2C!B158</f>
        <v>132/33 KV Pandaul</v>
      </c>
      <c r="C158" s="150">
        <f>P2C!C158*1.1</f>
        <v>302.07820895999998</v>
      </c>
      <c r="D158" s="150">
        <f>P2C!D158*1.1</f>
        <v>0</v>
      </c>
      <c r="E158" s="150">
        <f>P2C!E158*1.1</f>
        <v>0</v>
      </c>
      <c r="F158" s="150">
        <f>P2C!F158*1.1</f>
        <v>0</v>
      </c>
      <c r="G158" s="150">
        <f>P2C!G158*1.1</f>
        <v>0</v>
      </c>
      <c r="H158" s="150">
        <f>P2C!H158*1.1</f>
        <v>302.07820895999998</v>
      </c>
    </row>
    <row r="159" spans="1:8">
      <c r="A159" s="152" t="str">
        <f>P2C!A159</f>
        <v>33 KV</v>
      </c>
      <c r="B159" s="153" t="str">
        <f>P2C!B159</f>
        <v>132/33 KV Phulparas</v>
      </c>
      <c r="C159" s="150">
        <f>P2C!C159*1.1</f>
        <v>124.98173424000001</v>
      </c>
      <c r="D159" s="150">
        <f>P2C!D159*1.1</f>
        <v>0</v>
      </c>
      <c r="E159" s="150">
        <f>P2C!E159*1.1</f>
        <v>0</v>
      </c>
      <c r="F159" s="150">
        <f>P2C!F159*1.1</f>
        <v>0</v>
      </c>
      <c r="G159" s="150">
        <f>P2C!G159*1.1</f>
        <v>0</v>
      </c>
      <c r="H159" s="150">
        <f>P2C!H159*1.1</f>
        <v>124.98173424000001</v>
      </c>
    </row>
    <row r="160" spans="1:8">
      <c r="A160" s="152" t="str">
        <f>P2C!A160</f>
        <v>33 KV</v>
      </c>
      <c r="B160" s="153" t="str">
        <f>P2C!B160</f>
        <v>132/33 KV Pupri</v>
      </c>
      <c r="C160" s="150">
        <f>P2C!C160*1.1</f>
        <v>147.96245904000003</v>
      </c>
      <c r="D160" s="150">
        <f>P2C!D160*1.1</f>
        <v>0</v>
      </c>
      <c r="E160" s="150">
        <f>P2C!E160*1.1</f>
        <v>0</v>
      </c>
      <c r="F160" s="150">
        <f>P2C!F160*1.1</f>
        <v>0</v>
      </c>
      <c r="G160" s="150">
        <f>P2C!G160*1.1</f>
        <v>0</v>
      </c>
      <c r="H160" s="150">
        <f>P2C!H160*1.1</f>
        <v>147.96245904000003</v>
      </c>
    </row>
    <row r="161" spans="1:8">
      <c r="A161" s="152" t="str">
        <f>P2C!A161</f>
        <v>33 KV</v>
      </c>
      <c r="B161" s="153" t="str">
        <f>P2C!B161</f>
        <v>132/33 KV Raxaul</v>
      </c>
      <c r="C161" s="150">
        <f>P2C!C161*1.1</f>
        <v>304.72898808000002</v>
      </c>
      <c r="D161" s="150">
        <f>P2C!D161*1.1</f>
        <v>0</v>
      </c>
      <c r="E161" s="150">
        <f>P2C!E161*1.1</f>
        <v>0</v>
      </c>
      <c r="F161" s="150">
        <f>P2C!F161*1.1</f>
        <v>0</v>
      </c>
      <c r="G161" s="150">
        <f>P2C!G161*1.1</f>
        <v>0</v>
      </c>
      <c r="H161" s="150">
        <f>P2C!H161*1.1</f>
        <v>304.72898808000002</v>
      </c>
    </row>
    <row r="162" spans="1:8">
      <c r="A162" s="152" t="str">
        <f>P2C!A162</f>
        <v>33 KV</v>
      </c>
      <c r="B162" s="153" t="str">
        <f>P2C!B162</f>
        <v>132/33 KV Rosera</v>
      </c>
      <c r="C162" s="150">
        <f>P2C!C162*1.1</f>
        <v>242.91833808000001</v>
      </c>
      <c r="D162" s="150">
        <f>P2C!D162*1.1</f>
        <v>0</v>
      </c>
      <c r="E162" s="150">
        <f>P2C!E162*1.1</f>
        <v>0</v>
      </c>
      <c r="F162" s="150">
        <f>P2C!F162*1.1</f>
        <v>0</v>
      </c>
      <c r="G162" s="150">
        <f>P2C!G162*1.1</f>
        <v>0</v>
      </c>
      <c r="H162" s="150">
        <f>P2C!H162*1.1</f>
        <v>242.91833808000001</v>
      </c>
    </row>
    <row r="163" spans="1:8">
      <c r="A163" s="152" t="str">
        <f>P2C!A163</f>
        <v>33 KV</v>
      </c>
      <c r="B163" s="153" t="str">
        <f>P2C!B163</f>
        <v>132/33 KV Runisaidpur</v>
      </c>
      <c r="C163" s="150">
        <f>P2C!C163*1.1</f>
        <v>204.33686856</v>
      </c>
      <c r="D163" s="150">
        <f>P2C!D163*1.1</f>
        <v>0</v>
      </c>
      <c r="E163" s="150">
        <f>P2C!E163*1.1</f>
        <v>0</v>
      </c>
      <c r="F163" s="150">
        <f>P2C!F163*1.1</f>
        <v>0</v>
      </c>
      <c r="G163" s="150">
        <f>P2C!G163*1.1</f>
        <v>0</v>
      </c>
      <c r="H163" s="150">
        <f>P2C!H163*1.1</f>
        <v>204.33686856</v>
      </c>
    </row>
    <row r="164" spans="1:8">
      <c r="A164" s="152" t="str">
        <f>P2C!A164</f>
        <v>33 KV</v>
      </c>
      <c r="B164" s="153" t="str">
        <f>P2C!B164</f>
        <v>132/33 KV SKMCH</v>
      </c>
      <c r="C164" s="150">
        <f>P2C!C164*1.1</f>
        <v>625.09003127999995</v>
      </c>
      <c r="D164" s="150">
        <f>P2C!D164*1.1</f>
        <v>0</v>
      </c>
      <c r="E164" s="150">
        <f>P2C!E164*1.1</f>
        <v>0</v>
      </c>
      <c r="F164" s="150">
        <f>P2C!F164*1.1</f>
        <v>0</v>
      </c>
      <c r="G164" s="150">
        <f>P2C!G164*1.1</f>
        <v>0</v>
      </c>
      <c r="H164" s="150">
        <f>P2C!H164*1.1</f>
        <v>625.09003127999995</v>
      </c>
    </row>
    <row r="165" spans="1:8">
      <c r="A165" s="152" t="str">
        <f>P2C!A165</f>
        <v>33 KV</v>
      </c>
      <c r="B165" s="153" t="str">
        <f>P2C!B165</f>
        <v>132/33 KV Saharsa</v>
      </c>
      <c r="C165" s="150">
        <f>P2C!C165*1.1</f>
        <v>324.07585584000003</v>
      </c>
      <c r="D165" s="150">
        <f>P2C!D165*1.1</f>
        <v>0</v>
      </c>
      <c r="E165" s="150">
        <f>P2C!E165*1.1</f>
        <v>0</v>
      </c>
      <c r="F165" s="150">
        <f>P2C!F165*1.1</f>
        <v>0</v>
      </c>
      <c r="G165" s="150">
        <f>P2C!G165*1.1</f>
        <v>0</v>
      </c>
      <c r="H165" s="150">
        <f>P2C!H165*1.1</f>
        <v>324.07585584000003</v>
      </c>
    </row>
    <row r="166" spans="1:8">
      <c r="A166" s="152" t="str">
        <f>P2C!A166</f>
        <v>33 KV</v>
      </c>
      <c r="B166" s="153" t="str">
        <f>P2C!B166</f>
        <v>132/33 KV Shahpurpatori</v>
      </c>
      <c r="C166" s="150">
        <f>P2C!C166*1.1</f>
        <v>162.92114520000001</v>
      </c>
      <c r="D166" s="150">
        <f>P2C!D166*1.1</f>
        <v>0</v>
      </c>
      <c r="E166" s="150">
        <f>P2C!E166*1.1</f>
        <v>0</v>
      </c>
      <c r="F166" s="150">
        <f>P2C!F166*1.1</f>
        <v>0</v>
      </c>
      <c r="G166" s="150">
        <f>P2C!G166*1.1</f>
        <v>0</v>
      </c>
      <c r="H166" s="150">
        <f>P2C!H166*1.1</f>
        <v>162.92114520000001</v>
      </c>
    </row>
    <row r="167" spans="1:8">
      <c r="A167" s="152" t="str">
        <f>P2C!A167</f>
        <v>33 KV</v>
      </c>
      <c r="B167" s="153" t="str">
        <f>P2C!B167</f>
        <v>132/33 KV Sheetalpur</v>
      </c>
      <c r="C167" s="150">
        <f>P2C!C167*1.1</f>
        <v>275.05093439999996</v>
      </c>
      <c r="D167" s="150">
        <f>P2C!D167*1.1</f>
        <v>0</v>
      </c>
      <c r="E167" s="150">
        <f>P2C!E167*1.1</f>
        <v>0</v>
      </c>
      <c r="F167" s="150">
        <f>P2C!F167*1.1</f>
        <v>0</v>
      </c>
      <c r="G167" s="150">
        <f>P2C!G167*1.1</f>
        <v>0</v>
      </c>
      <c r="H167" s="150">
        <f>P2C!H167*1.1</f>
        <v>275.05093439999996</v>
      </c>
    </row>
    <row r="168" spans="1:8">
      <c r="A168" s="152" t="str">
        <f>P2C!A168</f>
        <v>33 KV</v>
      </c>
      <c r="B168" s="153" t="str">
        <f>P2C!B168</f>
        <v>132/33 KV Sheohar</v>
      </c>
      <c r="C168" s="150">
        <f>P2C!C168*1.1</f>
        <v>205.44092448000004</v>
      </c>
      <c r="D168" s="150">
        <f>P2C!D168*1.1</f>
        <v>0</v>
      </c>
      <c r="E168" s="150">
        <f>P2C!E168*1.1</f>
        <v>0</v>
      </c>
      <c r="F168" s="150">
        <f>P2C!F168*1.1</f>
        <v>0</v>
      </c>
      <c r="G168" s="150">
        <f>P2C!G168*1.1</f>
        <v>0</v>
      </c>
      <c r="H168" s="150">
        <f>P2C!H168*1.1</f>
        <v>205.44092448000004</v>
      </c>
    </row>
    <row r="169" spans="1:8">
      <c r="A169" s="152" t="str">
        <f>P2C!A169</f>
        <v>33 KV</v>
      </c>
      <c r="B169" s="153" t="str">
        <f>P2C!B169</f>
        <v>132/33 KV Simribakhtiyarpur</v>
      </c>
      <c r="C169" s="150">
        <f>P2C!C169*1.1</f>
        <v>124.36105440000001</v>
      </c>
      <c r="D169" s="150">
        <f>P2C!D169*1.1</f>
        <v>0</v>
      </c>
      <c r="E169" s="150">
        <f>P2C!E169*1.1</f>
        <v>0</v>
      </c>
      <c r="F169" s="150">
        <f>P2C!F169*1.1</f>
        <v>0</v>
      </c>
      <c r="G169" s="150">
        <f>P2C!G169*1.1</f>
        <v>0</v>
      </c>
      <c r="H169" s="150">
        <f>P2C!H169*1.1</f>
        <v>124.36105440000001</v>
      </c>
    </row>
    <row r="170" spans="1:8">
      <c r="A170" s="152" t="str">
        <f>P2C!A170</f>
        <v>33 KV</v>
      </c>
      <c r="B170" s="153" t="str">
        <f>P2C!B170</f>
        <v>132/33 KV Sitamarhi</v>
      </c>
      <c r="C170" s="150">
        <f>P2C!C170*1.1</f>
        <v>594.09667416000002</v>
      </c>
      <c r="D170" s="150">
        <f>P2C!D170*1.1</f>
        <v>0</v>
      </c>
      <c r="E170" s="150">
        <f>P2C!E170*1.1</f>
        <v>0</v>
      </c>
      <c r="F170" s="150">
        <f>P2C!F170*1.1</f>
        <v>0</v>
      </c>
      <c r="G170" s="150">
        <f>P2C!G170*1.1</f>
        <v>0</v>
      </c>
      <c r="H170" s="150">
        <f>P2C!H170*1.1</f>
        <v>594.09667416000002</v>
      </c>
    </row>
    <row r="171" spans="1:8">
      <c r="A171" s="152" t="str">
        <f>P2C!A171</f>
        <v>33 KV</v>
      </c>
      <c r="B171" s="153" t="str">
        <f>P2C!B171</f>
        <v>132/33 KV Siwan</v>
      </c>
      <c r="C171" s="150">
        <f>P2C!C171*1.1</f>
        <v>652.90898375999996</v>
      </c>
      <c r="D171" s="150">
        <f>P2C!D171*1.1</f>
        <v>0</v>
      </c>
      <c r="E171" s="150">
        <f>P2C!E171*1.1</f>
        <v>0</v>
      </c>
      <c r="F171" s="150">
        <f>P2C!F171*1.1</f>
        <v>0</v>
      </c>
      <c r="G171" s="150">
        <f>P2C!G171*1.1</f>
        <v>0</v>
      </c>
      <c r="H171" s="150">
        <f>P2C!H171*1.1</f>
        <v>652.90898375999996</v>
      </c>
    </row>
    <row r="172" spans="1:8">
      <c r="A172" s="152" t="str">
        <f>P2C!A172</f>
        <v>33 KV</v>
      </c>
      <c r="B172" s="153" t="str">
        <f>P2C!B172</f>
        <v>132/33 KV Sonebarsa</v>
      </c>
      <c r="C172" s="150">
        <f>P2C!C172*1.1</f>
        <v>116.57247624</v>
      </c>
      <c r="D172" s="150">
        <f>P2C!D172*1.1</f>
        <v>0</v>
      </c>
      <c r="E172" s="150">
        <f>P2C!E172*1.1</f>
        <v>0</v>
      </c>
      <c r="F172" s="150">
        <f>P2C!F172*1.1</f>
        <v>0</v>
      </c>
      <c r="G172" s="150">
        <f>P2C!G172*1.1</f>
        <v>0</v>
      </c>
      <c r="H172" s="150">
        <f>P2C!H172*1.1</f>
        <v>116.57247624</v>
      </c>
    </row>
    <row r="173" spans="1:8">
      <c r="A173" s="152" t="str">
        <f>P2C!A173</f>
        <v>33 KV</v>
      </c>
      <c r="B173" s="153" t="str">
        <f>P2C!B173</f>
        <v>132/33 KV Triveniganj</v>
      </c>
      <c r="C173" s="150">
        <f>P2C!C173*1.1</f>
        <v>95.489621040000003</v>
      </c>
      <c r="D173" s="150">
        <f>P2C!D173*1.1</f>
        <v>0</v>
      </c>
      <c r="E173" s="150">
        <f>P2C!E173*1.1</f>
        <v>0</v>
      </c>
      <c r="F173" s="150">
        <f>P2C!F173*1.1</f>
        <v>0</v>
      </c>
      <c r="G173" s="150">
        <f>P2C!G173*1.1</f>
        <v>0</v>
      </c>
      <c r="H173" s="150">
        <f>P2C!H173*1.1</f>
        <v>95.489621040000003</v>
      </c>
    </row>
    <row r="174" spans="1:8">
      <c r="A174" s="152" t="str">
        <f>P2C!A174</f>
        <v>33 KV</v>
      </c>
      <c r="B174" s="153" t="str">
        <f>P2C!B174</f>
        <v>132/33 KV Udakishenganj</v>
      </c>
      <c r="C174" s="150">
        <f>P2C!C174*1.1</f>
        <v>264.62251199999997</v>
      </c>
      <c r="D174" s="150">
        <f>P2C!D174*1.1</f>
        <v>0</v>
      </c>
      <c r="E174" s="150">
        <f>P2C!E174*1.1</f>
        <v>0</v>
      </c>
      <c r="F174" s="150">
        <f>P2C!F174*1.1</f>
        <v>0</v>
      </c>
      <c r="G174" s="150">
        <f>P2C!G174*1.1</f>
        <v>0</v>
      </c>
      <c r="H174" s="150">
        <f>P2C!H174*1.1</f>
        <v>264.62251199999997</v>
      </c>
    </row>
    <row r="175" spans="1:8">
      <c r="A175" s="152" t="str">
        <f>P2C!A175</f>
        <v>33 KV</v>
      </c>
      <c r="B175" s="153" t="str">
        <f>P2C!B175</f>
        <v>132/33 KV Vaishali</v>
      </c>
      <c r="C175" s="150">
        <f>P2C!C175*1.1</f>
        <v>415.46963568000001</v>
      </c>
      <c r="D175" s="150">
        <f>P2C!D175*1.1</f>
        <v>0</v>
      </c>
      <c r="E175" s="150">
        <f>P2C!E175*1.1</f>
        <v>0</v>
      </c>
      <c r="F175" s="150">
        <f>P2C!F175*1.1</f>
        <v>0</v>
      </c>
      <c r="G175" s="150">
        <f>P2C!G175*1.1</f>
        <v>0</v>
      </c>
      <c r="H175" s="150">
        <f>P2C!H175*1.1</f>
        <v>415.46963568000001</v>
      </c>
    </row>
    <row r="176" spans="1:8">
      <c r="A176" s="152" t="str">
        <f>P2C!A176</f>
        <v>33 KV</v>
      </c>
      <c r="B176" s="153" t="str">
        <f>P2C!B176</f>
        <v>132/33 Mushrakh</v>
      </c>
      <c r="C176" s="150">
        <f>P2C!C176*1.1</f>
        <v>226.64810784000002</v>
      </c>
      <c r="D176" s="150">
        <f>P2C!D176*1.1</f>
        <v>0</v>
      </c>
      <c r="E176" s="150">
        <f>P2C!E176*1.1</f>
        <v>0</v>
      </c>
      <c r="F176" s="150">
        <f>P2C!F176*1.1</f>
        <v>0</v>
      </c>
      <c r="G176" s="150">
        <f>P2C!G176*1.1</f>
        <v>0</v>
      </c>
      <c r="H176" s="150">
        <f>P2C!H176*1.1</f>
        <v>226.64810784000002</v>
      </c>
    </row>
    <row r="177" spans="1:8">
      <c r="A177" s="152" t="str">
        <f>P2C!A177</f>
        <v>33 KV</v>
      </c>
      <c r="B177" s="153" t="str">
        <f>P2C!B177</f>
        <v>132/33 Ramnagar</v>
      </c>
      <c r="C177" s="150">
        <f>P2C!C177*1.1</f>
        <v>473.88097680000004</v>
      </c>
      <c r="D177" s="150">
        <f>P2C!D177*1.1</f>
        <v>0</v>
      </c>
      <c r="E177" s="150">
        <f>P2C!E177*1.1</f>
        <v>0</v>
      </c>
      <c r="F177" s="150">
        <f>P2C!F177*1.1</f>
        <v>0</v>
      </c>
      <c r="G177" s="150">
        <f>P2C!G177*1.1</f>
        <v>0</v>
      </c>
      <c r="H177" s="150">
        <f>P2C!H177*1.1</f>
        <v>473.88097680000004</v>
      </c>
    </row>
    <row r="178" spans="1:8">
      <c r="A178" s="152" t="str">
        <f>P2C!A178</f>
        <v>33 KV</v>
      </c>
      <c r="B178" s="153" t="str">
        <f>P2C!B178</f>
        <v>132/33 Samastipur</v>
      </c>
      <c r="C178" s="150">
        <f>P2C!C178*1.1</f>
        <v>623.99578560000009</v>
      </c>
      <c r="D178" s="150">
        <f>P2C!D178*1.1</f>
        <v>0</v>
      </c>
      <c r="E178" s="150">
        <f>P2C!E178*1.1</f>
        <v>0</v>
      </c>
      <c r="F178" s="150">
        <f>P2C!F178*1.1</f>
        <v>0</v>
      </c>
      <c r="G178" s="150">
        <f>P2C!G178*1.1</f>
        <v>0</v>
      </c>
      <c r="H178" s="150">
        <f>P2C!H178*1.1</f>
        <v>623.99578560000009</v>
      </c>
    </row>
    <row r="179" spans="1:8">
      <c r="A179" s="152" t="str">
        <f>P2C!A179</f>
        <v>33 KV</v>
      </c>
      <c r="B179" s="153" t="str">
        <f>P2C!B179</f>
        <v>132/33 Siwan-New (Raghunathpur)</v>
      </c>
      <c r="C179" s="150">
        <f>P2C!C179*1.1</f>
        <v>279.52842984</v>
      </c>
      <c r="D179" s="150">
        <f>P2C!D179*1.1</f>
        <v>0</v>
      </c>
      <c r="E179" s="150">
        <f>P2C!E179*1.1</f>
        <v>0</v>
      </c>
      <c r="F179" s="150">
        <f>P2C!F179*1.1</f>
        <v>0</v>
      </c>
      <c r="G179" s="150">
        <f>P2C!G179*1.1</f>
        <v>0</v>
      </c>
      <c r="H179" s="150">
        <f>P2C!H179*1.1</f>
        <v>279.52842984</v>
      </c>
    </row>
    <row r="180" spans="1:8">
      <c r="A180" s="152" t="str">
        <f>P2C!A180</f>
        <v>33 KV</v>
      </c>
      <c r="B180" s="153" t="str">
        <f>P2C!B180</f>
        <v>132/33 Siwan-New (Raghunathpur)</v>
      </c>
      <c r="C180" s="150">
        <f>P2C!C180*1.1</f>
        <v>0</v>
      </c>
      <c r="D180" s="150">
        <f>P2C!D180*1.1</f>
        <v>0</v>
      </c>
      <c r="E180" s="150">
        <f>P2C!E180*1.1</f>
        <v>0</v>
      </c>
      <c r="F180" s="150">
        <f>P2C!F180*1.1</f>
        <v>0</v>
      </c>
      <c r="G180" s="150">
        <f>P2C!G180*1.1</f>
        <v>0</v>
      </c>
      <c r="H180" s="150">
        <f>P2C!H180*1.1</f>
        <v>0</v>
      </c>
    </row>
    <row r="181" spans="1:8">
      <c r="A181" s="152" t="str">
        <f>P2C!A181</f>
        <v>33 KV</v>
      </c>
      <c r="B181" s="153" t="str">
        <f>P2C!B181</f>
        <v>132/33 kV Valmikinagar</v>
      </c>
      <c r="C181" s="150">
        <f>P2C!C181*1.1</f>
        <v>34.491568319999999</v>
      </c>
      <c r="D181" s="150">
        <f>P2C!D181*1.1</f>
        <v>0</v>
      </c>
      <c r="E181" s="150">
        <f>P2C!E181*1.1</f>
        <v>0</v>
      </c>
      <c r="F181" s="150">
        <f>P2C!F181*1.1</f>
        <v>0</v>
      </c>
      <c r="G181" s="150">
        <f>P2C!G181*1.1</f>
        <v>0</v>
      </c>
      <c r="H181" s="150">
        <f>P2C!H181*1.1</f>
        <v>34.491568319999999</v>
      </c>
    </row>
    <row r="182" spans="1:8">
      <c r="A182" s="152" t="str">
        <f>P2C!A182</f>
        <v>33 KV</v>
      </c>
      <c r="B182" s="153" t="str">
        <f>P2C!B182</f>
        <v>132/33KV Raghopur</v>
      </c>
      <c r="C182" s="150">
        <f>P2C!C182*1.1</f>
        <v>186.30910584</v>
      </c>
      <c r="D182" s="150">
        <f>P2C!D182*1.1</f>
        <v>0</v>
      </c>
      <c r="E182" s="150">
        <f>P2C!E182*1.1</f>
        <v>0</v>
      </c>
      <c r="F182" s="150">
        <f>P2C!F182*1.1</f>
        <v>0</v>
      </c>
      <c r="G182" s="150">
        <f>P2C!G182*1.1</f>
        <v>0</v>
      </c>
      <c r="H182" s="150">
        <f>P2C!H182*1.1</f>
        <v>186.30910584</v>
      </c>
    </row>
    <row r="183" spans="1:8">
      <c r="A183" s="152" t="str">
        <f>P2C!A183</f>
        <v>33 KV</v>
      </c>
      <c r="B183" s="153" t="str">
        <f>P2C!B183</f>
        <v>220/132/33 KV Amnour GIS(BGCL)</v>
      </c>
      <c r="C183" s="150">
        <f>P2C!C183*1.1</f>
        <v>352.85531424000004</v>
      </c>
      <c r="D183" s="150">
        <f>P2C!D183*1.1</f>
        <v>0</v>
      </c>
      <c r="E183" s="150">
        <f>P2C!E183*1.1</f>
        <v>0</v>
      </c>
      <c r="F183" s="150">
        <f>P2C!F183*1.1</f>
        <v>0</v>
      </c>
      <c r="G183" s="150">
        <f>P2C!G183*1.1</f>
        <v>0</v>
      </c>
      <c r="H183" s="150">
        <f>P2C!H183*1.1</f>
        <v>352.85531424000004</v>
      </c>
    </row>
    <row r="184" spans="1:8">
      <c r="A184" s="152" t="str">
        <f>P2C!A184</f>
        <v>33 KV</v>
      </c>
      <c r="B184" s="153" t="str">
        <f>P2C!B184</f>
        <v>220/132/33 KV GORAUL</v>
      </c>
      <c r="C184" s="150">
        <f>P2C!C184*1.1</f>
        <v>1.9148448</v>
      </c>
      <c r="D184" s="150">
        <f>P2C!D184*1.1</f>
        <v>0</v>
      </c>
      <c r="E184" s="150">
        <f>P2C!E184*1.1</f>
        <v>0</v>
      </c>
      <c r="F184" s="150">
        <f>P2C!F184*1.1</f>
        <v>0</v>
      </c>
      <c r="G184" s="150">
        <f>P2C!G184*1.1</f>
        <v>0</v>
      </c>
      <c r="H184" s="150">
        <f>P2C!H184*1.1</f>
        <v>1.9148448</v>
      </c>
    </row>
    <row r="185" spans="1:8">
      <c r="A185" s="152" t="str">
        <f>P2C!A185</f>
        <v>33 KV</v>
      </c>
      <c r="B185" s="153" t="str">
        <f>P2C!B185</f>
        <v>220/132/33 KV Gopalganj</v>
      </c>
      <c r="C185" s="150">
        <f>P2C!C185*1.1</f>
        <v>605.08307376000005</v>
      </c>
      <c r="D185" s="150">
        <f>P2C!D185*1.1</f>
        <v>0</v>
      </c>
      <c r="E185" s="150">
        <f>P2C!E185*1.1</f>
        <v>0</v>
      </c>
      <c r="F185" s="150">
        <f>P2C!F185*1.1</f>
        <v>0</v>
      </c>
      <c r="G185" s="150">
        <f>P2C!G185*1.1</f>
        <v>0</v>
      </c>
      <c r="H185" s="150">
        <f>P2C!H185*1.1</f>
        <v>605.08307376000005</v>
      </c>
    </row>
    <row r="186" spans="1:8">
      <c r="A186" s="152" t="str">
        <f>P2C!A186</f>
        <v>33 KV</v>
      </c>
      <c r="B186" s="153" t="str">
        <f>P2C!B186</f>
        <v>220/132/33 KV Hazipur</v>
      </c>
      <c r="C186" s="150">
        <f>P2C!C186*1.1</f>
        <v>0</v>
      </c>
      <c r="D186" s="150">
        <f>P2C!D186*1.1</f>
        <v>0</v>
      </c>
      <c r="E186" s="150">
        <f>P2C!E186*1.1</f>
        <v>0</v>
      </c>
      <c r="F186" s="150">
        <f>P2C!F186*1.1</f>
        <v>0</v>
      </c>
      <c r="G186" s="150">
        <f>P2C!G186*1.1</f>
        <v>0</v>
      </c>
      <c r="H186" s="150">
        <f>P2C!H186*1.1</f>
        <v>0</v>
      </c>
    </row>
    <row r="187" spans="1:8">
      <c r="A187" s="152" t="str">
        <f>P2C!A187</f>
        <v>33 KV</v>
      </c>
      <c r="B187" s="153" t="str">
        <f>P2C!B187</f>
        <v>220/132/33 KV Laukahi</v>
      </c>
      <c r="C187" s="150">
        <f>P2C!C187*1.1</f>
        <v>188.32074095999999</v>
      </c>
      <c r="D187" s="150">
        <f>P2C!D187*1.1</f>
        <v>0</v>
      </c>
      <c r="E187" s="150">
        <f>P2C!E187*1.1</f>
        <v>0</v>
      </c>
      <c r="F187" s="150">
        <f>P2C!F187*1.1</f>
        <v>0</v>
      </c>
      <c r="G187" s="150">
        <f>P2C!G187*1.1</f>
        <v>0</v>
      </c>
      <c r="H187" s="150">
        <f>P2C!H187*1.1</f>
        <v>188.32074095999999</v>
      </c>
    </row>
    <row r="188" spans="1:8">
      <c r="A188" s="152" t="str">
        <f>P2C!A188</f>
        <v>33 KV</v>
      </c>
      <c r="B188" s="153" t="str">
        <f>P2C!B188</f>
        <v>220/132/33 KV Madhepura</v>
      </c>
      <c r="C188" s="150">
        <f>P2C!C188*1.1</f>
        <v>321.01404456</v>
      </c>
      <c r="D188" s="150">
        <f>P2C!D188*1.1</f>
        <v>0</v>
      </c>
      <c r="E188" s="150">
        <f>P2C!E188*1.1</f>
        <v>0</v>
      </c>
      <c r="F188" s="150">
        <f>P2C!F188*1.1</f>
        <v>0</v>
      </c>
      <c r="G188" s="150">
        <f>P2C!G188*1.1</f>
        <v>0</v>
      </c>
      <c r="H188" s="150">
        <f>P2C!H188*1.1</f>
        <v>321.01404456</v>
      </c>
    </row>
    <row r="189" spans="1:8">
      <c r="A189" s="152" t="str">
        <f>P2C!A189</f>
        <v>33 KV</v>
      </c>
      <c r="B189" s="153" t="str">
        <f>P2C!B189</f>
        <v>220/132/33 KV Motipur</v>
      </c>
      <c r="C189" s="150">
        <f>P2C!C189*1.1</f>
        <v>245.6554452</v>
      </c>
      <c r="D189" s="150">
        <f>P2C!D189*1.1</f>
        <v>0</v>
      </c>
      <c r="E189" s="150">
        <f>P2C!E189*1.1</f>
        <v>0</v>
      </c>
      <c r="F189" s="150">
        <f>P2C!F189*1.1</f>
        <v>0</v>
      </c>
      <c r="G189" s="150">
        <f>P2C!G189*1.1</f>
        <v>0</v>
      </c>
      <c r="H189" s="150">
        <f>P2C!H189*1.1</f>
        <v>245.6554452</v>
      </c>
    </row>
    <row r="190" spans="1:8">
      <c r="A190" s="152" t="str">
        <f>P2C!A190</f>
        <v>33 KV</v>
      </c>
      <c r="B190" s="153" t="str">
        <f>P2C!B190</f>
        <v>220/132/33 KV Musahari</v>
      </c>
      <c r="C190" s="150">
        <f>P2C!C190*1.1</f>
        <v>440.79807288000001</v>
      </c>
      <c r="D190" s="150">
        <f>P2C!D190*1.1</f>
        <v>0</v>
      </c>
      <c r="E190" s="150">
        <f>P2C!E190*1.1</f>
        <v>0</v>
      </c>
      <c r="F190" s="150">
        <f>P2C!F190*1.1</f>
        <v>0</v>
      </c>
      <c r="G190" s="150">
        <f>P2C!G190*1.1</f>
        <v>0</v>
      </c>
      <c r="H190" s="150">
        <f>P2C!H190*1.1</f>
        <v>440.79807288000001</v>
      </c>
    </row>
    <row r="191" spans="1:8">
      <c r="A191" s="152" t="str">
        <f>P2C!A191</f>
        <v>33 KV</v>
      </c>
      <c r="B191" s="153" t="str">
        <f>P2C!B191</f>
        <v>220/132/33 KV Samastipur (new)</v>
      </c>
      <c r="C191" s="150">
        <f>P2C!C191*1.1</f>
        <v>179.64004080000001</v>
      </c>
      <c r="D191" s="150">
        <f>P2C!D191*1.1</f>
        <v>0</v>
      </c>
      <c r="E191" s="150">
        <f>P2C!E191*1.1</f>
        <v>0</v>
      </c>
      <c r="F191" s="150">
        <f>P2C!F191*1.1</f>
        <v>0</v>
      </c>
      <c r="G191" s="150">
        <f>P2C!G191*1.1</f>
        <v>0</v>
      </c>
      <c r="H191" s="150">
        <f>P2C!H191*1.1</f>
        <v>179.64004080000001</v>
      </c>
    </row>
    <row r="192" spans="1:8">
      <c r="A192" s="152" t="str">
        <f>P2C!A192</f>
        <v>33 KV</v>
      </c>
      <c r="B192" s="153" t="str">
        <f>P2C!B192</f>
        <v>132/33 KV Araria</v>
      </c>
      <c r="C192" s="150">
        <f>P2C!C192*1.1</f>
        <v>341.71300944000001</v>
      </c>
      <c r="D192" s="150">
        <f>P2C!D192*1.1</f>
        <v>0</v>
      </c>
      <c r="E192" s="150">
        <f>P2C!E192*1.1</f>
        <v>0</v>
      </c>
      <c r="F192" s="150">
        <f>P2C!F192*1.1</f>
        <v>0</v>
      </c>
      <c r="G192" s="150">
        <f>P2C!G192*1.1</f>
        <v>0</v>
      </c>
      <c r="H192" s="150">
        <f>P2C!H192*1.1</f>
        <v>341.71300944000001</v>
      </c>
    </row>
    <row r="193" spans="1:8">
      <c r="A193" s="152" t="str">
        <f>P2C!A193</f>
        <v>33 KV</v>
      </c>
      <c r="B193" s="153" t="str">
        <f>P2C!B193</f>
        <v>132/33 KV Araria</v>
      </c>
      <c r="C193" s="150">
        <f>P2C!C193*1.1</f>
        <v>0</v>
      </c>
      <c r="D193" s="150">
        <f>P2C!D193*1.1</f>
        <v>0</v>
      </c>
      <c r="E193" s="150">
        <f>P2C!E193*1.1</f>
        <v>0</v>
      </c>
      <c r="F193" s="150">
        <f>P2C!F193*1.1</f>
        <v>0</v>
      </c>
      <c r="G193" s="150">
        <f>P2C!G193*1.1</f>
        <v>0</v>
      </c>
      <c r="H193" s="150">
        <f>P2C!H193*1.1</f>
        <v>0</v>
      </c>
    </row>
    <row r="194" spans="1:8">
      <c r="A194" s="152" t="str">
        <f>P2C!A194</f>
        <v>33 KV</v>
      </c>
      <c r="B194" s="153" t="str">
        <f>P2C!B194</f>
        <v>132/33 KV Baisi</v>
      </c>
      <c r="C194" s="150">
        <f>P2C!C194*1.1</f>
        <v>149.19164304</v>
      </c>
      <c r="D194" s="150">
        <f>P2C!D194*1.1</f>
        <v>0</v>
      </c>
      <c r="E194" s="150">
        <f>P2C!E194*1.1</f>
        <v>0</v>
      </c>
      <c r="F194" s="150">
        <f>P2C!F194*1.1</f>
        <v>0</v>
      </c>
      <c r="G194" s="150">
        <f>P2C!G194*1.1</f>
        <v>0</v>
      </c>
      <c r="H194" s="150">
        <f>P2C!H194*1.1</f>
        <v>149.19164304</v>
      </c>
    </row>
    <row r="195" spans="1:8">
      <c r="A195" s="152" t="str">
        <f>P2C!A195</f>
        <v>33 KV</v>
      </c>
      <c r="B195" s="153" t="str">
        <f>P2C!B195</f>
        <v>132/33 KV Banka</v>
      </c>
      <c r="C195" s="150">
        <f>P2C!C195*1.1</f>
        <v>0</v>
      </c>
      <c r="D195" s="150">
        <f>P2C!D195*1.1</f>
        <v>0</v>
      </c>
      <c r="E195" s="150">
        <f>P2C!E195*1.1</f>
        <v>369.41071728000003</v>
      </c>
      <c r="F195" s="150">
        <f>P2C!F195*1.1</f>
        <v>0</v>
      </c>
      <c r="G195" s="150">
        <f>P2C!G195*1.1</f>
        <v>0</v>
      </c>
      <c r="H195" s="150">
        <f>P2C!H195*1.1</f>
        <v>369.41071728000003</v>
      </c>
    </row>
    <row r="196" spans="1:8">
      <c r="A196" s="152" t="str">
        <f>P2C!A196</f>
        <v>33 KV</v>
      </c>
      <c r="B196" s="153" t="str">
        <f>P2C!B196</f>
        <v>132/33 KV Banka(New)</v>
      </c>
      <c r="C196" s="150">
        <f>P2C!C196*1.1</f>
        <v>0</v>
      </c>
      <c r="D196" s="150">
        <f>P2C!D196*1.1</f>
        <v>0</v>
      </c>
      <c r="E196" s="150">
        <f>P2C!E196*1.1</f>
        <v>92.580100799999997</v>
      </c>
      <c r="F196" s="150">
        <f>P2C!F196*1.1</f>
        <v>0</v>
      </c>
      <c r="G196" s="150">
        <f>P2C!G196*1.1</f>
        <v>0</v>
      </c>
      <c r="H196" s="150">
        <f>P2C!H196*1.1</f>
        <v>92.580100799999997</v>
      </c>
    </row>
    <row r="197" spans="1:8">
      <c r="A197" s="152" t="str">
        <f>P2C!A197</f>
        <v>33 KV</v>
      </c>
      <c r="B197" s="153" t="str">
        <f>P2C!B197</f>
        <v>132/33 KV Banmankhi</v>
      </c>
      <c r="C197" s="150">
        <f>P2C!C197*1.1</f>
        <v>158.65341888000003</v>
      </c>
      <c r="D197" s="150">
        <f>P2C!D197*1.1</f>
        <v>0</v>
      </c>
      <c r="E197" s="150">
        <f>P2C!E197*1.1</f>
        <v>0</v>
      </c>
      <c r="F197" s="150">
        <f>P2C!F197*1.1</f>
        <v>0</v>
      </c>
      <c r="G197" s="150">
        <f>P2C!G197*1.1</f>
        <v>0</v>
      </c>
      <c r="H197" s="150">
        <f>P2C!H197*1.1</f>
        <v>158.65341888000003</v>
      </c>
    </row>
    <row r="198" spans="1:8">
      <c r="A198" s="152" t="str">
        <f>P2C!A198</f>
        <v>33 KV</v>
      </c>
      <c r="B198" s="153" t="str">
        <f>P2C!B198</f>
        <v>132/33 KV Barsoi</v>
      </c>
      <c r="C198" s="150">
        <f>P2C!C198*1.1</f>
        <v>300.17910911999996</v>
      </c>
      <c r="D198" s="150">
        <f>P2C!D198*1.1</f>
        <v>0</v>
      </c>
      <c r="E198" s="150">
        <f>P2C!E198*1.1</f>
        <v>0</v>
      </c>
      <c r="F198" s="150">
        <f>P2C!F198*1.1</f>
        <v>0</v>
      </c>
      <c r="G198" s="150">
        <f>P2C!G198*1.1</f>
        <v>0</v>
      </c>
      <c r="H198" s="150">
        <f>P2C!H198*1.1</f>
        <v>300.17910911999996</v>
      </c>
    </row>
    <row r="199" spans="1:8">
      <c r="A199" s="152" t="str">
        <f>P2C!A199</f>
        <v>33 KV</v>
      </c>
      <c r="B199" s="153" t="str">
        <f>P2C!B199</f>
        <v>132/33 KV Bhagalpur(New)</v>
      </c>
      <c r="C199" s="150">
        <f>P2C!C199*1.1</f>
        <v>0</v>
      </c>
      <c r="D199" s="150">
        <f>P2C!D199*1.1</f>
        <v>0</v>
      </c>
      <c r="E199" s="150">
        <f>P2C!E199*1.1</f>
        <v>136.36434503999999</v>
      </c>
      <c r="F199" s="150">
        <f>P2C!F199*1.1</f>
        <v>0</v>
      </c>
      <c r="G199" s="150">
        <f>P2C!G199*1.1</f>
        <v>0</v>
      </c>
      <c r="H199" s="150">
        <f>P2C!H199*1.1</f>
        <v>136.36434503999999</v>
      </c>
    </row>
    <row r="200" spans="1:8">
      <c r="A200" s="152" t="str">
        <f>P2C!A200</f>
        <v>33 KV</v>
      </c>
      <c r="B200" s="153" t="str">
        <f>P2C!B200</f>
        <v>132/33 KV Dhamdaha</v>
      </c>
      <c r="C200" s="150">
        <f>P2C!C200*1.1</f>
        <v>141.45529992000002</v>
      </c>
      <c r="D200" s="150">
        <f>P2C!D200*1.1</f>
        <v>0</v>
      </c>
      <c r="E200" s="150">
        <f>P2C!E200*1.1</f>
        <v>0</v>
      </c>
      <c r="F200" s="150">
        <f>P2C!F200*1.1</f>
        <v>0</v>
      </c>
      <c r="G200" s="150">
        <f>P2C!G200*1.1</f>
        <v>0</v>
      </c>
      <c r="H200" s="150">
        <f>P2C!H200*1.1</f>
        <v>141.45529992000002</v>
      </c>
    </row>
    <row r="201" spans="1:8">
      <c r="A201" s="152" t="str">
        <f>P2C!A201</f>
        <v>33 KV</v>
      </c>
      <c r="B201" s="153" t="str">
        <f>P2C!B201</f>
        <v>132/33 KV Forbisganj</v>
      </c>
      <c r="C201" s="150">
        <f>P2C!C201*1.1</f>
        <v>359.43325704000006</v>
      </c>
      <c r="D201" s="150">
        <f>P2C!D201*1.1</f>
        <v>0</v>
      </c>
      <c r="E201" s="150">
        <f>P2C!E201*1.1</f>
        <v>0</v>
      </c>
      <c r="F201" s="150">
        <f>P2C!F201*1.1</f>
        <v>0</v>
      </c>
      <c r="G201" s="150">
        <f>P2C!G201*1.1</f>
        <v>0</v>
      </c>
      <c r="H201" s="150">
        <f>P2C!H201*1.1</f>
        <v>359.43325704000006</v>
      </c>
    </row>
    <row r="202" spans="1:8">
      <c r="A202" s="152" t="str">
        <f>P2C!A202</f>
        <v>33 KV</v>
      </c>
      <c r="B202" s="153" t="str">
        <f>P2C!B202</f>
        <v>132/33 KV Jamalpur</v>
      </c>
      <c r="C202" s="150">
        <f>P2C!C202*1.1</f>
        <v>0</v>
      </c>
      <c r="D202" s="150">
        <f>P2C!D202*1.1</f>
        <v>0</v>
      </c>
      <c r="E202" s="150">
        <f>P2C!E202*1.1</f>
        <v>432.48410832000002</v>
      </c>
      <c r="F202" s="150">
        <f>P2C!F202*1.1</f>
        <v>0</v>
      </c>
      <c r="G202" s="150">
        <f>P2C!G202*1.1</f>
        <v>0</v>
      </c>
      <c r="H202" s="150">
        <f>P2C!H202*1.1</f>
        <v>432.48410832000002</v>
      </c>
    </row>
    <row r="203" spans="1:8">
      <c r="A203" s="152" t="str">
        <f>P2C!A203</f>
        <v>33 KV</v>
      </c>
      <c r="B203" s="153" t="str">
        <f>P2C!B203</f>
        <v>132/33 KV Jamui</v>
      </c>
      <c r="C203" s="150">
        <f>P2C!C203*1.1</f>
        <v>0</v>
      </c>
      <c r="D203" s="150">
        <f>P2C!D203*1.1</f>
        <v>0</v>
      </c>
      <c r="E203" s="150">
        <f>P2C!E203*1.1</f>
        <v>554.78600496000001</v>
      </c>
      <c r="F203" s="150">
        <f>P2C!F203*1.1</f>
        <v>0</v>
      </c>
      <c r="G203" s="150">
        <f>P2C!G203*1.1</f>
        <v>0</v>
      </c>
      <c r="H203" s="150">
        <f>P2C!H203*1.1</f>
        <v>554.78600496000001</v>
      </c>
    </row>
    <row r="204" spans="1:8">
      <c r="A204" s="152" t="str">
        <f>P2C!A204</f>
        <v>33 KV</v>
      </c>
      <c r="B204" s="153" t="str">
        <f>P2C!B204</f>
        <v>132/33 KV Jamui(New)</v>
      </c>
      <c r="C204" s="150">
        <f>P2C!C204*1.1</f>
        <v>0</v>
      </c>
      <c r="D204" s="150">
        <f>P2C!D204*1.1</f>
        <v>0</v>
      </c>
      <c r="E204" s="150">
        <f>P2C!E204*1.1</f>
        <v>137.08621872000001</v>
      </c>
      <c r="F204" s="150">
        <f>P2C!F204*1.1</f>
        <v>0</v>
      </c>
      <c r="G204" s="150">
        <f>P2C!G204*1.1</f>
        <v>0</v>
      </c>
      <c r="H204" s="150">
        <f>P2C!H204*1.1</f>
        <v>137.08621872000001</v>
      </c>
    </row>
    <row r="205" spans="1:8">
      <c r="A205" s="152" t="str">
        <f>P2C!A205</f>
        <v>33 KV</v>
      </c>
      <c r="B205" s="153" t="str">
        <f>P2C!B205</f>
        <v>132/33 KV Kahalgaon</v>
      </c>
      <c r="C205" s="150">
        <f>P2C!C205*1.1</f>
        <v>0</v>
      </c>
      <c r="D205" s="150">
        <f>P2C!D205*1.1</f>
        <v>0</v>
      </c>
      <c r="E205" s="150">
        <f>P2C!E205*1.1</f>
        <v>359.93064623999999</v>
      </c>
      <c r="F205" s="150">
        <f>P2C!F205*1.1</f>
        <v>0</v>
      </c>
      <c r="G205" s="150">
        <f>P2C!G205*1.1</f>
        <v>0</v>
      </c>
      <c r="H205" s="150">
        <f>P2C!H205*1.1</f>
        <v>359.93064623999999</v>
      </c>
    </row>
    <row r="206" spans="1:8">
      <c r="A206" s="152" t="str">
        <f>P2C!A206</f>
        <v>33 KV</v>
      </c>
      <c r="B206" s="153" t="str">
        <f>P2C!B206</f>
        <v>132/33 KV Katihar</v>
      </c>
      <c r="C206" s="150">
        <f>P2C!C206*1.1</f>
        <v>407.35831752000001</v>
      </c>
      <c r="D206" s="150">
        <f>P2C!D206*1.1</f>
        <v>0</v>
      </c>
      <c r="E206" s="150">
        <f>P2C!E206*1.1</f>
        <v>0</v>
      </c>
      <c r="F206" s="150">
        <f>P2C!F206*1.1</f>
        <v>0</v>
      </c>
      <c r="G206" s="150">
        <f>P2C!G206*1.1</f>
        <v>0</v>
      </c>
      <c r="H206" s="150">
        <f>P2C!H206*1.1</f>
        <v>407.35831752000001</v>
      </c>
    </row>
    <row r="207" spans="1:8">
      <c r="A207" s="152" t="str">
        <f>P2C!A207</f>
        <v>33 KV</v>
      </c>
      <c r="B207" s="153" t="str">
        <f>P2C!B207</f>
        <v>132/33 KV Kishanganj</v>
      </c>
      <c r="C207" s="150">
        <f>P2C!C207*1.1</f>
        <v>328.15880592000002</v>
      </c>
      <c r="D207" s="150">
        <f>P2C!D207*1.1</f>
        <v>0</v>
      </c>
      <c r="E207" s="150">
        <f>P2C!E207*1.1</f>
        <v>0</v>
      </c>
      <c r="F207" s="150">
        <f>P2C!F207*1.1</f>
        <v>0</v>
      </c>
      <c r="G207" s="150">
        <f>P2C!G207*1.1</f>
        <v>0</v>
      </c>
      <c r="H207" s="150">
        <f>P2C!H207*1.1</f>
        <v>328.15880592000002</v>
      </c>
    </row>
    <row r="208" spans="1:8">
      <c r="A208" s="152" t="str">
        <f>P2C!A208</f>
        <v>33 KV</v>
      </c>
      <c r="B208" s="153" t="str">
        <f>P2C!B208</f>
        <v>132/33 KV Lakhisarai</v>
      </c>
      <c r="C208" s="150">
        <f>P2C!C208*1.1</f>
        <v>0</v>
      </c>
      <c r="D208" s="150">
        <f>P2C!D208*1.1</f>
        <v>0</v>
      </c>
      <c r="E208" s="150">
        <f>P2C!E208*1.1</f>
        <v>515.71602456000005</v>
      </c>
      <c r="F208" s="150">
        <f>P2C!F208*1.1</f>
        <v>0</v>
      </c>
      <c r="G208" s="150">
        <f>P2C!G208*1.1</f>
        <v>0</v>
      </c>
      <c r="H208" s="150">
        <f>P2C!H208*1.1</f>
        <v>515.71602456000005</v>
      </c>
    </row>
    <row r="209" spans="1:8">
      <c r="A209" s="152" t="str">
        <f>P2C!A209</f>
        <v>33 KV</v>
      </c>
      <c r="B209" s="153" t="str">
        <f>P2C!B209</f>
        <v>132/33 KV Naugachia</v>
      </c>
      <c r="C209" s="150">
        <f>P2C!C209*1.1</f>
        <v>0</v>
      </c>
      <c r="D209" s="150">
        <f>P2C!D209*1.1</f>
        <v>0</v>
      </c>
      <c r="E209" s="150">
        <f>P2C!E209*1.1</f>
        <v>289.21165416000002</v>
      </c>
      <c r="F209" s="150">
        <f>P2C!F209*1.1</f>
        <v>0</v>
      </c>
      <c r="G209" s="150">
        <f>P2C!G209*1.1</f>
        <v>0</v>
      </c>
      <c r="H209" s="150">
        <f>P2C!H209*1.1</f>
        <v>289.21165416000002</v>
      </c>
    </row>
    <row r="210" spans="1:8">
      <c r="A210" s="152" t="str">
        <f>P2C!A210</f>
        <v>33 KV</v>
      </c>
      <c r="B210" s="153" t="str">
        <f>P2C!B210</f>
        <v>132/33 KV PALASI</v>
      </c>
      <c r="C210" s="150">
        <f>P2C!C210*1.1</f>
        <v>3.1917600000000004</v>
      </c>
      <c r="D210" s="150">
        <f>P2C!D210*1.1</f>
        <v>0</v>
      </c>
      <c r="E210" s="150">
        <f>P2C!E210*1.1</f>
        <v>0</v>
      </c>
      <c r="F210" s="150">
        <f>P2C!F210*1.1</f>
        <v>0</v>
      </c>
      <c r="G210" s="150">
        <f>P2C!G210*1.1</f>
        <v>0</v>
      </c>
      <c r="H210" s="150">
        <f>P2C!H210*1.1</f>
        <v>3.1917600000000004</v>
      </c>
    </row>
    <row r="211" spans="1:8">
      <c r="A211" s="152" t="str">
        <f>P2C!A211</f>
        <v>33 KV</v>
      </c>
      <c r="B211" s="153" t="str">
        <f>P2C!B211</f>
        <v>132/33 KV Purnea</v>
      </c>
      <c r="C211" s="150">
        <f>P2C!C211*1.1</f>
        <v>681.34267344</v>
      </c>
      <c r="D211" s="150">
        <f>P2C!D211*1.1</f>
        <v>0</v>
      </c>
      <c r="E211" s="150">
        <f>P2C!E211*1.1</f>
        <v>0</v>
      </c>
      <c r="F211" s="150">
        <f>P2C!F211*1.1</f>
        <v>0</v>
      </c>
      <c r="G211" s="150">
        <f>P2C!G211*1.1</f>
        <v>0</v>
      </c>
      <c r="H211" s="150">
        <f>P2C!H211*1.1</f>
        <v>681.34267344</v>
      </c>
    </row>
    <row r="212" spans="1:8">
      <c r="A212" s="152" t="str">
        <f>P2C!A212</f>
        <v>33 KV</v>
      </c>
      <c r="B212" s="153" t="str">
        <f>P2C!B212</f>
        <v>132/33 KV Sabour</v>
      </c>
      <c r="C212" s="150">
        <f>P2C!C212*1.1</f>
        <v>0</v>
      </c>
      <c r="D212" s="150">
        <f>P2C!D212*1.1</f>
        <v>0</v>
      </c>
      <c r="E212" s="150">
        <f>P2C!E212*1.1</f>
        <v>525.51888048000001</v>
      </c>
      <c r="F212" s="150">
        <f>P2C!F212*1.1</f>
        <v>0</v>
      </c>
      <c r="G212" s="150">
        <f>P2C!G212*1.1</f>
        <v>0</v>
      </c>
      <c r="H212" s="150">
        <f>P2C!H212*1.1</f>
        <v>525.51888048000001</v>
      </c>
    </row>
    <row r="213" spans="1:8">
      <c r="A213" s="152" t="str">
        <f>P2C!A213</f>
        <v>33 KV</v>
      </c>
      <c r="B213" s="153" t="str">
        <f>P2C!B213</f>
        <v>132/33 KV Sultanganj</v>
      </c>
      <c r="C213" s="150">
        <f>P2C!C213*1.1</f>
        <v>0</v>
      </c>
      <c r="D213" s="150">
        <f>P2C!D213*1.1</f>
        <v>0</v>
      </c>
      <c r="E213" s="150">
        <f>P2C!E213*1.1</f>
        <v>359.62455671999999</v>
      </c>
      <c r="F213" s="150">
        <f>P2C!F213*1.1</f>
        <v>0</v>
      </c>
      <c r="G213" s="150">
        <f>P2C!G213*1.1</f>
        <v>0</v>
      </c>
      <c r="H213" s="150">
        <f>P2C!H213*1.1</f>
        <v>359.62455671999999</v>
      </c>
    </row>
    <row r="214" spans="1:8">
      <c r="A214" s="152" t="str">
        <f>P2C!A214</f>
        <v>33 KV</v>
      </c>
      <c r="B214" s="153" t="str">
        <f>P2C!B214</f>
        <v>132/33 KV Tarapur</v>
      </c>
      <c r="C214" s="150">
        <f>P2C!C214*1.1</f>
        <v>0</v>
      </c>
      <c r="D214" s="150">
        <f>P2C!D214*1.1</f>
        <v>0</v>
      </c>
      <c r="E214" s="150">
        <f>P2C!E214*1.1</f>
        <v>160.13292768000002</v>
      </c>
      <c r="F214" s="150">
        <f>P2C!F214*1.1</f>
        <v>0</v>
      </c>
      <c r="G214" s="150">
        <f>P2C!G214*1.1</f>
        <v>0</v>
      </c>
      <c r="H214" s="150">
        <f>P2C!H214*1.1</f>
        <v>160.13292768000002</v>
      </c>
    </row>
    <row r="215" spans="1:8">
      <c r="A215" s="152" t="str">
        <f>P2C!A215</f>
        <v>33 KV</v>
      </c>
      <c r="B215" s="153" t="str">
        <f>P2C!B215</f>
        <v>132/33 Manihari</v>
      </c>
      <c r="C215" s="150">
        <f>P2C!C215*1.1</f>
        <v>155.9684676</v>
      </c>
      <c r="D215" s="150">
        <f>P2C!D215*1.1</f>
        <v>0</v>
      </c>
      <c r="E215" s="150">
        <f>P2C!E215*1.1</f>
        <v>0</v>
      </c>
      <c r="F215" s="150">
        <f>P2C!F215*1.1</f>
        <v>0</v>
      </c>
      <c r="G215" s="150">
        <f>P2C!G215*1.1</f>
        <v>0</v>
      </c>
      <c r="H215" s="150">
        <f>P2C!H215*1.1</f>
        <v>155.9684676</v>
      </c>
    </row>
    <row r="216" spans="1:8">
      <c r="A216" s="152" t="str">
        <f>P2C!A216</f>
        <v>33 KV</v>
      </c>
      <c r="B216" s="153" t="str">
        <f>P2C!B216</f>
        <v>220/132 KV Jamalpur GIS</v>
      </c>
      <c r="C216" s="150">
        <f>P2C!C216*1.1</f>
        <v>0</v>
      </c>
      <c r="D216" s="150">
        <f>P2C!D216*1.1</f>
        <v>0</v>
      </c>
      <c r="E216" s="150">
        <f>P2C!E216*1.1</f>
        <v>108.02040744</v>
      </c>
      <c r="F216" s="150">
        <f>P2C!F216*1.1</f>
        <v>0</v>
      </c>
      <c r="G216" s="150">
        <f>P2C!G216*1.1</f>
        <v>0</v>
      </c>
      <c r="H216" s="150">
        <f>P2C!H216*1.1</f>
        <v>108.02040744</v>
      </c>
    </row>
    <row r="217" spans="1:8">
      <c r="A217" s="152" t="str">
        <f>P2C!A217</f>
        <v>33 KV</v>
      </c>
      <c r="B217" s="153" t="str">
        <f>P2C!B217</f>
        <v>220/132 KV Sabour New GIS(BGCL)</v>
      </c>
      <c r="C217" s="150">
        <f>P2C!C217*1.1</f>
        <v>0</v>
      </c>
      <c r="D217" s="150">
        <f>P2C!D217*1.1</f>
        <v>0</v>
      </c>
      <c r="E217" s="150">
        <f>P2C!E217*1.1</f>
        <v>224.13602376</v>
      </c>
      <c r="F217" s="150">
        <f>P2C!F217*1.1</f>
        <v>0</v>
      </c>
      <c r="G217" s="150">
        <f>P2C!G217*1.1</f>
        <v>0</v>
      </c>
      <c r="H217" s="150">
        <f>P2C!H217*1.1</f>
        <v>224.13602376</v>
      </c>
    </row>
    <row r="218" spans="1:8">
      <c r="A218" s="152" t="str">
        <f>P2C!A218</f>
        <v>33 KV</v>
      </c>
      <c r="B218" s="153" t="str">
        <f>P2C!B218</f>
        <v>220/132/33 KV Kishanganj (new)</v>
      </c>
      <c r="C218" s="150">
        <f>P2C!C218*1.1</f>
        <v>161.60970671999999</v>
      </c>
      <c r="D218" s="150">
        <f>P2C!D218*1.1</f>
        <v>0</v>
      </c>
      <c r="E218" s="150">
        <f>P2C!E218*1.1</f>
        <v>0</v>
      </c>
      <c r="F218" s="150">
        <f>P2C!F218*1.1</f>
        <v>0</v>
      </c>
      <c r="G218" s="150">
        <f>P2C!G218*1.1</f>
        <v>0</v>
      </c>
      <c r="H218" s="150">
        <f>P2C!H218*1.1</f>
        <v>161.60970671999999</v>
      </c>
    </row>
    <row r="219" spans="1:8">
      <c r="A219" s="152" t="str">
        <f>P2C!A219</f>
        <v>33 KV</v>
      </c>
      <c r="B219" s="153" t="str">
        <f>P2C!B219</f>
        <v>220/132/33 KV Kishanganj (new)</v>
      </c>
      <c r="C219" s="150">
        <f>P2C!C219*1.1</f>
        <v>0</v>
      </c>
      <c r="D219" s="150">
        <f>P2C!D219*1.1</f>
        <v>0</v>
      </c>
      <c r="E219" s="150">
        <f>P2C!E219*1.1</f>
        <v>0</v>
      </c>
      <c r="F219" s="150">
        <f>P2C!F219*1.1</f>
        <v>0</v>
      </c>
      <c r="G219" s="150">
        <f>P2C!G219*1.1</f>
        <v>0</v>
      </c>
      <c r="H219" s="150">
        <f>P2C!H219*1.1</f>
        <v>0</v>
      </c>
    </row>
    <row r="220" spans="1:8">
      <c r="A220" s="152" t="str">
        <f>P2C!A220</f>
        <v>33 KV</v>
      </c>
      <c r="B220" s="153" t="str">
        <f>P2C!B220</f>
        <v>132/33 KV Bakhri</v>
      </c>
      <c r="C220" s="150">
        <f>P2C!C220*1.1</f>
        <v>83.912505600000003</v>
      </c>
      <c r="D220" s="150">
        <f>P2C!D220*1.1</f>
        <v>0</v>
      </c>
      <c r="E220" s="150">
        <f>P2C!E220*1.1</f>
        <v>0</v>
      </c>
      <c r="F220" s="150">
        <f>P2C!F220*1.1</f>
        <v>0</v>
      </c>
      <c r="G220" s="150">
        <f>P2C!G220*1.1</f>
        <v>0</v>
      </c>
      <c r="H220" s="150">
        <f>P2C!H220*1.1</f>
        <v>83.912505600000003</v>
      </c>
    </row>
    <row r="221" spans="1:8">
      <c r="A221" s="152" t="str">
        <f>P2C!A221</f>
        <v>33 KV</v>
      </c>
      <c r="B221" s="153" t="str">
        <f>P2C!B221</f>
        <v>132/33 KV Khagaria</v>
      </c>
      <c r="C221" s="150">
        <f>P2C!C221*1.1</f>
        <v>258.88784328000003</v>
      </c>
      <c r="D221" s="150">
        <f>P2C!D221*1.1</f>
        <v>0</v>
      </c>
      <c r="E221" s="150">
        <f>P2C!E221*1.1</f>
        <v>0</v>
      </c>
      <c r="F221" s="150">
        <f>P2C!F221*1.1</f>
        <v>0</v>
      </c>
      <c r="G221" s="150">
        <f>P2C!G221*1.1</f>
        <v>0</v>
      </c>
      <c r="H221" s="150">
        <f>P2C!H221*1.1</f>
        <v>258.88784328000003</v>
      </c>
    </row>
    <row r="222" spans="1:8">
      <c r="A222" s="152" t="str">
        <f>P2C!A222</f>
        <v>33 KV</v>
      </c>
      <c r="B222" s="153" t="str">
        <f>P2C!B222</f>
        <v>132/33 KV Majhaul</v>
      </c>
      <c r="C222" s="150">
        <f>P2C!C222*1.1</f>
        <v>239.33542512000002</v>
      </c>
      <c r="D222" s="150">
        <f>P2C!D222*1.1</f>
        <v>0</v>
      </c>
      <c r="E222" s="150">
        <f>P2C!E222*1.1</f>
        <v>0</v>
      </c>
      <c r="F222" s="150">
        <f>P2C!F222*1.1</f>
        <v>0</v>
      </c>
      <c r="G222" s="150">
        <f>P2C!G222*1.1</f>
        <v>0</v>
      </c>
      <c r="H222" s="150">
        <f>P2C!H222*1.1</f>
        <v>239.33542512000002</v>
      </c>
    </row>
    <row r="223" spans="1:8">
      <c r="A223" s="152" t="str">
        <f>P2C!A223</f>
        <v>33 KV</v>
      </c>
      <c r="B223" s="153" t="str">
        <f>P2C!B223</f>
        <v>132/33 KV Teghra</v>
      </c>
      <c r="C223" s="150">
        <f>P2C!C223*1.1</f>
        <v>108.31831560000002</v>
      </c>
      <c r="D223" s="150">
        <f>P2C!D223*1.1</f>
        <v>0</v>
      </c>
      <c r="E223" s="150">
        <f>P2C!E223*1.1</f>
        <v>0</v>
      </c>
      <c r="F223" s="150">
        <f>P2C!F223*1.1</f>
        <v>0</v>
      </c>
      <c r="G223" s="150">
        <f>P2C!G223*1.1</f>
        <v>0</v>
      </c>
      <c r="H223" s="150">
        <f>P2C!H223*1.1</f>
        <v>108.31831560000002</v>
      </c>
    </row>
    <row r="224" spans="1:8">
      <c r="A224" s="152" t="str">
        <f>P2C!A224</f>
        <v>33 KV</v>
      </c>
      <c r="B224" s="153" t="str">
        <f>P2C!B224</f>
        <v>133 KV Balia</v>
      </c>
      <c r="C224" s="150">
        <f>P2C!C224*1.1</f>
        <v>238.47006744000001</v>
      </c>
      <c r="D224" s="150">
        <f>P2C!D224*1.1</f>
        <v>0</v>
      </c>
      <c r="E224" s="150">
        <f>P2C!E224*1.1</f>
        <v>0</v>
      </c>
      <c r="F224" s="150">
        <f>P2C!F224*1.1</f>
        <v>0</v>
      </c>
      <c r="G224" s="150">
        <f>P2C!G224*1.1</f>
        <v>0</v>
      </c>
      <c r="H224" s="150">
        <f>P2C!H224*1.1</f>
        <v>238.47006744000001</v>
      </c>
    </row>
    <row r="225" spans="1:8">
      <c r="A225" s="152" t="str">
        <f>P2C!A225</f>
        <v>33 KV</v>
      </c>
      <c r="B225" s="153" t="str">
        <f>P2C!B225</f>
        <v>220/132/33 KV Begusarai</v>
      </c>
      <c r="C225" s="150">
        <f>P2C!C225*1.1</f>
        <v>535.23875327999997</v>
      </c>
      <c r="D225" s="150">
        <f>P2C!D225*1.1</f>
        <v>0</v>
      </c>
      <c r="E225" s="150">
        <f>P2C!E225*1.1</f>
        <v>0</v>
      </c>
      <c r="F225" s="150">
        <f>P2C!F225*1.1</f>
        <v>0</v>
      </c>
      <c r="G225" s="150">
        <f>P2C!G225*1.1</f>
        <v>0</v>
      </c>
      <c r="H225" s="150">
        <f>P2C!H225*1.1</f>
        <v>535.23875327999997</v>
      </c>
    </row>
    <row r="226" spans="1:8">
      <c r="A226" s="152" t="str">
        <f>P2C!A226</f>
        <v>33 KV</v>
      </c>
      <c r="B226" s="153" t="str">
        <f>P2C!B226</f>
        <v>220/132/33kV Khagaria</v>
      </c>
      <c r="C226" s="150">
        <f>P2C!C226*1.1</f>
        <v>169.25757288000003</v>
      </c>
      <c r="D226" s="150">
        <f>P2C!D226*1.1</f>
        <v>0</v>
      </c>
      <c r="E226" s="150">
        <f>P2C!E226*1.1</f>
        <v>0</v>
      </c>
      <c r="F226" s="150">
        <f>P2C!F226*1.1</f>
        <v>0</v>
      </c>
      <c r="G226" s="150">
        <f>P2C!G226*1.1</f>
        <v>0</v>
      </c>
      <c r="H226" s="150">
        <f>P2C!H226*1.1</f>
        <v>169.25757288000003</v>
      </c>
    </row>
    <row r="227" spans="1:8">
      <c r="A227" s="152" t="s">
        <v>1597</v>
      </c>
      <c r="B227" s="152" t="s">
        <v>1260</v>
      </c>
      <c r="C227" s="152">
        <f t="shared" ref="C227:H227" si="0">SUM(C10:C226)</f>
        <v>22419.128437200008</v>
      </c>
      <c r="D227" s="152">
        <f t="shared" si="0"/>
        <v>210.11967768</v>
      </c>
      <c r="E227" s="152">
        <f t="shared" si="0"/>
        <v>26655.160057679997</v>
      </c>
      <c r="F227" s="152">
        <f t="shared" si="0"/>
        <v>246.4179432</v>
      </c>
      <c r="G227" s="152">
        <f t="shared" si="0"/>
        <v>1318.6539960000002</v>
      </c>
      <c r="H227" s="152">
        <f t="shared" si="0"/>
        <v>50849.480090639983</v>
      </c>
    </row>
    <row r="228" spans="1:8">
      <c r="A228" s="154" t="s">
        <v>1261</v>
      </c>
      <c r="B228" s="154"/>
      <c r="C228" s="154"/>
      <c r="D228" s="154"/>
      <c r="E228" s="154"/>
      <c r="F228" s="154"/>
      <c r="G228" s="154"/>
      <c r="H228" s="150">
        <f>P2C!H228*1.1</f>
        <v>3.8482091999999999</v>
      </c>
    </row>
    <row r="229" spans="1:8">
      <c r="A229" s="152" t="s">
        <v>1262</v>
      </c>
      <c r="B229" s="150"/>
      <c r="C229" s="150"/>
      <c r="D229" s="150"/>
      <c r="E229" s="150"/>
      <c r="F229" s="150"/>
      <c r="G229" s="150"/>
      <c r="H229" s="152">
        <f>H227+H228</f>
        <v>50853.328299839981</v>
      </c>
    </row>
  </sheetData>
  <mergeCells count="12">
    <mergeCell ref="A1:H1"/>
    <mergeCell ref="A228:G228"/>
    <mergeCell ref="E6:F6"/>
    <mergeCell ref="A2:H2"/>
    <mergeCell ref="A3:H3"/>
    <mergeCell ref="A4:H4"/>
    <mergeCell ref="A5:A7"/>
    <mergeCell ref="B5:B7"/>
    <mergeCell ref="C5:F5"/>
    <mergeCell ref="G5:G7"/>
    <mergeCell ref="H5:H7"/>
    <mergeCell ref="C6:D6"/>
  </mergeCells>
  <conditionalFormatting sqref="I1:I1048576">
    <cfRule type="duplicateValues" dxfId="0" priority="1"/>
  </conditionalFormatting>
  <printOptions horizontalCentered="1"/>
  <pageMargins left="0.78740157480314965" right="0.78740157480314965" top="0.78740157480314965" bottom="0.78740157480314965" header="0" footer="0"/>
  <pageSetup paperSize="9" scale="75"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B8DE3-C75D-4C69-B788-28A506FB4D3E}">
  <dimension ref="A2:E17"/>
  <sheetViews>
    <sheetView view="pageBreakPreview" workbookViewId="0">
      <selection activeCell="D27" sqref="D27"/>
    </sheetView>
  </sheetViews>
  <sheetFormatPr defaultRowHeight="15.6"/>
  <cols>
    <col min="1" max="1" width="38.109375" style="401" customWidth="1"/>
    <col min="2" max="2" width="13.5546875" style="401" customWidth="1"/>
    <col min="3" max="3" width="14.88671875" style="401" customWidth="1"/>
    <col min="4" max="4" width="11.44140625" style="401" customWidth="1"/>
    <col min="5" max="5" width="17.109375" style="401" customWidth="1"/>
    <col min="6" max="6" width="4.88671875" style="401" customWidth="1"/>
    <col min="7" max="255" width="8.88671875" style="401"/>
    <col min="256" max="256" width="38.109375" style="401" customWidth="1"/>
    <col min="257" max="257" width="13.5546875" style="401" customWidth="1"/>
    <col min="258" max="258" width="14.88671875" style="401" customWidth="1"/>
    <col min="259" max="259" width="11.44140625" style="401" customWidth="1"/>
    <col min="260" max="261" width="12.88671875" style="401" customWidth="1"/>
    <col min="262" max="262" width="13.109375" style="401" customWidth="1"/>
    <col min="263" max="511" width="8.88671875" style="401"/>
    <col min="512" max="512" width="38.109375" style="401" customWidth="1"/>
    <col min="513" max="513" width="13.5546875" style="401" customWidth="1"/>
    <col min="514" max="514" width="14.88671875" style="401" customWidth="1"/>
    <col min="515" max="515" width="11.44140625" style="401" customWidth="1"/>
    <col min="516" max="517" width="12.88671875" style="401" customWidth="1"/>
    <col min="518" max="518" width="13.109375" style="401" customWidth="1"/>
    <col min="519" max="767" width="8.88671875" style="401"/>
    <col min="768" max="768" width="38.109375" style="401" customWidth="1"/>
    <col min="769" max="769" width="13.5546875" style="401" customWidth="1"/>
    <col min="770" max="770" width="14.88671875" style="401" customWidth="1"/>
    <col min="771" max="771" width="11.44140625" style="401" customWidth="1"/>
    <col min="772" max="773" width="12.88671875" style="401" customWidth="1"/>
    <col min="774" max="774" width="13.109375" style="401" customWidth="1"/>
    <col min="775" max="1023" width="8.88671875" style="401"/>
    <col min="1024" max="1024" width="38.109375" style="401" customWidth="1"/>
    <col min="1025" max="1025" width="13.5546875" style="401" customWidth="1"/>
    <col min="1026" max="1026" width="14.88671875" style="401" customWidth="1"/>
    <col min="1027" max="1027" width="11.44140625" style="401" customWidth="1"/>
    <col min="1028" max="1029" width="12.88671875" style="401" customWidth="1"/>
    <col min="1030" max="1030" width="13.109375" style="401" customWidth="1"/>
    <col min="1031" max="1279" width="8.88671875" style="401"/>
    <col min="1280" max="1280" width="38.109375" style="401" customWidth="1"/>
    <col min="1281" max="1281" width="13.5546875" style="401" customWidth="1"/>
    <col min="1282" max="1282" width="14.88671875" style="401" customWidth="1"/>
    <col min="1283" max="1283" width="11.44140625" style="401" customWidth="1"/>
    <col min="1284" max="1285" width="12.88671875" style="401" customWidth="1"/>
    <col min="1286" max="1286" width="13.109375" style="401" customWidth="1"/>
    <col min="1287" max="1535" width="8.88671875" style="401"/>
    <col min="1536" max="1536" width="38.109375" style="401" customWidth="1"/>
    <col min="1537" max="1537" width="13.5546875" style="401" customWidth="1"/>
    <col min="1538" max="1538" width="14.88671875" style="401" customWidth="1"/>
    <col min="1539" max="1539" width="11.44140625" style="401" customWidth="1"/>
    <col min="1540" max="1541" width="12.88671875" style="401" customWidth="1"/>
    <col min="1542" max="1542" width="13.109375" style="401" customWidth="1"/>
    <col min="1543" max="1791" width="8.88671875" style="401"/>
    <col min="1792" max="1792" width="38.109375" style="401" customWidth="1"/>
    <col min="1793" max="1793" width="13.5546875" style="401" customWidth="1"/>
    <col min="1794" max="1794" width="14.88671875" style="401" customWidth="1"/>
    <col min="1795" max="1795" width="11.44140625" style="401" customWidth="1"/>
    <col min="1796" max="1797" width="12.88671875" style="401" customWidth="1"/>
    <col min="1798" max="1798" width="13.109375" style="401" customWidth="1"/>
    <col min="1799" max="2047" width="8.88671875" style="401"/>
    <col min="2048" max="2048" width="38.109375" style="401" customWidth="1"/>
    <col min="2049" max="2049" width="13.5546875" style="401" customWidth="1"/>
    <col min="2050" max="2050" width="14.88671875" style="401" customWidth="1"/>
    <col min="2051" max="2051" width="11.44140625" style="401" customWidth="1"/>
    <col min="2052" max="2053" width="12.88671875" style="401" customWidth="1"/>
    <col min="2054" max="2054" width="13.109375" style="401" customWidth="1"/>
    <col min="2055" max="2303" width="8.88671875" style="401"/>
    <col min="2304" max="2304" width="38.109375" style="401" customWidth="1"/>
    <col min="2305" max="2305" width="13.5546875" style="401" customWidth="1"/>
    <col min="2306" max="2306" width="14.88671875" style="401" customWidth="1"/>
    <col min="2307" max="2307" width="11.44140625" style="401" customWidth="1"/>
    <col min="2308" max="2309" width="12.88671875" style="401" customWidth="1"/>
    <col min="2310" max="2310" width="13.109375" style="401" customWidth="1"/>
    <col min="2311" max="2559" width="8.88671875" style="401"/>
    <col min="2560" max="2560" width="38.109375" style="401" customWidth="1"/>
    <col min="2561" max="2561" width="13.5546875" style="401" customWidth="1"/>
    <col min="2562" max="2562" width="14.88671875" style="401" customWidth="1"/>
    <col min="2563" max="2563" width="11.44140625" style="401" customWidth="1"/>
    <col min="2564" max="2565" width="12.88671875" style="401" customWidth="1"/>
    <col min="2566" max="2566" width="13.109375" style="401" customWidth="1"/>
    <col min="2567" max="2815" width="8.88671875" style="401"/>
    <col min="2816" max="2816" width="38.109375" style="401" customWidth="1"/>
    <col min="2817" max="2817" width="13.5546875" style="401" customWidth="1"/>
    <col min="2818" max="2818" width="14.88671875" style="401" customWidth="1"/>
    <col min="2819" max="2819" width="11.44140625" style="401" customWidth="1"/>
    <col min="2820" max="2821" width="12.88671875" style="401" customWidth="1"/>
    <col min="2822" max="2822" width="13.109375" style="401" customWidth="1"/>
    <col min="2823" max="3071" width="8.88671875" style="401"/>
    <col min="3072" max="3072" width="38.109375" style="401" customWidth="1"/>
    <col min="3073" max="3073" width="13.5546875" style="401" customWidth="1"/>
    <col min="3074" max="3074" width="14.88671875" style="401" customWidth="1"/>
    <col min="3075" max="3075" width="11.44140625" style="401" customWidth="1"/>
    <col min="3076" max="3077" width="12.88671875" style="401" customWidth="1"/>
    <col min="3078" max="3078" width="13.109375" style="401" customWidth="1"/>
    <col min="3079" max="3327" width="8.88671875" style="401"/>
    <col min="3328" max="3328" width="38.109375" style="401" customWidth="1"/>
    <col min="3329" max="3329" width="13.5546875" style="401" customWidth="1"/>
    <col min="3330" max="3330" width="14.88671875" style="401" customWidth="1"/>
    <col min="3331" max="3331" width="11.44140625" style="401" customWidth="1"/>
    <col min="3332" max="3333" width="12.88671875" style="401" customWidth="1"/>
    <col min="3334" max="3334" width="13.109375" style="401" customWidth="1"/>
    <col min="3335" max="3583" width="8.88671875" style="401"/>
    <col min="3584" max="3584" width="38.109375" style="401" customWidth="1"/>
    <col min="3585" max="3585" width="13.5546875" style="401" customWidth="1"/>
    <col min="3586" max="3586" width="14.88671875" style="401" customWidth="1"/>
    <col min="3587" max="3587" width="11.44140625" style="401" customWidth="1"/>
    <col min="3588" max="3589" width="12.88671875" style="401" customWidth="1"/>
    <col min="3590" max="3590" width="13.109375" style="401" customWidth="1"/>
    <col min="3591" max="3839" width="8.88671875" style="401"/>
    <col min="3840" max="3840" width="38.109375" style="401" customWidth="1"/>
    <col min="3841" max="3841" width="13.5546875" style="401" customWidth="1"/>
    <col min="3842" max="3842" width="14.88671875" style="401" customWidth="1"/>
    <col min="3843" max="3843" width="11.44140625" style="401" customWidth="1"/>
    <col min="3844" max="3845" width="12.88671875" style="401" customWidth="1"/>
    <col min="3846" max="3846" width="13.109375" style="401" customWidth="1"/>
    <col min="3847" max="4095" width="8.88671875" style="401"/>
    <col min="4096" max="4096" width="38.109375" style="401" customWidth="1"/>
    <col min="4097" max="4097" width="13.5546875" style="401" customWidth="1"/>
    <col min="4098" max="4098" width="14.88671875" style="401" customWidth="1"/>
    <col min="4099" max="4099" width="11.44140625" style="401" customWidth="1"/>
    <col min="4100" max="4101" width="12.88671875" style="401" customWidth="1"/>
    <col min="4102" max="4102" width="13.109375" style="401" customWidth="1"/>
    <col min="4103" max="4351" width="8.88671875" style="401"/>
    <col min="4352" max="4352" width="38.109375" style="401" customWidth="1"/>
    <col min="4353" max="4353" width="13.5546875" style="401" customWidth="1"/>
    <col min="4354" max="4354" width="14.88671875" style="401" customWidth="1"/>
    <col min="4355" max="4355" width="11.44140625" style="401" customWidth="1"/>
    <col min="4356" max="4357" width="12.88671875" style="401" customWidth="1"/>
    <col min="4358" max="4358" width="13.109375" style="401" customWidth="1"/>
    <col min="4359" max="4607" width="8.88671875" style="401"/>
    <col min="4608" max="4608" width="38.109375" style="401" customWidth="1"/>
    <col min="4609" max="4609" width="13.5546875" style="401" customWidth="1"/>
    <col min="4610" max="4610" width="14.88671875" style="401" customWidth="1"/>
    <col min="4611" max="4611" width="11.44140625" style="401" customWidth="1"/>
    <col min="4612" max="4613" width="12.88671875" style="401" customWidth="1"/>
    <col min="4614" max="4614" width="13.109375" style="401" customWidth="1"/>
    <col min="4615" max="4863" width="8.88671875" style="401"/>
    <col min="4864" max="4864" width="38.109375" style="401" customWidth="1"/>
    <col min="4865" max="4865" width="13.5546875" style="401" customWidth="1"/>
    <col min="4866" max="4866" width="14.88671875" style="401" customWidth="1"/>
    <col min="4867" max="4867" width="11.44140625" style="401" customWidth="1"/>
    <col min="4868" max="4869" width="12.88671875" style="401" customWidth="1"/>
    <col min="4870" max="4870" width="13.109375" style="401" customWidth="1"/>
    <col min="4871" max="5119" width="8.88671875" style="401"/>
    <col min="5120" max="5120" width="38.109375" style="401" customWidth="1"/>
    <col min="5121" max="5121" width="13.5546875" style="401" customWidth="1"/>
    <col min="5122" max="5122" width="14.88671875" style="401" customWidth="1"/>
    <col min="5123" max="5123" width="11.44140625" style="401" customWidth="1"/>
    <col min="5124" max="5125" width="12.88671875" style="401" customWidth="1"/>
    <col min="5126" max="5126" width="13.109375" style="401" customWidth="1"/>
    <col min="5127" max="5375" width="8.88671875" style="401"/>
    <col min="5376" max="5376" width="38.109375" style="401" customWidth="1"/>
    <col min="5377" max="5377" width="13.5546875" style="401" customWidth="1"/>
    <col min="5378" max="5378" width="14.88671875" style="401" customWidth="1"/>
    <col min="5379" max="5379" width="11.44140625" style="401" customWidth="1"/>
    <col min="5380" max="5381" width="12.88671875" style="401" customWidth="1"/>
    <col min="5382" max="5382" width="13.109375" style="401" customWidth="1"/>
    <col min="5383" max="5631" width="8.88671875" style="401"/>
    <col min="5632" max="5632" width="38.109375" style="401" customWidth="1"/>
    <col min="5633" max="5633" width="13.5546875" style="401" customWidth="1"/>
    <col min="5634" max="5634" width="14.88671875" style="401" customWidth="1"/>
    <col min="5635" max="5635" width="11.44140625" style="401" customWidth="1"/>
    <col min="5636" max="5637" width="12.88671875" style="401" customWidth="1"/>
    <col min="5638" max="5638" width="13.109375" style="401" customWidth="1"/>
    <col min="5639" max="5887" width="8.88671875" style="401"/>
    <col min="5888" max="5888" width="38.109375" style="401" customWidth="1"/>
    <col min="5889" max="5889" width="13.5546875" style="401" customWidth="1"/>
    <col min="5890" max="5890" width="14.88671875" style="401" customWidth="1"/>
    <col min="5891" max="5891" width="11.44140625" style="401" customWidth="1"/>
    <col min="5892" max="5893" width="12.88671875" style="401" customWidth="1"/>
    <col min="5894" max="5894" width="13.109375" style="401" customWidth="1"/>
    <col min="5895" max="6143" width="8.88671875" style="401"/>
    <col min="6144" max="6144" width="38.109375" style="401" customWidth="1"/>
    <col min="6145" max="6145" width="13.5546875" style="401" customWidth="1"/>
    <col min="6146" max="6146" width="14.88671875" style="401" customWidth="1"/>
    <col min="6147" max="6147" width="11.44140625" style="401" customWidth="1"/>
    <col min="6148" max="6149" width="12.88671875" style="401" customWidth="1"/>
    <col min="6150" max="6150" width="13.109375" style="401" customWidth="1"/>
    <col min="6151" max="6399" width="8.88671875" style="401"/>
    <col min="6400" max="6400" width="38.109375" style="401" customWidth="1"/>
    <col min="6401" max="6401" width="13.5546875" style="401" customWidth="1"/>
    <col min="6402" max="6402" width="14.88671875" style="401" customWidth="1"/>
    <col min="6403" max="6403" width="11.44140625" style="401" customWidth="1"/>
    <col min="6404" max="6405" width="12.88671875" style="401" customWidth="1"/>
    <col min="6406" max="6406" width="13.109375" style="401" customWidth="1"/>
    <col min="6407" max="6655" width="8.88671875" style="401"/>
    <col min="6656" max="6656" width="38.109375" style="401" customWidth="1"/>
    <col min="6657" max="6657" width="13.5546875" style="401" customWidth="1"/>
    <col min="6658" max="6658" width="14.88671875" style="401" customWidth="1"/>
    <col min="6659" max="6659" width="11.44140625" style="401" customWidth="1"/>
    <col min="6660" max="6661" width="12.88671875" style="401" customWidth="1"/>
    <col min="6662" max="6662" width="13.109375" style="401" customWidth="1"/>
    <col min="6663" max="6911" width="8.88671875" style="401"/>
    <col min="6912" max="6912" width="38.109375" style="401" customWidth="1"/>
    <col min="6913" max="6913" width="13.5546875" style="401" customWidth="1"/>
    <col min="6914" max="6914" width="14.88671875" style="401" customWidth="1"/>
    <col min="6915" max="6915" width="11.44140625" style="401" customWidth="1"/>
    <col min="6916" max="6917" width="12.88671875" style="401" customWidth="1"/>
    <col min="6918" max="6918" width="13.109375" style="401" customWidth="1"/>
    <col min="6919" max="7167" width="8.88671875" style="401"/>
    <col min="7168" max="7168" width="38.109375" style="401" customWidth="1"/>
    <col min="7169" max="7169" width="13.5546875" style="401" customWidth="1"/>
    <col min="7170" max="7170" width="14.88671875" style="401" customWidth="1"/>
    <col min="7171" max="7171" width="11.44140625" style="401" customWidth="1"/>
    <col min="7172" max="7173" width="12.88671875" style="401" customWidth="1"/>
    <col min="7174" max="7174" width="13.109375" style="401" customWidth="1"/>
    <col min="7175" max="7423" width="8.88671875" style="401"/>
    <col min="7424" max="7424" width="38.109375" style="401" customWidth="1"/>
    <col min="7425" max="7425" width="13.5546875" style="401" customWidth="1"/>
    <col min="7426" max="7426" width="14.88671875" style="401" customWidth="1"/>
    <col min="7427" max="7427" width="11.44140625" style="401" customWidth="1"/>
    <col min="7428" max="7429" width="12.88671875" style="401" customWidth="1"/>
    <col min="7430" max="7430" width="13.109375" style="401" customWidth="1"/>
    <col min="7431" max="7679" width="8.88671875" style="401"/>
    <col min="7680" max="7680" width="38.109375" style="401" customWidth="1"/>
    <col min="7681" max="7681" width="13.5546875" style="401" customWidth="1"/>
    <col min="7682" max="7682" width="14.88671875" style="401" customWidth="1"/>
    <col min="7683" max="7683" width="11.44140625" style="401" customWidth="1"/>
    <col min="7684" max="7685" width="12.88671875" style="401" customWidth="1"/>
    <col min="7686" max="7686" width="13.109375" style="401" customWidth="1"/>
    <col min="7687" max="7935" width="8.88671875" style="401"/>
    <col min="7936" max="7936" width="38.109375" style="401" customWidth="1"/>
    <col min="7937" max="7937" width="13.5546875" style="401" customWidth="1"/>
    <col min="7938" max="7938" width="14.88671875" style="401" customWidth="1"/>
    <col min="7939" max="7939" width="11.44140625" style="401" customWidth="1"/>
    <col min="7940" max="7941" width="12.88671875" style="401" customWidth="1"/>
    <col min="7942" max="7942" width="13.109375" style="401" customWidth="1"/>
    <col min="7943" max="8191" width="8.88671875" style="401"/>
    <col min="8192" max="8192" width="38.109375" style="401" customWidth="1"/>
    <col min="8193" max="8193" width="13.5546875" style="401" customWidth="1"/>
    <col min="8194" max="8194" width="14.88671875" style="401" customWidth="1"/>
    <col min="8195" max="8195" width="11.44140625" style="401" customWidth="1"/>
    <col min="8196" max="8197" width="12.88671875" style="401" customWidth="1"/>
    <col min="8198" max="8198" width="13.109375" style="401" customWidth="1"/>
    <col min="8199" max="8447" width="8.88671875" style="401"/>
    <col min="8448" max="8448" width="38.109375" style="401" customWidth="1"/>
    <col min="8449" max="8449" width="13.5546875" style="401" customWidth="1"/>
    <col min="8450" max="8450" width="14.88671875" style="401" customWidth="1"/>
    <col min="8451" max="8451" width="11.44140625" style="401" customWidth="1"/>
    <col min="8452" max="8453" width="12.88671875" style="401" customWidth="1"/>
    <col min="8454" max="8454" width="13.109375" style="401" customWidth="1"/>
    <col min="8455" max="8703" width="8.88671875" style="401"/>
    <col min="8704" max="8704" width="38.109375" style="401" customWidth="1"/>
    <col min="8705" max="8705" width="13.5546875" style="401" customWidth="1"/>
    <col min="8706" max="8706" width="14.88671875" style="401" customWidth="1"/>
    <col min="8707" max="8707" width="11.44140625" style="401" customWidth="1"/>
    <col min="8708" max="8709" width="12.88671875" style="401" customWidth="1"/>
    <col min="8710" max="8710" width="13.109375" style="401" customWidth="1"/>
    <col min="8711" max="8959" width="8.88671875" style="401"/>
    <col min="8960" max="8960" width="38.109375" style="401" customWidth="1"/>
    <col min="8961" max="8961" width="13.5546875" style="401" customWidth="1"/>
    <col min="8962" max="8962" width="14.88671875" style="401" customWidth="1"/>
    <col min="8963" max="8963" width="11.44140625" style="401" customWidth="1"/>
    <col min="8964" max="8965" width="12.88671875" style="401" customWidth="1"/>
    <col min="8966" max="8966" width="13.109375" style="401" customWidth="1"/>
    <col min="8967" max="9215" width="8.88671875" style="401"/>
    <col min="9216" max="9216" width="38.109375" style="401" customWidth="1"/>
    <col min="9217" max="9217" width="13.5546875" style="401" customWidth="1"/>
    <col min="9218" max="9218" width="14.88671875" style="401" customWidth="1"/>
    <col min="9219" max="9219" width="11.44140625" style="401" customWidth="1"/>
    <col min="9220" max="9221" width="12.88671875" style="401" customWidth="1"/>
    <col min="9222" max="9222" width="13.109375" style="401" customWidth="1"/>
    <col min="9223" max="9471" width="8.88671875" style="401"/>
    <col min="9472" max="9472" width="38.109375" style="401" customWidth="1"/>
    <col min="9473" max="9473" width="13.5546875" style="401" customWidth="1"/>
    <col min="9474" max="9474" width="14.88671875" style="401" customWidth="1"/>
    <col min="9475" max="9475" width="11.44140625" style="401" customWidth="1"/>
    <col min="9476" max="9477" width="12.88671875" style="401" customWidth="1"/>
    <col min="9478" max="9478" width="13.109375" style="401" customWidth="1"/>
    <col min="9479" max="9727" width="8.88671875" style="401"/>
    <col min="9728" max="9728" width="38.109375" style="401" customWidth="1"/>
    <col min="9729" max="9729" width="13.5546875" style="401" customWidth="1"/>
    <col min="9730" max="9730" width="14.88671875" style="401" customWidth="1"/>
    <col min="9731" max="9731" width="11.44140625" style="401" customWidth="1"/>
    <col min="9732" max="9733" width="12.88671875" style="401" customWidth="1"/>
    <col min="9734" max="9734" width="13.109375" style="401" customWidth="1"/>
    <col min="9735" max="9983" width="8.88671875" style="401"/>
    <col min="9984" max="9984" width="38.109375" style="401" customWidth="1"/>
    <col min="9985" max="9985" width="13.5546875" style="401" customWidth="1"/>
    <col min="9986" max="9986" width="14.88671875" style="401" customWidth="1"/>
    <col min="9987" max="9987" width="11.44140625" style="401" customWidth="1"/>
    <col min="9988" max="9989" width="12.88671875" style="401" customWidth="1"/>
    <col min="9990" max="9990" width="13.109375" style="401" customWidth="1"/>
    <col min="9991" max="10239" width="8.88671875" style="401"/>
    <col min="10240" max="10240" width="38.109375" style="401" customWidth="1"/>
    <col min="10241" max="10241" width="13.5546875" style="401" customWidth="1"/>
    <col min="10242" max="10242" width="14.88671875" style="401" customWidth="1"/>
    <col min="10243" max="10243" width="11.44140625" style="401" customWidth="1"/>
    <col min="10244" max="10245" width="12.88671875" style="401" customWidth="1"/>
    <col min="10246" max="10246" width="13.109375" style="401" customWidth="1"/>
    <col min="10247" max="10495" width="8.88671875" style="401"/>
    <col min="10496" max="10496" width="38.109375" style="401" customWidth="1"/>
    <col min="10497" max="10497" width="13.5546875" style="401" customWidth="1"/>
    <col min="10498" max="10498" width="14.88671875" style="401" customWidth="1"/>
    <col min="10499" max="10499" width="11.44140625" style="401" customWidth="1"/>
    <col min="10500" max="10501" width="12.88671875" style="401" customWidth="1"/>
    <col min="10502" max="10502" width="13.109375" style="401" customWidth="1"/>
    <col min="10503" max="10751" width="8.88671875" style="401"/>
    <col min="10752" max="10752" width="38.109375" style="401" customWidth="1"/>
    <col min="10753" max="10753" width="13.5546875" style="401" customWidth="1"/>
    <col min="10754" max="10754" width="14.88671875" style="401" customWidth="1"/>
    <col min="10755" max="10755" width="11.44140625" style="401" customWidth="1"/>
    <col min="10756" max="10757" width="12.88671875" style="401" customWidth="1"/>
    <col min="10758" max="10758" width="13.109375" style="401" customWidth="1"/>
    <col min="10759" max="11007" width="8.88671875" style="401"/>
    <col min="11008" max="11008" width="38.109375" style="401" customWidth="1"/>
    <col min="11009" max="11009" width="13.5546875" style="401" customWidth="1"/>
    <col min="11010" max="11010" width="14.88671875" style="401" customWidth="1"/>
    <col min="11011" max="11011" width="11.44140625" style="401" customWidth="1"/>
    <col min="11012" max="11013" width="12.88671875" style="401" customWidth="1"/>
    <col min="11014" max="11014" width="13.109375" style="401" customWidth="1"/>
    <col min="11015" max="11263" width="8.88671875" style="401"/>
    <col min="11264" max="11264" width="38.109375" style="401" customWidth="1"/>
    <col min="11265" max="11265" width="13.5546875" style="401" customWidth="1"/>
    <col min="11266" max="11266" width="14.88671875" style="401" customWidth="1"/>
    <col min="11267" max="11267" width="11.44140625" style="401" customWidth="1"/>
    <col min="11268" max="11269" width="12.88671875" style="401" customWidth="1"/>
    <col min="11270" max="11270" width="13.109375" style="401" customWidth="1"/>
    <col min="11271" max="11519" width="8.88671875" style="401"/>
    <col min="11520" max="11520" width="38.109375" style="401" customWidth="1"/>
    <col min="11521" max="11521" width="13.5546875" style="401" customWidth="1"/>
    <col min="11522" max="11522" width="14.88671875" style="401" customWidth="1"/>
    <col min="11523" max="11523" width="11.44140625" style="401" customWidth="1"/>
    <col min="11524" max="11525" width="12.88671875" style="401" customWidth="1"/>
    <col min="11526" max="11526" width="13.109375" style="401" customWidth="1"/>
    <col min="11527" max="11775" width="8.88671875" style="401"/>
    <col min="11776" max="11776" width="38.109375" style="401" customWidth="1"/>
    <col min="11777" max="11777" width="13.5546875" style="401" customWidth="1"/>
    <col min="11778" max="11778" width="14.88671875" style="401" customWidth="1"/>
    <col min="11779" max="11779" width="11.44140625" style="401" customWidth="1"/>
    <col min="11780" max="11781" width="12.88671875" style="401" customWidth="1"/>
    <col min="11782" max="11782" width="13.109375" style="401" customWidth="1"/>
    <col min="11783" max="12031" width="8.88671875" style="401"/>
    <col min="12032" max="12032" width="38.109375" style="401" customWidth="1"/>
    <col min="12033" max="12033" width="13.5546875" style="401" customWidth="1"/>
    <col min="12034" max="12034" width="14.88671875" style="401" customWidth="1"/>
    <col min="12035" max="12035" width="11.44140625" style="401" customWidth="1"/>
    <col min="12036" max="12037" width="12.88671875" style="401" customWidth="1"/>
    <col min="12038" max="12038" width="13.109375" style="401" customWidth="1"/>
    <col min="12039" max="12287" width="8.88671875" style="401"/>
    <col min="12288" max="12288" width="38.109375" style="401" customWidth="1"/>
    <col min="12289" max="12289" width="13.5546875" style="401" customWidth="1"/>
    <col min="12290" max="12290" width="14.88671875" style="401" customWidth="1"/>
    <col min="12291" max="12291" width="11.44140625" style="401" customWidth="1"/>
    <col min="12292" max="12293" width="12.88671875" style="401" customWidth="1"/>
    <col min="12294" max="12294" width="13.109375" style="401" customWidth="1"/>
    <col min="12295" max="12543" width="8.88671875" style="401"/>
    <col min="12544" max="12544" width="38.109375" style="401" customWidth="1"/>
    <col min="12545" max="12545" width="13.5546875" style="401" customWidth="1"/>
    <col min="12546" max="12546" width="14.88671875" style="401" customWidth="1"/>
    <col min="12547" max="12547" width="11.44140625" style="401" customWidth="1"/>
    <col min="12548" max="12549" width="12.88671875" style="401" customWidth="1"/>
    <col min="12550" max="12550" width="13.109375" style="401" customWidth="1"/>
    <col min="12551" max="12799" width="8.88671875" style="401"/>
    <col min="12800" max="12800" width="38.109375" style="401" customWidth="1"/>
    <col min="12801" max="12801" width="13.5546875" style="401" customWidth="1"/>
    <col min="12802" max="12802" width="14.88671875" style="401" customWidth="1"/>
    <col min="12803" max="12803" width="11.44140625" style="401" customWidth="1"/>
    <col min="12804" max="12805" width="12.88671875" style="401" customWidth="1"/>
    <col min="12806" max="12806" width="13.109375" style="401" customWidth="1"/>
    <col min="12807" max="13055" width="8.88671875" style="401"/>
    <col min="13056" max="13056" width="38.109375" style="401" customWidth="1"/>
    <col min="13057" max="13057" width="13.5546875" style="401" customWidth="1"/>
    <col min="13058" max="13058" width="14.88671875" style="401" customWidth="1"/>
    <col min="13059" max="13059" width="11.44140625" style="401" customWidth="1"/>
    <col min="13060" max="13061" width="12.88671875" style="401" customWidth="1"/>
    <col min="13062" max="13062" width="13.109375" style="401" customWidth="1"/>
    <col min="13063" max="13311" width="8.88671875" style="401"/>
    <col min="13312" max="13312" width="38.109375" style="401" customWidth="1"/>
    <col min="13313" max="13313" width="13.5546875" style="401" customWidth="1"/>
    <col min="13314" max="13314" width="14.88671875" style="401" customWidth="1"/>
    <col min="13315" max="13315" width="11.44140625" style="401" customWidth="1"/>
    <col min="13316" max="13317" width="12.88671875" style="401" customWidth="1"/>
    <col min="13318" max="13318" width="13.109375" style="401" customWidth="1"/>
    <col min="13319" max="13567" width="8.88671875" style="401"/>
    <col min="13568" max="13568" width="38.109375" style="401" customWidth="1"/>
    <col min="13569" max="13569" width="13.5546875" style="401" customWidth="1"/>
    <col min="13570" max="13570" width="14.88671875" style="401" customWidth="1"/>
    <col min="13571" max="13571" width="11.44140625" style="401" customWidth="1"/>
    <col min="13572" max="13573" width="12.88671875" style="401" customWidth="1"/>
    <col min="13574" max="13574" width="13.109375" style="401" customWidth="1"/>
    <col min="13575" max="13823" width="8.88671875" style="401"/>
    <col min="13824" max="13824" width="38.109375" style="401" customWidth="1"/>
    <col min="13825" max="13825" width="13.5546875" style="401" customWidth="1"/>
    <col min="13826" max="13826" width="14.88671875" style="401" customWidth="1"/>
    <col min="13827" max="13827" width="11.44140625" style="401" customWidth="1"/>
    <col min="13828" max="13829" width="12.88671875" style="401" customWidth="1"/>
    <col min="13830" max="13830" width="13.109375" style="401" customWidth="1"/>
    <col min="13831" max="14079" width="8.88671875" style="401"/>
    <col min="14080" max="14080" width="38.109375" style="401" customWidth="1"/>
    <col min="14081" max="14081" width="13.5546875" style="401" customWidth="1"/>
    <col min="14082" max="14082" width="14.88671875" style="401" customWidth="1"/>
    <col min="14083" max="14083" width="11.44140625" style="401" customWidth="1"/>
    <col min="14084" max="14085" width="12.88671875" style="401" customWidth="1"/>
    <col min="14086" max="14086" width="13.109375" style="401" customWidth="1"/>
    <col min="14087" max="14335" width="8.88671875" style="401"/>
    <col min="14336" max="14336" width="38.109375" style="401" customWidth="1"/>
    <col min="14337" max="14337" width="13.5546875" style="401" customWidth="1"/>
    <col min="14338" max="14338" width="14.88671875" style="401" customWidth="1"/>
    <col min="14339" max="14339" width="11.44140625" style="401" customWidth="1"/>
    <col min="14340" max="14341" width="12.88671875" style="401" customWidth="1"/>
    <col min="14342" max="14342" width="13.109375" style="401" customWidth="1"/>
    <col min="14343" max="14591" width="8.88671875" style="401"/>
    <col min="14592" max="14592" width="38.109375" style="401" customWidth="1"/>
    <col min="14593" max="14593" width="13.5546875" style="401" customWidth="1"/>
    <col min="14594" max="14594" width="14.88671875" style="401" customWidth="1"/>
    <col min="14595" max="14595" width="11.44140625" style="401" customWidth="1"/>
    <col min="14596" max="14597" width="12.88671875" style="401" customWidth="1"/>
    <col min="14598" max="14598" width="13.109375" style="401" customWidth="1"/>
    <col min="14599" max="14847" width="8.88671875" style="401"/>
    <col min="14848" max="14848" width="38.109375" style="401" customWidth="1"/>
    <col min="14849" max="14849" width="13.5546875" style="401" customWidth="1"/>
    <col min="14850" max="14850" width="14.88671875" style="401" customWidth="1"/>
    <col min="14851" max="14851" width="11.44140625" style="401" customWidth="1"/>
    <col min="14852" max="14853" width="12.88671875" style="401" customWidth="1"/>
    <col min="14854" max="14854" width="13.109375" style="401" customWidth="1"/>
    <col min="14855" max="15103" width="8.88671875" style="401"/>
    <col min="15104" max="15104" width="38.109375" style="401" customWidth="1"/>
    <col min="15105" max="15105" width="13.5546875" style="401" customWidth="1"/>
    <col min="15106" max="15106" width="14.88671875" style="401" customWidth="1"/>
    <col min="15107" max="15107" width="11.44140625" style="401" customWidth="1"/>
    <col min="15108" max="15109" width="12.88671875" style="401" customWidth="1"/>
    <col min="15110" max="15110" width="13.109375" style="401" customWidth="1"/>
    <col min="15111" max="15359" width="8.88671875" style="401"/>
    <col min="15360" max="15360" width="38.109375" style="401" customWidth="1"/>
    <col min="15361" max="15361" width="13.5546875" style="401" customWidth="1"/>
    <col min="15362" max="15362" width="14.88671875" style="401" customWidth="1"/>
    <col min="15363" max="15363" width="11.44140625" style="401" customWidth="1"/>
    <col min="15364" max="15365" width="12.88671875" style="401" customWidth="1"/>
    <col min="15366" max="15366" width="13.109375" style="401" customWidth="1"/>
    <col min="15367" max="15615" width="8.88671875" style="401"/>
    <col min="15616" max="15616" width="38.109375" style="401" customWidth="1"/>
    <col min="15617" max="15617" width="13.5546875" style="401" customWidth="1"/>
    <col min="15618" max="15618" width="14.88671875" style="401" customWidth="1"/>
    <col min="15619" max="15619" width="11.44140625" style="401" customWidth="1"/>
    <col min="15620" max="15621" width="12.88671875" style="401" customWidth="1"/>
    <col min="15622" max="15622" width="13.109375" style="401" customWidth="1"/>
    <col min="15623" max="15871" width="8.88671875" style="401"/>
    <col min="15872" max="15872" width="38.109375" style="401" customWidth="1"/>
    <col min="15873" max="15873" width="13.5546875" style="401" customWidth="1"/>
    <col min="15874" max="15874" width="14.88671875" style="401" customWidth="1"/>
    <col min="15875" max="15875" width="11.44140625" style="401" customWidth="1"/>
    <col min="15876" max="15877" width="12.88671875" style="401" customWidth="1"/>
    <col min="15878" max="15878" width="13.109375" style="401" customWidth="1"/>
    <col min="15879" max="16127" width="8.88671875" style="401"/>
    <col min="16128" max="16128" width="38.109375" style="401" customWidth="1"/>
    <col min="16129" max="16129" width="13.5546875" style="401" customWidth="1"/>
    <col min="16130" max="16130" width="14.88671875" style="401" customWidth="1"/>
    <col min="16131" max="16131" width="11.44140625" style="401" customWidth="1"/>
    <col min="16132" max="16133" width="12.88671875" style="401" customWidth="1"/>
    <col min="16134" max="16134" width="13.109375" style="401" customWidth="1"/>
    <col min="16135" max="16384" width="8.88671875" style="401"/>
  </cols>
  <sheetData>
    <row r="2" spans="1:5" ht="18">
      <c r="A2" s="405" t="s">
        <v>69</v>
      </c>
      <c r="B2" s="405"/>
      <c r="C2" s="405"/>
      <c r="D2" s="405"/>
      <c r="E2" s="405"/>
    </row>
    <row r="3" spans="1:5">
      <c r="A3" s="401" t="s">
        <v>1266</v>
      </c>
      <c r="E3" s="376" t="s">
        <v>1267</v>
      </c>
    </row>
    <row r="5" spans="1:5" ht="33.75" customHeight="1">
      <c r="A5" s="126" t="s">
        <v>1268</v>
      </c>
      <c r="B5" s="126" t="s">
        <v>1445</v>
      </c>
      <c r="C5" s="126"/>
      <c r="D5" s="126" t="s">
        <v>1446</v>
      </c>
      <c r="E5" s="126"/>
    </row>
    <row r="6" spans="1:5">
      <c r="A6" s="126"/>
      <c r="B6" s="126" t="s">
        <v>1269</v>
      </c>
      <c r="C6" s="126"/>
      <c r="D6" s="126" t="s">
        <v>1269</v>
      </c>
      <c r="E6" s="126"/>
    </row>
    <row r="7" spans="1:5">
      <c r="A7" s="126"/>
      <c r="B7" s="107" t="s">
        <v>1270</v>
      </c>
      <c r="C7" s="107" t="s">
        <v>1271</v>
      </c>
      <c r="D7" s="107" t="s">
        <v>1270</v>
      </c>
      <c r="E7" s="107" t="s">
        <v>1271</v>
      </c>
    </row>
    <row r="8" spans="1:5">
      <c r="A8" s="107" t="s">
        <v>1272</v>
      </c>
      <c r="B8" s="107">
        <v>1</v>
      </c>
      <c r="C8" s="107" t="s">
        <v>1273</v>
      </c>
      <c r="D8" s="107">
        <v>1</v>
      </c>
      <c r="E8" s="107" t="s">
        <v>1273</v>
      </c>
    </row>
    <row r="9" spans="1:5">
      <c r="A9" s="107" t="s">
        <v>1274</v>
      </c>
      <c r="B9" s="107" t="s">
        <v>1273</v>
      </c>
      <c r="C9" s="107" t="s">
        <v>1273</v>
      </c>
      <c r="D9" s="107" t="s">
        <v>1273</v>
      </c>
      <c r="E9" s="107" t="s">
        <v>1273</v>
      </c>
    </row>
    <row r="10" spans="1:5">
      <c r="A10" s="106" t="s">
        <v>1262</v>
      </c>
      <c r="B10" s="106">
        <v>1</v>
      </c>
      <c r="C10" s="106" t="s">
        <v>1273</v>
      </c>
      <c r="D10" s="106">
        <v>1</v>
      </c>
      <c r="E10" s="107" t="s">
        <v>1273</v>
      </c>
    </row>
    <row r="11" spans="1:5">
      <c r="A11" s="406"/>
      <c r="B11" s="376"/>
      <c r="C11" s="376"/>
      <c r="D11" s="376"/>
      <c r="E11" s="376"/>
    </row>
    <row r="13" spans="1:5">
      <c r="A13" s="350"/>
      <c r="B13" s="350"/>
      <c r="C13" s="350"/>
      <c r="D13" s="350"/>
      <c r="E13" s="350"/>
    </row>
    <row r="17" spans="3:5">
      <c r="C17" s="390" t="s">
        <v>1100</v>
      </c>
      <c r="D17" s="390"/>
      <c r="E17" s="390"/>
    </row>
  </sheetData>
  <mergeCells count="7">
    <mergeCell ref="C17:E17"/>
    <mergeCell ref="A2:E2"/>
    <mergeCell ref="A5:A7"/>
    <mergeCell ref="B5:C5"/>
    <mergeCell ref="D5:E5"/>
    <mergeCell ref="B6:C6"/>
    <mergeCell ref="D6:E6"/>
  </mergeCells>
  <printOptions horizontalCentered="1"/>
  <pageMargins left="0.78740157480314965" right="0.78740157480314965" top="0.78740157480314965" bottom="0.78740157480314965" header="0" footer="0"/>
  <pageSetup paperSize="9" scale="7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E2652-7814-40B7-9CDA-A24D706ABF58}">
  <dimension ref="A1:N14"/>
  <sheetViews>
    <sheetView view="pageBreakPreview" topLeftCell="B1" workbookViewId="0">
      <selection activeCell="I5" sqref="I5"/>
    </sheetView>
  </sheetViews>
  <sheetFormatPr defaultRowHeight="15.6"/>
  <cols>
    <col min="1" max="1" width="11.6640625" style="350" customWidth="1"/>
    <col min="2" max="2" width="34.88671875" style="350" bestFit="1" customWidth="1"/>
    <col min="3" max="4" width="8.88671875" style="350"/>
    <col min="5" max="5" width="19.44140625" style="350" bestFit="1" customWidth="1"/>
    <col min="6" max="6" width="23" style="350" bestFit="1" customWidth="1"/>
    <col min="7" max="8" width="8.88671875" style="350"/>
    <col min="9" max="9" width="19.44140625" style="350" bestFit="1" customWidth="1"/>
    <col min="10" max="10" width="19" style="350" bestFit="1" customWidth="1"/>
    <col min="11" max="12" width="9" style="350" bestFit="1" customWidth="1"/>
    <col min="13" max="13" width="9.88671875" style="350" bestFit="1" customWidth="1"/>
    <col min="14" max="14" width="9" style="350" bestFit="1" customWidth="1"/>
    <col min="15" max="251" width="8.88671875" style="350"/>
    <col min="252" max="252" width="11.6640625" style="350" customWidth="1"/>
    <col min="253" max="253" width="15.88671875" style="350" customWidth="1"/>
    <col min="254" max="255" width="8.88671875" style="350"/>
    <col min="256" max="256" width="14.33203125" style="350" customWidth="1"/>
    <col min="257" max="257" width="14.109375" style="350" customWidth="1"/>
    <col min="258" max="259" width="8.88671875" style="350"/>
    <col min="260" max="260" width="16.109375" style="350" customWidth="1"/>
    <col min="261" max="261" width="16.33203125" style="350" customWidth="1"/>
    <col min="262" max="262" width="14" style="350" customWidth="1"/>
    <col min="263" max="263" width="8.88671875" style="350"/>
    <col min="264" max="264" width="13.5546875" style="350" customWidth="1"/>
    <col min="265" max="265" width="15.44140625" style="350" customWidth="1"/>
    <col min="266" max="507" width="8.88671875" style="350"/>
    <col min="508" max="508" width="11.6640625" style="350" customWidth="1"/>
    <col min="509" max="509" width="15.88671875" style="350" customWidth="1"/>
    <col min="510" max="511" width="8.88671875" style="350"/>
    <col min="512" max="512" width="14.33203125" style="350" customWidth="1"/>
    <col min="513" max="513" width="14.109375" style="350" customWidth="1"/>
    <col min="514" max="515" width="8.88671875" style="350"/>
    <col min="516" max="516" width="16.109375" style="350" customWidth="1"/>
    <col min="517" max="517" width="16.33203125" style="350" customWidth="1"/>
    <col min="518" max="518" width="14" style="350" customWidth="1"/>
    <col min="519" max="519" width="8.88671875" style="350"/>
    <col min="520" max="520" width="13.5546875" style="350" customWidth="1"/>
    <col min="521" max="521" width="15.44140625" style="350" customWidth="1"/>
    <col min="522" max="763" width="8.88671875" style="350"/>
    <col min="764" max="764" width="11.6640625" style="350" customWidth="1"/>
    <col min="765" max="765" width="15.88671875" style="350" customWidth="1"/>
    <col min="766" max="767" width="8.88671875" style="350"/>
    <col min="768" max="768" width="14.33203125" style="350" customWidth="1"/>
    <col min="769" max="769" width="14.109375" style="350" customWidth="1"/>
    <col min="770" max="771" width="8.88671875" style="350"/>
    <col min="772" max="772" width="16.109375" style="350" customWidth="1"/>
    <col min="773" max="773" width="16.33203125" style="350" customWidth="1"/>
    <col min="774" max="774" width="14" style="350" customWidth="1"/>
    <col min="775" max="775" width="8.88671875" style="350"/>
    <col min="776" max="776" width="13.5546875" style="350" customWidth="1"/>
    <col min="777" max="777" width="15.44140625" style="350" customWidth="1"/>
    <col min="778" max="1019" width="8.88671875" style="350"/>
    <col min="1020" max="1020" width="11.6640625" style="350" customWidth="1"/>
    <col min="1021" max="1021" width="15.88671875" style="350" customWidth="1"/>
    <col min="1022" max="1023" width="8.88671875" style="350"/>
    <col min="1024" max="1024" width="14.33203125" style="350" customWidth="1"/>
    <col min="1025" max="1025" width="14.109375" style="350" customWidth="1"/>
    <col min="1026" max="1027" width="8.88671875" style="350"/>
    <col min="1028" max="1028" width="16.109375" style="350" customWidth="1"/>
    <col min="1029" max="1029" width="16.33203125" style="350" customWidth="1"/>
    <col min="1030" max="1030" width="14" style="350" customWidth="1"/>
    <col min="1031" max="1031" width="8.88671875" style="350"/>
    <col min="1032" max="1032" width="13.5546875" style="350" customWidth="1"/>
    <col min="1033" max="1033" width="15.44140625" style="350" customWidth="1"/>
    <col min="1034" max="1275" width="8.88671875" style="350"/>
    <col min="1276" max="1276" width="11.6640625" style="350" customWidth="1"/>
    <col min="1277" max="1277" width="15.88671875" style="350" customWidth="1"/>
    <col min="1278" max="1279" width="8.88671875" style="350"/>
    <col min="1280" max="1280" width="14.33203125" style="350" customWidth="1"/>
    <col min="1281" max="1281" width="14.109375" style="350" customWidth="1"/>
    <col min="1282" max="1283" width="8.88671875" style="350"/>
    <col min="1284" max="1284" width="16.109375" style="350" customWidth="1"/>
    <col min="1285" max="1285" width="16.33203125" style="350" customWidth="1"/>
    <col min="1286" max="1286" width="14" style="350" customWidth="1"/>
    <col min="1287" max="1287" width="8.88671875" style="350"/>
    <col min="1288" max="1288" width="13.5546875" style="350" customWidth="1"/>
    <col min="1289" max="1289" width="15.44140625" style="350" customWidth="1"/>
    <col min="1290" max="1531" width="8.88671875" style="350"/>
    <col min="1532" max="1532" width="11.6640625" style="350" customWidth="1"/>
    <col min="1533" max="1533" width="15.88671875" style="350" customWidth="1"/>
    <col min="1534" max="1535" width="8.88671875" style="350"/>
    <col min="1536" max="1536" width="14.33203125" style="350" customWidth="1"/>
    <col min="1537" max="1537" width="14.109375" style="350" customWidth="1"/>
    <col min="1538" max="1539" width="8.88671875" style="350"/>
    <col min="1540" max="1540" width="16.109375" style="350" customWidth="1"/>
    <col min="1541" max="1541" width="16.33203125" style="350" customWidth="1"/>
    <col min="1542" max="1542" width="14" style="350" customWidth="1"/>
    <col min="1543" max="1543" width="8.88671875" style="350"/>
    <col min="1544" max="1544" width="13.5546875" style="350" customWidth="1"/>
    <col min="1545" max="1545" width="15.44140625" style="350" customWidth="1"/>
    <col min="1546" max="1787" width="8.88671875" style="350"/>
    <col min="1788" max="1788" width="11.6640625" style="350" customWidth="1"/>
    <col min="1789" max="1789" width="15.88671875" style="350" customWidth="1"/>
    <col min="1790" max="1791" width="8.88671875" style="350"/>
    <col min="1792" max="1792" width="14.33203125" style="350" customWidth="1"/>
    <col min="1793" max="1793" width="14.109375" style="350" customWidth="1"/>
    <col min="1794" max="1795" width="8.88671875" style="350"/>
    <col min="1796" max="1796" width="16.109375" style="350" customWidth="1"/>
    <col min="1797" max="1797" width="16.33203125" style="350" customWidth="1"/>
    <col min="1798" max="1798" width="14" style="350" customWidth="1"/>
    <col min="1799" max="1799" width="8.88671875" style="350"/>
    <col min="1800" max="1800" width="13.5546875" style="350" customWidth="1"/>
    <col min="1801" max="1801" width="15.44140625" style="350" customWidth="1"/>
    <col min="1802" max="2043" width="8.88671875" style="350"/>
    <col min="2044" max="2044" width="11.6640625" style="350" customWidth="1"/>
    <col min="2045" max="2045" width="15.88671875" style="350" customWidth="1"/>
    <col min="2046" max="2047" width="8.88671875" style="350"/>
    <col min="2048" max="2048" width="14.33203125" style="350" customWidth="1"/>
    <col min="2049" max="2049" width="14.109375" style="350" customWidth="1"/>
    <col min="2050" max="2051" width="8.88671875" style="350"/>
    <col min="2052" max="2052" width="16.109375" style="350" customWidth="1"/>
    <col min="2053" max="2053" width="16.33203125" style="350" customWidth="1"/>
    <col min="2054" max="2054" width="14" style="350" customWidth="1"/>
    <col min="2055" max="2055" width="8.88671875" style="350"/>
    <col min="2056" max="2056" width="13.5546875" style="350" customWidth="1"/>
    <col min="2057" max="2057" width="15.44140625" style="350" customWidth="1"/>
    <col min="2058" max="2299" width="8.88671875" style="350"/>
    <col min="2300" max="2300" width="11.6640625" style="350" customWidth="1"/>
    <col min="2301" max="2301" width="15.88671875" style="350" customWidth="1"/>
    <col min="2302" max="2303" width="8.88671875" style="350"/>
    <col min="2304" max="2304" width="14.33203125" style="350" customWidth="1"/>
    <col min="2305" max="2305" width="14.109375" style="350" customWidth="1"/>
    <col min="2306" max="2307" width="8.88671875" style="350"/>
    <col min="2308" max="2308" width="16.109375" style="350" customWidth="1"/>
    <col min="2309" max="2309" width="16.33203125" style="350" customWidth="1"/>
    <col min="2310" max="2310" width="14" style="350" customWidth="1"/>
    <col min="2311" max="2311" width="8.88671875" style="350"/>
    <col min="2312" max="2312" width="13.5546875" style="350" customWidth="1"/>
    <col min="2313" max="2313" width="15.44140625" style="350" customWidth="1"/>
    <col min="2314" max="2555" width="8.88671875" style="350"/>
    <col min="2556" max="2556" width="11.6640625" style="350" customWidth="1"/>
    <col min="2557" max="2557" width="15.88671875" style="350" customWidth="1"/>
    <col min="2558" max="2559" width="8.88671875" style="350"/>
    <col min="2560" max="2560" width="14.33203125" style="350" customWidth="1"/>
    <col min="2561" max="2561" width="14.109375" style="350" customWidth="1"/>
    <col min="2562" max="2563" width="8.88671875" style="350"/>
    <col min="2564" max="2564" width="16.109375" style="350" customWidth="1"/>
    <col min="2565" max="2565" width="16.33203125" style="350" customWidth="1"/>
    <col min="2566" max="2566" width="14" style="350" customWidth="1"/>
    <col min="2567" max="2567" width="8.88671875" style="350"/>
    <col min="2568" max="2568" width="13.5546875" style="350" customWidth="1"/>
    <col min="2569" max="2569" width="15.44140625" style="350" customWidth="1"/>
    <col min="2570" max="2811" width="8.88671875" style="350"/>
    <col min="2812" max="2812" width="11.6640625" style="350" customWidth="1"/>
    <col min="2813" max="2813" width="15.88671875" style="350" customWidth="1"/>
    <col min="2814" max="2815" width="8.88671875" style="350"/>
    <col min="2816" max="2816" width="14.33203125" style="350" customWidth="1"/>
    <col min="2817" max="2817" width="14.109375" style="350" customWidth="1"/>
    <col min="2818" max="2819" width="8.88671875" style="350"/>
    <col min="2820" max="2820" width="16.109375" style="350" customWidth="1"/>
    <col min="2821" max="2821" width="16.33203125" style="350" customWidth="1"/>
    <col min="2822" max="2822" width="14" style="350" customWidth="1"/>
    <col min="2823" max="2823" width="8.88671875" style="350"/>
    <col min="2824" max="2824" width="13.5546875" style="350" customWidth="1"/>
    <col min="2825" max="2825" width="15.44140625" style="350" customWidth="1"/>
    <col min="2826" max="3067" width="8.88671875" style="350"/>
    <col min="3068" max="3068" width="11.6640625" style="350" customWidth="1"/>
    <col min="3069" max="3069" width="15.88671875" style="350" customWidth="1"/>
    <col min="3070" max="3071" width="8.88671875" style="350"/>
    <col min="3072" max="3072" width="14.33203125" style="350" customWidth="1"/>
    <col min="3073" max="3073" width="14.109375" style="350" customWidth="1"/>
    <col min="3074" max="3075" width="8.88671875" style="350"/>
    <col min="3076" max="3076" width="16.109375" style="350" customWidth="1"/>
    <col min="3077" max="3077" width="16.33203125" style="350" customWidth="1"/>
    <col min="3078" max="3078" width="14" style="350" customWidth="1"/>
    <col min="3079" max="3079" width="8.88671875" style="350"/>
    <col min="3080" max="3080" width="13.5546875" style="350" customWidth="1"/>
    <col min="3081" max="3081" width="15.44140625" style="350" customWidth="1"/>
    <col min="3082" max="3323" width="8.88671875" style="350"/>
    <col min="3324" max="3324" width="11.6640625" style="350" customWidth="1"/>
    <col min="3325" max="3325" width="15.88671875" style="350" customWidth="1"/>
    <col min="3326" max="3327" width="8.88671875" style="350"/>
    <col min="3328" max="3328" width="14.33203125" style="350" customWidth="1"/>
    <col min="3329" max="3329" width="14.109375" style="350" customWidth="1"/>
    <col min="3330" max="3331" width="8.88671875" style="350"/>
    <col min="3332" max="3332" width="16.109375" style="350" customWidth="1"/>
    <col min="3333" max="3333" width="16.33203125" style="350" customWidth="1"/>
    <col min="3334" max="3334" width="14" style="350" customWidth="1"/>
    <col min="3335" max="3335" width="8.88671875" style="350"/>
    <col min="3336" max="3336" width="13.5546875" style="350" customWidth="1"/>
    <col min="3337" max="3337" width="15.44140625" style="350" customWidth="1"/>
    <col min="3338" max="3579" width="8.88671875" style="350"/>
    <col min="3580" max="3580" width="11.6640625" style="350" customWidth="1"/>
    <col min="3581" max="3581" width="15.88671875" style="350" customWidth="1"/>
    <col min="3582" max="3583" width="8.88671875" style="350"/>
    <col min="3584" max="3584" width="14.33203125" style="350" customWidth="1"/>
    <col min="3585" max="3585" width="14.109375" style="350" customWidth="1"/>
    <col min="3586" max="3587" width="8.88671875" style="350"/>
    <col min="3588" max="3588" width="16.109375" style="350" customWidth="1"/>
    <col min="3589" max="3589" width="16.33203125" style="350" customWidth="1"/>
    <col min="3590" max="3590" width="14" style="350" customWidth="1"/>
    <col min="3591" max="3591" width="8.88671875" style="350"/>
    <col min="3592" max="3592" width="13.5546875" style="350" customWidth="1"/>
    <col min="3593" max="3593" width="15.44140625" style="350" customWidth="1"/>
    <col min="3594" max="3835" width="8.88671875" style="350"/>
    <col min="3836" max="3836" width="11.6640625" style="350" customWidth="1"/>
    <col min="3837" max="3837" width="15.88671875" style="350" customWidth="1"/>
    <col min="3838" max="3839" width="8.88671875" style="350"/>
    <col min="3840" max="3840" width="14.33203125" style="350" customWidth="1"/>
    <col min="3841" max="3841" width="14.109375" style="350" customWidth="1"/>
    <col min="3842" max="3843" width="8.88671875" style="350"/>
    <col min="3844" max="3844" width="16.109375" style="350" customWidth="1"/>
    <col min="3845" max="3845" width="16.33203125" style="350" customWidth="1"/>
    <col min="3846" max="3846" width="14" style="350" customWidth="1"/>
    <col min="3847" max="3847" width="8.88671875" style="350"/>
    <col min="3848" max="3848" width="13.5546875" style="350" customWidth="1"/>
    <col min="3849" max="3849" width="15.44140625" style="350" customWidth="1"/>
    <col min="3850" max="4091" width="8.88671875" style="350"/>
    <col min="4092" max="4092" width="11.6640625" style="350" customWidth="1"/>
    <col min="4093" max="4093" width="15.88671875" style="350" customWidth="1"/>
    <col min="4094" max="4095" width="8.88671875" style="350"/>
    <col min="4096" max="4096" width="14.33203125" style="350" customWidth="1"/>
    <col min="4097" max="4097" width="14.109375" style="350" customWidth="1"/>
    <col min="4098" max="4099" width="8.88671875" style="350"/>
    <col min="4100" max="4100" width="16.109375" style="350" customWidth="1"/>
    <col min="4101" max="4101" width="16.33203125" style="350" customWidth="1"/>
    <col min="4102" max="4102" width="14" style="350" customWidth="1"/>
    <col min="4103" max="4103" width="8.88671875" style="350"/>
    <col min="4104" max="4104" width="13.5546875" style="350" customWidth="1"/>
    <col min="4105" max="4105" width="15.44140625" style="350" customWidth="1"/>
    <col min="4106" max="4347" width="8.88671875" style="350"/>
    <col min="4348" max="4348" width="11.6640625" style="350" customWidth="1"/>
    <col min="4349" max="4349" width="15.88671875" style="350" customWidth="1"/>
    <col min="4350" max="4351" width="8.88671875" style="350"/>
    <col min="4352" max="4352" width="14.33203125" style="350" customWidth="1"/>
    <col min="4353" max="4353" width="14.109375" style="350" customWidth="1"/>
    <col min="4354" max="4355" width="8.88671875" style="350"/>
    <col min="4356" max="4356" width="16.109375" style="350" customWidth="1"/>
    <col min="4357" max="4357" width="16.33203125" style="350" customWidth="1"/>
    <col min="4358" max="4358" width="14" style="350" customWidth="1"/>
    <col min="4359" max="4359" width="8.88671875" style="350"/>
    <col min="4360" max="4360" width="13.5546875" style="350" customWidth="1"/>
    <col min="4361" max="4361" width="15.44140625" style="350" customWidth="1"/>
    <col min="4362" max="4603" width="8.88671875" style="350"/>
    <col min="4604" max="4604" width="11.6640625" style="350" customWidth="1"/>
    <col min="4605" max="4605" width="15.88671875" style="350" customWidth="1"/>
    <col min="4606" max="4607" width="8.88671875" style="350"/>
    <col min="4608" max="4608" width="14.33203125" style="350" customWidth="1"/>
    <col min="4609" max="4609" width="14.109375" style="350" customWidth="1"/>
    <col min="4610" max="4611" width="8.88671875" style="350"/>
    <col min="4612" max="4612" width="16.109375" style="350" customWidth="1"/>
    <col min="4613" max="4613" width="16.33203125" style="350" customWidth="1"/>
    <col min="4614" max="4614" width="14" style="350" customWidth="1"/>
    <col min="4615" max="4615" width="8.88671875" style="350"/>
    <col min="4616" max="4616" width="13.5546875" style="350" customWidth="1"/>
    <col min="4617" max="4617" width="15.44140625" style="350" customWidth="1"/>
    <col min="4618" max="4859" width="8.88671875" style="350"/>
    <col min="4860" max="4860" width="11.6640625" style="350" customWidth="1"/>
    <col min="4861" max="4861" width="15.88671875" style="350" customWidth="1"/>
    <col min="4862" max="4863" width="8.88671875" style="350"/>
    <col min="4864" max="4864" width="14.33203125" style="350" customWidth="1"/>
    <col min="4865" max="4865" width="14.109375" style="350" customWidth="1"/>
    <col min="4866" max="4867" width="8.88671875" style="350"/>
    <col min="4868" max="4868" width="16.109375" style="350" customWidth="1"/>
    <col min="4869" max="4869" width="16.33203125" style="350" customWidth="1"/>
    <col min="4870" max="4870" width="14" style="350" customWidth="1"/>
    <col min="4871" max="4871" width="8.88671875" style="350"/>
    <col min="4872" max="4872" width="13.5546875" style="350" customWidth="1"/>
    <col min="4873" max="4873" width="15.44140625" style="350" customWidth="1"/>
    <col min="4874" max="5115" width="8.88671875" style="350"/>
    <col min="5116" max="5116" width="11.6640625" style="350" customWidth="1"/>
    <col min="5117" max="5117" width="15.88671875" style="350" customWidth="1"/>
    <col min="5118" max="5119" width="8.88671875" style="350"/>
    <col min="5120" max="5120" width="14.33203125" style="350" customWidth="1"/>
    <col min="5121" max="5121" width="14.109375" style="350" customWidth="1"/>
    <col min="5122" max="5123" width="8.88671875" style="350"/>
    <col min="5124" max="5124" width="16.109375" style="350" customWidth="1"/>
    <col min="5125" max="5125" width="16.33203125" style="350" customWidth="1"/>
    <col min="5126" max="5126" width="14" style="350" customWidth="1"/>
    <col min="5127" max="5127" width="8.88671875" style="350"/>
    <col min="5128" max="5128" width="13.5546875" style="350" customWidth="1"/>
    <col min="5129" max="5129" width="15.44140625" style="350" customWidth="1"/>
    <col min="5130" max="5371" width="8.88671875" style="350"/>
    <col min="5372" max="5372" width="11.6640625" style="350" customWidth="1"/>
    <col min="5373" max="5373" width="15.88671875" style="350" customWidth="1"/>
    <col min="5374" max="5375" width="8.88671875" style="350"/>
    <col min="5376" max="5376" width="14.33203125" style="350" customWidth="1"/>
    <col min="5377" max="5377" width="14.109375" style="350" customWidth="1"/>
    <col min="5378" max="5379" width="8.88671875" style="350"/>
    <col min="5380" max="5380" width="16.109375" style="350" customWidth="1"/>
    <col min="5381" max="5381" width="16.33203125" style="350" customWidth="1"/>
    <col min="5382" max="5382" width="14" style="350" customWidth="1"/>
    <col min="5383" max="5383" width="8.88671875" style="350"/>
    <col min="5384" max="5384" width="13.5546875" style="350" customWidth="1"/>
    <col min="5385" max="5385" width="15.44140625" style="350" customWidth="1"/>
    <col min="5386" max="5627" width="8.88671875" style="350"/>
    <col min="5628" max="5628" width="11.6640625" style="350" customWidth="1"/>
    <col min="5629" max="5629" width="15.88671875" style="350" customWidth="1"/>
    <col min="5630" max="5631" width="8.88671875" style="350"/>
    <col min="5632" max="5632" width="14.33203125" style="350" customWidth="1"/>
    <col min="5633" max="5633" width="14.109375" style="350" customWidth="1"/>
    <col min="5634" max="5635" width="8.88671875" style="350"/>
    <col min="5636" max="5636" width="16.109375" style="350" customWidth="1"/>
    <col min="5637" max="5637" width="16.33203125" style="350" customWidth="1"/>
    <col min="5638" max="5638" width="14" style="350" customWidth="1"/>
    <col min="5639" max="5639" width="8.88671875" style="350"/>
    <col min="5640" max="5640" width="13.5546875" style="350" customWidth="1"/>
    <col min="5641" max="5641" width="15.44140625" style="350" customWidth="1"/>
    <col min="5642" max="5883" width="8.88671875" style="350"/>
    <col min="5884" max="5884" width="11.6640625" style="350" customWidth="1"/>
    <col min="5885" max="5885" width="15.88671875" style="350" customWidth="1"/>
    <col min="5886" max="5887" width="8.88671875" style="350"/>
    <col min="5888" max="5888" width="14.33203125" style="350" customWidth="1"/>
    <col min="5889" max="5889" width="14.109375" style="350" customWidth="1"/>
    <col min="5890" max="5891" width="8.88671875" style="350"/>
    <col min="5892" max="5892" width="16.109375" style="350" customWidth="1"/>
    <col min="5893" max="5893" width="16.33203125" style="350" customWidth="1"/>
    <col min="5894" max="5894" width="14" style="350" customWidth="1"/>
    <col min="5895" max="5895" width="8.88671875" style="350"/>
    <col min="5896" max="5896" width="13.5546875" style="350" customWidth="1"/>
    <col min="5897" max="5897" width="15.44140625" style="350" customWidth="1"/>
    <col min="5898" max="6139" width="8.88671875" style="350"/>
    <col min="6140" max="6140" width="11.6640625" style="350" customWidth="1"/>
    <col min="6141" max="6141" width="15.88671875" style="350" customWidth="1"/>
    <col min="6142" max="6143" width="8.88671875" style="350"/>
    <col min="6144" max="6144" width="14.33203125" style="350" customWidth="1"/>
    <col min="6145" max="6145" width="14.109375" style="350" customWidth="1"/>
    <col min="6146" max="6147" width="8.88671875" style="350"/>
    <col min="6148" max="6148" width="16.109375" style="350" customWidth="1"/>
    <col min="6149" max="6149" width="16.33203125" style="350" customWidth="1"/>
    <col min="6150" max="6150" width="14" style="350" customWidth="1"/>
    <col min="6151" max="6151" width="8.88671875" style="350"/>
    <col min="6152" max="6152" width="13.5546875" style="350" customWidth="1"/>
    <col min="6153" max="6153" width="15.44140625" style="350" customWidth="1"/>
    <col min="6154" max="6395" width="8.88671875" style="350"/>
    <col min="6396" max="6396" width="11.6640625" style="350" customWidth="1"/>
    <col min="6397" max="6397" width="15.88671875" style="350" customWidth="1"/>
    <col min="6398" max="6399" width="8.88671875" style="350"/>
    <col min="6400" max="6400" width="14.33203125" style="350" customWidth="1"/>
    <col min="6401" max="6401" width="14.109375" style="350" customWidth="1"/>
    <col min="6402" max="6403" width="8.88671875" style="350"/>
    <col min="6404" max="6404" width="16.109375" style="350" customWidth="1"/>
    <col min="6405" max="6405" width="16.33203125" style="350" customWidth="1"/>
    <col min="6406" max="6406" width="14" style="350" customWidth="1"/>
    <col min="6407" max="6407" width="8.88671875" style="350"/>
    <col min="6408" max="6408" width="13.5546875" style="350" customWidth="1"/>
    <col min="6409" max="6409" width="15.44140625" style="350" customWidth="1"/>
    <col min="6410" max="6651" width="8.88671875" style="350"/>
    <col min="6652" max="6652" width="11.6640625" style="350" customWidth="1"/>
    <col min="6653" max="6653" width="15.88671875" style="350" customWidth="1"/>
    <col min="6654" max="6655" width="8.88671875" style="350"/>
    <col min="6656" max="6656" width="14.33203125" style="350" customWidth="1"/>
    <col min="6657" max="6657" width="14.109375" style="350" customWidth="1"/>
    <col min="6658" max="6659" width="8.88671875" style="350"/>
    <col min="6660" max="6660" width="16.109375" style="350" customWidth="1"/>
    <col min="6661" max="6661" width="16.33203125" style="350" customWidth="1"/>
    <col min="6662" max="6662" width="14" style="350" customWidth="1"/>
    <col min="6663" max="6663" width="8.88671875" style="350"/>
    <col min="6664" max="6664" width="13.5546875" style="350" customWidth="1"/>
    <col min="6665" max="6665" width="15.44140625" style="350" customWidth="1"/>
    <col min="6666" max="6907" width="8.88671875" style="350"/>
    <col min="6908" max="6908" width="11.6640625" style="350" customWidth="1"/>
    <col min="6909" max="6909" width="15.88671875" style="350" customWidth="1"/>
    <col min="6910" max="6911" width="8.88671875" style="350"/>
    <col min="6912" max="6912" width="14.33203125" style="350" customWidth="1"/>
    <col min="6913" max="6913" width="14.109375" style="350" customWidth="1"/>
    <col min="6914" max="6915" width="8.88671875" style="350"/>
    <col min="6916" max="6916" width="16.109375" style="350" customWidth="1"/>
    <col min="6917" max="6917" width="16.33203125" style="350" customWidth="1"/>
    <col min="6918" max="6918" width="14" style="350" customWidth="1"/>
    <col min="6919" max="6919" width="8.88671875" style="350"/>
    <col min="6920" max="6920" width="13.5546875" style="350" customWidth="1"/>
    <col min="6921" max="6921" width="15.44140625" style="350" customWidth="1"/>
    <col min="6922" max="7163" width="8.88671875" style="350"/>
    <col min="7164" max="7164" width="11.6640625" style="350" customWidth="1"/>
    <col min="7165" max="7165" width="15.88671875" style="350" customWidth="1"/>
    <col min="7166" max="7167" width="8.88671875" style="350"/>
    <col min="7168" max="7168" width="14.33203125" style="350" customWidth="1"/>
    <col min="7169" max="7169" width="14.109375" style="350" customWidth="1"/>
    <col min="7170" max="7171" width="8.88671875" style="350"/>
    <col min="7172" max="7172" width="16.109375" style="350" customWidth="1"/>
    <col min="7173" max="7173" width="16.33203125" style="350" customWidth="1"/>
    <col min="7174" max="7174" width="14" style="350" customWidth="1"/>
    <col min="7175" max="7175" width="8.88671875" style="350"/>
    <col min="7176" max="7176" width="13.5546875" style="350" customWidth="1"/>
    <col min="7177" max="7177" width="15.44140625" style="350" customWidth="1"/>
    <col min="7178" max="7419" width="8.88671875" style="350"/>
    <col min="7420" max="7420" width="11.6640625" style="350" customWidth="1"/>
    <col min="7421" max="7421" width="15.88671875" style="350" customWidth="1"/>
    <col min="7422" max="7423" width="8.88671875" style="350"/>
    <col min="7424" max="7424" width="14.33203125" style="350" customWidth="1"/>
    <col min="7425" max="7425" width="14.109375" style="350" customWidth="1"/>
    <col min="7426" max="7427" width="8.88671875" style="350"/>
    <col min="7428" max="7428" width="16.109375" style="350" customWidth="1"/>
    <col min="7429" max="7429" width="16.33203125" style="350" customWidth="1"/>
    <col min="7430" max="7430" width="14" style="350" customWidth="1"/>
    <col min="7431" max="7431" width="8.88671875" style="350"/>
    <col min="7432" max="7432" width="13.5546875" style="350" customWidth="1"/>
    <col min="7433" max="7433" width="15.44140625" style="350" customWidth="1"/>
    <col min="7434" max="7675" width="8.88671875" style="350"/>
    <col min="7676" max="7676" width="11.6640625" style="350" customWidth="1"/>
    <col min="7677" max="7677" width="15.88671875" style="350" customWidth="1"/>
    <col min="7678" max="7679" width="8.88671875" style="350"/>
    <col min="7680" max="7680" width="14.33203125" style="350" customWidth="1"/>
    <col min="7681" max="7681" width="14.109375" style="350" customWidth="1"/>
    <col min="7682" max="7683" width="8.88671875" style="350"/>
    <col min="7684" max="7684" width="16.109375" style="350" customWidth="1"/>
    <col min="7685" max="7685" width="16.33203125" style="350" customWidth="1"/>
    <col min="7686" max="7686" width="14" style="350" customWidth="1"/>
    <col min="7687" max="7687" width="8.88671875" style="350"/>
    <col min="7688" max="7688" width="13.5546875" style="350" customWidth="1"/>
    <col min="7689" max="7689" width="15.44140625" style="350" customWidth="1"/>
    <col min="7690" max="7931" width="8.88671875" style="350"/>
    <col min="7932" max="7932" width="11.6640625" style="350" customWidth="1"/>
    <col min="7933" max="7933" width="15.88671875" style="350" customWidth="1"/>
    <col min="7934" max="7935" width="8.88671875" style="350"/>
    <col min="7936" max="7936" width="14.33203125" style="350" customWidth="1"/>
    <col min="7937" max="7937" width="14.109375" style="350" customWidth="1"/>
    <col min="7938" max="7939" width="8.88671875" style="350"/>
    <col min="7940" max="7940" width="16.109375" style="350" customWidth="1"/>
    <col min="7941" max="7941" width="16.33203125" style="350" customWidth="1"/>
    <col min="7942" max="7942" width="14" style="350" customWidth="1"/>
    <col min="7943" max="7943" width="8.88671875" style="350"/>
    <col min="7944" max="7944" width="13.5546875" style="350" customWidth="1"/>
    <col min="7945" max="7945" width="15.44140625" style="350" customWidth="1"/>
    <col min="7946" max="8187" width="8.88671875" style="350"/>
    <col min="8188" max="8188" width="11.6640625" style="350" customWidth="1"/>
    <col min="8189" max="8189" width="15.88671875" style="350" customWidth="1"/>
    <col min="8190" max="8191" width="8.88671875" style="350"/>
    <col min="8192" max="8192" width="14.33203125" style="350" customWidth="1"/>
    <col min="8193" max="8193" width="14.109375" style="350" customWidth="1"/>
    <col min="8194" max="8195" width="8.88671875" style="350"/>
    <col min="8196" max="8196" width="16.109375" style="350" customWidth="1"/>
    <col min="8197" max="8197" width="16.33203125" style="350" customWidth="1"/>
    <col min="8198" max="8198" width="14" style="350" customWidth="1"/>
    <col min="8199" max="8199" width="8.88671875" style="350"/>
    <col min="8200" max="8200" width="13.5546875" style="350" customWidth="1"/>
    <col min="8201" max="8201" width="15.44140625" style="350" customWidth="1"/>
    <col min="8202" max="8443" width="8.88671875" style="350"/>
    <col min="8444" max="8444" width="11.6640625" style="350" customWidth="1"/>
    <col min="8445" max="8445" width="15.88671875" style="350" customWidth="1"/>
    <col min="8446" max="8447" width="8.88671875" style="350"/>
    <col min="8448" max="8448" width="14.33203125" style="350" customWidth="1"/>
    <col min="8449" max="8449" width="14.109375" style="350" customWidth="1"/>
    <col min="8450" max="8451" width="8.88671875" style="350"/>
    <col min="8452" max="8452" width="16.109375" style="350" customWidth="1"/>
    <col min="8453" max="8453" width="16.33203125" style="350" customWidth="1"/>
    <col min="8454" max="8454" width="14" style="350" customWidth="1"/>
    <col min="8455" max="8455" width="8.88671875" style="350"/>
    <col min="8456" max="8456" width="13.5546875" style="350" customWidth="1"/>
    <col min="8457" max="8457" width="15.44140625" style="350" customWidth="1"/>
    <col min="8458" max="8699" width="8.88671875" style="350"/>
    <col min="8700" max="8700" width="11.6640625" style="350" customWidth="1"/>
    <col min="8701" max="8701" width="15.88671875" style="350" customWidth="1"/>
    <col min="8702" max="8703" width="8.88671875" style="350"/>
    <col min="8704" max="8704" width="14.33203125" style="350" customWidth="1"/>
    <col min="8705" max="8705" width="14.109375" style="350" customWidth="1"/>
    <col min="8706" max="8707" width="8.88671875" style="350"/>
    <col min="8708" max="8708" width="16.109375" style="350" customWidth="1"/>
    <col min="8709" max="8709" width="16.33203125" style="350" customWidth="1"/>
    <col min="8710" max="8710" width="14" style="350" customWidth="1"/>
    <col min="8711" max="8711" width="8.88671875" style="350"/>
    <col min="8712" max="8712" width="13.5546875" style="350" customWidth="1"/>
    <col min="8713" max="8713" width="15.44140625" style="350" customWidth="1"/>
    <col min="8714" max="8955" width="8.88671875" style="350"/>
    <col min="8956" max="8956" width="11.6640625" style="350" customWidth="1"/>
    <col min="8957" max="8957" width="15.88671875" style="350" customWidth="1"/>
    <col min="8958" max="8959" width="8.88671875" style="350"/>
    <col min="8960" max="8960" width="14.33203125" style="350" customWidth="1"/>
    <col min="8961" max="8961" width="14.109375" style="350" customWidth="1"/>
    <col min="8962" max="8963" width="8.88671875" style="350"/>
    <col min="8964" max="8964" width="16.109375" style="350" customWidth="1"/>
    <col min="8965" max="8965" width="16.33203125" style="350" customWidth="1"/>
    <col min="8966" max="8966" width="14" style="350" customWidth="1"/>
    <col min="8967" max="8967" width="8.88671875" style="350"/>
    <col min="8968" max="8968" width="13.5546875" style="350" customWidth="1"/>
    <col min="8969" max="8969" width="15.44140625" style="350" customWidth="1"/>
    <col min="8970" max="9211" width="8.88671875" style="350"/>
    <col min="9212" max="9212" width="11.6640625" style="350" customWidth="1"/>
    <col min="9213" max="9213" width="15.88671875" style="350" customWidth="1"/>
    <col min="9214" max="9215" width="8.88671875" style="350"/>
    <col min="9216" max="9216" width="14.33203125" style="350" customWidth="1"/>
    <col min="9217" max="9217" width="14.109375" style="350" customWidth="1"/>
    <col min="9218" max="9219" width="8.88671875" style="350"/>
    <col min="9220" max="9220" width="16.109375" style="350" customWidth="1"/>
    <col min="9221" max="9221" width="16.33203125" style="350" customWidth="1"/>
    <col min="9222" max="9222" width="14" style="350" customWidth="1"/>
    <col min="9223" max="9223" width="8.88671875" style="350"/>
    <col min="9224" max="9224" width="13.5546875" style="350" customWidth="1"/>
    <col min="9225" max="9225" width="15.44140625" style="350" customWidth="1"/>
    <col min="9226" max="9467" width="8.88671875" style="350"/>
    <col min="9468" max="9468" width="11.6640625" style="350" customWidth="1"/>
    <col min="9469" max="9469" width="15.88671875" style="350" customWidth="1"/>
    <col min="9470" max="9471" width="8.88671875" style="350"/>
    <col min="9472" max="9472" width="14.33203125" style="350" customWidth="1"/>
    <col min="9473" max="9473" width="14.109375" style="350" customWidth="1"/>
    <col min="9474" max="9475" width="8.88671875" style="350"/>
    <col min="9476" max="9476" width="16.109375" style="350" customWidth="1"/>
    <col min="9477" max="9477" width="16.33203125" style="350" customWidth="1"/>
    <col min="9478" max="9478" width="14" style="350" customWidth="1"/>
    <col min="9479" max="9479" width="8.88671875" style="350"/>
    <col min="9480" max="9480" width="13.5546875" style="350" customWidth="1"/>
    <col min="9481" max="9481" width="15.44140625" style="350" customWidth="1"/>
    <col min="9482" max="9723" width="8.88671875" style="350"/>
    <col min="9724" max="9724" width="11.6640625" style="350" customWidth="1"/>
    <col min="9725" max="9725" width="15.88671875" style="350" customWidth="1"/>
    <col min="9726" max="9727" width="8.88671875" style="350"/>
    <col min="9728" max="9728" width="14.33203125" style="350" customWidth="1"/>
    <col min="9729" max="9729" width="14.109375" style="350" customWidth="1"/>
    <col min="9730" max="9731" width="8.88671875" style="350"/>
    <col min="9732" max="9732" width="16.109375" style="350" customWidth="1"/>
    <col min="9733" max="9733" width="16.33203125" style="350" customWidth="1"/>
    <col min="9734" max="9734" width="14" style="350" customWidth="1"/>
    <col min="9735" max="9735" width="8.88671875" style="350"/>
    <col min="9736" max="9736" width="13.5546875" style="350" customWidth="1"/>
    <col min="9737" max="9737" width="15.44140625" style="350" customWidth="1"/>
    <col min="9738" max="9979" width="8.88671875" style="350"/>
    <col min="9980" max="9980" width="11.6640625" style="350" customWidth="1"/>
    <col min="9981" max="9981" width="15.88671875" style="350" customWidth="1"/>
    <col min="9982" max="9983" width="8.88671875" style="350"/>
    <col min="9984" max="9984" width="14.33203125" style="350" customWidth="1"/>
    <col min="9985" max="9985" width="14.109375" style="350" customWidth="1"/>
    <col min="9986" max="9987" width="8.88671875" style="350"/>
    <col min="9988" max="9988" width="16.109375" style="350" customWidth="1"/>
    <col min="9989" max="9989" width="16.33203125" style="350" customWidth="1"/>
    <col min="9990" max="9990" width="14" style="350" customWidth="1"/>
    <col min="9991" max="9991" width="8.88671875" style="350"/>
    <col min="9992" max="9992" width="13.5546875" style="350" customWidth="1"/>
    <col min="9993" max="9993" width="15.44140625" style="350" customWidth="1"/>
    <col min="9994" max="10235" width="8.88671875" style="350"/>
    <col min="10236" max="10236" width="11.6640625" style="350" customWidth="1"/>
    <col min="10237" max="10237" width="15.88671875" style="350" customWidth="1"/>
    <col min="10238" max="10239" width="8.88671875" style="350"/>
    <col min="10240" max="10240" width="14.33203125" style="350" customWidth="1"/>
    <col min="10241" max="10241" width="14.109375" style="350" customWidth="1"/>
    <col min="10242" max="10243" width="8.88671875" style="350"/>
    <col min="10244" max="10244" width="16.109375" style="350" customWidth="1"/>
    <col min="10245" max="10245" width="16.33203125" style="350" customWidth="1"/>
    <col min="10246" max="10246" width="14" style="350" customWidth="1"/>
    <col min="10247" max="10247" width="8.88671875" style="350"/>
    <col min="10248" max="10248" width="13.5546875" style="350" customWidth="1"/>
    <col min="10249" max="10249" width="15.44140625" style="350" customWidth="1"/>
    <col min="10250" max="10491" width="8.88671875" style="350"/>
    <col min="10492" max="10492" width="11.6640625" style="350" customWidth="1"/>
    <col min="10493" max="10493" width="15.88671875" style="350" customWidth="1"/>
    <col min="10494" max="10495" width="8.88671875" style="350"/>
    <col min="10496" max="10496" width="14.33203125" style="350" customWidth="1"/>
    <col min="10497" max="10497" width="14.109375" style="350" customWidth="1"/>
    <col min="10498" max="10499" width="8.88671875" style="350"/>
    <col min="10500" max="10500" width="16.109375" style="350" customWidth="1"/>
    <col min="10501" max="10501" width="16.33203125" style="350" customWidth="1"/>
    <col min="10502" max="10502" width="14" style="350" customWidth="1"/>
    <col min="10503" max="10503" width="8.88671875" style="350"/>
    <col min="10504" max="10504" width="13.5546875" style="350" customWidth="1"/>
    <col min="10505" max="10505" width="15.44140625" style="350" customWidth="1"/>
    <col min="10506" max="10747" width="8.88671875" style="350"/>
    <col min="10748" max="10748" width="11.6640625" style="350" customWidth="1"/>
    <col min="10749" max="10749" width="15.88671875" style="350" customWidth="1"/>
    <col min="10750" max="10751" width="8.88671875" style="350"/>
    <col min="10752" max="10752" width="14.33203125" style="350" customWidth="1"/>
    <col min="10753" max="10753" width="14.109375" style="350" customWidth="1"/>
    <col min="10754" max="10755" width="8.88671875" style="350"/>
    <col min="10756" max="10756" width="16.109375" style="350" customWidth="1"/>
    <col min="10757" max="10757" width="16.33203125" style="350" customWidth="1"/>
    <col min="10758" max="10758" width="14" style="350" customWidth="1"/>
    <col min="10759" max="10759" width="8.88671875" style="350"/>
    <col min="10760" max="10760" width="13.5546875" style="350" customWidth="1"/>
    <col min="10761" max="10761" width="15.44140625" style="350" customWidth="1"/>
    <col min="10762" max="11003" width="8.88671875" style="350"/>
    <col min="11004" max="11004" width="11.6640625" style="350" customWidth="1"/>
    <col min="11005" max="11005" width="15.88671875" style="350" customWidth="1"/>
    <col min="11006" max="11007" width="8.88671875" style="350"/>
    <col min="11008" max="11008" width="14.33203125" style="350" customWidth="1"/>
    <col min="11009" max="11009" width="14.109375" style="350" customWidth="1"/>
    <col min="11010" max="11011" width="8.88671875" style="350"/>
    <col min="11012" max="11012" width="16.109375" style="350" customWidth="1"/>
    <col min="11013" max="11013" width="16.33203125" style="350" customWidth="1"/>
    <col min="11014" max="11014" width="14" style="350" customWidth="1"/>
    <col min="11015" max="11015" width="8.88671875" style="350"/>
    <col min="11016" max="11016" width="13.5546875" style="350" customWidth="1"/>
    <col min="11017" max="11017" width="15.44140625" style="350" customWidth="1"/>
    <col min="11018" max="11259" width="8.88671875" style="350"/>
    <col min="11260" max="11260" width="11.6640625" style="350" customWidth="1"/>
    <col min="11261" max="11261" width="15.88671875" style="350" customWidth="1"/>
    <col min="11262" max="11263" width="8.88671875" style="350"/>
    <col min="11264" max="11264" width="14.33203125" style="350" customWidth="1"/>
    <col min="11265" max="11265" width="14.109375" style="350" customWidth="1"/>
    <col min="11266" max="11267" width="8.88671875" style="350"/>
    <col min="11268" max="11268" width="16.109375" style="350" customWidth="1"/>
    <col min="11269" max="11269" width="16.33203125" style="350" customWidth="1"/>
    <col min="11270" max="11270" width="14" style="350" customWidth="1"/>
    <col min="11271" max="11271" width="8.88671875" style="350"/>
    <col min="11272" max="11272" width="13.5546875" style="350" customWidth="1"/>
    <col min="11273" max="11273" width="15.44140625" style="350" customWidth="1"/>
    <col min="11274" max="11515" width="8.88671875" style="350"/>
    <col min="11516" max="11516" width="11.6640625" style="350" customWidth="1"/>
    <col min="11517" max="11517" width="15.88671875" style="350" customWidth="1"/>
    <col min="11518" max="11519" width="8.88671875" style="350"/>
    <col min="11520" max="11520" width="14.33203125" style="350" customWidth="1"/>
    <col min="11521" max="11521" width="14.109375" style="350" customWidth="1"/>
    <col min="11522" max="11523" width="8.88671875" style="350"/>
    <col min="11524" max="11524" width="16.109375" style="350" customWidth="1"/>
    <col min="11525" max="11525" width="16.33203125" style="350" customWidth="1"/>
    <col min="11526" max="11526" width="14" style="350" customWidth="1"/>
    <col min="11527" max="11527" width="8.88671875" style="350"/>
    <col min="11528" max="11528" width="13.5546875" style="350" customWidth="1"/>
    <col min="11529" max="11529" width="15.44140625" style="350" customWidth="1"/>
    <col min="11530" max="11771" width="8.88671875" style="350"/>
    <col min="11772" max="11772" width="11.6640625" style="350" customWidth="1"/>
    <col min="11773" max="11773" width="15.88671875" style="350" customWidth="1"/>
    <col min="11774" max="11775" width="8.88671875" style="350"/>
    <col min="11776" max="11776" width="14.33203125" style="350" customWidth="1"/>
    <col min="11777" max="11777" width="14.109375" style="350" customWidth="1"/>
    <col min="11778" max="11779" width="8.88671875" style="350"/>
    <col min="11780" max="11780" width="16.109375" style="350" customWidth="1"/>
    <col min="11781" max="11781" width="16.33203125" style="350" customWidth="1"/>
    <col min="11782" max="11782" width="14" style="350" customWidth="1"/>
    <col min="11783" max="11783" width="8.88671875" style="350"/>
    <col min="11784" max="11784" width="13.5546875" style="350" customWidth="1"/>
    <col min="11785" max="11785" width="15.44140625" style="350" customWidth="1"/>
    <col min="11786" max="12027" width="8.88671875" style="350"/>
    <col min="12028" max="12028" width="11.6640625" style="350" customWidth="1"/>
    <col min="12029" max="12029" width="15.88671875" style="350" customWidth="1"/>
    <col min="12030" max="12031" width="8.88671875" style="350"/>
    <col min="12032" max="12032" width="14.33203125" style="350" customWidth="1"/>
    <col min="12033" max="12033" width="14.109375" style="350" customWidth="1"/>
    <col min="12034" max="12035" width="8.88671875" style="350"/>
    <col min="12036" max="12036" width="16.109375" style="350" customWidth="1"/>
    <col min="12037" max="12037" width="16.33203125" style="350" customWidth="1"/>
    <col min="12038" max="12038" width="14" style="350" customWidth="1"/>
    <col min="12039" max="12039" width="8.88671875" style="350"/>
    <col min="12040" max="12040" width="13.5546875" style="350" customWidth="1"/>
    <col min="12041" max="12041" width="15.44140625" style="350" customWidth="1"/>
    <col min="12042" max="12283" width="8.88671875" style="350"/>
    <col min="12284" max="12284" width="11.6640625" style="350" customWidth="1"/>
    <col min="12285" max="12285" width="15.88671875" style="350" customWidth="1"/>
    <col min="12286" max="12287" width="8.88671875" style="350"/>
    <col min="12288" max="12288" width="14.33203125" style="350" customWidth="1"/>
    <col min="12289" max="12289" width="14.109375" style="350" customWidth="1"/>
    <col min="12290" max="12291" width="8.88671875" style="350"/>
    <col min="12292" max="12292" width="16.109375" style="350" customWidth="1"/>
    <col min="12293" max="12293" width="16.33203125" style="350" customWidth="1"/>
    <col min="12294" max="12294" width="14" style="350" customWidth="1"/>
    <col min="12295" max="12295" width="8.88671875" style="350"/>
    <col min="12296" max="12296" width="13.5546875" style="350" customWidth="1"/>
    <col min="12297" max="12297" width="15.44140625" style="350" customWidth="1"/>
    <col min="12298" max="12539" width="8.88671875" style="350"/>
    <col min="12540" max="12540" width="11.6640625" style="350" customWidth="1"/>
    <col min="12541" max="12541" width="15.88671875" style="350" customWidth="1"/>
    <col min="12542" max="12543" width="8.88671875" style="350"/>
    <col min="12544" max="12544" width="14.33203125" style="350" customWidth="1"/>
    <col min="12545" max="12545" width="14.109375" style="350" customWidth="1"/>
    <col min="12546" max="12547" width="8.88671875" style="350"/>
    <col min="12548" max="12548" width="16.109375" style="350" customWidth="1"/>
    <col min="12549" max="12549" width="16.33203125" style="350" customWidth="1"/>
    <col min="12550" max="12550" width="14" style="350" customWidth="1"/>
    <col min="12551" max="12551" width="8.88671875" style="350"/>
    <col min="12552" max="12552" width="13.5546875" style="350" customWidth="1"/>
    <col min="12553" max="12553" width="15.44140625" style="350" customWidth="1"/>
    <col min="12554" max="12795" width="8.88671875" style="350"/>
    <col min="12796" max="12796" width="11.6640625" style="350" customWidth="1"/>
    <col min="12797" max="12797" width="15.88671875" style="350" customWidth="1"/>
    <col min="12798" max="12799" width="8.88671875" style="350"/>
    <col min="12800" max="12800" width="14.33203125" style="350" customWidth="1"/>
    <col min="12801" max="12801" width="14.109375" style="350" customWidth="1"/>
    <col min="12802" max="12803" width="8.88671875" style="350"/>
    <col min="12804" max="12804" width="16.109375" style="350" customWidth="1"/>
    <col min="12805" max="12805" width="16.33203125" style="350" customWidth="1"/>
    <col min="12806" max="12806" width="14" style="350" customWidth="1"/>
    <col min="12807" max="12807" width="8.88671875" style="350"/>
    <col min="12808" max="12808" width="13.5546875" style="350" customWidth="1"/>
    <col min="12809" max="12809" width="15.44140625" style="350" customWidth="1"/>
    <col min="12810" max="13051" width="8.88671875" style="350"/>
    <col min="13052" max="13052" width="11.6640625" style="350" customWidth="1"/>
    <col min="13053" max="13053" width="15.88671875" style="350" customWidth="1"/>
    <col min="13054" max="13055" width="8.88671875" style="350"/>
    <col min="13056" max="13056" width="14.33203125" style="350" customWidth="1"/>
    <col min="13057" max="13057" width="14.109375" style="350" customWidth="1"/>
    <col min="13058" max="13059" width="8.88671875" style="350"/>
    <col min="13060" max="13060" width="16.109375" style="350" customWidth="1"/>
    <col min="13061" max="13061" width="16.33203125" style="350" customWidth="1"/>
    <col min="13062" max="13062" width="14" style="350" customWidth="1"/>
    <col min="13063" max="13063" width="8.88671875" style="350"/>
    <col min="13064" max="13064" width="13.5546875" style="350" customWidth="1"/>
    <col min="13065" max="13065" width="15.44140625" style="350" customWidth="1"/>
    <col min="13066" max="13307" width="8.88671875" style="350"/>
    <col min="13308" max="13308" width="11.6640625" style="350" customWidth="1"/>
    <col min="13309" max="13309" width="15.88671875" style="350" customWidth="1"/>
    <col min="13310" max="13311" width="8.88671875" style="350"/>
    <col min="13312" max="13312" width="14.33203125" style="350" customWidth="1"/>
    <col min="13313" max="13313" width="14.109375" style="350" customWidth="1"/>
    <col min="13314" max="13315" width="8.88671875" style="350"/>
    <col min="13316" max="13316" width="16.109375" style="350" customWidth="1"/>
    <col min="13317" max="13317" width="16.33203125" style="350" customWidth="1"/>
    <col min="13318" max="13318" width="14" style="350" customWidth="1"/>
    <col min="13319" max="13319" width="8.88671875" style="350"/>
    <col min="13320" max="13320" width="13.5546875" style="350" customWidth="1"/>
    <col min="13321" max="13321" width="15.44140625" style="350" customWidth="1"/>
    <col min="13322" max="13563" width="8.88671875" style="350"/>
    <col min="13564" max="13564" width="11.6640625" style="350" customWidth="1"/>
    <col min="13565" max="13565" width="15.88671875" style="350" customWidth="1"/>
    <col min="13566" max="13567" width="8.88671875" style="350"/>
    <col min="13568" max="13568" width="14.33203125" style="350" customWidth="1"/>
    <col min="13569" max="13569" width="14.109375" style="350" customWidth="1"/>
    <col min="13570" max="13571" width="8.88671875" style="350"/>
    <col min="13572" max="13572" width="16.109375" style="350" customWidth="1"/>
    <col min="13573" max="13573" width="16.33203125" style="350" customWidth="1"/>
    <col min="13574" max="13574" width="14" style="350" customWidth="1"/>
    <col min="13575" max="13575" width="8.88671875" style="350"/>
    <col min="13576" max="13576" width="13.5546875" style="350" customWidth="1"/>
    <col min="13577" max="13577" width="15.44140625" style="350" customWidth="1"/>
    <col min="13578" max="13819" width="8.88671875" style="350"/>
    <col min="13820" max="13820" width="11.6640625" style="350" customWidth="1"/>
    <col min="13821" max="13821" width="15.88671875" style="350" customWidth="1"/>
    <col min="13822" max="13823" width="8.88671875" style="350"/>
    <col min="13824" max="13824" width="14.33203125" style="350" customWidth="1"/>
    <col min="13825" max="13825" width="14.109375" style="350" customWidth="1"/>
    <col min="13826" max="13827" width="8.88671875" style="350"/>
    <col min="13828" max="13828" width="16.109375" style="350" customWidth="1"/>
    <col min="13829" max="13829" width="16.33203125" style="350" customWidth="1"/>
    <col min="13830" max="13830" width="14" style="350" customWidth="1"/>
    <col min="13831" max="13831" width="8.88671875" style="350"/>
    <col min="13832" max="13832" width="13.5546875" style="350" customWidth="1"/>
    <col min="13833" max="13833" width="15.44140625" style="350" customWidth="1"/>
    <col min="13834" max="14075" width="8.88671875" style="350"/>
    <col min="14076" max="14076" width="11.6640625" style="350" customWidth="1"/>
    <col min="14077" max="14077" width="15.88671875" style="350" customWidth="1"/>
    <col min="14078" max="14079" width="8.88671875" style="350"/>
    <col min="14080" max="14080" width="14.33203125" style="350" customWidth="1"/>
    <col min="14081" max="14081" width="14.109375" style="350" customWidth="1"/>
    <col min="14082" max="14083" width="8.88671875" style="350"/>
    <col min="14084" max="14084" width="16.109375" style="350" customWidth="1"/>
    <col min="14085" max="14085" width="16.33203125" style="350" customWidth="1"/>
    <col min="14086" max="14086" width="14" style="350" customWidth="1"/>
    <col min="14087" max="14087" width="8.88671875" style="350"/>
    <col min="14088" max="14088" width="13.5546875" style="350" customWidth="1"/>
    <col min="14089" max="14089" width="15.44140625" style="350" customWidth="1"/>
    <col min="14090" max="14331" width="8.88671875" style="350"/>
    <col min="14332" max="14332" width="11.6640625" style="350" customWidth="1"/>
    <col min="14333" max="14333" width="15.88671875" style="350" customWidth="1"/>
    <col min="14334" max="14335" width="8.88671875" style="350"/>
    <col min="14336" max="14336" width="14.33203125" style="350" customWidth="1"/>
    <col min="14337" max="14337" width="14.109375" style="350" customWidth="1"/>
    <col min="14338" max="14339" width="8.88671875" style="350"/>
    <col min="14340" max="14340" width="16.109375" style="350" customWidth="1"/>
    <col min="14341" max="14341" width="16.33203125" style="350" customWidth="1"/>
    <col min="14342" max="14342" width="14" style="350" customWidth="1"/>
    <col min="14343" max="14343" width="8.88671875" style="350"/>
    <col min="14344" max="14344" width="13.5546875" style="350" customWidth="1"/>
    <col min="14345" max="14345" width="15.44140625" style="350" customWidth="1"/>
    <col min="14346" max="14587" width="8.88671875" style="350"/>
    <col min="14588" max="14588" width="11.6640625" style="350" customWidth="1"/>
    <col min="14589" max="14589" width="15.88671875" style="350" customWidth="1"/>
    <col min="14590" max="14591" width="8.88671875" style="350"/>
    <col min="14592" max="14592" width="14.33203125" style="350" customWidth="1"/>
    <col min="14593" max="14593" width="14.109375" style="350" customWidth="1"/>
    <col min="14594" max="14595" width="8.88671875" style="350"/>
    <col min="14596" max="14596" width="16.109375" style="350" customWidth="1"/>
    <col min="14597" max="14597" width="16.33203125" style="350" customWidth="1"/>
    <col min="14598" max="14598" width="14" style="350" customWidth="1"/>
    <col min="14599" max="14599" width="8.88671875" style="350"/>
    <col min="14600" max="14600" width="13.5546875" style="350" customWidth="1"/>
    <col min="14601" max="14601" width="15.44140625" style="350" customWidth="1"/>
    <col min="14602" max="14843" width="8.88671875" style="350"/>
    <col min="14844" max="14844" width="11.6640625" style="350" customWidth="1"/>
    <col min="14845" max="14845" width="15.88671875" style="350" customWidth="1"/>
    <col min="14846" max="14847" width="8.88671875" style="350"/>
    <col min="14848" max="14848" width="14.33203125" style="350" customWidth="1"/>
    <col min="14849" max="14849" width="14.109375" style="350" customWidth="1"/>
    <col min="14850" max="14851" width="8.88671875" style="350"/>
    <col min="14852" max="14852" width="16.109375" style="350" customWidth="1"/>
    <col min="14853" max="14853" width="16.33203125" style="350" customWidth="1"/>
    <col min="14854" max="14854" width="14" style="350" customWidth="1"/>
    <col min="14855" max="14855" width="8.88671875" style="350"/>
    <col min="14856" max="14856" width="13.5546875" style="350" customWidth="1"/>
    <col min="14857" max="14857" width="15.44140625" style="350" customWidth="1"/>
    <col min="14858" max="15099" width="8.88671875" style="350"/>
    <col min="15100" max="15100" width="11.6640625" style="350" customWidth="1"/>
    <col min="15101" max="15101" width="15.88671875" style="350" customWidth="1"/>
    <col min="15102" max="15103" width="8.88671875" style="350"/>
    <col min="15104" max="15104" width="14.33203125" style="350" customWidth="1"/>
    <col min="15105" max="15105" width="14.109375" style="350" customWidth="1"/>
    <col min="15106" max="15107" width="8.88671875" style="350"/>
    <col min="15108" max="15108" width="16.109375" style="350" customWidth="1"/>
    <col min="15109" max="15109" width="16.33203125" style="350" customWidth="1"/>
    <col min="15110" max="15110" width="14" style="350" customWidth="1"/>
    <col min="15111" max="15111" width="8.88671875" style="350"/>
    <col min="15112" max="15112" width="13.5546875" style="350" customWidth="1"/>
    <col min="15113" max="15113" width="15.44140625" style="350" customWidth="1"/>
    <col min="15114" max="15355" width="8.88671875" style="350"/>
    <col min="15356" max="15356" width="11.6640625" style="350" customWidth="1"/>
    <col min="15357" max="15357" width="15.88671875" style="350" customWidth="1"/>
    <col min="15358" max="15359" width="8.88671875" style="350"/>
    <col min="15360" max="15360" width="14.33203125" style="350" customWidth="1"/>
    <col min="15361" max="15361" width="14.109375" style="350" customWidth="1"/>
    <col min="15362" max="15363" width="8.88671875" style="350"/>
    <col min="15364" max="15364" width="16.109375" style="350" customWidth="1"/>
    <col min="15365" max="15365" width="16.33203125" style="350" customWidth="1"/>
    <col min="15366" max="15366" width="14" style="350" customWidth="1"/>
    <col min="15367" max="15367" width="8.88671875" style="350"/>
    <col min="15368" max="15368" width="13.5546875" style="350" customWidth="1"/>
    <col min="15369" max="15369" width="15.44140625" style="350" customWidth="1"/>
    <col min="15370" max="15611" width="8.88671875" style="350"/>
    <col min="15612" max="15612" width="11.6640625" style="350" customWidth="1"/>
    <col min="15613" max="15613" width="15.88671875" style="350" customWidth="1"/>
    <col min="15614" max="15615" width="8.88671875" style="350"/>
    <col min="15616" max="15616" width="14.33203125" style="350" customWidth="1"/>
    <col min="15617" max="15617" width="14.109375" style="350" customWidth="1"/>
    <col min="15618" max="15619" width="8.88671875" style="350"/>
    <col min="15620" max="15620" width="16.109375" style="350" customWidth="1"/>
    <col min="15621" max="15621" width="16.33203125" style="350" customWidth="1"/>
    <col min="15622" max="15622" width="14" style="350" customWidth="1"/>
    <col min="15623" max="15623" width="8.88671875" style="350"/>
    <col min="15624" max="15624" width="13.5546875" style="350" customWidth="1"/>
    <col min="15625" max="15625" width="15.44140625" style="350" customWidth="1"/>
    <col min="15626" max="15867" width="8.88671875" style="350"/>
    <col min="15868" max="15868" width="11.6640625" style="350" customWidth="1"/>
    <col min="15869" max="15869" width="15.88671875" style="350" customWidth="1"/>
    <col min="15870" max="15871" width="8.88671875" style="350"/>
    <col min="15872" max="15872" width="14.33203125" style="350" customWidth="1"/>
    <col min="15873" max="15873" width="14.109375" style="350" customWidth="1"/>
    <col min="15874" max="15875" width="8.88671875" style="350"/>
    <col min="15876" max="15876" width="16.109375" style="350" customWidth="1"/>
    <col min="15877" max="15877" width="16.33203125" style="350" customWidth="1"/>
    <col min="15878" max="15878" width="14" style="350" customWidth="1"/>
    <col min="15879" max="15879" width="8.88671875" style="350"/>
    <col min="15880" max="15880" width="13.5546875" style="350" customWidth="1"/>
    <col min="15881" max="15881" width="15.44140625" style="350" customWidth="1"/>
    <col min="15882" max="16123" width="8.88671875" style="350"/>
    <col min="16124" max="16124" width="11.6640625" style="350" customWidth="1"/>
    <col min="16125" max="16125" width="15.88671875" style="350" customWidth="1"/>
    <col min="16126" max="16127" width="8.88671875" style="350"/>
    <col min="16128" max="16128" width="14.33203125" style="350" customWidth="1"/>
    <col min="16129" max="16129" width="14.109375" style="350" customWidth="1"/>
    <col min="16130" max="16131" width="8.88671875" style="350"/>
    <col min="16132" max="16132" width="16.109375" style="350" customWidth="1"/>
    <col min="16133" max="16133" width="16.33203125" style="350" customWidth="1"/>
    <col min="16134" max="16134" width="14" style="350" customWidth="1"/>
    <col min="16135" max="16135" width="8.88671875" style="350"/>
    <col min="16136" max="16136" width="13.5546875" style="350" customWidth="1"/>
    <col min="16137" max="16137" width="15.44140625" style="350" customWidth="1"/>
    <col min="16138" max="16384" width="8.88671875" style="350"/>
  </cols>
  <sheetData>
    <row r="1" spans="1:14">
      <c r="A1" s="398" t="s">
        <v>69</v>
      </c>
      <c r="B1" s="398"/>
      <c r="C1" s="398"/>
      <c r="D1" s="398"/>
      <c r="E1" s="398"/>
      <c r="F1" s="398"/>
      <c r="G1" s="398"/>
      <c r="H1" s="398"/>
      <c r="I1" s="398"/>
      <c r="J1" s="398"/>
      <c r="K1" s="398"/>
      <c r="L1" s="398"/>
      <c r="M1" s="398"/>
      <c r="N1" s="398"/>
    </row>
    <row r="2" spans="1:14">
      <c r="A2" s="398" t="s">
        <v>1275</v>
      </c>
      <c r="B2" s="398"/>
      <c r="C2" s="398"/>
      <c r="D2" s="398"/>
      <c r="E2" s="398"/>
      <c r="F2" s="398"/>
      <c r="G2" s="398"/>
      <c r="I2" s="404" t="s">
        <v>1276</v>
      </c>
      <c r="J2" s="404"/>
    </row>
    <row r="4" spans="1:14" s="367" customFormat="1" ht="39" customHeight="1">
      <c r="A4" s="109" t="s">
        <v>1834</v>
      </c>
      <c r="B4" s="109" t="s">
        <v>1277</v>
      </c>
      <c r="C4" s="126" t="s">
        <v>1445</v>
      </c>
      <c r="D4" s="126"/>
      <c r="E4" s="126"/>
      <c r="F4" s="126"/>
      <c r="G4" s="126" t="s">
        <v>1446</v>
      </c>
      <c r="H4" s="126"/>
      <c r="I4" s="126"/>
      <c r="J4" s="126"/>
      <c r="K4" s="126" t="s">
        <v>1828</v>
      </c>
      <c r="L4" s="126"/>
      <c r="M4" s="126"/>
      <c r="N4" s="126"/>
    </row>
    <row r="5" spans="1:14" ht="130.19999999999999">
      <c r="A5" s="90"/>
      <c r="B5" s="90"/>
      <c r="C5" s="143" t="s">
        <v>1278</v>
      </c>
      <c r="D5" s="143" t="s">
        <v>1279</v>
      </c>
      <c r="E5" s="143" t="s">
        <v>1280</v>
      </c>
      <c r="F5" s="143" t="s">
        <v>1281</v>
      </c>
      <c r="G5" s="143" t="s">
        <v>1278</v>
      </c>
      <c r="H5" s="143" t="s">
        <v>1279</v>
      </c>
      <c r="I5" s="143" t="s">
        <v>1280</v>
      </c>
      <c r="J5" s="143" t="s">
        <v>1281</v>
      </c>
      <c r="K5" s="143" t="s">
        <v>1278</v>
      </c>
      <c r="L5" s="143" t="s">
        <v>1279</v>
      </c>
      <c r="M5" s="143" t="s">
        <v>1280</v>
      </c>
      <c r="N5" s="143" t="s">
        <v>1281</v>
      </c>
    </row>
    <row r="6" spans="1:14">
      <c r="A6" s="90"/>
      <c r="B6" s="90"/>
      <c r="C6" s="90"/>
      <c r="D6" s="90"/>
      <c r="E6" s="90"/>
      <c r="F6" s="90"/>
      <c r="G6" s="90"/>
      <c r="H6" s="90"/>
      <c r="I6" s="90"/>
      <c r="J6" s="90"/>
      <c r="K6" s="90"/>
      <c r="L6" s="90"/>
      <c r="M6" s="90"/>
      <c r="N6" s="90"/>
    </row>
    <row r="7" spans="1:14">
      <c r="A7" s="99">
        <v>1</v>
      </c>
      <c r="B7" s="133" t="s">
        <v>1282</v>
      </c>
      <c r="C7" s="99" t="s">
        <v>1112</v>
      </c>
      <c r="D7" s="99" t="s">
        <v>1112</v>
      </c>
      <c r="E7" s="99" t="s">
        <v>1112</v>
      </c>
      <c r="F7" s="99" t="s">
        <v>1112</v>
      </c>
      <c r="G7" s="99" t="s">
        <v>1112</v>
      </c>
      <c r="H7" s="99" t="s">
        <v>1112</v>
      </c>
      <c r="I7" s="99" t="s">
        <v>1112</v>
      </c>
      <c r="J7" s="99" t="s">
        <v>1112</v>
      </c>
      <c r="K7" s="99" t="str">
        <f>G7</f>
        <v>N/A</v>
      </c>
      <c r="L7" s="99" t="str">
        <f t="shared" ref="L7:N9" si="0">H7</f>
        <v>N/A</v>
      </c>
      <c r="M7" s="99" t="str">
        <f t="shared" si="0"/>
        <v>N/A</v>
      </c>
      <c r="N7" s="99" t="str">
        <f t="shared" si="0"/>
        <v>N/A</v>
      </c>
    </row>
    <row r="8" spans="1:14">
      <c r="A8" s="99">
        <v>2</v>
      </c>
      <c r="B8" s="133" t="s">
        <v>1283</v>
      </c>
      <c r="C8" s="99">
        <v>93</v>
      </c>
      <c r="D8" s="99">
        <v>270</v>
      </c>
      <c r="E8" s="130">
        <v>771.84939999999995</v>
      </c>
      <c r="F8" s="130">
        <f>E8/C8</f>
        <v>8.2994559139784947</v>
      </c>
      <c r="G8" s="99">
        <v>101</v>
      </c>
      <c r="H8" s="99">
        <v>165</v>
      </c>
      <c r="I8" s="130">
        <v>803.4665</v>
      </c>
      <c r="J8" s="130">
        <f>I8/G8</f>
        <v>7.9551138613861383</v>
      </c>
      <c r="K8" s="74">
        <f t="shared" ref="K8:K9" si="1">G8</f>
        <v>101</v>
      </c>
      <c r="L8" s="74">
        <f t="shared" si="0"/>
        <v>165</v>
      </c>
      <c r="M8" s="74">
        <f t="shared" si="0"/>
        <v>803.4665</v>
      </c>
      <c r="N8" s="74">
        <f t="shared" si="0"/>
        <v>7.9551138613861383</v>
      </c>
    </row>
    <row r="9" spans="1:14">
      <c r="A9" s="99">
        <v>3</v>
      </c>
      <c r="B9" s="133" t="s">
        <v>1284</v>
      </c>
      <c r="C9" s="144">
        <v>382</v>
      </c>
      <c r="D9" s="99">
        <v>1035</v>
      </c>
      <c r="E9" s="130">
        <v>2159.2159999999999</v>
      </c>
      <c r="F9" s="130">
        <f>E9/C9</f>
        <v>5.6523979057591625</v>
      </c>
      <c r="G9" s="144">
        <v>388</v>
      </c>
      <c r="H9" s="99">
        <v>712</v>
      </c>
      <c r="I9" s="130">
        <v>1382.634</v>
      </c>
      <c r="J9" s="130">
        <f>I9/G9</f>
        <v>3.5634896907216493</v>
      </c>
      <c r="K9" s="74">
        <f t="shared" si="1"/>
        <v>388</v>
      </c>
      <c r="L9" s="74">
        <f t="shared" si="0"/>
        <v>712</v>
      </c>
      <c r="M9" s="74">
        <f t="shared" si="0"/>
        <v>1382.634</v>
      </c>
      <c r="N9" s="74">
        <f t="shared" si="0"/>
        <v>3.5634896907216493</v>
      </c>
    </row>
    <row r="14" spans="1:14">
      <c r="K14" s="390" t="s">
        <v>1100</v>
      </c>
      <c r="L14" s="390"/>
      <c r="M14" s="390"/>
    </row>
  </sheetData>
  <mergeCells count="7">
    <mergeCell ref="K4:N4"/>
    <mergeCell ref="K14:M14"/>
    <mergeCell ref="A2:G2"/>
    <mergeCell ref="I2:J2"/>
    <mergeCell ref="C4:F4"/>
    <mergeCell ref="G4:J4"/>
    <mergeCell ref="A1:N1"/>
  </mergeCells>
  <printOptions horizontalCentered="1"/>
  <pageMargins left="0.78740157480314965" right="0.78740157480314965" top="0.78740157480314965" bottom="0.78740157480314965" header="0" footer="0"/>
  <pageSetup paperSize="9" scale="64"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B8FD2-A5F4-4164-888F-7F8760CBA8C8}">
  <dimension ref="A1:H26"/>
  <sheetViews>
    <sheetView view="pageBreakPreview" workbookViewId="0">
      <selection activeCell="C5" sqref="C5"/>
    </sheetView>
  </sheetViews>
  <sheetFormatPr defaultRowHeight="15.6"/>
  <cols>
    <col min="1" max="1" width="9" style="350" customWidth="1"/>
    <col min="2" max="2" width="82.6640625" style="350" bestFit="1" customWidth="1"/>
    <col min="3" max="8" width="14.5546875" style="350" customWidth="1"/>
    <col min="9" max="216" width="8.88671875" style="350"/>
    <col min="217" max="217" width="9" style="350" customWidth="1"/>
    <col min="218" max="218" width="68.33203125" style="350" customWidth="1"/>
    <col min="219" max="472" width="8.88671875" style="350"/>
    <col min="473" max="473" width="9" style="350" customWidth="1"/>
    <col min="474" max="474" width="68.33203125" style="350" customWidth="1"/>
    <col min="475" max="728" width="8.88671875" style="350"/>
    <col min="729" max="729" width="9" style="350" customWidth="1"/>
    <col min="730" max="730" width="68.33203125" style="350" customWidth="1"/>
    <col min="731" max="984" width="8.88671875" style="350"/>
    <col min="985" max="985" width="9" style="350" customWidth="1"/>
    <col min="986" max="986" width="68.33203125" style="350" customWidth="1"/>
    <col min="987" max="1240" width="8.88671875" style="350"/>
    <col min="1241" max="1241" width="9" style="350" customWidth="1"/>
    <col min="1242" max="1242" width="68.33203125" style="350" customWidth="1"/>
    <col min="1243" max="1496" width="8.88671875" style="350"/>
    <col min="1497" max="1497" width="9" style="350" customWidth="1"/>
    <col min="1498" max="1498" width="68.33203125" style="350" customWidth="1"/>
    <col min="1499" max="1752" width="8.88671875" style="350"/>
    <col min="1753" max="1753" width="9" style="350" customWidth="1"/>
    <col min="1754" max="1754" width="68.33203125" style="350" customWidth="1"/>
    <col min="1755" max="2008" width="8.88671875" style="350"/>
    <col min="2009" max="2009" width="9" style="350" customWidth="1"/>
    <col min="2010" max="2010" width="68.33203125" style="350" customWidth="1"/>
    <col min="2011" max="2264" width="8.88671875" style="350"/>
    <col min="2265" max="2265" width="9" style="350" customWidth="1"/>
    <col min="2266" max="2266" width="68.33203125" style="350" customWidth="1"/>
    <col min="2267" max="2520" width="8.88671875" style="350"/>
    <col min="2521" max="2521" width="9" style="350" customWidth="1"/>
    <col min="2522" max="2522" width="68.33203125" style="350" customWidth="1"/>
    <col min="2523" max="2776" width="8.88671875" style="350"/>
    <col min="2777" max="2777" width="9" style="350" customWidth="1"/>
    <col min="2778" max="2778" width="68.33203125" style="350" customWidth="1"/>
    <col min="2779" max="3032" width="8.88671875" style="350"/>
    <col min="3033" max="3033" width="9" style="350" customWidth="1"/>
    <col min="3034" max="3034" width="68.33203125" style="350" customWidth="1"/>
    <col min="3035" max="3288" width="8.88671875" style="350"/>
    <col min="3289" max="3289" width="9" style="350" customWidth="1"/>
    <col min="3290" max="3290" width="68.33203125" style="350" customWidth="1"/>
    <col min="3291" max="3544" width="8.88671875" style="350"/>
    <col min="3545" max="3545" width="9" style="350" customWidth="1"/>
    <col min="3546" max="3546" width="68.33203125" style="350" customWidth="1"/>
    <col min="3547" max="3800" width="8.88671875" style="350"/>
    <col min="3801" max="3801" width="9" style="350" customWidth="1"/>
    <col min="3802" max="3802" width="68.33203125" style="350" customWidth="1"/>
    <col min="3803" max="4056" width="8.88671875" style="350"/>
    <col min="4057" max="4057" width="9" style="350" customWidth="1"/>
    <col min="4058" max="4058" width="68.33203125" style="350" customWidth="1"/>
    <col min="4059" max="4312" width="8.88671875" style="350"/>
    <col min="4313" max="4313" width="9" style="350" customWidth="1"/>
    <col min="4314" max="4314" width="68.33203125" style="350" customWidth="1"/>
    <col min="4315" max="4568" width="8.88671875" style="350"/>
    <col min="4569" max="4569" width="9" style="350" customWidth="1"/>
    <col min="4570" max="4570" width="68.33203125" style="350" customWidth="1"/>
    <col min="4571" max="4824" width="8.88671875" style="350"/>
    <col min="4825" max="4825" width="9" style="350" customWidth="1"/>
    <col min="4826" max="4826" width="68.33203125" style="350" customWidth="1"/>
    <col min="4827" max="5080" width="8.88671875" style="350"/>
    <col min="5081" max="5081" width="9" style="350" customWidth="1"/>
    <col min="5082" max="5082" width="68.33203125" style="350" customWidth="1"/>
    <col min="5083" max="5336" width="8.88671875" style="350"/>
    <col min="5337" max="5337" width="9" style="350" customWidth="1"/>
    <col min="5338" max="5338" width="68.33203125" style="350" customWidth="1"/>
    <col min="5339" max="5592" width="8.88671875" style="350"/>
    <col min="5593" max="5593" width="9" style="350" customWidth="1"/>
    <col min="5594" max="5594" width="68.33203125" style="350" customWidth="1"/>
    <col min="5595" max="5848" width="8.88671875" style="350"/>
    <col min="5849" max="5849" width="9" style="350" customWidth="1"/>
    <col min="5850" max="5850" width="68.33203125" style="350" customWidth="1"/>
    <col min="5851" max="6104" width="8.88671875" style="350"/>
    <col min="6105" max="6105" width="9" style="350" customWidth="1"/>
    <col min="6106" max="6106" width="68.33203125" style="350" customWidth="1"/>
    <col min="6107" max="6360" width="8.88671875" style="350"/>
    <col min="6361" max="6361" width="9" style="350" customWidth="1"/>
    <col min="6362" max="6362" width="68.33203125" style="350" customWidth="1"/>
    <col min="6363" max="6616" width="8.88671875" style="350"/>
    <col min="6617" max="6617" width="9" style="350" customWidth="1"/>
    <col min="6618" max="6618" width="68.33203125" style="350" customWidth="1"/>
    <col min="6619" max="6872" width="8.88671875" style="350"/>
    <col min="6873" max="6873" width="9" style="350" customWidth="1"/>
    <col min="6874" max="6874" width="68.33203125" style="350" customWidth="1"/>
    <col min="6875" max="7128" width="8.88671875" style="350"/>
    <col min="7129" max="7129" width="9" style="350" customWidth="1"/>
    <col min="7130" max="7130" width="68.33203125" style="350" customWidth="1"/>
    <col min="7131" max="7384" width="8.88671875" style="350"/>
    <col min="7385" max="7385" width="9" style="350" customWidth="1"/>
    <col min="7386" max="7386" width="68.33203125" style="350" customWidth="1"/>
    <col min="7387" max="7640" width="8.88671875" style="350"/>
    <col min="7641" max="7641" width="9" style="350" customWidth="1"/>
    <col min="7642" max="7642" width="68.33203125" style="350" customWidth="1"/>
    <col min="7643" max="7896" width="8.88671875" style="350"/>
    <col min="7897" max="7897" width="9" style="350" customWidth="1"/>
    <col min="7898" max="7898" width="68.33203125" style="350" customWidth="1"/>
    <col min="7899" max="8152" width="8.88671875" style="350"/>
    <col min="8153" max="8153" width="9" style="350" customWidth="1"/>
    <col min="8154" max="8154" width="68.33203125" style="350" customWidth="1"/>
    <col min="8155" max="8408" width="8.88671875" style="350"/>
    <col min="8409" max="8409" width="9" style="350" customWidth="1"/>
    <col min="8410" max="8410" width="68.33203125" style="350" customWidth="1"/>
    <col min="8411" max="8664" width="8.88671875" style="350"/>
    <col min="8665" max="8665" width="9" style="350" customWidth="1"/>
    <col min="8666" max="8666" width="68.33203125" style="350" customWidth="1"/>
    <col min="8667" max="8920" width="8.88671875" style="350"/>
    <col min="8921" max="8921" width="9" style="350" customWidth="1"/>
    <col min="8922" max="8922" width="68.33203125" style="350" customWidth="1"/>
    <col min="8923" max="9176" width="8.88671875" style="350"/>
    <col min="9177" max="9177" width="9" style="350" customWidth="1"/>
    <col min="9178" max="9178" width="68.33203125" style="350" customWidth="1"/>
    <col min="9179" max="9432" width="8.88671875" style="350"/>
    <col min="9433" max="9433" width="9" style="350" customWidth="1"/>
    <col min="9434" max="9434" width="68.33203125" style="350" customWidth="1"/>
    <col min="9435" max="9688" width="8.88671875" style="350"/>
    <col min="9689" max="9689" width="9" style="350" customWidth="1"/>
    <col min="9690" max="9690" width="68.33203125" style="350" customWidth="1"/>
    <col min="9691" max="9944" width="8.88671875" style="350"/>
    <col min="9945" max="9945" width="9" style="350" customWidth="1"/>
    <col min="9946" max="9946" width="68.33203125" style="350" customWidth="1"/>
    <col min="9947" max="10200" width="8.88671875" style="350"/>
    <col min="10201" max="10201" width="9" style="350" customWidth="1"/>
    <col min="10202" max="10202" width="68.33203125" style="350" customWidth="1"/>
    <col min="10203" max="10456" width="8.88671875" style="350"/>
    <col min="10457" max="10457" width="9" style="350" customWidth="1"/>
    <col min="10458" max="10458" width="68.33203125" style="350" customWidth="1"/>
    <col min="10459" max="10712" width="8.88671875" style="350"/>
    <col min="10713" max="10713" width="9" style="350" customWidth="1"/>
    <col min="10714" max="10714" width="68.33203125" style="350" customWidth="1"/>
    <col min="10715" max="10968" width="8.88671875" style="350"/>
    <col min="10969" max="10969" width="9" style="350" customWidth="1"/>
    <col min="10970" max="10970" width="68.33203125" style="350" customWidth="1"/>
    <col min="10971" max="11224" width="8.88671875" style="350"/>
    <col min="11225" max="11225" width="9" style="350" customWidth="1"/>
    <col min="11226" max="11226" width="68.33203125" style="350" customWidth="1"/>
    <col min="11227" max="11480" width="8.88671875" style="350"/>
    <col min="11481" max="11481" width="9" style="350" customWidth="1"/>
    <col min="11482" max="11482" width="68.33203125" style="350" customWidth="1"/>
    <col min="11483" max="11736" width="8.88671875" style="350"/>
    <col min="11737" max="11737" width="9" style="350" customWidth="1"/>
    <col min="11738" max="11738" width="68.33203125" style="350" customWidth="1"/>
    <col min="11739" max="11992" width="8.88671875" style="350"/>
    <col min="11993" max="11993" width="9" style="350" customWidth="1"/>
    <col min="11994" max="11994" width="68.33203125" style="350" customWidth="1"/>
    <col min="11995" max="12248" width="8.88671875" style="350"/>
    <col min="12249" max="12249" width="9" style="350" customWidth="1"/>
    <col min="12250" max="12250" width="68.33203125" style="350" customWidth="1"/>
    <col min="12251" max="12504" width="8.88671875" style="350"/>
    <col min="12505" max="12505" width="9" style="350" customWidth="1"/>
    <col min="12506" max="12506" width="68.33203125" style="350" customWidth="1"/>
    <col min="12507" max="12760" width="8.88671875" style="350"/>
    <col min="12761" max="12761" width="9" style="350" customWidth="1"/>
    <col min="12762" max="12762" width="68.33203125" style="350" customWidth="1"/>
    <col min="12763" max="13016" width="8.88671875" style="350"/>
    <col min="13017" max="13017" width="9" style="350" customWidth="1"/>
    <col min="13018" max="13018" width="68.33203125" style="350" customWidth="1"/>
    <col min="13019" max="13272" width="8.88671875" style="350"/>
    <col min="13273" max="13273" width="9" style="350" customWidth="1"/>
    <col min="13274" max="13274" width="68.33203125" style="350" customWidth="1"/>
    <col min="13275" max="13528" width="8.88671875" style="350"/>
    <col min="13529" max="13529" width="9" style="350" customWidth="1"/>
    <col min="13530" max="13530" width="68.33203125" style="350" customWidth="1"/>
    <col min="13531" max="13784" width="8.88671875" style="350"/>
    <col min="13785" max="13785" width="9" style="350" customWidth="1"/>
    <col min="13786" max="13786" width="68.33203125" style="350" customWidth="1"/>
    <col min="13787" max="14040" width="8.88671875" style="350"/>
    <col min="14041" max="14041" width="9" style="350" customWidth="1"/>
    <col min="14042" max="14042" width="68.33203125" style="350" customWidth="1"/>
    <col min="14043" max="14296" width="8.88671875" style="350"/>
    <col min="14297" max="14297" width="9" style="350" customWidth="1"/>
    <col min="14298" max="14298" width="68.33203125" style="350" customWidth="1"/>
    <col min="14299" max="14552" width="8.88671875" style="350"/>
    <col min="14553" max="14553" width="9" style="350" customWidth="1"/>
    <col min="14554" max="14554" width="68.33203125" style="350" customWidth="1"/>
    <col min="14555" max="14808" width="8.88671875" style="350"/>
    <col min="14809" max="14809" width="9" style="350" customWidth="1"/>
    <col min="14810" max="14810" width="68.33203125" style="350" customWidth="1"/>
    <col min="14811" max="15064" width="8.88671875" style="350"/>
    <col min="15065" max="15065" width="9" style="350" customWidth="1"/>
    <col min="15066" max="15066" width="68.33203125" style="350" customWidth="1"/>
    <col min="15067" max="15320" width="8.88671875" style="350"/>
    <col min="15321" max="15321" width="9" style="350" customWidth="1"/>
    <col min="15322" max="15322" width="68.33203125" style="350" customWidth="1"/>
    <col min="15323" max="15576" width="8.88671875" style="350"/>
    <col min="15577" max="15577" width="9" style="350" customWidth="1"/>
    <col min="15578" max="15578" width="68.33203125" style="350" customWidth="1"/>
    <col min="15579" max="15832" width="8.88671875" style="350"/>
    <col min="15833" max="15833" width="9" style="350" customWidth="1"/>
    <col min="15834" max="15834" width="68.33203125" style="350" customWidth="1"/>
    <col min="15835" max="16088" width="8.88671875" style="350"/>
    <col min="16089" max="16089" width="9" style="350" customWidth="1"/>
    <col min="16090" max="16090" width="68.33203125" style="350" customWidth="1"/>
    <col min="16091" max="16384" width="8.88671875" style="350"/>
  </cols>
  <sheetData>
    <row r="1" spans="1:8">
      <c r="A1" s="370" t="s">
        <v>69</v>
      </c>
      <c r="B1" s="370"/>
      <c r="C1" s="370"/>
      <c r="D1" s="370"/>
      <c r="E1" s="370"/>
      <c r="F1" s="370"/>
      <c r="G1" s="370"/>
      <c r="H1" s="370"/>
    </row>
    <row r="2" spans="1:8">
      <c r="A2" s="350" t="s">
        <v>1285</v>
      </c>
      <c r="F2" s="350" t="s">
        <v>1286</v>
      </c>
    </row>
    <row r="3" spans="1:8">
      <c r="A3" s="369"/>
      <c r="B3" s="369"/>
      <c r="C3" s="369"/>
      <c r="D3" s="369"/>
      <c r="E3" s="369"/>
      <c r="F3" s="369"/>
    </row>
    <row r="4" spans="1:8" ht="44.25" customHeight="1">
      <c r="A4" s="90" t="s">
        <v>1287</v>
      </c>
      <c r="B4" s="90" t="s">
        <v>1288</v>
      </c>
      <c r="C4" s="126" t="s">
        <v>1445</v>
      </c>
      <c r="D4" s="126"/>
      <c r="E4" s="126" t="s">
        <v>1446</v>
      </c>
      <c r="F4" s="126"/>
      <c r="G4" s="126" t="s">
        <v>1828</v>
      </c>
      <c r="H4" s="126"/>
    </row>
    <row r="5" spans="1:8" ht="46.8">
      <c r="A5" s="90"/>
      <c r="B5" s="90"/>
      <c r="C5" s="109" t="s">
        <v>260</v>
      </c>
      <c r="D5" s="106" t="s">
        <v>1289</v>
      </c>
      <c r="E5" s="109" t="s">
        <v>260</v>
      </c>
      <c r="F5" s="106" t="s">
        <v>1289</v>
      </c>
      <c r="G5" s="109" t="s">
        <v>260</v>
      </c>
      <c r="H5" s="106" t="s">
        <v>1289</v>
      </c>
    </row>
    <row r="6" spans="1:8">
      <c r="A6" s="99" t="s">
        <v>76</v>
      </c>
      <c r="B6" s="133" t="s">
        <v>1290</v>
      </c>
      <c r="C6" s="99"/>
      <c r="D6" s="99"/>
      <c r="E6" s="99"/>
      <c r="F6" s="99"/>
      <c r="G6" s="99"/>
      <c r="H6" s="99"/>
    </row>
    <row r="7" spans="1:8">
      <c r="A7" s="90" t="s">
        <v>121</v>
      </c>
      <c r="B7" s="133" t="s">
        <v>1291</v>
      </c>
      <c r="C7" s="109">
        <v>0</v>
      </c>
      <c r="D7" s="134">
        <v>0</v>
      </c>
      <c r="E7" s="103">
        <v>0</v>
      </c>
      <c r="F7" s="135">
        <v>0</v>
      </c>
      <c r="G7" s="103"/>
      <c r="H7" s="135"/>
    </row>
    <row r="8" spans="1:8">
      <c r="A8" s="90" t="s">
        <v>124</v>
      </c>
      <c r="B8" s="133" t="s">
        <v>1292</v>
      </c>
      <c r="C8" s="109">
        <v>2</v>
      </c>
      <c r="D8" s="109">
        <v>3.2</v>
      </c>
      <c r="E8" s="109">
        <v>0</v>
      </c>
      <c r="F8" s="136">
        <v>0</v>
      </c>
      <c r="G8" s="109"/>
      <c r="H8" s="136"/>
    </row>
    <row r="9" spans="1:8">
      <c r="A9" s="90" t="s">
        <v>1287</v>
      </c>
      <c r="B9" s="316" t="s">
        <v>1288</v>
      </c>
      <c r="C9" s="316"/>
      <c r="D9" s="316"/>
      <c r="E9" s="316"/>
      <c r="F9" s="316"/>
      <c r="G9" s="90"/>
      <c r="H9" s="90"/>
    </row>
    <row r="10" spans="1:8">
      <c r="A10" s="90"/>
      <c r="B10" s="90"/>
      <c r="C10" s="90"/>
      <c r="D10" s="90"/>
      <c r="E10" s="90"/>
      <c r="F10" s="90"/>
      <c r="G10" s="90"/>
      <c r="H10" s="90"/>
    </row>
    <row r="11" spans="1:8">
      <c r="A11" s="90" t="s">
        <v>126</v>
      </c>
      <c r="B11" s="133" t="s">
        <v>1293</v>
      </c>
      <c r="C11" s="109">
        <v>0</v>
      </c>
      <c r="D11" s="134">
        <v>0</v>
      </c>
      <c r="E11" s="109">
        <v>0</v>
      </c>
      <c r="F11" s="134">
        <v>0</v>
      </c>
      <c r="G11" s="109"/>
      <c r="H11" s="134"/>
    </row>
    <row r="12" spans="1:8">
      <c r="A12" s="90" t="s">
        <v>127</v>
      </c>
      <c r="B12" s="133" t="s">
        <v>1294</v>
      </c>
      <c r="C12" s="109">
        <v>6</v>
      </c>
      <c r="D12" s="109">
        <v>18.37</v>
      </c>
      <c r="E12" s="109">
        <v>8</v>
      </c>
      <c r="F12" s="109">
        <v>38.5</v>
      </c>
      <c r="G12" s="109"/>
      <c r="H12" s="134"/>
    </row>
    <row r="13" spans="1:8">
      <c r="A13" s="90" t="s">
        <v>1295</v>
      </c>
      <c r="B13" s="133" t="s">
        <v>1296</v>
      </c>
      <c r="C13" s="109">
        <v>1</v>
      </c>
      <c r="D13" s="109">
        <v>6.67</v>
      </c>
      <c r="E13" s="109">
        <v>0</v>
      </c>
      <c r="F13" s="134">
        <v>0</v>
      </c>
      <c r="G13" s="109"/>
      <c r="H13" s="134"/>
    </row>
    <row r="14" spans="1:8">
      <c r="A14" s="119"/>
      <c r="B14" s="94"/>
      <c r="C14" s="131"/>
      <c r="D14" s="131"/>
      <c r="E14" s="131"/>
      <c r="F14" s="131"/>
      <c r="G14" s="131"/>
      <c r="H14" s="131"/>
    </row>
    <row r="15" spans="1:8">
      <c r="A15" s="119" t="s">
        <v>84</v>
      </c>
      <c r="B15" s="689" t="s">
        <v>1297</v>
      </c>
      <c r="C15" s="689"/>
      <c r="D15" s="689"/>
      <c r="E15" s="689"/>
      <c r="F15" s="689"/>
      <c r="G15" s="90"/>
      <c r="H15" s="90"/>
    </row>
    <row r="16" spans="1:8">
      <c r="A16" s="119"/>
      <c r="B16" s="94"/>
      <c r="C16" s="109">
        <v>9</v>
      </c>
      <c r="D16" s="137" t="s">
        <v>2303</v>
      </c>
      <c r="E16" s="138">
        <v>8</v>
      </c>
      <c r="F16" s="139" t="s">
        <v>2304</v>
      </c>
      <c r="G16" s="140"/>
      <c r="H16" s="139"/>
    </row>
    <row r="17" spans="1:8">
      <c r="A17" s="119" t="s">
        <v>92</v>
      </c>
      <c r="B17" s="690" t="s">
        <v>1298</v>
      </c>
      <c r="C17" s="690"/>
      <c r="D17" s="690"/>
      <c r="E17" s="690"/>
      <c r="F17" s="690"/>
      <c r="G17" s="90"/>
      <c r="H17" s="90"/>
    </row>
    <row r="18" spans="1:8">
      <c r="A18" s="119"/>
      <c r="B18" s="94"/>
      <c r="C18" s="141">
        <v>0</v>
      </c>
      <c r="D18" s="142">
        <v>0</v>
      </c>
      <c r="E18" s="141">
        <v>0</v>
      </c>
      <c r="F18" s="142">
        <v>0</v>
      </c>
      <c r="G18" s="141"/>
      <c r="H18" s="142"/>
    </row>
    <row r="19" spans="1:8">
      <c r="A19" s="388"/>
      <c r="B19" s="357"/>
      <c r="C19" s="403"/>
      <c r="D19" s="403"/>
      <c r="E19" s="403"/>
      <c r="F19" s="403"/>
      <c r="G19" s="403"/>
      <c r="H19" s="403"/>
    </row>
    <row r="26" spans="1:8">
      <c r="G26" s="390" t="s">
        <v>1100</v>
      </c>
      <c r="H26" s="390"/>
    </row>
  </sheetData>
  <mergeCells count="12">
    <mergeCell ref="G26:H26"/>
    <mergeCell ref="B9:F9"/>
    <mergeCell ref="A3:F3"/>
    <mergeCell ref="C4:D4"/>
    <mergeCell ref="E4:F4"/>
    <mergeCell ref="G4:H4"/>
    <mergeCell ref="C14:D14"/>
    <mergeCell ref="E14:F14"/>
    <mergeCell ref="B15:F15"/>
    <mergeCell ref="B17:F17"/>
    <mergeCell ref="G14:H14"/>
    <mergeCell ref="A1:H1"/>
  </mergeCells>
  <printOptions horizontalCentered="1"/>
  <pageMargins left="0.78740157480314965" right="0.78740157480314965" top="0.78740157480314965" bottom="0.78740157480314965" header="0" footer="0"/>
  <pageSetup paperSize="9" scale="7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768F3-A0D4-4DC1-9D6B-EBD27BD28BE5}">
  <dimension ref="A1:H19"/>
  <sheetViews>
    <sheetView view="pageBreakPreview" workbookViewId="0">
      <selection activeCell="D27" sqref="D27"/>
    </sheetView>
  </sheetViews>
  <sheetFormatPr defaultRowHeight="15.6"/>
  <cols>
    <col min="1" max="1" width="8.88671875" style="350"/>
    <col min="2" max="2" width="22.5546875" style="350" customWidth="1"/>
    <col min="3" max="3" width="18.44140625" style="350" bestFit="1" customWidth="1"/>
    <col min="4" max="4" width="17.109375" style="350" customWidth="1"/>
    <col min="5" max="5" width="17.33203125" style="350" bestFit="1" customWidth="1"/>
    <col min="6" max="6" width="20.5546875" style="350" customWidth="1"/>
    <col min="7" max="7" width="15.6640625" style="350" bestFit="1" customWidth="1"/>
    <col min="8" max="8" width="20.5546875" style="350" customWidth="1"/>
    <col min="9" max="254" width="8.88671875" style="350"/>
    <col min="255" max="255" width="16.88671875" style="350" customWidth="1"/>
    <col min="256" max="256" width="26.109375" style="350" customWidth="1"/>
    <col min="257" max="257" width="17.109375" style="350" customWidth="1"/>
    <col min="258" max="258" width="14.88671875" style="350" customWidth="1"/>
    <col min="259" max="259" width="20.5546875" style="350" customWidth="1"/>
    <col min="260" max="260" width="15.109375" style="350" customWidth="1"/>
    <col min="261" max="261" width="24.33203125" style="350" customWidth="1"/>
    <col min="262" max="510" width="8.88671875" style="350"/>
    <col min="511" max="511" width="16.88671875" style="350" customWidth="1"/>
    <col min="512" max="512" width="26.109375" style="350" customWidth="1"/>
    <col min="513" max="513" width="17.109375" style="350" customWidth="1"/>
    <col min="514" max="514" width="14.88671875" style="350" customWidth="1"/>
    <col min="515" max="515" width="20.5546875" style="350" customWidth="1"/>
    <col min="516" max="516" width="15.109375" style="350" customWidth="1"/>
    <col min="517" max="517" width="24.33203125" style="350" customWidth="1"/>
    <col min="518" max="766" width="8.88671875" style="350"/>
    <col min="767" max="767" width="16.88671875" style="350" customWidth="1"/>
    <col min="768" max="768" width="26.109375" style="350" customWidth="1"/>
    <col min="769" max="769" width="17.109375" style="350" customWidth="1"/>
    <col min="770" max="770" width="14.88671875" style="350" customWidth="1"/>
    <col min="771" max="771" width="20.5546875" style="350" customWidth="1"/>
    <col min="772" max="772" width="15.109375" style="350" customWidth="1"/>
    <col min="773" max="773" width="24.33203125" style="350" customWidth="1"/>
    <col min="774" max="1022" width="8.88671875" style="350"/>
    <col min="1023" max="1023" width="16.88671875" style="350" customWidth="1"/>
    <col min="1024" max="1024" width="26.109375" style="350" customWidth="1"/>
    <col min="1025" max="1025" width="17.109375" style="350" customWidth="1"/>
    <col min="1026" max="1026" width="14.88671875" style="350" customWidth="1"/>
    <col min="1027" max="1027" width="20.5546875" style="350" customWidth="1"/>
    <col min="1028" max="1028" width="15.109375" style="350" customWidth="1"/>
    <col min="1029" max="1029" width="24.33203125" style="350" customWidth="1"/>
    <col min="1030" max="1278" width="8.88671875" style="350"/>
    <col min="1279" max="1279" width="16.88671875" style="350" customWidth="1"/>
    <col min="1280" max="1280" width="26.109375" style="350" customWidth="1"/>
    <col min="1281" max="1281" width="17.109375" style="350" customWidth="1"/>
    <col min="1282" max="1282" width="14.88671875" style="350" customWidth="1"/>
    <col min="1283" max="1283" width="20.5546875" style="350" customWidth="1"/>
    <col min="1284" max="1284" width="15.109375" style="350" customWidth="1"/>
    <col min="1285" max="1285" width="24.33203125" style="350" customWidth="1"/>
    <col min="1286" max="1534" width="8.88671875" style="350"/>
    <col min="1535" max="1535" width="16.88671875" style="350" customWidth="1"/>
    <col min="1536" max="1536" width="26.109375" style="350" customWidth="1"/>
    <col min="1537" max="1537" width="17.109375" style="350" customWidth="1"/>
    <col min="1538" max="1538" width="14.88671875" style="350" customWidth="1"/>
    <col min="1539" max="1539" width="20.5546875" style="350" customWidth="1"/>
    <col min="1540" max="1540" width="15.109375" style="350" customWidth="1"/>
    <col min="1541" max="1541" width="24.33203125" style="350" customWidth="1"/>
    <col min="1542" max="1790" width="8.88671875" style="350"/>
    <col min="1791" max="1791" width="16.88671875" style="350" customWidth="1"/>
    <col min="1792" max="1792" width="26.109375" style="350" customWidth="1"/>
    <col min="1793" max="1793" width="17.109375" style="350" customWidth="1"/>
    <col min="1794" max="1794" width="14.88671875" style="350" customWidth="1"/>
    <col min="1795" max="1795" width="20.5546875" style="350" customWidth="1"/>
    <col min="1796" max="1796" width="15.109375" style="350" customWidth="1"/>
    <col min="1797" max="1797" width="24.33203125" style="350" customWidth="1"/>
    <col min="1798" max="2046" width="8.88671875" style="350"/>
    <col min="2047" max="2047" width="16.88671875" style="350" customWidth="1"/>
    <col min="2048" max="2048" width="26.109375" style="350" customWidth="1"/>
    <col min="2049" max="2049" width="17.109375" style="350" customWidth="1"/>
    <col min="2050" max="2050" width="14.88671875" style="350" customWidth="1"/>
    <col min="2051" max="2051" width="20.5546875" style="350" customWidth="1"/>
    <col min="2052" max="2052" width="15.109375" style="350" customWidth="1"/>
    <col min="2053" max="2053" width="24.33203125" style="350" customWidth="1"/>
    <col min="2054" max="2302" width="8.88671875" style="350"/>
    <col min="2303" max="2303" width="16.88671875" style="350" customWidth="1"/>
    <col min="2304" max="2304" width="26.109375" style="350" customWidth="1"/>
    <col min="2305" max="2305" width="17.109375" style="350" customWidth="1"/>
    <col min="2306" max="2306" width="14.88671875" style="350" customWidth="1"/>
    <col min="2307" max="2307" width="20.5546875" style="350" customWidth="1"/>
    <col min="2308" max="2308" width="15.109375" style="350" customWidth="1"/>
    <col min="2309" max="2309" width="24.33203125" style="350" customWidth="1"/>
    <col min="2310" max="2558" width="8.88671875" style="350"/>
    <col min="2559" max="2559" width="16.88671875" style="350" customWidth="1"/>
    <col min="2560" max="2560" width="26.109375" style="350" customWidth="1"/>
    <col min="2561" max="2561" width="17.109375" style="350" customWidth="1"/>
    <col min="2562" max="2562" width="14.88671875" style="350" customWidth="1"/>
    <col min="2563" max="2563" width="20.5546875" style="350" customWidth="1"/>
    <col min="2564" max="2564" width="15.109375" style="350" customWidth="1"/>
    <col min="2565" max="2565" width="24.33203125" style="350" customWidth="1"/>
    <col min="2566" max="2814" width="8.88671875" style="350"/>
    <col min="2815" max="2815" width="16.88671875" style="350" customWidth="1"/>
    <col min="2816" max="2816" width="26.109375" style="350" customWidth="1"/>
    <col min="2817" max="2817" width="17.109375" style="350" customWidth="1"/>
    <col min="2818" max="2818" width="14.88671875" style="350" customWidth="1"/>
    <col min="2819" max="2819" width="20.5546875" style="350" customWidth="1"/>
    <col min="2820" max="2820" width="15.109375" style="350" customWidth="1"/>
    <col min="2821" max="2821" width="24.33203125" style="350" customWidth="1"/>
    <col min="2822" max="3070" width="8.88671875" style="350"/>
    <col min="3071" max="3071" width="16.88671875" style="350" customWidth="1"/>
    <col min="3072" max="3072" width="26.109375" style="350" customWidth="1"/>
    <col min="3073" max="3073" width="17.109375" style="350" customWidth="1"/>
    <col min="3074" max="3074" width="14.88671875" style="350" customWidth="1"/>
    <col min="3075" max="3075" width="20.5546875" style="350" customWidth="1"/>
    <col min="3076" max="3076" width="15.109375" style="350" customWidth="1"/>
    <col min="3077" max="3077" width="24.33203125" style="350" customWidth="1"/>
    <col min="3078" max="3326" width="8.88671875" style="350"/>
    <col min="3327" max="3327" width="16.88671875" style="350" customWidth="1"/>
    <col min="3328" max="3328" width="26.109375" style="350" customWidth="1"/>
    <col min="3329" max="3329" width="17.109375" style="350" customWidth="1"/>
    <col min="3330" max="3330" width="14.88671875" style="350" customWidth="1"/>
    <col min="3331" max="3331" width="20.5546875" style="350" customWidth="1"/>
    <col min="3332" max="3332" width="15.109375" style="350" customWidth="1"/>
    <col min="3333" max="3333" width="24.33203125" style="350" customWidth="1"/>
    <col min="3334" max="3582" width="8.88671875" style="350"/>
    <col min="3583" max="3583" width="16.88671875" style="350" customWidth="1"/>
    <col min="3584" max="3584" width="26.109375" style="350" customWidth="1"/>
    <col min="3585" max="3585" width="17.109375" style="350" customWidth="1"/>
    <col min="3586" max="3586" width="14.88671875" style="350" customWidth="1"/>
    <col min="3587" max="3587" width="20.5546875" style="350" customWidth="1"/>
    <col min="3588" max="3588" width="15.109375" style="350" customWidth="1"/>
    <col min="3589" max="3589" width="24.33203125" style="350" customWidth="1"/>
    <col min="3590" max="3838" width="8.88671875" style="350"/>
    <col min="3839" max="3839" width="16.88671875" style="350" customWidth="1"/>
    <col min="3840" max="3840" width="26.109375" style="350" customWidth="1"/>
    <col min="3841" max="3841" width="17.109375" style="350" customWidth="1"/>
    <col min="3842" max="3842" width="14.88671875" style="350" customWidth="1"/>
    <col min="3843" max="3843" width="20.5546875" style="350" customWidth="1"/>
    <col min="3844" max="3844" width="15.109375" style="350" customWidth="1"/>
    <col min="3845" max="3845" width="24.33203125" style="350" customWidth="1"/>
    <col min="3846" max="4094" width="8.88671875" style="350"/>
    <col min="4095" max="4095" width="16.88671875" style="350" customWidth="1"/>
    <col min="4096" max="4096" width="26.109375" style="350" customWidth="1"/>
    <col min="4097" max="4097" width="17.109375" style="350" customWidth="1"/>
    <col min="4098" max="4098" width="14.88671875" style="350" customWidth="1"/>
    <col min="4099" max="4099" width="20.5546875" style="350" customWidth="1"/>
    <col min="4100" max="4100" width="15.109375" style="350" customWidth="1"/>
    <col min="4101" max="4101" width="24.33203125" style="350" customWidth="1"/>
    <col min="4102" max="4350" width="8.88671875" style="350"/>
    <col min="4351" max="4351" width="16.88671875" style="350" customWidth="1"/>
    <col min="4352" max="4352" width="26.109375" style="350" customWidth="1"/>
    <col min="4353" max="4353" width="17.109375" style="350" customWidth="1"/>
    <col min="4354" max="4354" width="14.88671875" style="350" customWidth="1"/>
    <col min="4355" max="4355" width="20.5546875" style="350" customWidth="1"/>
    <col min="4356" max="4356" width="15.109375" style="350" customWidth="1"/>
    <col min="4357" max="4357" width="24.33203125" style="350" customWidth="1"/>
    <col min="4358" max="4606" width="8.88671875" style="350"/>
    <col min="4607" max="4607" width="16.88671875" style="350" customWidth="1"/>
    <col min="4608" max="4608" width="26.109375" style="350" customWidth="1"/>
    <col min="4609" max="4609" width="17.109375" style="350" customWidth="1"/>
    <col min="4610" max="4610" width="14.88671875" style="350" customWidth="1"/>
    <col min="4611" max="4611" width="20.5546875" style="350" customWidth="1"/>
    <col min="4612" max="4612" width="15.109375" style="350" customWidth="1"/>
    <col min="4613" max="4613" width="24.33203125" style="350" customWidth="1"/>
    <col min="4614" max="4862" width="8.88671875" style="350"/>
    <col min="4863" max="4863" width="16.88671875" style="350" customWidth="1"/>
    <col min="4864" max="4864" width="26.109375" style="350" customWidth="1"/>
    <col min="4865" max="4865" width="17.109375" style="350" customWidth="1"/>
    <col min="4866" max="4866" width="14.88671875" style="350" customWidth="1"/>
    <col min="4867" max="4867" width="20.5546875" style="350" customWidth="1"/>
    <col min="4868" max="4868" width="15.109375" style="350" customWidth="1"/>
    <col min="4869" max="4869" width="24.33203125" style="350" customWidth="1"/>
    <col min="4870" max="5118" width="8.88671875" style="350"/>
    <col min="5119" max="5119" width="16.88671875" style="350" customWidth="1"/>
    <col min="5120" max="5120" width="26.109375" style="350" customWidth="1"/>
    <col min="5121" max="5121" width="17.109375" style="350" customWidth="1"/>
    <col min="5122" max="5122" width="14.88671875" style="350" customWidth="1"/>
    <col min="5123" max="5123" width="20.5546875" style="350" customWidth="1"/>
    <col min="5124" max="5124" width="15.109375" style="350" customWidth="1"/>
    <col min="5125" max="5125" width="24.33203125" style="350" customWidth="1"/>
    <col min="5126" max="5374" width="8.88671875" style="350"/>
    <col min="5375" max="5375" width="16.88671875" style="350" customWidth="1"/>
    <col min="5376" max="5376" width="26.109375" style="350" customWidth="1"/>
    <col min="5377" max="5377" width="17.109375" style="350" customWidth="1"/>
    <col min="5378" max="5378" width="14.88671875" style="350" customWidth="1"/>
    <col min="5379" max="5379" width="20.5546875" style="350" customWidth="1"/>
    <col min="5380" max="5380" width="15.109375" style="350" customWidth="1"/>
    <col min="5381" max="5381" width="24.33203125" style="350" customWidth="1"/>
    <col min="5382" max="5630" width="8.88671875" style="350"/>
    <col min="5631" max="5631" width="16.88671875" style="350" customWidth="1"/>
    <col min="5632" max="5632" width="26.109375" style="350" customWidth="1"/>
    <col min="5633" max="5633" width="17.109375" style="350" customWidth="1"/>
    <col min="5634" max="5634" width="14.88671875" style="350" customWidth="1"/>
    <col min="5635" max="5635" width="20.5546875" style="350" customWidth="1"/>
    <col min="5636" max="5636" width="15.109375" style="350" customWidth="1"/>
    <col min="5637" max="5637" width="24.33203125" style="350" customWidth="1"/>
    <col min="5638" max="5886" width="8.88671875" style="350"/>
    <col min="5887" max="5887" width="16.88671875" style="350" customWidth="1"/>
    <col min="5888" max="5888" width="26.109375" style="350" customWidth="1"/>
    <col min="5889" max="5889" width="17.109375" style="350" customWidth="1"/>
    <col min="5890" max="5890" width="14.88671875" style="350" customWidth="1"/>
    <col min="5891" max="5891" width="20.5546875" style="350" customWidth="1"/>
    <col min="5892" max="5892" width="15.109375" style="350" customWidth="1"/>
    <col min="5893" max="5893" width="24.33203125" style="350" customWidth="1"/>
    <col min="5894" max="6142" width="8.88671875" style="350"/>
    <col min="6143" max="6143" width="16.88671875" style="350" customWidth="1"/>
    <col min="6144" max="6144" width="26.109375" style="350" customWidth="1"/>
    <col min="6145" max="6145" width="17.109375" style="350" customWidth="1"/>
    <col min="6146" max="6146" width="14.88671875" style="350" customWidth="1"/>
    <col min="6147" max="6147" width="20.5546875" style="350" customWidth="1"/>
    <col min="6148" max="6148" width="15.109375" style="350" customWidth="1"/>
    <col min="6149" max="6149" width="24.33203125" style="350" customWidth="1"/>
    <col min="6150" max="6398" width="8.88671875" style="350"/>
    <col min="6399" max="6399" width="16.88671875" style="350" customWidth="1"/>
    <col min="6400" max="6400" width="26.109375" style="350" customWidth="1"/>
    <col min="6401" max="6401" width="17.109375" style="350" customWidth="1"/>
    <col min="6402" max="6402" width="14.88671875" style="350" customWidth="1"/>
    <col min="6403" max="6403" width="20.5546875" style="350" customWidth="1"/>
    <col min="6404" max="6404" width="15.109375" style="350" customWidth="1"/>
    <col min="6405" max="6405" width="24.33203125" style="350" customWidth="1"/>
    <col min="6406" max="6654" width="8.88671875" style="350"/>
    <col min="6655" max="6655" width="16.88671875" style="350" customWidth="1"/>
    <col min="6656" max="6656" width="26.109375" style="350" customWidth="1"/>
    <col min="6657" max="6657" width="17.109375" style="350" customWidth="1"/>
    <col min="6658" max="6658" width="14.88671875" style="350" customWidth="1"/>
    <col min="6659" max="6659" width="20.5546875" style="350" customWidth="1"/>
    <col min="6660" max="6660" width="15.109375" style="350" customWidth="1"/>
    <col min="6661" max="6661" width="24.33203125" style="350" customWidth="1"/>
    <col min="6662" max="6910" width="8.88671875" style="350"/>
    <col min="6911" max="6911" width="16.88671875" style="350" customWidth="1"/>
    <col min="6912" max="6912" width="26.109375" style="350" customWidth="1"/>
    <col min="6913" max="6913" width="17.109375" style="350" customWidth="1"/>
    <col min="6914" max="6914" width="14.88671875" style="350" customWidth="1"/>
    <col min="6915" max="6915" width="20.5546875" style="350" customWidth="1"/>
    <col min="6916" max="6916" width="15.109375" style="350" customWidth="1"/>
    <col min="6917" max="6917" width="24.33203125" style="350" customWidth="1"/>
    <col min="6918" max="7166" width="8.88671875" style="350"/>
    <col min="7167" max="7167" width="16.88671875" style="350" customWidth="1"/>
    <col min="7168" max="7168" width="26.109375" style="350" customWidth="1"/>
    <col min="7169" max="7169" width="17.109375" style="350" customWidth="1"/>
    <col min="7170" max="7170" width="14.88671875" style="350" customWidth="1"/>
    <col min="7171" max="7171" width="20.5546875" style="350" customWidth="1"/>
    <col min="7172" max="7172" width="15.109375" style="350" customWidth="1"/>
    <col min="7173" max="7173" width="24.33203125" style="350" customWidth="1"/>
    <col min="7174" max="7422" width="8.88671875" style="350"/>
    <col min="7423" max="7423" width="16.88671875" style="350" customWidth="1"/>
    <col min="7424" max="7424" width="26.109375" style="350" customWidth="1"/>
    <col min="7425" max="7425" width="17.109375" style="350" customWidth="1"/>
    <col min="7426" max="7426" width="14.88671875" style="350" customWidth="1"/>
    <col min="7427" max="7427" width="20.5546875" style="350" customWidth="1"/>
    <col min="7428" max="7428" width="15.109375" style="350" customWidth="1"/>
    <col min="7429" max="7429" width="24.33203125" style="350" customWidth="1"/>
    <col min="7430" max="7678" width="8.88671875" style="350"/>
    <col min="7679" max="7679" width="16.88671875" style="350" customWidth="1"/>
    <col min="7680" max="7680" width="26.109375" style="350" customWidth="1"/>
    <col min="7681" max="7681" width="17.109375" style="350" customWidth="1"/>
    <col min="7682" max="7682" width="14.88671875" style="350" customWidth="1"/>
    <col min="7683" max="7683" width="20.5546875" style="350" customWidth="1"/>
    <col min="7684" max="7684" width="15.109375" style="350" customWidth="1"/>
    <col min="7685" max="7685" width="24.33203125" style="350" customWidth="1"/>
    <col min="7686" max="7934" width="8.88671875" style="350"/>
    <col min="7935" max="7935" width="16.88671875" style="350" customWidth="1"/>
    <col min="7936" max="7936" width="26.109375" style="350" customWidth="1"/>
    <col min="7937" max="7937" width="17.109375" style="350" customWidth="1"/>
    <col min="7938" max="7938" width="14.88671875" style="350" customWidth="1"/>
    <col min="7939" max="7939" width="20.5546875" style="350" customWidth="1"/>
    <col min="7940" max="7940" width="15.109375" style="350" customWidth="1"/>
    <col min="7941" max="7941" width="24.33203125" style="350" customWidth="1"/>
    <col min="7942" max="8190" width="8.88671875" style="350"/>
    <col min="8191" max="8191" width="16.88671875" style="350" customWidth="1"/>
    <col min="8192" max="8192" width="26.109375" style="350" customWidth="1"/>
    <col min="8193" max="8193" width="17.109375" style="350" customWidth="1"/>
    <col min="8194" max="8194" width="14.88671875" style="350" customWidth="1"/>
    <col min="8195" max="8195" width="20.5546875" style="350" customWidth="1"/>
    <col min="8196" max="8196" width="15.109375" style="350" customWidth="1"/>
    <col min="8197" max="8197" width="24.33203125" style="350" customWidth="1"/>
    <col min="8198" max="8446" width="8.88671875" style="350"/>
    <col min="8447" max="8447" width="16.88671875" style="350" customWidth="1"/>
    <col min="8448" max="8448" width="26.109375" style="350" customWidth="1"/>
    <col min="8449" max="8449" width="17.109375" style="350" customWidth="1"/>
    <col min="8450" max="8450" width="14.88671875" style="350" customWidth="1"/>
    <col min="8451" max="8451" width="20.5546875" style="350" customWidth="1"/>
    <col min="8452" max="8452" width="15.109375" style="350" customWidth="1"/>
    <col min="8453" max="8453" width="24.33203125" style="350" customWidth="1"/>
    <col min="8454" max="8702" width="8.88671875" style="350"/>
    <col min="8703" max="8703" width="16.88671875" style="350" customWidth="1"/>
    <col min="8704" max="8704" width="26.109375" style="350" customWidth="1"/>
    <col min="8705" max="8705" width="17.109375" style="350" customWidth="1"/>
    <col min="8706" max="8706" width="14.88671875" style="350" customWidth="1"/>
    <col min="8707" max="8707" width="20.5546875" style="350" customWidth="1"/>
    <col min="8708" max="8708" width="15.109375" style="350" customWidth="1"/>
    <col min="8709" max="8709" width="24.33203125" style="350" customWidth="1"/>
    <col min="8710" max="8958" width="8.88671875" style="350"/>
    <col min="8959" max="8959" width="16.88671875" style="350" customWidth="1"/>
    <col min="8960" max="8960" width="26.109375" style="350" customWidth="1"/>
    <col min="8961" max="8961" width="17.109375" style="350" customWidth="1"/>
    <col min="8962" max="8962" width="14.88671875" style="350" customWidth="1"/>
    <col min="8963" max="8963" width="20.5546875" style="350" customWidth="1"/>
    <col min="8964" max="8964" width="15.109375" style="350" customWidth="1"/>
    <col min="8965" max="8965" width="24.33203125" style="350" customWidth="1"/>
    <col min="8966" max="9214" width="8.88671875" style="350"/>
    <col min="9215" max="9215" width="16.88671875" style="350" customWidth="1"/>
    <col min="9216" max="9216" width="26.109375" style="350" customWidth="1"/>
    <col min="9217" max="9217" width="17.109375" style="350" customWidth="1"/>
    <col min="9218" max="9218" width="14.88671875" style="350" customWidth="1"/>
    <col min="9219" max="9219" width="20.5546875" style="350" customWidth="1"/>
    <col min="9220" max="9220" width="15.109375" style="350" customWidth="1"/>
    <col min="9221" max="9221" width="24.33203125" style="350" customWidth="1"/>
    <col min="9222" max="9470" width="8.88671875" style="350"/>
    <col min="9471" max="9471" width="16.88671875" style="350" customWidth="1"/>
    <col min="9472" max="9472" width="26.109375" style="350" customWidth="1"/>
    <col min="9473" max="9473" width="17.109375" style="350" customWidth="1"/>
    <col min="9474" max="9474" width="14.88671875" style="350" customWidth="1"/>
    <col min="9475" max="9475" width="20.5546875" style="350" customWidth="1"/>
    <col min="9476" max="9476" width="15.109375" style="350" customWidth="1"/>
    <col min="9477" max="9477" width="24.33203125" style="350" customWidth="1"/>
    <col min="9478" max="9726" width="8.88671875" style="350"/>
    <col min="9727" max="9727" width="16.88671875" style="350" customWidth="1"/>
    <col min="9728" max="9728" width="26.109375" style="350" customWidth="1"/>
    <col min="9729" max="9729" width="17.109375" style="350" customWidth="1"/>
    <col min="9730" max="9730" width="14.88671875" style="350" customWidth="1"/>
    <col min="9731" max="9731" width="20.5546875" style="350" customWidth="1"/>
    <col min="9732" max="9732" width="15.109375" style="350" customWidth="1"/>
    <col min="9733" max="9733" width="24.33203125" style="350" customWidth="1"/>
    <col min="9734" max="9982" width="8.88671875" style="350"/>
    <col min="9983" max="9983" width="16.88671875" style="350" customWidth="1"/>
    <col min="9984" max="9984" width="26.109375" style="350" customWidth="1"/>
    <col min="9985" max="9985" width="17.109375" style="350" customWidth="1"/>
    <col min="9986" max="9986" width="14.88671875" style="350" customWidth="1"/>
    <col min="9987" max="9987" width="20.5546875" style="350" customWidth="1"/>
    <col min="9988" max="9988" width="15.109375" style="350" customWidth="1"/>
    <col min="9989" max="9989" width="24.33203125" style="350" customWidth="1"/>
    <col min="9990" max="10238" width="8.88671875" style="350"/>
    <col min="10239" max="10239" width="16.88671875" style="350" customWidth="1"/>
    <col min="10240" max="10240" width="26.109375" style="350" customWidth="1"/>
    <col min="10241" max="10241" width="17.109375" style="350" customWidth="1"/>
    <col min="10242" max="10242" width="14.88671875" style="350" customWidth="1"/>
    <col min="10243" max="10243" width="20.5546875" style="350" customWidth="1"/>
    <col min="10244" max="10244" width="15.109375" style="350" customWidth="1"/>
    <col min="10245" max="10245" width="24.33203125" style="350" customWidth="1"/>
    <col min="10246" max="10494" width="8.88671875" style="350"/>
    <col min="10495" max="10495" width="16.88671875" style="350" customWidth="1"/>
    <col min="10496" max="10496" width="26.109375" style="350" customWidth="1"/>
    <col min="10497" max="10497" width="17.109375" style="350" customWidth="1"/>
    <col min="10498" max="10498" width="14.88671875" style="350" customWidth="1"/>
    <col min="10499" max="10499" width="20.5546875" style="350" customWidth="1"/>
    <col min="10500" max="10500" width="15.109375" style="350" customWidth="1"/>
    <col min="10501" max="10501" width="24.33203125" style="350" customWidth="1"/>
    <col min="10502" max="10750" width="8.88671875" style="350"/>
    <col min="10751" max="10751" width="16.88671875" style="350" customWidth="1"/>
    <col min="10752" max="10752" width="26.109375" style="350" customWidth="1"/>
    <col min="10753" max="10753" width="17.109375" style="350" customWidth="1"/>
    <col min="10754" max="10754" width="14.88671875" style="350" customWidth="1"/>
    <col min="10755" max="10755" width="20.5546875" style="350" customWidth="1"/>
    <col min="10756" max="10756" width="15.109375" style="350" customWidth="1"/>
    <col min="10757" max="10757" width="24.33203125" style="350" customWidth="1"/>
    <col min="10758" max="11006" width="8.88671875" style="350"/>
    <col min="11007" max="11007" width="16.88671875" style="350" customWidth="1"/>
    <col min="11008" max="11008" width="26.109375" style="350" customWidth="1"/>
    <col min="11009" max="11009" width="17.109375" style="350" customWidth="1"/>
    <col min="11010" max="11010" width="14.88671875" style="350" customWidth="1"/>
    <col min="11011" max="11011" width="20.5546875" style="350" customWidth="1"/>
    <col min="11012" max="11012" width="15.109375" style="350" customWidth="1"/>
    <col min="11013" max="11013" width="24.33203125" style="350" customWidth="1"/>
    <col min="11014" max="11262" width="8.88671875" style="350"/>
    <col min="11263" max="11263" width="16.88671875" style="350" customWidth="1"/>
    <col min="11264" max="11264" width="26.109375" style="350" customWidth="1"/>
    <col min="11265" max="11265" width="17.109375" style="350" customWidth="1"/>
    <col min="11266" max="11266" width="14.88671875" style="350" customWidth="1"/>
    <col min="11267" max="11267" width="20.5546875" style="350" customWidth="1"/>
    <col min="11268" max="11268" width="15.109375" style="350" customWidth="1"/>
    <col min="11269" max="11269" width="24.33203125" style="350" customWidth="1"/>
    <col min="11270" max="11518" width="8.88671875" style="350"/>
    <col min="11519" max="11519" width="16.88671875" style="350" customWidth="1"/>
    <col min="11520" max="11520" width="26.109375" style="350" customWidth="1"/>
    <col min="11521" max="11521" width="17.109375" style="350" customWidth="1"/>
    <col min="11522" max="11522" width="14.88671875" style="350" customWidth="1"/>
    <col min="11523" max="11523" width="20.5546875" style="350" customWidth="1"/>
    <col min="11524" max="11524" width="15.109375" style="350" customWidth="1"/>
    <col min="11525" max="11525" width="24.33203125" style="350" customWidth="1"/>
    <col min="11526" max="11774" width="8.88671875" style="350"/>
    <col min="11775" max="11775" width="16.88671875" style="350" customWidth="1"/>
    <col min="11776" max="11776" width="26.109375" style="350" customWidth="1"/>
    <col min="11777" max="11777" width="17.109375" style="350" customWidth="1"/>
    <col min="11778" max="11778" width="14.88671875" style="350" customWidth="1"/>
    <col min="11779" max="11779" width="20.5546875" style="350" customWidth="1"/>
    <col min="11780" max="11780" width="15.109375" style="350" customWidth="1"/>
    <col min="11781" max="11781" width="24.33203125" style="350" customWidth="1"/>
    <col min="11782" max="12030" width="8.88671875" style="350"/>
    <col min="12031" max="12031" width="16.88671875" style="350" customWidth="1"/>
    <col min="12032" max="12032" width="26.109375" style="350" customWidth="1"/>
    <col min="12033" max="12033" width="17.109375" style="350" customWidth="1"/>
    <col min="12034" max="12034" width="14.88671875" style="350" customWidth="1"/>
    <col min="12035" max="12035" width="20.5546875" style="350" customWidth="1"/>
    <col min="12036" max="12036" width="15.109375" style="350" customWidth="1"/>
    <col min="12037" max="12037" width="24.33203125" style="350" customWidth="1"/>
    <col min="12038" max="12286" width="8.88671875" style="350"/>
    <col min="12287" max="12287" width="16.88671875" style="350" customWidth="1"/>
    <col min="12288" max="12288" width="26.109375" style="350" customWidth="1"/>
    <col min="12289" max="12289" width="17.109375" style="350" customWidth="1"/>
    <col min="12290" max="12290" width="14.88671875" style="350" customWidth="1"/>
    <col min="12291" max="12291" width="20.5546875" style="350" customWidth="1"/>
    <col min="12292" max="12292" width="15.109375" style="350" customWidth="1"/>
    <col min="12293" max="12293" width="24.33203125" style="350" customWidth="1"/>
    <col min="12294" max="12542" width="8.88671875" style="350"/>
    <col min="12543" max="12543" width="16.88671875" style="350" customWidth="1"/>
    <col min="12544" max="12544" width="26.109375" style="350" customWidth="1"/>
    <col min="12545" max="12545" width="17.109375" style="350" customWidth="1"/>
    <col min="12546" max="12546" width="14.88671875" style="350" customWidth="1"/>
    <col min="12547" max="12547" width="20.5546875" style="350" customWidth="1"/>
    <col min="12548" max="12548" width="15.109375" style="350" customWidth="1"/>
    <col min="12549" max="12549" width="24.33203125" style="350" customWidth="1"/>
    <col min="12550" max="12798" width="8.88671875" style="350"/>
    <col min="12799" max="12799" width="16.88671875" style="350" customWidth="1"/>
    <col min="12800" max="12800" width="26.109375" style="350" customWidth="1"/>
    <col min="12801" max="12801" width="17.109375" style="350" customWidth="1"/>
    <col min="12802" max="12802" width="14.88671875" style="350" customWidth="1"/>
    <col min="12803" max="12803" width="20.5546875" style="350" customWidth="1"/>
    <col min="12804" max="12804" width="15.109375" style="350" customWidth="1"/>
    <col min="12805" max="12805" width="24.33203125" style="350" customWidth="1"/>
    <col min="12806" max="13054" width="8.88671875" style="350"/>
    <col min="13055" max="13055" width="16.88671875" style="350" customWidth="1"/>
    <col min="13056" max="13056" width="26.109375" style="350" customWidth="1"/>
    <col min="13057" max="13057" width="17.109375" style="350" customWidth="1"/>
    <col min="13058" max="13058" width="14.88671875" style="350" customWidth="1"/>
    <col min="13059" max="13059" width="20.5546875" style="350" customWidth="1"/>
    <col min="13060" max="13060" width="15.109375" style="350" customWidth="1"/>
    <col min="13061" max="13061" width="24.33203125" style="350" customWidth="1"/>
    <col min="13062" max="13310" width="8.88671875" style="350"/>
    <col min="13311" max="13311" width="16.88671875" style="350" customWidth="1"/>
    <col min="13312" max="13312" width="26.109375" style="350" customWidth="1"/>
    <col min="13313" max="13313" width="17.109375" style="350" customWidth="1"/>
    <col min="13314" max="13314" width="14.88671875" style="350" customWidth="1"/>
    <col min="13315" max="13315" width="20.5546875" style="350" customWidth="1"/>
    <col min="13316" max="13316" width="15.109375" style="350" customWidth="1"/>
    <col min="13317" max="13317" width="24.33203125" style="350" customWidth="1"/>
    <col min="13318" max="13566" width="8.88671875" style="350"/>
    <col min="13567" max="13567" width="16.88671875" style="350" customWidth="1"/>
    <col min="13568" max="13568" width="26.109375" style="350" customWidth="1"/>
    <col min="13569" max="13569" width="17.109375" style="350" customWidth="1"/>
    <col min="13570" max="13570" width="14.88671875" style="350" customWidth="1"/>
    <col min="13571" max="13571" width="20.5546875" style="350" customWidth="1"/>
    <col min="13572" max="13572" width="15.109375" style="350" customWidth="1"/>
    <col min="13573" max="13573" width="24.33203125" style="350" customWidth="1"/>
    <col min="13574" max="13822" width="8.88671875" style="350"/>
    <col min="13823" max="13823" width="16.88671875" style="350" customWidth="1"/>
    <col min="13824" max="13824" width="26.109375" style="350" customWidth="1"/>
    <col min="13825" max="13825" width="17.109375" style="350" customWidth="1"/>
    <col min="13826" max="13826" width="14.88671875" style="350" customWidth="1"/>
    <col min="13827" max="13827" width="20.5546875" style="350" customWidth="1"/>
    <col min="13828" max="13828" width="15.109375" style="350" customWidth="1"/>
    <col min="13829" max="13829" width="24.33203125" style="350" customWidth="1"/>
    <col min="13830" max="14078" width="8.88671875" style="350"/>
    <col min="14079" max="14079" width="16.88671875" style="350" customWidth="1"/>
    <col min="14080" max="14080" width="26.109375" style="350" customWidth="1"/>
    <col min="14081" max="14081" width="17.109375" style="350" customWidth="1"/>
    <col min="14082" max="14082" width="14.88671875" style="350" customWidth="1"/>
    <col min="14083" max="14083" width="20.5546875" style="350" customWidth="1"/>
    <col min="14084" max="14084" width="15.109375" style="350" customWidth="1"/>
    <col min="14085" max="14085" width="24.33203125" style="350" customWidth="1"/>
    <col min="14086" max="14334" width="8.88671875" style="350"/>
    <col min="14335" max="14335" width="16.88671875" style="350" customWidth="1"/>
    <col min="14336" max="14336" width="26.109375" style="350" customWidth="1"/>
    <col min="14337" max="14337" width="17.109375" style="350" customWidth="1"/>
    <col min="14338" max="14338" width="14.88671875" style="350" customWidth="1"/>
    <col min="14339" max="14339" width="20.5546875" style="350" customWidth="1"/>
    <col min="14340" max="14340" width="15.109375" style="350" customWidth="1"/>
    <col min="14341" max="14341" width="24.33203125" style="350" customWidth="1"/>
    <col min="14342" max="14590" width="8.88671875" style="350"/>
    <col min="14591" max="14591" width="16.88671875" style="350" customWidth="1"/>
    <col min="14592" max="14592" width="26.109375" style="350" customWidth="1"/>
    <col min="14593" max="14593" width="17.109375" style="350" customWidth="1"/>
    <col min="14594" max="14594" width="14.88671875" style="350" customWidth="1"/>
    <col min="14595" max="14595" width="20.5546875" style="350" customWidth="1"/>
    <col min="14596" max="14596" width="15.109375" style="350" customWidth="1"/>
    <col min="14597" max="14597" width="24.33203125" style="350" customWidth="1"/>
    <col min="14598" max="14846" width="8.88671875" style="350"/>
    <col min="14847" max="14847" width="16.88671875" style="350" customWidth="1"/>
    <col min="14848" max="14848" width="26.109375" style="350" customWidth="1"/>
    <col min="14849" max="14849" width="17.109375" style="350" customWidth="1"/>
    <col min="14850" max="14850" width="14.88671875" style="350" customWidth="1"/>
    <col min="14851" max="14851" width="20.5546875" style="350" customWidth="1"/>
    <col min="14852" max="14852" width="15.109375" style="350" customWidth="1"/>
    <col min="14853" max="14853" width="24.33203125" style="350" customWidth="1"/>
    <col min="14854" max="15102" width="8.88671875" style="350"/>
    <col min="15103" max="15103" width="16.88671875" style="350" customWidth="1"/>
    <col min="15104" max="15104" width="26.109375" style="350" customWidth="1"/>
    <col min="15105" max="15105" width="17.109375" style="350" customWidth="1"/>
    <col min="15106" max="15106" width="14.88671875" style="350" customWidth="1"/>
    <col min="15107" max="15107" width="20.5546875" style="350" customWidth="1"/>
    <col min="15108" max="15108" width="15.109375" style="350" customWidth="1"/>
    <col min="15109" max="15109" width="24.33203125" style="350" customWidth="1"/>
    <col min="15110" max="15358" width="8.88671875" style="350"/>
    <col min="15359" max="15359" width="16.88671875" style="350" customWidth="1"/>
    <col min="15360" max="15360" width="26.109375" style="350" customWidth="1"/>
    <col min="15361" max="15361" width="17.109375" style="350" customWidth="1"/>
    <col min="15362" max="15362" width="14.88671875" style="350" customWidth="1"/>
    <col min="15363" max="15363" width="20.5546875" style="350" customWidth="1"/>
    <col min="15364" max="15364" width="15.109375" style="350" customWidth="1"/>
    <col min="15365" max="15365" width="24.33203125" style="350" customWidth="1"/>
    <col min="15366" max="15614" width="8.88671875" style="350"/>
    <col min="15615" max="15615" width="16.88671875" style="350" customWidth="1"/>
    <col min="15616" max="15616" width="26.109375" style="350" customWidth="1"/>
    <col min="15617" max="15617" width="17.109375" style="350" customWidth="1"/>
    <col min="15618" max="15618" width="14.88671875" style="350" customWidth="1"/>
    <col min="15619" max="15619" width="20.5546875" style="350" customWidth="1"/>
    <col min="15620" max="15620" width="15.109375" style="350" customWidth="1"/>
    <col min="15621" max="15621" width="24.33203125" style="350" customWidth="1"/>
    <col min="15622" max="15870" width="8.88671875" style="350"/>
    <col min="15871" max="15871" width="16.88671875" style="350" customWidth="1"/>
    <col min="15872" max="15872" width="26.109375" style="350" customWidth="1"/>
    <col min="15873" max="15873" width="17.109375" style="350" customWidth="1"/>
    <col min="15874" max="15874" width="14.88671875" style="350" customWidth="1"/>
    <col min="15875" max="15875" width="20.5546875" style="350" customWidth="1"/>
    <col min="15876" max="15876" width="15.109375" style="350" customWidth="1"/>
    <col min="15877" max="15877" width="24.33203125" style="350" customWidth="1"/>
    <col min="15878" max="16126" width="8.88671875" style="350"/>
    <col min="16127" max="16127" width="16.88671875" style="350" customWidth="1"/>
    <col min="16128" max="16128" width="26.109375" style="350" customWidth="1"/>
    <col min="16129" max="16129" width="17.109375" style="350" customWidth="1"/>
    <col min="16130" max="16130" width="14.88671875" style="350" customWidth="1"/>
    <col min="16131" max="16131" width="20.5546875" style="350" customWidth="1"/>
    <col min="16132" max="16132" width="15.109375" style="350" customWidth="1"/>
    <col min="16133" max="16133" width="24.33203125" style="350" customWidth="1"/>
    <col min="16134" max="16384" width="8.88671875" style="350"/>
  </cols>
  <sheetData>
    <row r="1" spans="1:8">
      <c r="A1" s="369"/>
      <c r="B1" s="369"/>
      <c r="C1" s="369"/>
      <c r="D1" s="369"/>
      <c r="E1" s="369"/>
      <c r="F1" s="369"/>
    </row>
    <row r="2" spans="1:8">
      <c r="A2" s="398" t="s">
        <v>69</v>
      </c>
      <c r="B2" s="398"/>
      <c r="C2" s="398"/>
      <c r="D2" s="398"/>
      <c r="E2" s="398"/>
      <c r="F2" s="398"/>
      <c r="G2" s="398"/>
      <c r="H2" s="398"/>
    </row>
    <row r="3" spans="1:8">
      <c r="A3" s="350" t="s">
        <v>1299</v>
      </c>
      <c r="F3" s="350" t="s">
        <v>1300</v>
      </c>
    </row>
    <row r="4" spans="1:8">
      <c r="A4" s="127" t="s">
        <v>1287</v>
      </c>
      <c r="B4" s="127" t="s">
        <v>1301</v>
      </c>
      <c r="C4" s="126" t="s">
        <v>2339</v>
      </c>
      <c r="D4" s="126"/>
      <c r="E4" s="131" t="s">
        <v>1446</v>
      </c>
      <c r="F4" s="131"/>
      <c r="G4" s="126" t="s">
        <v>2344</v>
      </c>
      <c r="H4" s="126"/>
    </row>
    <row r="5" spans="1:8" s="378" customFormat="1">
      <c r="A5" s="127"/>
      <c r="B5" s="127"/>
      <c r="C5" s="126"/>
      <c r="D5" s="126"/>
      <c r="E5" s="127" t="s">
        <v>1816</v>
      </c>
      <c r="F5" s="127"/>
      <c r="G5" s="126"/>
      <c r="H5" s="126"/>
    </row>
    <row r="6" spans="1:8" s="375" customFormat="1" ht="46.8">
      <c r="A6" s="106"/>
      <c r="B6" s="106"/>
      <c r="C6" s="106" t="s">
        <v>1302</v>
      </c>
      <c r="D6" s="106" t="s">
        <v>1303</v>
      </c>
      <c r="E6" s="106" t="s">
        <v>1302</v>
      </c>
      <c r="F6" s="106" t="s">
        <v>1303</v>
      </c>
      <c r="G6" s="106" t="s">
        <v>1302</v>
      </c>
      <c r="H6" s="106" t="s">
        <v>1303</v>
      </c>
    </row>
    <row r="7" spans="1:8">
      <c r="A7" s="99">
        <v>1</v>
      </c>
      <c r="B7" s="90" t="s">
        <v>1304</v>
      </c>
      <c r="C7" s="130">
        <v>0</v>
      </c>
      <c r="D7" s="132">
        <v>0</v>
      </c>
      <c r="E7" s="130">
        <v>0</v>
      </c>
      <c r="F7" s="130">
        <v>0</v>
      </c>
      <c r="G7" s="99"/>
      <c r="H7" s="112"/>
    </row>
    <row r="8" spans="1:8">
      <c r="A8" s="99">
        <v>2</v>
      </c>
      <c r="B8" s="90" t="s">
        <v>1305</v>
      </c>
      <c r="C8" s="130">
        <v>81.084651769694986</v>
      </c>
      <c r="D8" s="132">
        <v>0.92562387864948625</v>
      </c>
      <c r="E8" s="130">
        <v>0.77388790749959857</v>
      </c>
      <c r="F8" s="130">
        <v>0.42288956693967134</v>
      </c>
      <c r="G8" s="99"/>
      <c r="H8" s="112"/>
    </row>
    <row r="9" spans="1:8">
      <c r="A9" s="99">
        <v>3</v>
      </c>
      <c r="B9" s="90" t="s">
        <v>1306</v>
      </c>
      <c r="C9" s="130">
        <v>8477.0967215788623</v>
      </c>
      <c r="D9" s="132">
        <v>96.770510520306644</v>
      </c>
      <c r="E9" s="130">
        <v>180.18853380440021</v>
      </c>
      <c r="F9" s="130">
        <v>98.463679674535626</v>
      </c>
      <c r="G9" s="99"/>
      <c r="H9" s="112"/>
    </row>
    <row r="10" spans="1:8">
      <c r="A10" s="99">
        <v>4</v>
      </c>
      <c r="B10" s="90" t="s">
        <v>1307</v>
      </c>
      <c r="C10" s="130">
        <v>200.38982221497307</v>
      </c>
      <c r="D10" s="132">
        <v>2.2875550481161309</v>
      </c>
      <c r="E10" s="130">
        <v>2.0375782881002089</v>
      </c>
      <c r="F10" s="130">
        <v>1.1134307585247043</v>
      </c>
      <c r="G10" s="99"/>
      <c r="H10" s="112"/>
    </row>
    <row r="11" spans="1:8">
      <c r="A11" s="99">
        <v>5</v>
      </c>
      <c r="B11" s="90" t="s">
        <v>1308</v>
      </c>
      <c r="C11" s="130">
        <v>1.0716033273527972</v>
      </c>
      <c r="D11" s="132">
        <v>1.2232914695808186E-2</v>
      </c>
      <c r="E11" s="130">
        <v>0</v>
      </c>
      <c r="F11" s="130">
        <v>0</v>
      </c>
      <c r="G11" s="99"/>
      <c r="H11" s="112"/>
    </row>
    <row r="12" spans="1:8">
      <c r="A12" s="99">
        <v>6</v>
      </c>
      <c r="B12" s="90" t="s">
        <v>1309</v>
      </c>
      <c r="C12" s="130">
        <v>0</v>
      </c>
      <c r="D12" s="132">
        <v>0</v>
      </c>
      <c r="E12" s="130">
        <v>0</v>
      </c>
      <c r="F12" s="130">
        <v>0</v>
      </c>
      <c r="G12" s="99"/>
      <c r="H12" s="112"/>
    </row>
    <row r="13" spans="1:8">
      <c r="A13" s="99">
        <v>7</v>
      </c>
      <c r="B13" s="90" t="s">
        <v>1310</v>
      </c>
      <c r="C13" s="130">
        <v>0.35720110911759911</v>
      </c>
      <c r="D13" s="132">
        <v>4.077638231936063E-3</v>
      </c>
      <c r="E13" s="130">
        <v>0</v>
      </c>
      <c r="F13" s="130">
        <v>0</v>
      </c>
      <c r="G13" s="99"/>
      <c r="H13" s="112"/>
    </row>
    <row r="14" spans="1:8">
      <c r="A14" s="380"/>
      <c r="B14" s="380"/>
      <c r="C14" s="380"/>
      <c r="D14" s="380"/>
      <c r="E14" s="380"/>
      <c r="F14" s="380"/>
      <c r="G14" s="380"/>
      <c r="H14" s="380"/>
    </row>
    <row r="15" spans="1:8">
      <c r="A15" s="380"/>
      <c r="B15" s="380"/>
      <c r="C15" s="380"/>
      <c r="D15" s="380"/>
      <c r="E15" s="380"/>
      <c r="F15" s="380"/>
      <c r="G15" s="380"/>
      <c r="H15" s="380"/>
    </row>
    <row r="17" spans="1:8">
      <c r="A17" s="366"/>
      <c r="B17" s="366"/>
      <c r="C17" s="366"/>
      <c r="D17" s="366"/>
      <c r="E17" s="366"/>
      <c r="F17" s="366"/>
      <c r="G17" s="366"/>
      <c r="H17" s="366"/>
    </row>
    <row r="18" spans="1:8">
      <c r="A18" s="366"/>
      <c r="B18" s="366"/>
      <c r="C18" s="366"/>
      <c r="E18" s="385"/>
      <c r="F18" s="385"/>
      <c r="G18" s="385" t="s">
        <v>1100</v>
      </c>
      <c r="H18" s="385"/>
    </row>
    <row r="19" spans="1:8">
      <c r="A19" s="366"/>
      <c r="B19" s="366"/>
      <c r="C19" s="366"/>
      <c r="D19" s="366"/>
      <c r="E19" s="366"/>
      <c r="F19" s="366"/>
      <c r="G19" s="366"/>
      <c r="H19" s="366"/>
    </row>
  </sheetData>
  <mergeCells count="8">
    <mergeCell ref="G4:H5"/>
    <mergeCell ref="A4:A5"/>
    <mergeCell ref="B4:B5"/>
    <mergeCell ref="A1:F1"/>
    <mergeCell ref="E5:F5"/>
    <mergeCell ref="C4:D5"/>
    <mergeCell ref="E4:F4"/>
    <mergeCell ref="A2:H2"/>
  </mergeCells>
  <printOptions horizontalCentered="1"/>
  <pageMargins left="0.78740157480314965" right="0.78740157480314965" top="0.78740157480314965" bottom="0.78740157480314965" header="0" footer="0"/>
  <pageSetup paperSize="9" scale="7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66F6-9B2A-49EC-97CF-9439D9FC0351}">
  <dimension ref="A1:Q15"/>
  <sheetViews>
    <sheetView view="pageBreakPreview" workbookViewId="0">
      <selection activeCell="M13" sqref="M13"/>
    </sheetView>
  </sheetViews>
  <sheetFormatPr defaultColWidth="8.88671875" defaultRowHeight="15.6"/>
  <cols>
    <col min="1" max="1" width="6.6640625" style="350" customWidth="1"/>
    <col min="2" max="2" width="24.5546875" style="350" customWidth="1"/>
    <col min="3" max="3" width="20" style="350" bestFit="1" customWidth="1"/>
    <col min="4" max="4" width="11.33203125" style="350" customWidth="1"/>
    <col min="5" max="5" width="9.33203125" style="350" bestFit="1" customWidth="1"/>
    <col min="6" max="6" width="9.109375" style="350" bestFit="1" customWidth="1"/>
    <col min="7" max="7" width="11.5546875" style="350" bestFit="1" customWidth="1"/>
    <col min="8" max="9" width="9.33203125" style="350" bestFit="1" customWidth="1"/>
    <col min="10" max="10" width="9.109375" style="350" bestFit="1" customWidth="1"/>
    <col min="11" max="11" width="9.33203125" style="350" bestFit="1" customWidth="1"/>
    <col min="12" max="12" width="9" style="350" bestFit="1" customWidth="1"/>
    <col min="13" max="13" width="11.5546875" style="350" bestFit="1" customWidth="1"/>
    <col min="14" max="14" width="9.33203125" style="350" bestFit="1" customWidth="1"/>
    <col min="15" max="16" width="9.109375" style="350" bestFit="1" customWidth="1"/>
    <col min="17" max="227" width="8.88671875" style="350"/>
    <col min="228" max="228" width="3" style="350" customWidth="1"/>
    <col min="229" max="229" width="24.5546875" style="350" customWidth="1"/>
    <col min="230" max="483" width="8.88671875" style="350"/>
    <col min="484" max="484" width="3" style="350" customWidth="1"/>
    <col min="485" max="485" width="24.5546875" style="350" customWidth="1"/>
    <col min="486" max="739" width="8.88671875" style="350"/>
    <col min="740" max="740" width="3" style="350" customWidth="1"/>
    <col min="741" max="741" width="24.5546875" style="350" customWidth="1"/>
    <col min="742" max="995" width="8.88671875" style="350"/>
    <col min="996" max="996" width="3" style="350" customWidth="1"/>
    <col min="997" max="997" width="24.5546875" style="350" customWidth="1"/>
    <col min="998" max="1251" width="8.88671875" style="350"/>
    <col min="1252" max="1252" width="3" style="350" customWidth="1"/>
    <col min="1253" max="1253" width="24.5546875" style="350" customWidth="1"/>
    <col min="1254" max="1507" width="8.88671875" style="350"/>
    <col min="1508" max="1508" width="3" style="350" customWidth="1"/>
    <col min="1509" max="1509" width="24.5546875" style="350" customWidth="1"/>
    <col min="1510" max="1763" width="8.88671875" style="350"/>
    <col min="1764" max="1764" width="3" style="350" customWidth="1"/>
    <col min="1765" max="1765" width="24.5546875" style="350" customWidth="1"/>
    <col min="1766" max="2019" width="8.88671875" style="350"/>
    <col min="2020" max="2020" width="3" style="350" customWidth="1"/>
    <col min="2021" max="2021" width="24.5546875" style="350" customWidth="1"/>
    <col min="2022" max="2275" width="8.88671875" style="350"/>
    <col min="2276" max="2276" width="3" style="350" customWidth="1"/>
    <col min="2277" max="2277" width="24.5546875" style="350" customWidth="1"/>
    <col min="2278" max="2531" width="8.88671875" style="350"/>
    <col min="2532" max="2532" width="3" style="350" customWidth="1"/>
    <col min="2533" max="2533" width="24.5546875" style="350" customWidth="1"/>
    <col min="2534" max="2787" width="8.88671875" style="350"/>
    <col min="2788" max="2788" width="3" style="350" customWidth="1"/>
    <col min="2789" max="2789" width="24.5546875" style="350" customWidth="1"/>
    <col min="2790" max="3043" width="8.88671875" style="350"/>
    <col min="3044" max="3044" width="3" style="350" customWidth="1"/>
    <col min="3045" max="3045" width="24.5546875" style="350" customWidth="1"/>
    <col min="3046" max="3299" width="8.88671875" style="350"/>
    <col min="3300" max="3300" width="3" style="350" customWidth="1"/>
    <col min="3301" max="3301" width="24.5546875" style="350" customWidth="1"/>
    <col min="3302" max="3555" width="8.88671875" style="350"/>
    <col min="3556" max="3556" width="3" style="350" customWidth="1"/>
    <col min="3557" max="3557" width="24.5546875" style="350" customWidth="1"/>
    <col min="3558" max="3811" width="8.88671875" style="350"/>
    <col min="3812" max="3812" width="3" style="350" customWidth="1"/>
    <col min="3813" max="3813" width="24.5546875" style="350" customWidth="1"/>
    <col min="3814" max="4067" width="8.88671875" style="350"/>
    <col min="4068" max="4068" width="3" style="350" customWidth="1"/>
    <col min="4069" max="4069" width="24.5546875" style="350" customWidth="1"/>
    <col min="4070" max="4323" width="8.88671875" style="350"/>
    <col min="4324" max="4324" width="3" style="350" customWidth="1"/>
    <col min="4325" max="4325" width="24.5546875" style="350" customWidth="1"/>
    <col min="4326" max="4579" width="8.88671875" style="350"/>
    <col min="4580" max="4580" width="3" style="350" customWidth="1"/>
    <col min="4581" max="4581" width="24.5546875" style="350" customWidth="1"/>
    <col min="4582" max="4835" width="8.88671875" style="350"/>
    <col min="4836" max="4836" width="3" style="350" customWidth="1"/>
    <col min="4837" max="4837" width="24.5546875" style="350" customWidth="1"/>
    <col min="4838" max="5091" width="8.88671875" style="350"/>
    <col min="5092" max="5092" width="3" style="350" customWidth="1"/>
    <col min="5093" max="5093" width="24.5546875" style="350" customWidth="1"/>
    <col min="5094" max="5347" width="8.88671875" style="350"/>
    <col min="5348" max="5348" width="3" style="350" customWidth="1"/>
    <col min="5349" max="5349" width="24.5546875" style="350" customWidth="1"/>
    <col min="5350" max="5603" width="8.88671875" style="350"/>
    <col min="5604" max="5604" width="3" style="350" customWidth="1"/>
    <col min="5605" max="5605" width="24.5546875" style="350" customWidth="1"/>
    <col min="5606" max="5859" width="8.88671875" style="350"/>
    <col min="5860" max="5860" width="3" style="350" customWidth="1"/>
    <col min="5861" max="5861" width="24.5546875" style="350" customWidth="1"/>
    <col min="5862" max="6115" width="8.88671875" style="350"/>
    <col min="6116" max="6116" width="3" style="350" customWidth="1"/>
    <col min="6117" max="6117" width="24.5546875" style="350" customWidth="1"/>
    <col min="6118" max="6371" width="8.88671875" style="350"/>
    <col min="6372" max="6372" width="3" style="350" customWidth="1"/>
    <col min="6373" max="6373" width="24.5546875" style="350" customWidth="1"/>
    <col min="6374" max="6627" width="8.88671875" style="350"/>
    <col min="6628" max="6628" width="3" style="350" customWidth="1"/>
    <col min="6629" max="6629" width="24.5546875" style="350" customWidth="1"/>
    <col min="6630" max="6883" width="8.88671875" style="350"/>
    <col min="6884" max="6884" width="3" style="350" customWidth="1"/>
    <col min="6885" max="6885" width="24.5546875" style="350" customWidth="1"/>
    <col min="6886" max="7139" width="8.88671875" style="350"/>
    <col min="7140" max="7140" width="3" style="350" customWidth="1"/>
    <col min="7141" max="7141" width="24.5546875" style="350" customWidth="1"/>
    <col min="7142" max="7395" width="8.88671875" style="350"/>
    <col min="7396" max="7396" width="3" style="350" customWidth="1"/>
    <col min="7397" max="7397" width="24.5546875" style="350" customWidth="1"/>
    <col min="7398" max="7651" width="8.88671875" style="350"/>
    <col min="7652" max="7652" width="3" style="350" customWidth="1"/>
    <col min="7653" max="7653" width="24.5546875" style="350" customWidth="1"/>
    <col min="7654" max="7907" width="8.88671875" style="350"/>
    <col min="7908" max="7908" width="3" style="350" customWidth="1"/>
    <col min="7909" max="7909" width="24.5546875" style="350" customWidth="1"/>
    <col min="7910" max="8163" width="8.88671875" style="350"/>
    <col min="8164" max="8164" width="3" style="350" customWidth="1"/>
    <col min="8165" max="8165" width="24.5546875" style="350" customWidth="1"/>
    <col min="8166" max="8419" width="8.88671875" style="350"/>
    <col min="8420" max="8420" width="3" style="350" customWidth="1"/>
    <col min="8421" max="8421" width="24.5546875" style="350" customWidth="1"/>
    <col min="8422" max="8675" width="8.88671875" style="350"/>
    <col min="8676" max="8676" width="3" style="350" customWidth="1"/>
    <col min="8677" max="8677" width="24.5546875" style="350" customWidth="1"/>
    <col min="8678" max="8931" width="8.88671875" style="350"/>
    <col min="8932" max="8932" width="3" style="350" customWidth="1"/>
    <col min="8933" max="8933" width="24.5546875" style="350" customWidth="1"/>
    <col min="8934" max="9187" width="8.88671875" style="350"/>
    <col min="9188" max="9188" width="3" style="350" customWidth="1"/>
    <col min="9189" max="9189" width="24.5546875" style="350" customWidth="1"/>
    <col min="9190" max="9443" width="8.88671875" style="350"/>
    <col min="9444" max="9444" width="3" style="350" customWidth="1"/>
    <col min="9445" max="9445" width="24.5546875" style="350" customWidth="1"/>
    <col min="9446" max="9699" width="8.88671875" style="350"/>
    <col min="9700" max="9700" width="3" style="350" customWidth="1"/>
    <col min="9701" max="9701" width="24.5546875" style="350" customWidth="1"/>
    <col min="9702" max="9955" width="8.88671875" style="350"/>
    <col min="9956" max="9956" width="3" style="350" customWidth="1"/>
    <col min="9957" max="9957" width="24.5546875" style="350" customWidth="1"/>
    <col min="9958" max="10211" width="8.88671875" style="350"/>
    <col min="10212" max="10212" width="3" style="350" customWidth="1"/>
    <col min="10213" max="10213" width="24.5546875" style="350" customWidth="1"/>
    <col min="10214" max="10467" width="8.88671875" style="350"/>
    <col min="10468" max="10468" width="3" style="350" customWidth="1"/>
    <col min="10469" max="10469" width="24.5546875" style="350" customWidth="1"/>
    <col min="10470" max="10723" width="8.88671875" style="350"/>
    <col min="10724" max="10724" width="3" style="350" customWidth="1"/>
    <col min="10725" max="10725" width="24.5546875" style="350" customWidth="1"/>
    <col min="10726" max="10979" width="8.88671875" style="350"/>
    <col min="10980" max="10980" width="3" style="350" customWidth="1"/>
    <col min="10981" max="10981" width="24.5546875" style="350" customWidth="1"/>
    <col min="10982" max="11235" width="8.88671875" style="350"/>
    <col min="11236" max="11236" width="3" style="350" customWidth="1"/>
    <col min="11237" max="11237" width="24.5546875" style="350" customWidth="1"/>
    <col min="11238" max="11491" width="8.88671875" style="350"/>
    <col min="11492" max="11492" width="3" style="350" customWidth="1"/>
    <col min="11493" max="11493" width="24.5546875" style="350" customWidth="1"/>
    <col min="11494" max="11747" width="8.88671875" style="350"/>
    <col min="11748" max="11748" width="3" style="350" customWidth="1"/>
    <col min="11749" max="11749" width="24.5546875" style="350" customWidth="1"/>
    <col min="11750" max="12003" width="8.88671875" style="350"/>
    <col min="12004" max="12004" width="3" style="350" customWidth="1"/>
    <col min="12005" max="12005" width="24.5546875" style="350" customWidth="1"/>
    <col min="12006" max="12259" width="8.88671875" style="350"/>
    <col min="12260" max="12260" width="3" style="350" customWidth="1"/>
    <col min="12261" max="12261" width="24.5546875" style="350" customWidth="1"/>
    <col min="12262" max="12515" width="8.88671875" style="350"/>
    <col min="12516" max="12516" width="3" style="350" customWidth="1"/>
    <col min="12517" max="12517" width="24.5546875" style="350" customWidth="1"/>
    <col min="12518" max="12771" width="8.88671875" style="350"/>
    <col min="12772" max="12772" width="3" style="350" customWidth="1"/>
    <col min="12773" max="12773" width="24.5546875" style="350" customWidth="1"/>
    <col min="12774" max="13027" width="8.88671875" style="350"/>
    <col min="13028" max="13028" width="3" style="350" customWidth="1"/>
    <col min="13029" max="13029" width="24.5546875" style="350" customWidth="1"/>
    <col min="13030" max="13283" width="8.88671875" style="350"/>
    <col min="13284" max="13284" width="3" style="350" customWidth="1"/>
    <col min="13285" max="13285" width="24.5546875" style="350" customWidth="1"/>
    <col min="13286" max="13539" width="8.88671875" style="350"/>
    <col min="13540" max="13540" width="3" style="350" customWidth="1"/>
    <col min="13541" max="13541" width="24.5546875" style="350" customWidth="1"/>
    <col min="13542" max="13795" width="8.88671875" style="350"/>
    <col min="13796" max="13796" width="3" style="350" customWidth="1"/>
    <col min="13797" max="13797" width="24.5546875" style="350" customWidth="1"/>
    <col min="13798" max="14051" width="8.88671875" style="350"/>
    <col min="14052" max="14052" width="3" style="350" customWidth="1"/>
    <col min="14053" max="14053" width="24.5546875" style="350" customWidth="1"/>
    <col min="14054" max="14307" width="8.88671875" style="350"/>
    <col min="14308" max="14308" width="3" style="350" customWidth="1"/>
    <col min="14309" max="14309" width="24.5546875" style="350" customWidth="1"/>
    <col min="14310" max="14563" width="8.88671875" style="350"/>
    <col min="14564" max="14564" width="3" style="350" customWidth="1"/>
    <col min="14565" max="14565" width="24.5546875" style="350" customWidth="1"/>
    <col min="14566" max="14819" width="8.88671875" style="350"/>
    <col min="14820" max="14820" width="3" style="350" customWidth="1"/>
    <col min="14821" max="14821" width="24.5546875" style="350" customWidth="1"/>
    <col min="14822" max="15075" width="8.88671875" style="350"/>
    <col min="15076" max="15076" width="3" style="350" customWidth="1"/>
    <col min="15077" max="15077" width="24.5546875" style="350" customWidth="1"/>
    <col min="15078" max="15331" width="8.88671875" style="350"/>
    <col min="15332" max="15332" width="3" style="350" customWidth="1"/>
    <col min="15333" max="15333" width="24.5546875" style="350" customWidth="1"/>
    <col min="15334" max="15587" width="8.88671875" style="350"/>
    <col min="15588" max="15588" width="3" style="350" customWidth="1"/>
    <col min="15589" max="15589" width="24.5546875" style="350" customWidth="1"/>
    <col min="15590" max="15843" width="8.88671875" style="350"/>
    <col min="15844" max="15844" width="3" style="350" customWidth="1"/>
    <col min="15845" max="15845" width="24.5546875" style="350" customWidth="1"/>
    <col min="15846" max="16099" width="8.88671875" style="350"/>
    <col min="16100" max="16100" width="3" style="350" customWidth="1"/>
    <col min="16101" max="16101" width="24.5546875" style="350" customWidth="1"/>
    <col min="16102" max="16384" width="8.88671875" style="350"/>
  </cols>
  <sheetData>
    <row r="1" spans="1:17">
      <c r="A1" s="398" t="s">
        <v>69</v>
      </c>
      <c r="B1" s="398"/>
      <c r="C1" s="398"/>
      <c r="D1" s="398"/>
      <c r="E1" s="398"/>
      <c r="F1" s="398"/>
      <c r="G1" s="398"/>
      <c r="H1" s="398"/>
      <c r="I1" s="398"/>
      <c r="J1" s="398"/>
      <c r="K1" s="398"/>
      <c r="L1" s="398"/>
      <c r="M1" s="398"/>
      <c r="N1" s="398"/>
      <c r="O1" s="398"/>
      <c r="P1" s="398"/>
    </row>
    <row r="2" spans="1:17">
      <c r="A2" s="398" t="s">
        <v>1311</v>
      </c>
      <c r="B2" s="398"/>
      <c r="C2" s="398"/>
      <c r="D2" s="398"/>
      <c r="E2" s="398"/>
      <c r="F2" s="398"/>
      <c r="G2" s="398"/>
      <c r="H2" s="398"/>
      <c r="I2" s="398"/>
      <c r="J2" s="398"/>
      <c r="K2" s="398"/>
      <c r="L2" s="380"/>
      <c r="N2" s="380" t="s">
        <v>1312</v>
      </c>
    </row>
    <row r="3" spans="1:17">
      <c r="A3" s="380"/>
      <c r="B3" s="380"/>
      <c r="C3" s="380"/>
      <c r="D3" s="380"/>
      <c r="E3" s="380"/>
      <c r="F3" s="380"/>
      <c r="G3" s="380"/>
      <c r="H3" s="380"/>
      <c r="I3" s="380"/>
      <c r="J3" s="380"/>
      <c r="K3" s="380"/>
      <c r="L3" s="380"/>
      <c r="N3" s="380"/>
    </row>
    <row r="4" spans="1:17" ht="29.25" customHeight="1">
      <c r="A4" s="126" t="s">
        <v>1313</v>
      </c>
      <c r="B4" s="126" t="s">
        <v>1314</v>
      </c>
      <c r="C4" s="126" t="s">
        <v>1315</v>
      </c>
      <c r="D4" s="126" t="s">
        <v>1316</v>
      </c>
      <c r="E4" s="127" t="s">
        <v>1445</v>
      </c>
      <c r="F4" s="127"/>
      <c r="G4" s="127"/>
      <c r="H4" s="127"/>
      <c r="I4" s="127"/>
      <c r="J4" s="127"/>
      <c r="K4" s="127" t="s">
        <v>1446</v>
      </c>
      <c r="L4" s="127"/>
      <c r="M4" s="127"/>
      <c r="N4" s="127"/>
      <c r="O4" s="127"/>
      <c r="P4" s="127"/>
    </row>
    <row r="5" spans="1:17">
      <c r="A5" s="126"/>
      <c r="B5" s="126"/>
      <c r="C5" s="126"/>
      <c r="D5" s="126"/>
      <c r="E5" s="127" t="s">
        <v>1317</v>
      </c>
      <c r="F5" s="127"/>
      <c r="G5" s="127"/>
      <c r="H5" s="127"/>
      <c r="I5" s="127"/>
      <c r="J5" s="127"/>
      <c r="K5" s="127" t="s">
        <v>1835</v>
      </c>
      <c r="L5" s="127"/>
      <c r="M5" s="127"/>
      <c r="N5" s="127"/>
      <c r="O5" s="127"/>
      <c r="P5" s="127"/>
    </row>
    <row r="6" spans="1:17">
      <c r="A6" s="126"/>
      <c r="B6" s="128"/>
      <c r="C6" s="126"/>
      <c r="D6" s="126" t="s">
        <v>1318</v>
      </c>
      <c r="E6" s="126" t="s">
        <v>1319</v>
      </c>
      <c r="F6" s="126"/>
      <c r="G6" s="126" t="s">
        <v>1320</v>
      </c>
      <c r="H6" s="126"/>
      <c r="I6" s="126" t="s">
        <v>1321</v>
      </c>
      <c r="J6" s="126"/>
      <c r="K6" s="126" t="s">
        <v>1319</v>
      </c>
      <c r="L6" s="126"/>
      <c r="M6" s="126" t="s">
        <v>1320</v>
      </c>
      <c r="N6" s="126"/>
      <c r="O6" s="126" t="s">
        <v>1321</v>
      </c>
      <c r="P6" s="126"/>
    </row>
    <row r="7" spans="1:17" s="366" customFormat="1">
      <c r="A7" s="109"/>
      <c r="B7" s="109"/>
      <c r="C7" s="109"/>
      <c r="D7" s="109"/>
      <c r="E7" s="109" t="s">
        <v>1322</v>
      </c>
      <c r="F7" s="109" t="s">
        <v>1323</v>
      </c>
      <c r="G7" s="109" t="s">
        <v>1322</v>
      </c>
      <c r="H7" s="109" t="s">
        <v>1323</v>
      </c>
      <c r="I7" s="109" t="s">
        <v>1322</v>
      </c>
      <c r="J7" s="109" t="s">
        <v>1323</v>
      </c>
      <c r="K7" s="109" t="s">
        <v>1322</v>
      </c>
      <c r="L7" s="109" t="s">
        <v>1323</v>
      </c>
      <c r="M7" s="109" t="s">
        <v>1322</v>
      </c>
      <c r="N7" s="109" t="s">
        <v>1323</v>
      </c>
      <c r="O7" s="109" t="s">
        <v>1322</v>
      </c>
      <c r="P7" s="109" t="s">
        <v>1323</v>
      </c>
      <c r="Q7" s="366" t="s">
        <v>1602</v>
      </c>
    </row>
    <row r="8" spans="1:17">
      <c r="A8" s="109">
        <v>1</v>
      </c>
      <c r="B8" s="110" t="s">
        <v>1600</v>
      </c>
      <c r="C8" s="129"/>
      <c r="D8" s="129" t="s">
        <v>568</v>
      </c>
      <c r="E8" s="130">
        <v>68.8536</v>
      </c>
      <c r="F8" s="79">
        <v>0.78600000000000003</v>
      </c>
      <c r="G8" s="130">
        <v>8691.1463999999996</v>
      </c>
      <c r="H8" s="79">
        <v>99.213999999999999</v>
      </c>
      <c r="I8" s="130">
        <v>0</v>
      </c>
      <c r="J8" s="79">
        <v>0</v>
      </c>
      <c r="K8" s="130">
        <v>47.598484848484851</v>
      </c>
      <c r="L8" s="79">
        <v>1.0837542087542087</v>
      </c>
      <c r="M8" s="130">
        <v>4344.4015151515159</v>
      </c>
      <c r="N8" s="79">
        <v>98.9162457912458</v>
      </c>
      <c r="O8" s="130">
        <v>0</v>
      </c>
      <c r="P8" s="79">
        <v>0</v>
      </c>
    </row>
    <row r="9" spans="1:17">
      <c r="A9" s="109">
        <f>A8+1</f>
        <v>2</v>
      </c>
      <c r="B9" s="110" t="s">
        <v>1601</v>
      </c>
      <c r="C9" s="129"/>
      <c r="D9" s="129"/>
      <c r="E9" s="130">
        <v>68.8536</v>
      </c>
      <c r="F9" s="79">
        <v>0.78600000000000003</v>
      </c>
      <c r="G9" s="130">
        <v>8691.1463999999996</v>
      </c>
      <c r="H9" s="79">
        <v>99.213999999999999</v>
      </c>
      <c r="I9" s="130">
        <v>0</v>
      </c>
      <c r="J9" s="79">
        <v>0</v>
      </c>
      <c r="K9" s="130">
        <v>47.598484848484851</v>
      </c>
      <c r="L9" s="79">
        <v>1.0837542087542087</v>
      </c>
      <c r="M9" s="130">
        <v>4344.4015151515159</v>
      </c>
      <c r="N9" s="79">
        <v>98.9162457912458</v>
      </c>
      <c r="O9" s="130">
        <v>0</v>
      </c>
      <c r="P9" s="79">
        <v>0</v>
      </c>
    </row>
    <row r="10" spans="1:17">
      <c r="A10" s="109">
        <f>A9+1</f>
        <v>3</v>
      </c>
      <c r="B10" s="110" t="s">
        <v>1541</v>
      </c>
      <c r="C10" s="129"/>
      <c r="D10" s="129" t="s">
        <v>568</v>
      </c>
      <c r="E10" s="130">
        <v>0</v>
      </c>
      <c r="F10" s="79">
        <v>0</v>
      </c>
      <c r="G10" s="130">
        <v>8691.6719999999987</v>
      </c>
      <c r="H10" s="79">
        <v>99.22</v>
      </c>
      <c r="I10" s="130">
        <v>67.451999999999998</v>
      </c>
      <c r="J10" s="79">
        <v>0.77</v>
      </c>
      <c r="K10" s="130">
        <v>62.386363636363633</v>
      </c>
      <c r="L10" s="79">
        <v>1.4204545454545454</v>
      </c>
      <c r="M10" s="130">
        <v>4328.689393939394</v>
      </c>
      <c r="N10" s="79">
        <v>98.558501683501689</v>
      </c>
      <c r="O10" s="130">
        <v>0.92424242424242409</v>
      </c>
      <c r="P10" s="79">
        <v>2.1043771043771042E-2</v>
      </c>
    </row>
    <row r="11" spans="1:17">
      <c r="A11" s="367"/>
      <c r="B11" s="378"/>
      <c r="C11" s="378"/>
      <c r="D11" s="378"/>
      <c r="E11" s="378"/>
      <c r="F11" s="378"/>
      <c r="G11" s="378"/>
      <c r="H11" s="378"/>
      <c r="I11" s="378"/>
      <c r="J11" s="378"/>
      <c r="K11" s="378"/>
      <c r="L11" s="378"/>
      <c r="M11" s="378"/>
      <c r="N11" s="378"/>
      <c r="O11" s="378"/>
      <c r="P11" s="378"/>
    </row>
    <row r="12" spans="1:17">
      <c r="A12" s="350" t="s">
        <v>1324</v>
      </c>
    </row>
    <row r="13" spans="1:17">
      <c r="B13" s="350" t="s">
        <v>1325</v>
      </c>
    </row>
    <row r="15" spans="1:17">
      <c r="L15" s="390" t="s">
        <v>1100</v>
      </c>
      <c r="M15" s="390"/>
      <c r="N15" s="390"/>
    </row>
  </sheetData>
  <mergeCells count="17">
    <mergeCell ref="O6:P6"/>
    <mergeCell ref="A1:P1"/>
    <mergeCell ref="A2:K2"/>
    <mergeCell ref="A4:A6"/>
    <mergeCell ref="B4:B6"/>
    <mergeCell ref="C4:C6"/>
    <mergeCell ref="D4:D6"/>
    <mergeCell ref="E4:J4"/>
    <mergeCell ref="K4:P4"/>
    <mergeCell ref="E5:J5"/>
    <mergeCell ref="K5:P5"/>
    <mergeCell ref="L15:N15"/>
    <mergeCell ref="E6:F6"/>
    <mergeCell ref="G6:H6"/>
    <mergeCell ref="I6:J6"/>
    <mergeCell ref="K6:L6"/>
    <mergeCell ref="M6:N6"/>
  </mergeCells>
  <printOptions horizontalCentered="1"/>
  <pageMargins left="0.78740157480314965" right="0.78740157480314965" top="0.78740157480314965" bottom="0.78740157480314965" header="0" footer="0"/>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B0C3-BD81-4455-800F-47A00DE18B7D}">
  <dimension ref="A1:N68"/>
  <sheetViews>
    <sheetView view="pageBreakPreview" workbookViewId="0">
      <selection activeCell="D27" sqref="D27"/>
    </sheetView>
  </sheetViews>
  <sheetFormatPr defaultColWidth="9.109375" defaultRowHeight="15.6"/>
  <cols>
    <col min="1" max="1" width="8.44140625" style="366" customWidth="1"/>
    <col min="2" max="2" width="46.109375" style="401" customWidth="1"/>
    <col min="3" max="3" width="7.33203125" style="366" bestFit="1" customWidth="1"/>
    <col min="4" max="9" width="14.88671875" style="350" customWidth="1"/>
    <col min="10" max="10" width="14.33203125" style="350" bestFit="1" customWidth="1"/>
    <col min="11" max="11" width="9.109375" style="350"/>
    <col min="12" max="12" width="10.5546875" style="350" bestFit="1" customWidth="1"/>
    <col min="13" max="13" width="9.109375" style="350"/>
    <col min="14" max="14" width="10.5546875" style="350" bestFit="1" customWidth="1"/>
    <col min="15" max="16384" width="9.109375" style="350"/>
  </cols>
  <sheetData>
    <row r="1" spans="1:9">
      <c r="A1" s="610" t="s">
        <v>69</v>
      </c>
      <c r="B1" s="611"/>
      <c r="C1" s="611"/>
      <c r="D1" s="611"/>
      <c r="E1" s="611"/>
      <c r="F1" s="611"/>
      <c r="G1" s="611"/>
      <c r="H1" s="611"/>
      <c r="I1" s="612"/>
    </row>
    <row r="2" spans="1:9">
      <c r="A2" s="613" t="s">
        <v>137</v>
      </c>
      <c r="B2" s="352"/>
      <c r="C2" s="352"/>
      <c r="D2" s="475"/>
      <c r="E2" s="475"/>
      <c r="F2" s="475"/>
      <c r="G2" s="475"/>
      <c r="H2" s="475"/>
      <c r="I2" s="614"/>
    </row>
    <row r="3" spans="1:9">
      <c r="A3" s="615"/>
      <c r="B3" s="393"/>
      <c r="C3" s="572"/>
      <c r="D3" s="573" t="s">
        <v>138</v>
      </c>
      <c r="E3" s="573"/>
      <c r="F3" s="573"/>
      <c r="G3" s="573"/>
      <c r="H3" s="573"/>
      <c r="I3" s="616"/>
    </row>
    <row r="4" spans="1:9" ht="33" customHeight="1">
      <c r="A4" s="173"/>
      <c r="B4" s="101" t="s">
        <v>5</v>
      </c>
      <c r="C4" s="278" t="s">
        <v>139</v>
      </c>
      <c r="D4" s="170" t="s">
        <v>2332</v>
      </c>
      <c r="E4" s="170"/>
      <c r="F4" s="126" t="s">
        <v>2333</v>
      </c>
      <c r="G4" s="126"/>
      <c r="H4" s="170" t="s">
        <v>2334</v>
      </c>
      <c r="I4" s="170"/>
    </row>
    <row r="5" spans="1:9" ht="31.2">
      <c r="A5" s="173"/>
      <c r="B5" s="101"/>
      <c r="C5" s="278"/>
      <c r="D5" s="87" t="s">
        <v>1845</v>
      </c>
      <c r="E5" s="86" t="s">
        <v>141</v>
      </c>
      <c r="F5" s="87" t="s">
        <v>1845</v>
      </c>
      <c r="G5" s="87" t="s">
        <v>1583</v>
      </c>
      <c r="H5" s="87" t="s">
        <v>140</v>
      </c>
      <c r="I5" s="87" t="s">
        <v>437</v>
      </c>
    </row>
    <row r="6" spans="1:9">
      <c r="A6" s="324" t="s">
        <v>142</v>
      </c>
      <c r="B6" s="325" t="s">
        <v>143</v>
      </c>
      <c r="C6" s="326"/>
      <c r="D6" s="327"/>
      <c r="E6" s="328"/>
      <c r="F6" s="328"/>
      <c r="G6" s="328"/>
      <c r="H6" s="328"/>
      <c r="I6" s="328"/>
    </row>
    <row r="7" spans="1:9">
      <c r="A7" s="324" t="s">
        <v>144</v>
      </c>
      <c r="B7" s="325" t="s">
        <v>145</v>
      </c>
      <c r="C7" s="329" t="s">
        <v>146</v>
      </c>
      <c r="D7" s="327"/>
      <c r="E7" s="344"/>
      <c r="F7" s="344"/>
      <c r="G7" s="328"/>
      <c r="H7" s="344"/>
      <c r="I7" s="328"/>
    </row>
    <row r="8" spans="1:9">
      <c r="A8" s="324" t="s">
        <v>147</v>
      </c>
      <c r="B8" s="325" t="s">
        <v>148</v>
      </c>
      <c r="C8" s="329"/>
      <c r="D8" s="33"/>
      <c r="E8" s="328"/>
      <c r="F8" s="328"/>
      <c r="G8" s="328"/>
      <c r="H8" s="328"/>
      <c r="I8" s="328"/>
    </row>
    <row r="9" spans="1:9">
      <c r="A9" s="324" t="s">
        <v>149</v>
      </c>
      <c r="B9" s="325" t="s">
        <v>150</v>
      </c>
      <c r="C9" s="329"/>
      <c r="D9" s="33"/>
      <c r="E9" s="328"/>
      <c r="F9" s="328"/>
      <c r="G9" s="328"/>
      <c r="H9" s="328"/>
      <c r="I9" s="328"/>
    </row>
    <row r="10" spans="1:9" ht="31.2">
      <c r="A10" s="324" t="s">
        <v>151</v>
      </c>
      <c r="B10" s="330" t="s">
        <v>152</v>
      </c>
      <c r="C10" s="326"/>
      <c r="D10" s="331"/>
      <c r="E10" s="328"/>
      <c r="F10" s="328"/>
      <c r="G10" s="328"/>
      <c r="H10" s="328"/>
      <c r="I10" s="328"/>
    </row>
    <row r="11" spans="1:9">
      <c r="A11" s="324" t="s">
        <v>153</v>
      </c>
      <c r="B11" s="325" t="s">
        <v>154</v>
      </c>
      <c r="C11" s="326"/>
      <c r="D11" s="331"/>
      <c r="E11" s="328"/>
      <c r="F11" s="328"/>
      <c r="G11" s="328"/>
      <c r="H11" s="328"/>
      <c r="I11" s="328"/>
    </row>
    <row r="12" spans="1:9" ht="31.2">
      <c r="A12" s="324" t="s">
        <v>155</v>
      </c>
      <c r="B12" s="325" t="s">
        <v>156</v>
      </c>
      <c r="C12" s="326"/>
      <c r="D12" s="331"/>
      <c r="E12" s="331"/>
      <c r="F12" s="331"/>
      <c r="G12" s="327"/>
      <c r="H12" s="331"/>
      <c r="I12" s="327"/>
    </row>
    <row r="13" spans="1:9">
      <c r="A13" s="324" t="s">
        <v>157</v>
      </c>
      <c r="B13" s="174" t="s">
        <v>158</v>
      </c>
      <c r="C13" s="326"/>
      <c r="D13" s="327"/>
      <c r="E13" s="327"/>
      <c r="F13" s="327"/>
      <c r="G13" s="327"/>
      <c r="H13" s="327"/>
      <c r="I13" s="327"/>
    </row>
    <row r="14" spans="1:9">
      <c r="A14" s="86">
        <v>1</v>
      </c>
      <c r="B14" s="174" t="s">
        <v>159</v>
      </c>
      <c r="C14" s="86"/>
      <c r="D14" s="327"/>
      <c r="E14" s="327"/>
      <c r="F14" s="327"/>
      <c r="G14" s="327"/>
      <c r="H14" s="327"/>
      <c r="I14" s="327"/>
    </row>
    <row r="15" spans="1:9" ht="31.2">
      <c r="A15" s="86" t="s">
        <v>160</v>
      </c>
      <c r="B15" s="175" t="s">
        <v>161</v>
      </c>
      <c r="C15" s="324" t="s">
        <v>162</v>
      </c>
      <c r="D15" s="50">
        <f>'F4'!C14</f>
        <v>1231.3599999999999</v>
      </c>
      <c r="E15" s="50">
        <f>'F4'!D14</f>
        <v>1231.3599999999999</v>
      </c>
      <c r="F15" s="50">
        <f>'F4'!E14</f>
        <v>1176.6199999999999</v>
      </c>
      <c r="G15" s="50">
        <f>'F4'!F14</f>
        <v>1176.6199999999999</v>
      </c>
      <c r="H15" s="50">
        <f>'F4'!G14</f>
        <v>1821.42</v>
      </c>
      <c r="I15" s="50">
        <f ca="1">'F4'!H14</f>
        <v>1857.5930424905962</v>
      </c>
    </row>
    <row r="16" spans="1:9">
      <c r="A16" s="86" t="s">
        <v>163</v>
      </c>
      <c r="B16" s="175" t="s">
        <v>164</v>
      </c>
      <c r="C16" s="324"/>
      <c r="D16" s="50">
        <v>0</v>
      </c>
      <c r="E16" s="50">
        <v>0</v>
      </c>
      <c r="F16" s="50">
        <v>0</v>
      </c>
      <c r="G16" s="50">
        <v>0</v>
      </c>
      <c r="H16" s="50">
        <v>0</v>
      </c>
      <c r="I16" s="50">
        <v>0</v>
      </c>
    </row>
    <row r="17" spans="1:14">
      <c r="A17" s="86"/>
      <c r="B17" s="174" t="s">
        <v>165</v>
      </c>
      <c r="C17" s="86"/>
      <c r="D17" s="51">
        <f>D15+D16</f>
        <v>1231.3599999999999</v>
      </c>
      <c r="E17" s="51">
        <f t="shared" ref="E17:I17" si="0">E15+E16</f>
        <v>1231.3599999999999</v>
      </c>
      <c r="F17" s="51">
        <f t="shared" si="0"/>
        <v>1176.6199999999999</v>
      </c>
      <c r="G17" s="51">
        <f t="shared" si="0"/>
        <v>1176.6199999999999</v>
      </c>
      <c r="H17" s="51">
        <f t="shared" ref="H17" si="1">H15+H16</f>
        <v>1821.42</v>
      </c>
      <c r="I17" s="51">
        <f t="shared" ca="1" si="0"/>
        <v>1857.5930424905962</v>
      </c>
    </row>
    <row r="18" spans="1:14">
      <c r="A18" s="86" t="s">
        <v>84</v>
      </c>
      <c r="B18" s="174" t="s">
        <v>85</v>
      </c>
      <c r="C18" s="86"/>
      <c r="D18" s="327"/>
      <c r="E18" s="327"/>
      <c r="F18" s="327"/>
      <c r="G18" s="327"/>
      <c r="H18" s="327"/>
      <c r="I18" s="327"/>
    </row>
    <row r="19" spans="1:14">
      <c r="A19" s="86">
        <v>1</v>
      </c>
      <c r="B19" s="174" t="s">
        <v>166</v>
      </c>
      <c r="C19" s="86"/>
      <c r="D19" s="327"/>
      <c r="E19" s="327"/>
      <c r="F19" s="327"/>
      <c r="G19" s="327"/>
      <c r="H19" s="327"/>
      <c r="I19" s="327"/>
    </row>
    <row r="20" spans="1:14">
      <c r="A20" s="86" t="s">
        <v>121</v>
      </c>
      <c r="B20" s="175" t="s">
        <v>167</v>
      </c>
      <c r="C20" s="324"/>
      <c r="D20" s="50">
        <f>'F13'!C7</f>
        <v>194.58999999999997</v>
      </c>
      <c r="E20" s="50">
        <f>'F13'!D7</f>
        <v>228.81716672222419</v>
      </c>
      <c r="F20" s="50">
        <f>'F13'!E7</f>
        <v>242.64073159999998</v>
      </c>
      <c r="G20" s="50">
        <f>'F13'!F7</f>
        <v>249.36765606495732</v>
      </c>
      <c r="H20" s="50">
        <f>'F13'!G7</f>
        <v>245.1</v>
      </c>
      <c r="I20" s="50">
        <f>'F13'!H7</f>
        <v>262.83580606296107</v>
      </c>
    </row>
    <row r="21" spans="1:14">
      <c r="A21" s="86" t="s">
        <v>124</v>
      </c>
      <c r="B21" s="175" t="s">
        <v>168</v>
      </c>
      <c r="C21" s="324"/>
      <c r="D21" s="50">
        <f>'F13'!C6</f>
        <v>70.192220000000006</v>
      </c>
      <c r="E21" s="50">
        <f>'F13'!D6</f>
        <v>64.838899999999981</v>
      </c>
      <c r="F21" s="50">
        <f>'F13'!E6</f>
        <v>76.724830000000011</v>
      </c>
      <c r="G21" s="50">
        <f>'F13'!F6</f>
        <v>73.972699977833557</v>
      </c>
      <c r="H21" s="50">
        <f>'F13'!G6</f>
        <v>91.938559999999995</v>
      </c>
      <c r="I21" s="50">
        <f>'F13'!H6</f>
        <v>95.46632166667402</v>
      </c>
    </row>
    <row r="22" spans="1:14">
      <c r="A22" s="86" t="s">
        <v>126</v>
      </c>
      <c r="B22" s="175" t="s">
        <v>169</v>
      </c>
      <c r="C22" s="324"/>
      <c r="D22" s="50">
        <f>'F13'!C8</f>
        <v>46.371902400000003</v>
      </c>
      <c r="E22" s="50">
        <f>'F13'!D8</f>
        <v>45.96232298078268</v>
      </c>
      <c r="F22" s="50">
        <f>'F13'!E8</f>
        <v>48.314999999999998</v>
      </c>
      <c r="G22" s="50">
        <f>'F13'!F8</f>
        <v>49.527227161654636</v>
      </c>
      <c r="H22" s="50">
        <f>'F13'!G8</f>
        <v>51.5850000000001</v>
      </c>
      <c r="I22" s="50">
        <f>'F13'!H8</f>
        <v>52.455314238583071</v>
      </c>
    </row>
    <row r="23" spans="1:14">
      <c r="A23" s="86" t="s">
        <v>170</v>
      </c>
      <c r="B23" s="175" t="s">
        <v>48</v>
      </c>
      <c r="C23" s="324"/>
      <c r="D23" s="50">
        <f>'F13'!C9</f>
        <v>11.44</v>
      </c>
      <c r="E23" s="50">
        <f>'F13'!D9</f>
        <v>16.083600000000001</v>
      </c>
      <c r="F23" s="50">
        <f>'F13'!E9</f>
        <v>16.399999999999999</v>
      </c>
      <c r="G23" s="50">
        <f>'F13'!F9</f>
        <v>16.083600000000001</v>
      </c>
      <c r="H23" s="50">
        <f>'F13'!G9</f>
        <v>11.44</v>
      </c>
      <c r="I23" s="50">
        <f>'F13'!H9</f>
        <v>16.083600000000001</v>
      </c>
    </row>
    <row r="24" spans="1:14" s="378" customFormat="1">
      <c r="A24" s="86"/>
      <c r="B24" s="174" t="s">
        <v>171</v>
      </c>
      <c r="C24" s="86"/>
      <c r="D24" s="51">
        <f>SUM(D20:D23)</f>
        <v>322.5941224</v>
      </c>
      <c r="E24" s="51">
        <f t="shared" ref="E24:I24" si="2">SUM(E20:E23)</f>
        <v>355.70198970300686</v>
      </c>
      <c r="F24" s="51">
        <f>SUM(F20:F23)</f>
        <v>384.08056159999995</v>
      </c>
      <c r="G24" s="51">
        <f t="shared" si="2"/>
        <v>388.9511832044455</v>
      </c>
      <c r="H24" s="51">
        <f>SUM(H20:H23)</f>
        <v>400.06356000000005</v>
      </c>
      <c r="I24" s="51">
        <f t="shared" si="2"/>
        <v>426.84104196821818</v>
      </c>
    </row>
    <row r="25" spans="1:14">
      <c r="A25" s="86">
        <v>2</v>
      </c>
      <c r="B25" s="175" t="s">
        <v>49</v>
      </c>
      <c r="C25" s="324"/>
      <c r="D25" s="52">
        <f>'F10'!C40</f>
        <v>278.23975645219917</v>
      </c>
      <c r="E25" s="52">
        <f>'F10'!D40</f>
        <v>264.18051916636705</v>
      </c>
      <c r="F25" s="52">
        <f>'F10'!E40</f>
        <v>306.61459348115835</v>
      </c>
      <c r="G25" s="52">
        <f>'F10'!F40</f>
        <v>321.20972418202246</v>
      </c>
      <c r="H25" s="52">
        <f>'F10'!G40</f>
        <v>356.11629346904152</v>
      </c>
      <c r="I25" s="52">
        <f>'F10'!H40</f>
        <v>303.64292794555075</v>
      </c>
      <c r="L25" s="442"/>
    </row>
    <row r="26" spans="1:14">
      <c r="A26" s="86">
        <f>+A25+1</f>
        <v>3</v>
      </c>
      <c r="B26" s="175" t="s">
        <v>50</v>
      </c>
      <c r="C26" s="324"/>
      <c r="D26" s="327">
        <f>'F7-2'!C62</f>
        <v>463.52706128225816</v>
      </c>
      <c r="E26" s="327">
        <f>'F7-2'!D62</f>
        <v>410.65269261551254</v>
      </c>
      <c r="F26" s="327">
        <f>'F7-2'!E62</f>
        <v>453.99059</v>
      </c>
      <c r="G26" s="327">
        <f>'F7-2'!F62</f>
        <v>520.56812269061879</v>
      </c>
      <c r="H26" s="327">
        <f>'F7-2'!G62</f>
        <v>638.51247228114539</v>
      </c>
      <c r="I26" s="327">
        <f>'F7-2'!H62</f>
        <v>634.0674683090873</v>
      </c>
      <c r="N26" s="442"/>
    </row>
    <row r="27" spans="1:14" ht="31.2">
      <c r="A27" s="86">
        <f>+A26+1</f>
        <v>4</v>
      </c>
      <c r="B27" s="175" t="s">
        <v>172</v>
      </c>
      <c r="C27" s="324"/>
      <c r="D27" s="327">
        <f>'F9'!C19</f>
        <v>355.69070402015848</v>
      </c>
      <c r="E27" s="327">
        <f>'F9'!D19</f>
        <v>348.21147934619285</v>
      </c>
      <c r="F27" s="327">
        <f>'F9'!E19</f>
        <v>408.21200028350006</v>
      </c>
      <c r="G27" s="327">
        <f>'F9'!F19</f>
        <v>447.48370714049673</v>
      </c>
      <c r="H27" s="327">
        <f>'F9'!G19</f>
        <v>475.42088897405262</v>
      </c>
      <c r="I27" s="327">
        <f>'F9'!H19</f>
        <v>543.38002186171002</v>
      </c>
      <c r="N27" s="442"/>
    </row>
    <row r="28" spans="1:14">
      <c r="A28" s="86"/>
      <c r="B28" s="175" t="s">
        <v>173</v>
      </c>
      <c r="C28" s="324"/>
      <c r="D28" s="327">
        <f>'F7-2'!C38</f>
        <v>0</v>
      </c>
      <c r="E28" s="327"/>
      <c r="F28" s="327"/>
      <c r="G28" s="327"/>
      <c r="H28" s="327"/>
      <c r="I28" s="327"/>
    </row>
    <row r="29" spans="1:14">
      <c r="A29" s="86">
        <f>+A27+1</f>
        <v>5</v>
      </c>
      <c r="B29" s="175" t="s">
        <v>63</v>
      </c>
      <c r="C29" s="324"/>
      <c r="D29" s="50">
        <f ca="1">'F19'!C12</f>
        <v>17.982115620744793</v>
      </c>
      <c r="E29" s="50">
        <f ca="1">'F19'!D12</f>
        <v>19.544808000530217</v>
      </c>
      <c r="F29" s="50">
        <f ca="1">'F19'!E12</f>
        <v>22.54998554437903</v>
      </c>
      <c r="G29" s="50">
        <f ca="1">'F19'!F12</f>
        <v>25.378989333528562</v>
      </c>
      <c r="H29" s="50">
        <f ca="1">'F19'!G12</f>
        <v>23.852766293608088</v>
      </c>
      <c r="I29" s="50">
        <f ca="1">'F19'!H12</f>
        <v>29.923270322696691</v>
      </c>
    </row>
    <row r="30" spans="1:14">
      <c r="A30" s="86">
        <f>+A29+1</f>
        <v>6</v>
      </c>
      <c r="B30" s="175" t="s">
        <v>174</v>
      </c>
      <c r="C30" s="324"/>
      <c r="D30" s="327"/>
      <c r="E30" s="327"/>
      <c r="F30" s="327"/>
      <c r="G30" s="50"/>
      <c r="H30" s="327"/>
      <c r="I30" s="50"/>
    </row>
    <row r="31" spans="1:14">
      <c r="A31" s="86">
        <f t="shared" ref="A31:A36" si="3">+A30+1</f>
        <v>7</v>
      </c>
      <c r="B31" s="175" t="s">
        <v>1730</v>
      </c>
      <c r="C31" s="324"/>
      <c r="D31" s="327"/>
      <c r="E31" s="327"/>
      <c r="F31" s="327"/>
      <c r="G31" s="50"/>
      <c r="H31" s="327"/>
      <c r="I31" s="50"/>
    </row>
    <row r="32" spans="1:14">
      <c r="A32" s="86">
        <f t="shared" si="3"/>
        <v>8</v>
      </c>
      <c r="B32" s="175" t="s">
        <v>52</v>
      </c>
      <c r="C32" s="324"/>
      <c r="D32" s="327"/>
      <c r="E32" s="327">
        <f ca="1">Incentive!D23</f>
        <v>12.273919192057649</v>
      </c>
      <c r="F32" s="327"/>
      <c r="G32" s="327"/>
      <c r="H32" s="327"/>
      <c r="I32" s="327"/>
    </row>
    <row r="33" spans="1:12" hidden="1">
      <c r="A33" s="86">
        <f t="shared" si="3"/>
        <v>9</v>
      </c>
      <c r="B33" s="175" t="s">
        <v>53</v>
      </c>
      <c r="C33" s="324"/>
      <c r="D33" s="327"/>
      <c r="E33" s="327"/>
      <c r="F33" s="327"/>
      <c r="G33" s="327"/>
      <c r="H33" s="327"/>
      <c r="I33" s="327"/>
    </row>
    <row r="34" spans="1:12" ht="31.2">
      <c r="A34" s="86">
        <f>A32+1</f>
        <v>9</v>
      </c>
      <c r="B34" s="175" t="s">
        <v>1449</v>
      </c>
      <c r="C34" s="324"/>
      <c r="D34" s="327"/>
      <c r="E34" s="327">
        <f>-'Sharing of Gains-Losses'!D12</f>
        <v>12.723405148496568</v>
      </c>
      <c r="F34" s="327"/>
      <c r="G34" s="327"/>
      <c r="H34" s="327"/>
      <c r="I34" s="327"/>
    </row>
    <row r="35" spans="1:12" ht="31.2">
      <c r="A35" s="86">
        <f t="shared" si="3"/>
        <v>10</v>
      </c>
      <c r="B35" s="175" t="s">
        <v>1450</v>
      </c>
      <c r="C35" s="324"/>
      <c r="D35" s="327"/>
      <c r="E35" s="327">
        <f ca="1">-'Sharing of Gains-Losses'!D21</f>
        <v>-9.7724040002651087</v>
      </c>
      <c r="F35" s="327"/>
      <c r="G35" s="327"/>
      <c r="H35" s="327"/>
      <c r="I35" s="327"/>
    </row>
    <row r="36" spans="1:12" ht="31.2" hidden="1">
      <c r="A36" s="86">
        <f t="shared" si="3"/>
        <v>11</v>
      </c>
      <c r="B36" s="175" t="s">
        <v>1451</v>
      </c>
      <c r="C36" s="324"/>
      <c r="D36" s="327"/>
      <c r="E36" s="327"/>
      <c r="F36" s="327"/>
      <c r="G36" s="327"/>
      <c r="H36" s="327"/>
      <c r="I36" s="327"/>
    </row>
    <row r="37" spans="1:12" ht="31.2">
      <c r="A37" s="86">
        <f>A35+1</f>
        <v>11</v>
      </c>
      <c r="B37" s="175" t="s">
        <v>1452</v>
      </c>
      <c r="C37" s="324"/>
      <c r="D37" s="327"/>
      <c r="E37" s="50">
        <f ca="1">-'Sharing of Gains-Losses'!D28</f>
        <v>-6.1369595960288246</v>
      </c>
      <c r="F37" s="327"/>
      <c r="G37" s="327"/>
      <c r="H37" s="327"/>
      <c r="I37" s="327"/>
    </row>
    <row r="38" spans="1:12">
      <c r="A38" s="86"/>
      <c r="B38" s="174" t="s">
        <v>175</v>
      </c>
      <c r="C38" s="86"/>
      <c r="D38" s="51">
        <f ca="1">SUM(D24:D27,D29:D37)-D28</f>
        <v>1438.0337597753607</v>
      </c>
      <c r="E38" s="51">
        <f ca="1">SUM(E24:E27,E29:E37)-E28</f>
        <v>1407.3794495758696</v>
      </c>
      <c r="F38" s="51">
        <f t="shared" ref="F38:I38" ca="1" si="4">SUM(F24:F27,F29:F37)-F28</f>
        <v>1575.4477309090375</v>
      </c>
      <c r="G38" s="51">
        <f t="shared" ca="1" si="4"/>
        <v>1703.5917265511121</v>
      </c>
      <c r="H38" s="51">
        <f t="shared" ca="1" si="4"/>
        <v>1893.9659810178475</v>
      </c>
      <c r="I38" s="51">
        <f t="shared" ca="1" si="4"/>
        <v>1937.8547304072629</v>
      </c>
    </row>
    <row r="39" spans="1:12">
      <c r="A39" s="86" t="s">
        <v>92</v>
      </c>
      <c r="B39" s="174" t="s">
        <v>176</v>
      </c>
      <c r="C39" s="86"/>
      <c r="D39" s="327"/>
      <c r="E39" s="327"/>
      <c r="F39" s="327"/>
      <c r="G39" s="327"/>
      <c r="H39" s="327"/>
      <c r="I39" s="327"/>
    </row>
    <row r="40" spans="1:12">
      <c r="A40" s="86">
        <v>1</v>
      </c>
      <c r="B40" s="175" t="s">
        <v>2330</v>
      </c>
      <c r="C40" s="324"/>
      <c r="D40" s="327"/>
      <c r="E40" s="327">
        <f>'F20'!D13</f>
        <v>1.0266666666666666</v>
      </c>
      <c r="F40" s="327"/>
      <c r="G40" s="327">
        <f>'F20'!E13</f>
        <v>1.0266666666666666</v>
      </c>
      <c r="H40" s="327"/>
      <c r="I40" s="327">
        <f>'F20'!F13</f>
        <v>1.0266666666666666</v>
      </c>
    </row>
    <row r="41" spans="1:12">
      <c r="A41" s="86">
        <f>+A40+1</f>
        <v>2</v>
      </c>
      <c r="B41" s="175" t="s">
        <v>177</v>
      </c>
      <c r="C41" s="324"/>
      <c r="D41" s="50">
        <f>'F18'!C28</f>
        <v>65.803700000000006</v>
      </c>
      <c r="E41" s="50">
        <f>'F18'!D21</f>
        <v>71.868499999999997</v>
      </c>
      <c r="F41" s="50">
        <f>'F18'!E21</f>
        <v>59.461500000000001</v>
      </c>
      <c r="G41" s="50">
        <f>'F18'!F21</f>
        <v>75.461925000000022</v>
      </c>
      <c r="H41" s="50">
        <f>'F18'!G21</f>
        <v>72.544499999999999</v>
      </c>
      <c r="I41" s="50">
        <f>'F18'!H21</f>
        <v>79.235021250000031</v>
      </c>
    </row>
    <row r="42" spans="1:12" ht="31.2">
      <c r="A42" s="86">
        <f>+A41+1</f>
        <v>3</v>
      </c>
      <c r="B42" s="175" t="s">
        <v>178</v>
      </c>
      <c r="C42" s="324"/>
      <c r="D42" s="327"/>
      <c r="E42" s="327"/>
      <c r="F42" s="327"/>
      <c r="G42" s="327"/>
      <c r="H42" s="327"/>
      <c r="I42" s="327"/>
    </row>
    <row r="43" spans="1:12">
      <c r="A43" s="86"/>
      <c r="B43" s="174" t="s">
        <v>179</v>
      </c>
      <c r="C43" s="86"/>
      <c r="D43" s="51">
        <f>SUM(D40:D42)</f>
        <v>65.803700000000006</v>
      </c>
      <c r="E43" s="51">
        <f t="shared" ref="E43:I43" si="5">SUM(E40:E42)</f>
        <v>72.895166666666668</v>
      </c>
      <c r="F43" s="51">
        <f t="shared" si="5"/>
        <v>59.461500000000001</v>
      </c>
      <c r="G43" s="51">
        <f t="shared" si="5"/>
        <v>76.488591666666693</v>
      </c>
      <c r="H43" s="51">
        <f t="shared" ref="H43" si="6">SUM(H40:H42)</f>
        <v>72.544499999999999</v>
      </c>
      <c r="I43" s="51">
        <f t="shared" si="5"/>
        <v>80.261687916666702</v>
      </c>
    </row>
    <row r="44" spans="1:12">
      <c r="A44" s="86" t="s">
        <v>94</v>
      </c>
      <c r="B44" s="174" t="s">
        <v>180</v>
      </c>
      <c r="C44" s="86"/>
      <c r="D44" s="51">
        <f ca="1">D38-D43</f>
        <v>1372.2300597753608</v>
      </c>
      <c r="E44" s="51">
        <f ca="1">E38-E43</f>
        <v>1334.4842829092029</v>
      </c>
      <c r="F44" s="51">
        <f ca="1">F38-F43-0.003865732861982</f>
        <v>1515.9823651761758</v>
      </c>
      <c r="G44" s="51">
        <f t="shared" ref="G44:I44" ca="1" si="7">G38-G43</f>
        <v>1627.1031348844454</v>
      </c>
      <c r="H44" s="51">
        <f ca="1">(H38-H43)</f>
        <v>1821.4214810178476</v>
      </c>
      <c r="I44" s="51">
        <f t="shared" ca="1" si="7"/>
        <v>1857.5930424905962</v>
      </c>
      <c r="J44" s="574"/>
    </row>
    <row r="45" spans="1:12" ht="31.2">
      <c r="A45" s="86"/>
      <c r="B45" s="174" t="s">
        <v>181</v>
      </c>
      <c r="C45" s="86"/>
      <c r="D45" s="51">
        <v>-140.87</v>
      </c>
      <c r="E45" s="51">
        <v>-140.87</v>
      </c>
      <c r="F45" s="51">
        <v>-339.36</v>
      </c>
      <c r="G45" s="51">
        <v>-339.36</v>
      </c>
      <c r="H45" s="51"/>
      <c r="I45" s="51">
        <v>0</v>
      </c>
      <c r="L45" s="350" t="s">
        <v>1603</v>
      </c>
    </row>
    <row r="46" spans="1:12" ht="31.2">
      <c r="A46" s="86" t="s">
        <v>97</v>
      </c>
      <c r="B46" s="174" t="s">
        <v>1453</v>
      </c>
      <c r="C46" s="86"/>
      <c r="D46" s="51">
        <f ca="1">D44-D17+D45</f>
        <v>5.9775360909952724E-5</v>
      </c>
      <c r="E46" s="51">
        <f ca="1">E44-E17+E45</f>
        <v>-37.745717090797029</v>
      </c>
      <c r="F46" s="51">
        <f ca="1">F44-F17+F45</f>
        <v>2.3651761758856082E-3</v>
      </c>
      <c r="G46" s="51">
        <f t="shared" ref="G46" ca="1" si="8">G44-G17+G45</f>
        <v>111.12313488444545</v>
      </c>
      <c r="H46" s="51">
        <f ca="1">H44-H17+H45</f>
        <v>1.4810178474817803E-3</v>
      </c>
      <c r="I46" s="331"/>
    </row>
    <row r="47" spans="1:12">
      <c r="A47" s="86" t="s">
        <v>135</v>
      </c>
      <c r="B47" s="174" t="s">
        <v>182</v>
      </c>
      <c r="C47" s="86"/>
      <c r="D47" s="331"/>
      <c r="E47" s="331"/>
      <c r="F47" s="331"/>
      <c r="G47" s="331"/>
      <c r="H47" s="331"/>
      <c r="I47" s="331"/>
    </row>
    <row r="48" spans="1:12" ht="31.2">
      <c r="A48" s="86" t="s">
        <v>98</v>
      </c>
      <c r="B48" s="174" t="s">
        <v>1454</v>
      </c>
      <c r="C48" s="86"/>
      <c r="D48" s="51"/>
      <c r="E48" s="51"/>
      <c r="F48" s="51"/>
      <c r="G48" s="51"/>
      <c r="H48" s="51"/>
      <c r="I48" s="51">
        <f ca="1">I44+'Carrying Cost'!C11</f>
        <v>1812.4022153827175</v>
      </c>
    </row>
    <row r="49" spans="1:11" ht="48.6">
      <c r="A49" s="345" t="s">
        <v>183</v>
      </c>
      <c r="B49" s="346" t="s">
        <v>184</v>
      </c>
      <c r="C49" s="347"/>
      <c r="D49" s="348"/>
      <c r="E49" s="348"/>
      <c r="F49" s="349">
        <f ca="1">F44+F45</f>
        <v>1176.6223651761757</v>
      </c>
      <c r="G49" s="349">
        <f ca="1">G44+G45</f>
        <v>1287.7431348844452</v>
      </c>
      <c r="H49" s="349">
        <f ca="1">H44+H45</f>
        <v>1821.4214810178476</v>
      </c>
      <c r="I49" s="349"/>
      <c r="J49" s="412"/>
      <c r="K49" s="412"/>
    </row>
    <row r="50" spans="1:11" ht="16.2">
      <c r="A50" s="332"/>
      <c r="B50" s="575"/>
      <c r="C50" s="576"/>
      <c r="D50" s="577"/>
      <c r="E50" s="577"/>
      <c r="F50" s="578"/>
      <c r="G50" s="578"/>
      <c r="H50" s="578"/>
      <c r="I50" s="618"/>
      <c r="J50" s="412"/>
      <c r="K50" s="412"/>
    </row>
    <row r="51" spans="1:11" ht="16.2">
      <c r="A51" s="332"/>
      <c r="B51" s="575"/>
      <c r="C51" s="576"/>
      <c r="D51" s="577"/>
      <c r="E51" s="577"/>
      <c r="F51" s="578"/>
      <c r="G51" s="578"/>
      <c r="H51" s="578"/>
      <c r="I51" s="618"/>
      <c r="J51" s="412"/>
      <c r="K51" s="412"/>
    </row>
    <row r="52" spans="1:11" ht="16.2">
      <c r="A52" s="332"/>
      <c r="B52" s="575"/>
      <c r="C52" s="576"/>
      <c r="D52" s="577"/>
      <c r="E52" s="577"/>
      <c r="F52" s="578"/>
      <c r="G52" s="578"/>
      <c r="H52" s="578"/>
      <c r="I52" s="618"/>
      <c r="J52" s="412"/>
      <c r="K52" s="412"/>
    </row>
    <row r="53" spans="1:11" ht="16.8" customHeight="1">
      <c r="A53" s="332"/>
      <c r="B53" s="575"/>
      <c r="C53" s="576"/>
      <c r="D53" s="577"/>
      <c r="E53" s="577"/>
      <c r="F53" s="578"/>
      <c r="G53" s="578"/>
      <c r="H53" s="578"/>
      <c r="I53" s="618"/>
      <c r="J53" s="412"/>
      <c r="K53" s="412"/>
    </row>
    <row r="54" spans="1:11" ht="16.2">
      <c r="A54" s="332"/>
      <c r="B54" s="575"/>
      <c r="C54" s="576"/>
      <c r="D54" s="577"/>
      <c r="E54" s="577"/>
      <c r="F54" s="578"/>
      <c r="G54" s="578"/>
      <c r="H54" s="578"/>
      <c r="I54" s="618"/>
      <c r="J54" s="412"/>
      <c r="K54" s="412"/>
    </row>
    <row r="55" spans="1:11">
      <c r="A55" s="607"/>
      <c r="B55" s="358"/>
      <c r="C55" s="388"/>
      <c r="D55" s="493"/>
      <c r="E55" s="493"/>
      <c r="F55" s="357"/>
      <c r="G55" s="357"/>
      <c r="H55" s="357"/>
      <c r="I55" s="619"/>
      <c r="J55" s="412"/>
      <c r="K55" s="412"/>
    </row>
    <row r="56" spans="1:11">
      <c r="A56" s="608"/>
      <c r="B56" s="597"/>
      <c r="C56" s="190"/>
      <c r="D56" s="180"/>
      <c r="E56" s="620"/>
      <c r="F56" s="180"/>
      <c r="G56" s="257" t="s">
        <v>105</v>
      </c>
      <c r="H56" s="257"/>
      <c r="I56" s="258"/>
    </row>
    <row r="60" spans="1:11">
      <c r="A60" s="366" t="s">
        <v>183</v>
      </c>
    </row>
    <row r="61" spans="1:11">
      <c r="A61" s="366">
        <v>1</v>
      </c>
      <c r="B61" s="401" t="s">
        <v>185</v>
      </c>
      <c r="C61" s="428" t="s">
        <v>186</v>
      </c>
      <c r="D61" s="428"/>
      <c r="E61" s="428"/>
      <c r="F61" s="428"/>
      <c r="G61" s="428"/>
      <c r="H61" s="428"/>
      <c r="I61" s="428"/>
    </row>
    <row r="62" spans="1:11">
      <c r="A62" s="366">
        <v>2</v>
      </c>
      <c r="B62" s="401" t="s">
        <v>187</v>
      </c>
      <c r="C62" s="398">
        <v>20.100000000000001</v>
      </c>
      <c r="D62" s="398"/>
      <c r="E62" s="380"/>
      <c r="F62" s="380"/>
    </row>
    <row r="63" spans="1:11">
      <c r="A63" s="366">
        <v>3</v>
      </c>
      <c r="B63" s="401" t="s">
        <v>188</v>
      </c>
      <c r="C63" s="427" t="s">
        <v>189</v>
      </c>
      <c r="D63" s="427"/>
    </row>
    <row r="64" spans="1:11">
      <c r="A64" s="366">
        <v>4</v>
      </c>
      <c r="B64" s="401" t="s">
        <v>190</v>
      </c>
      <c r="C64" s="427" t="s">
        <v>191</v>
      </c>
      <c r="D64" s="427"/>
    </row>
    <row r="65" spans="1:5">
      <c r="A65" s="366">
        <v>5</v>
      </c>
      <c r="B65" s="401" t="s">
        <v>192</v>
      </c>
      <c r="C65" s="427"/>
      <c r="D65" s="427"/>
    </row>
    <row r="68" spans="1:5">
      <c r="E68" s="442"/>
    </row>
  </sheetData>
  <mergeCells count="15">
    <mergeCell ref="C65:D65"/>
    <mergeCell ref="A1:I1"/>
    <mergeCell ref="A2:C2"/>
    <mergeCell ref="D3:I3"/>
    <mergeCell ref="A4:A5"/>
    <mergeCell ref="B4:B5"/>
    <mergeCell ref="C4:C5"/>
    <mergeCell ref="D4:E4"/>
    <mergeCell ref="F4:G4"/>
    <mergeCell ref="G56:I56"/>
    <mergeCell ref="C61:I61"/>
    <mergeCell ref="C62:D62"/>
    <mergeCell ref="C63:D63"/>
    <mergeCell ref="C64:D64"/>
    <mergeCell ref="H4:I4"/>
  </mergeCells>
  <printOptions horizontalCentered="1"/>
  <pageMargins left="0.78740157480314965" right="0.78740157480314965" top="0.78740157480314965" bottom="0.78740157480314965" header="0" footer="0"/>
  <pageSetup paperSize="9" scale="7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06810-1DA0-4C72-B19F-520A6360D85A}">
  <dimension ref="A1:D47"/>
  <sheetViews>
    <sheetView view="pageBreakPreview" topLeftCell="A10" workbookViewId="0">
      <selection activeCell="B29" sqref="B29"/>
    </sheetView>
  </sheetViews>
  <sheetFormatPr defaultColWidth="9.109375" defaultRowHeight="15.6"/>
  <cols>
    <col min="1" max="1" width="7.109375" style="392" customWidth="1"/>
    <col min="2" max="2" width="56.44140625" style="392" customWidth="1"/>
    <col min="3" max="3" width="11.44140625" style="392" customWidth="1"/>
    <col min="4" max="4" width="11.5546875" style="392" customWidth="1"/>
    <col min="5" max="16384" width="9.109375" style="392"/>
  </cols>
  <sheetData>
    <row r="1" spans="1:4" ht="18">
      <c r="A1" s="353" t="s">
        <v>69</v>
      </c>
      <c r="B1" s="353"/>
      <c r="C1" s="353"/>
      <c r="D1" s="353"/>
    </row>
    <row r="2" spans="1:4">
      <c r="A2" s="393"/>
      <c r="B2" s="393"/>
      <c r="C2" s="393"/>
      <c r="D2" s="393"/>
    </row>
    <row r="3" spans="1:4">
      <c r="A3" s="383" t="s">
        <v>1542</v>
      </c>
      <c r="B3" s="383"/>
      <c r="C3" s="394" t="s">
        <v>1543</v>
      </c>
      <c r="D3" s="394"/>
    </row>
    <row r="4" spans="1:4" ht="22.5" customHeight="1">
      <c r="A4" s="101" t="s">
        <v>65</v>
      </c>
      <c r="B4" s="101"/>
      <c r="C4" s="101"/>
      <c r="D4" s="101"/>
    </row>
    <row r="5" spans="1:4">
      <c r="A5" s="88" t="s">
        <v>773</v>
      </c>
      <c r="B5" s="88" t="s">
        <v>5</v>
      </c>
      <c r="C5" s="121" t="s">
        <v>1544</v>
      </c>
      <c r="D5" s="121" t="s">
        <v>78</v>
      </c>
    </row>
    <row r="6" spans="1:4">
      <c r="A6" s="102"/>
      <c r="B6" s="121" t="s">
        <v>1545</v>
      </c>
      <c r="C6" s="122"/>
      <c r="D6" s="122"/>
    </row>
    <row r="7" spans="1:4">
      <c r="A7" s="123">
        <v>1</v>
      </c>
      <c r="B7" s="121" t="s">
        <v>1546</v>
      </c>
      <c r="C7" s="102"/>
      <c r="D7" s="102"/>
    </row>
    <row r="8" spans="1:4">
      <c r="A8" s="91" t="s">
        <v>160</v>
      </c>
      <c r="B8" s="124" t="s">
        <v>1547</v>
      </c>
      <c r="C8" s="102" t="s">
        <v>1548</v>
      </c>
      <c r="D8" s="102" t="s">
        <v>1549</v>
      </c>
    </row>
    <row r="9" spans="1:4">
      <c r="A9" s="91" t="s">
        <v>163</v>
      </c>
      <c r="B9" s="124" t="s">
        <v>1550</v>
      </c>
      <c r="C9" s="102">
        <v>0</v>
      </c>
      <c r="D9" s="102" t="s">
        <v>1551</v>
      </c>
    </row>
    <row r="10" spans="1:4">
      <c r="A10" s="91" t="s">
        <v>620</v>
      </c>
      <c r="B10" s="124" t="s">
        <v>1552</v>
      </c>
      <c r="C10" s="102" t="s">
        <v>1553</v>
      </c>
      <c r="D10" s="102">
        <v>0</v>
      </c>
    </row>
    <row r="11" spans="1:4">
      <c r="A11" s="123">
        <v>2</v>
      </c>
      <c r="B11" s="124" t="s">
        <v>1554</v>
      </c>
      <c r="C11" s="102" t="s">
        <v>1555</v>
      </c>
      <c r="D11" s="102" t="s">
        <v>1556</v>
      </c>
    </row>
    <row r="12" spans="1:4">
      <c r="A12" s="123">
        <v>3</v>
      </c>
      <c r="B12" s="124" t="s">
        <v>1557</v>
      </c>
      <c r="C12" s="102" t="s">
        <v>1558</v>
      </c>
      <c r="D12" s="102" t="s">
        <v>1559</v>
      </c>
    </row>
    <row r="13" spans="1:4">
      <c r="A13" s="102"/>
      <c r="B13" s="121" t="s">
        <v>1560</v>
      </c>
      <c r="C13" s="102"/>
      <c r="D13" s="102"/>
    </row>
    <row r="14" spans="1:4">
      <c r="A14" s="396"/>
      <c r="B14" s="395"/>
      <c r="C14" s="396"/>
      <c r="D14" s="396"/>
    </row>
    <row r="16" spans="1:4" ht="38.25" customHeight="1">
      <c r="A16" s="101" t="s">
        <v>1445</v>
      </c>
      <c r="B16" s="101"/>
      <c r="C16" s="101"/>
      <c r="D16" s="101"/>
    </row>
    <row r="17" spans="1:4">
      <c r="A17" s="88" t="s">
        <v>1326</v>
      </c>
      <c r="B17" s="88" t="s">
        <v>5</v>
      </c>
      <c r="C17" s="121" t="s">
        <v>1544</v>
      </c>
      <c r="D17" s="121" t="s">
        <v>78</v>
      </c>
    </row>
    <row r="18" spans="1:4">
      <c r="A18" s="102"/>
      <c r="B18" s="121" t="s">
        <v>1545</v>
      </c>
      <c r="C18" s="122"/>
      <c r="D18" s="122"/>
    </row>
    <row r="19" spans="1:4">
      <c r="A19" s="123">
        <v>1</v>
      </c>
      <c r="B19" s="121" t="s">
        <v>1546</v>
      </c>
      <c r="C19" s="102"/>
      <c r="D19" s="102"/>
    </row>
    <row r="20" spans="1:4">
      <c r="A20" s="91" t="s">
        <v>160</v>
      </c>
      <c r="B20" s="124" t="s">
        <v>1547</v>
      </c>
      <c r="C20" s="102">
        <v>19340.8</v>
      </c>
      <c r="D20" s="102">
        <v>19906.38</v>
      </c>
    </row>
    <row r="21" spans="1:4">
      <c r="A21" s="91" t="s">
        <v>163</v>
      </c>
      <c r="B21" s="124" t="s">
        <v>1550</v>
      </c>
      <c r="C21" s="102">
        <v>13.05</v>
      </c>
      <c r="D21" s="102">
        <v>7.25</v>
      </c>
    </row>
    <row r="22" spans="1:4">
      <c r="A22" s="91" t="s">
        <v>620</v>
      </c>
      <c r="B22" s="124" t="s">
        <v>1552</v>
      </c>
      <c r="C22" s="102">
        <v>22.13</v>
      </c>
      <c r="D22" s="102">
        <v>18.66</v>
      </c>
    </row>
    <row r="23" spans="1:4">
      <c r="A23" s="123">
        <v>2</v>
      </c>
      <c r="B23" s="124" t="s">
        <v>1554</v>
      </c>
      <c r="C23" s="102">
        <v>1557.55</v>
      </c>
      <c r="D23" s="102">
        <v>1391.1669999999999</v>
      </c>
    </row>
    <row r="24" spans="1:4">
      <c r="A24" s="123">
        <v>3</v>
      </c>
      <c r="B24" s="124" t="s">
        <v>1557</v>
      </c>
      <c r="C24" s="102">
        <v>2269.5300000000002</v>
      </c>
      <c r="D24" s="102">
        <v>2328.9670000000001</v>
      </c>
    </row>
    <row r="25" spans="1:4">
      <c r="A25" s="102"/>
      <c r="B25" s="121" t="s">
        <v>1560</v>
      </c>
      <c r="C25" s="102"/>
      <c r="D25" s="102"/>
    </row>
    <row r="27" spans="1:4" ht="33" customHeight="1">
      <c r="A27" s="101" t="s">
        <v>1446</v>
      </c>
      <c r="B27" s="101"/>
      <c r="C27" s="101" t="s">
        <v>1817</v>
      </c>
      <c r="D27" s="101"/>
    </row>
    <row r="28" spans="1:4">
      <c r="A28" s="88" t="s">
        <v>773</v>
      </c>
      <c r="B28" s="88" t="s">
        <v>5</v>
      </c>
      <c r="C28" s="121" t="s">
        <v>1544</v>
      </c>
      <c r="D28" s="121" t="s">
        <v>78</v>
      </c>
    </row>
    <row r="29" spans="1:4">
      <c r="A29" s="102"/>
      <c r="B29" s="121" t="s">
        <v>1545</v>
      </c>
      <c r="C29" s="122"/>
      <c r="D29" s="122"/>
    </row>
    <row r="30" spans="1:4">
      <c r="A30" s="123">
        <v>1</v>
      </c>
      <c r="B30" s="121" t="s">
        <v>1546</v>
      </c>
      <c r="C30" s="102"/>
      <c r="D30" s="102"/>
    </row>
    <row r="31" spans="1:4">
      <c r="A31" s="91" t="s">
        <v>160</v>
      </c>
      <c r="B31" s="124" t="s">
        <v>1547</v>
      </c>
      <c r="C31" s="125">
        <v>13693.333329999999</v>
      </c>
      <c r="D31" s="125">
        <v>13625.366669999999</v>
      </c>
    </row>
    <row r="32" spans="1:4">
      <c r="A32" s="91" t="s">
        <v>163</v>
      </c>
      <c r="B32" s="124" t="s">
        <v>1550</v>
      </c>
      <c r="C32" s="125">
        <v>10.983333330000001</v>
      </c>
      <c r="D32" s="125">
        <v>39.633333329999999</v>
      </c>
    </row>
    <row r="33" spans="1:4">
      <c r="A33" s="91" t="s">
        <v>620</v>
      </c>
      <c r="B33" s="124" t="s">
        <v>1552</v>
      </c>
      <c r="C33" s="125">
        <v>0</v>
      </c>
      <c r="D33" s="125">
        <v>0</v>
      </c>
    </row>
    <row r="34" spans="1:4">
      <c r="A34" s="123">
        <v>2</v>
      </c>
      <c r="B34" s="124" t="s">
        <v>1554</v>
      </c>
      <c r="C34" s="125">
        <v>269.16666670000001</v>
      </c>
      <c r="D34" s="125">
        <v>1.6666666670000001</v>
      </c>
    </row>
    <row r="35" spans="1:4">
      <c r="A35" s="123">
        <v>3</v>
      </c>
      <c r="B35" s="124" t="s">
        <v>1557</v>
      </c>
      <c r="C35" s="125">
        <v>145.30000000000001</v>
      </c>
      <c r="D35" s="125">
        <v>84.15</v>
      </c>
    </row>
    <row r="36" spans="1:4">
      <c r="A36" s="102"/>
      <c r="B36" s="121" t="s">
        <v>1560</v>
      </c>
      <c r="C36" s="102"/>
      <c r="D36" s="102"/>
    </row>
    <row r="38" spans="1:4">
      <c r="A38" s="101" t="s">
        <v>1828</v>
      </c>
      <c r="B38" s="101"/>
      <c r="C38" s="101"/>
      <c r="D38" s="101"/>
    </row>
    <row r="39" spans="1:4" ht="31.2">
      <c r="A39" s="102" t="s">
        <v>1572</v>
      </c>
      <c r="B39" s="88" t="s">
        <v>5</v>
      </c>
      <c r="C39" s="121" t="s">
        <v>1544</v>
      </c>
      <c r="D39" s="121" t="s">
        <v>78</v>
      </c>
    </row>
    <row r="40" spans="1:4">
      <c r="A40" s="122"/>
      <c r="B40" s="121" t="s">
        <v>1545</v>
      </c>
      <c r="C40" s="122"/>
      <c r="D40" s="122"/>
    </row>
    <row r="41" spans="1:4">
      <c r="A41" s="691">
        <v>1</v>
      </c>
      <c r="B41" s="121" t="s">
        <v>1546</v>
      </c>
      <c r="C41" s="122"/>
      <c r="D41" s="122"/>
    </row>
    <row r="42" spans="1:4">
      <c r="A42" s="124" t="s">
        <v>160</v>
      </c>
      <c r="B42" s="124" t="s">
        <v>1547</v>
      </c>
      <c r="C42" s="122"/>
      <c r="D42" s="122"/>
    </row>
    <row r="43" spans="1:4">
      <c r="A43" s="124" t="s">
        <v>163</v>
      </c>
      <c r="B43" s="124" t="s">
        <v>1550</v>
      </c>
      <c r="C43" s="122"/>
      <c r="D43" s="122"/>
    </row>
    <row r="44" spans="1:4">
      <c r="A44" s="124" t="s">
        <v>620</v>
      </c>
      <c r="B44" s="124" t="s">
        <v>1552</v>
      </c>
      <c r="C44" s="122"/>
      <c r="D44" s="122"/>
    </row>
    <row r="45" spans="1:4">
      <c r="A45" s="691">
        <v>2</v>
      </c>
      <c r="B45" s="124" t="s">
        <v>1554</v>
      </c>
      <c r="C45" s="122"/>
      <c r="D45" s="122"/>
    </row>
    <row r="46" spans="1:4">
      <c r="A46" s="691">
        <v>3</v>
      </c>
      <c r="B46" s="124" t="s">
        <v>1557</v>
      </c>
      <c r="C46" s="122"/>
      <c r="D46" s="122"/>
    </row>
    <row r="47" spans="1:4">
      <c r="A47" s="122"/>
      <c r="B47" s="121" t="s">
        <v>1560</v>
      </c>
      <c r="C47" s="122"/>
      <c r="D47" s="122"/>
    </row>
  </sheetData>
  <mergeCells count="8">
    <mergeCell ref="A38:D38"/>
    <mergeCell ref="A4:D4"/>
    <mergeCell ref="A1:D1"/>
    <mergeCell ref="A3:B3"/>
    <mergeCell ref="C3:D3"/>
    <mergeCell ref="A27:B27"/>
    <mergeCell ref="A16:D16"/>
    <mergeCell ref="C27:D27"/>
  </mergeCells>
  <printOptions horizontalCentered="1"/>
  <pageMargins left="0.78740157480314965" right="0.78740157480314965" top="0.78740157480314965" bottom="0.78740157480314965" header="0" footer="0"/>
  <pageSetup paperSize="9" scale="75" orientation="landscape" r:id="rId1"/>
  <rowBreaks count="1" manualBreakCount="1">
    <brk id="2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F5F33-710B-4381-BDF6-6CBB10FB6942}">
  <dimension ref="A1:H21"/>
  <sheetViews>
    <sheetView view="pageBreakPreview" workbookViewId="0">
      <selection activeCell="D27" sqref="D27"/>
    </sheetView>
  </sheetViews>
  <sheetFormatPr defaultColWidth="8.88671875" defaultRowHeight="15.6"/>
  <cols>
    <col min="1" max="1" width="8.88671875" style="350"/>
    <col min="2" max="2" width="20.109375" style="350" customWidth="1"/>
    <col min="3" max="3" width="15.6640625" style="350" customWidth="1"/>
    <col min="4" max="4" width="19" style="350" customWidth="1"/>
    <col min="5" max="5" width="15.5546875" style="350" customWidth="1"/>
    <col min="6" max="6" width="25" style="350" customWidth="1"/>
    <col min="7" max="7" width="27.6640625" style="350" customWidth="1"/>
    <col min="8" max="8" width="19.44140625" style="350" customWidth="1"/>
    <col min="9" max="256" width="8.88671875" style="350"/>
    <col min="257" max="257" width="20.109375" style="350" customWidth="1"/>
    <col min="258" max="258" width="15.6640625" style="350" customWidth="1"/>
    <col min="259" max="259" width="19" style="350" customWidth="1"/>
    <col min="260" max="260" width="15.5546875" style="350" customWidth="1"/>
    <col min="261" max="261" width="25" style="350" customWidth="1"/>
    <col min="262" max="262" width="21.6640625" style="350" customWidth="1"/>
    <col min="263" max="263" width="8.88671875" style="350" customWidth="1"/>
    <col min="264" max="264" width="37.109375" style="350" customWidth="1"/>
    <col min="265" max="512" width="8.88671875" style="350"/>
    <col min="513" max="513" width="20.109375" style="350" customWidth="1"/>
    <col min="514" max="514" width="15.6640625" style="350" customWidth="1"/>
    <col min="515" max="515" width="19" style="350" customWidth="1"/>
    <col min="516" max="516" width="15.5546875" style="350" customWidth="1"/>
    <col min="517" max="517" width="25" style="350" customWidth="1"/>
    <col min="518" max="518" width="21.6640625" style="350" customWidth="1"/>
    <col min="519" max="519" width="8.88671875" style="350" customWidth="1"/>
    <col min="520" max="520" width="37.109375" style="350" customWidth="1"/>
    <col min="521" max="768" width="8.88671875" style="350"/>
    <col min="769" max="769" width="20.109375" style="350" customWidth="1"/>
    <col min="770" max="770" width="15.6640625" style="350" customWidth="1"/>
    <col min="771" max="771" width="19" style="350" customWidth="1"/>
    <col min="772" max="772" width="15.5546875" style="350" customWidth="1"/>
    <col min="773" max="773" width="25" style="350" customWidth="1"/>
    <col min="774" max="774" width="21.6640625" style="350" customWidth="1"/>
    <col min="775" max="775" width="8.88671875" style="350" customWidth="1"/>
    <col min="776" max="776" width="37.109375" style="350" customWidth="1"/>
    <col min="777" max="1024" width="8.88671875" style="350"/>
    <col min="1025" max="1025" width="20.109375" style="350" customWidth="1"/>
    <col min="1026" max="1026" width="15.6640625" style="350" customWidth="1"/>
    <col min="1027" max="1027" width="19" style="350" customWidth="1"/>
    <col min="1028" max="1028" width="15.5546875" style="350" customWidth="1"/>
    <col min="1029" max="1029" width="25" style="350" customWidth="1"/>
    <col min="1030" max="1030" width="21.6640625" style="350" customWidth="1"/>
    <col min="1031" max="1031" width="8.88671875" style="350" customWidth="1"/>
    <col min="1032" max="1032" width="37.109375" style="350" customWidth="1"/>
    <col min="1033" max="1280" width="8.88671875" style="350"/>
    <col min="1281" max="1281" width="20.109375" style="350" customWidth="1"/>
    <col min="1282" max="1282" width="15.6640625" style="350" customWidth="1"/>
    <col min="1283" max="1283" width="19" style="350" customWidth="1"/>
    <col min="1284" max="1284" width="15.5546875" style="350" customWidth="1"/>
    <col min="1285" max="1285" width="25" style="350" customWidth="1"/>
    <col min="1286" max="1286" width="21.6640625" style="350" customWidth="1"/>
    <col min="1287" max="1287" width="8.88671875" style="350" customWidth="1"/>
    <col min="1288" max="1288" width="37.109375" style="350" customWidth="1"/>
    <col min="1289" max="1536" width="8.88671875" style="350"/>
    <col min="1537" max="1537" width="20.109375" style="350" customWidth="1"/>
    <col min="1538" max="1538" width="15.6640625" style="350" customWidth="1"/>
    <col min="1539" max="1539" width="19" style="350" customWidth="1"/>
    <col min="1540" max="1540" width="15.5546875" style="350" customWidth="1"/>
    <col min="1541" max="1541" width="25" style="350" customWidth="1"/>
    <col min="1542" max="1542" width="21.6640625" style="350" customWidth="1"/>
    <col min="1543" max="1543" width="8.88671875" style="350" customWidth="1"/>
    <col min="1544" max="1544" width="37.109375" style="350" customWidth="1"/>
    <col min="1545" max="1792" width="8.88671875" style="350"/>
    <col min="1793" max="1793" width="20.109375" style="350" customWidth="1"/>
    <col min="1794" max="1794" width="15.6640625" style="350" customWidth="1"/>
    <col min="1795" max="1795" width="19" style="350" customWidth="1"/>
    <col min="1796" max="1796" width="15.5546875" style="350" customWidth="1"/>
    <col min="1797" max="1797" width="25" style="350" customWidth="1"/>
    <col min="1798" max="1798" width="21.6640625" style="350" customWidth="1"/>
    <col min="1799" max="1799" width="8.88671875" style="350" customWidth="1"/>
    <col min="1800" max="1800" width="37.109375" style="350" customWidth="1"/>
    <col min="1801" max="2048" width="8.88671875" style="350"/>
    <col min="2049" max="2049" width="20.109375" style="350" customWidth="1"/>
    <col min="2050" max="2050" width="15.6640625" style="350" customWidth="1"/>
    <col min="2051" max="2051" width="19" style="350" customWidth="1"/>
    <col min="2052" max="2052" width="15.5546875" style="350" customWidth="1"/>
    <col min="2053" max="2053" width="25" style="350" customWidth="1"/>
    <col min="2054" max="2054" width="21.6640625" style="350" customWidth="1"/>
    <col min="2055" max="2055" width="8.88671875" style="350" customWidth="1"/>
    <col min="2056" max="2056" width="37.109375" style="350" customWidth="1"/>
    <col min="2057" max="2304" width="8.88671875" style="350"/>
    <col min="2305" max="2305" width="20.109375" style="350" customWidth="1"/>
    <col min="2306" max="2306" width="15.6640625" style="350" customWidth="1"/>
    <col min="2307" max="2307" width="19" style="350" customWidth="1"/>
    <col min="2308" max="2308" width="15.5546875" style="350" customWidth="1"/>
    <col min="2309" max="2309" width="25" style="350" customWidth="1"/>
    <col min="2310" max="2310" width="21.6640625" style="350" customWidth="1"/>
    <col min="2311" max="2311" width="8.88671875" style="350" customWidth="1"/>
    <col min="2312" max="2312" width="37.109375" style="350" customWidth="1"/>
    <col min="2313" max="2560" width="8.88671875" style="350"/>
    <col min="2561" max="2561" width="20.109375" style="350" customWidth="1"/>
    <col min="2562" max="2562" width="15.6640625" style="350" customWidth="1"/>
    <col min="2563" max="2563" width="19" style="350" customWidth="1"/>
    <col min="2564" max="2564" width="15.5546875" style="350" customWidth="1"/>
    <col min="2565" max="2565" width="25" style="350" customWidth="1"/>
    <col min="2566" max="2566" width="21.6640625" style="350" customWidth="1"/>
    <col min="2567" max="2567" width="8.88671875" style="350" customWidth="1"/>
    <col min="2568" max="2568" width="37.109375" style="350" customWidth="1"/>
    <col min="2569" max="2816" width="8.88671875" style="350"/>
    <col min="2817" max="2817" width="20.109375" style="350" customWidth="1"/>
    <col min="2818" max="2818" width="15.6640625" style="350" customWidth="1"/>
    <col min="2819" max="2819" width="19" style="350" customWidth="1"/>
    <col min="2820" max="2820" width="15.5546875" style="350" customWidth="1"/>
    <col min="2821" max="2821" width="25" style="350" customWidth="1"/>
    <col min="2822" max="2822" width="21.6640625" style="350" customWidth="1"/>
    <col min="2823" max="2823" width="8.88671875" style="350" customWidth="1"/>
    <col min="2824" max="2824" width="37.109375" style="350" customWidth="1"/>
    <col min="2825" max="3072" width="8.88671875" style="350"/>
    <col min="3073" max="3073" width="20.109375" style="350" customWidth="1"/>
    <col min="3074" max="3074" width="15.6640625" style="350" customWidth="1"/>
    <col min="3075" max="3075" width="19" style="350" customWidth="1"/>
    <col min="3076" max="3076" width="15.5546875" style="350" customWidth="1"/>
    <col min="3077" max="3077" width="25" style="350" customWidth="1"/>
    <col min="3078" max="3078" width="21.6640625" style="350" customWidth="1"/>
    <col min="3079" max="3079" width="8.88671875" style="350" customWidth="1"/>
    <col min="3080" max="3080" width="37.109375" style="350" customWidth="1"/>
    <col min="3081" max="3328" width="8.88671875" style="350"/>
    <col min="3329" max="3329" width="20.109375" style="350" customWidth="1"/>
    <col min="3330" max="3330" width="15.6640625" style="350" customWidth="1"/>
    <col min="3331" max="3331" width="19" style="350" customWidth="1"/>
    <col min="3332" max="3332" width="15.5546875" style="350" customWidth="1"/>
    <col min="3333" max="3333" width="25" style="350" customWidth="1"/>
    <col min="3334" max="3334" width="21.6640625" style="350" customWidth="1"/>
    <col min="3335" max="3335" width="8.88671875" style="350" customWidth="1"/>
    <col min="3336" max="3336" width="37.109375" style="350" customWidth="1"/>
    <col min="3337" max="3584" width="8.88671875" style="350"/>
    <col min="3585" max="3585" width="20.109375" style="350" customWidth="1"/>
    <col min="3586" max="3586" width="15.6640625" style="350" customWidth="1"/>
    <col min="3587" max="3587" width="19" style="350" customWidth="1"/>
    <col min="3588" max="3588" width="15.5546875" style="350" customWidth="1"/>
    <col min="3589" max="3589" width="25" style="350" customWidth="1"/>
    <col min="3590" max="3590" width="21.6640625" style="350" customWidth="1"/>
    <col min="3591" max="3591" width="8.88671875" style="350" customWidth="1"/>
    <col min="3592" max="3592" width="37.109375" style="350" customWidth="1"/>
    <col min="3593" max="3840" width="8.88671875" style="350"/>
    <col min="3841" max="3841" width="20.109375" style="350" customWidth="1"/>
    <col min="3842" max="3842" width="15.6640625" style="350" customWidth="1"/>
    <col min="3843" max="3843" width="19" style="350" customWidth="1"/>
    <col min="3844" max="3844" width="15.5546875" style="350" customWidth="1"/>
    <col min="3845" max="3845" width="25" style="350" customWidth="1"/>
    <col min="3846" max="3846" width="21.6640625" style="350" customWidth="1"/>
    <col min="3847" max="3847" width="8.88671875" style="350" customWidth="1"/>
    <col min="3848" max="3848" width="37.109375" style="350" customWidth="1"/>
    <col min="3849" max="4096" width="8.88671875" style="350"/>
    <col min="4097" max="4097" width="20.109375" style="350" customWidth="1"/>
    <col min="4098" max="4098" width="15.6640625" style="350" customWidth="1"/>
    <col min="4099" max="4099" width="19" style="350" customWidth="1"/>
    <col min="4100" max="4100" width="15.5546875" style="350" customWidth="1"/>
    <col min="4101" max="4101" width="25" style="350" customWidth="1"/>
    <col min="4102" max="4102" width="21.6640625" style="350" customWidth="1"/>
    <col min="4103" max="4103" width="8.88671875" style="350" customWidth="1"/>
    <col min="4104" max="4104" width="37.109375" style="350" customWidth="1"/>
    <col min="4105" max="4352" width="8.88671875" style="350"/>
    <col min="4353" max="4353" width="20.109375" style="350" customWidth="1"/>
    <col min="4354" max="4354" width="15.6640625" style="350" customWidth="1"/>
    <col min="4355" max="4355" width="19" style="350" customWidth="1"/>
    <col min="4356" max="4356" width="15.5546875" style="350" customWidth="1"/>
    <col min="4357" max="4357" width="25" style="350" customWidth="1"/>
    <col min="4358" max="4358" width="21.6640625" style="350" customWidth="1"/>
    <col min="4359" max="4359" width="8.88671875" style="350" customWidth="1"/>
    <col min="4360" max="4360" width="37.109375" style="350" customWidth="1"/>
    <col min="4361" max="4608" width="8.88671875" style="350"/>
    <col min="4609" max="4609" width="20.109375" style="350" customWidth="1"/>
    <col min="4610" max="4610" width="15.6640625" style="350" customWidth="1"/>
    <col min="4611" max="4611" width="19" style="350" customWidth="1"/>
    <col min="4612" max="4612" width="15.5546875" style="350" customWidth="1"/>
    <col min="4613" max="4613" width="25" style="350" customWidth="1"/>
    <col min="4614" max="4614" width="21.6640625" style="350" customWidth="1"/>
    <col min="4615" max="4615" width="8.88671875" style="350" customWidth="1"/>
    <col min="4616" max="4616" width="37.109375" style="350" customWidth="1"/>
    <col min="4617" max="4864" width="8.88671875" style="350"/>
    <col min="4865" max="4865" width="20.109375" style="350" customWidth="1"/>
    <col min="4866" max="4866" width="15.6640625" style="350" customWidth="1"/>
    <col min="4867" max="4867" width="19" style="350" customWidth="1"/>
    <col min="4868" max="4868" width="15.5546875" style="350" customWidth="1"/>
    <col min="4869" max="4869" width="25" style="350" customWidth="1"/>
    <col min="4870" max="4870" width="21.6640625" style="350" customWidth="1"/>
    <col min="4871" max="4871" width="8.88671875" style="350" customWidth="1"/>
    <col min="4872" max="4872" width="37.109375" style="350" customWidth="1"/>
    <col min="4873" max="5120" width="8.88671875" style="350"/>
    <col min="5121" max="5121" width="20.109375" style="350" customWidth="1"/>
    <col min="5122" max="5122" width="15.6640625" style="350" customWidth="1"/>
    <col min="5123" max="5123" width="19" style="350" customWidth="1"/>
    <col min="5124" max="5124" width="15.5546875" style="350" customWidth="1"/>
    <col min="5125" max="5125" width="25" style="350" customWidth="1"/>
    <col min="5126" max="5126" width="21.6640625" style="350" customWidth="1"/>
    <col min="5127" max="5127" width="8.88671875" style="350" customWidth="1"/>
    <col min="5128" max="5128" width="37.109375" style="350" customWidth="1"/>
    <col min="5129" max="5376" width="8.88671875" style="350"/>
    <col min="5377" max="5377" width="20.109375" style="350" customWidth="1"/>
    <col min="5378" max="5378" width="15.6640625" style="350" customWidth="1"/>
    <col min="5379" max="5379" width="19" style="350" customWidth="1"/>
    <col min="5380" max="5380" width="15.5546875" style="350" customWidth="1"/>
    <col min="5381" max="5381" width="25" style="350" customWidth="1"/>
    <col min="5382" max="5382" width="21.6640625" style="350" customWidth="1"/>
    <col min="5383" max="5383" width="8.88671875" style="350" customWidth="1"/>
    <col min="5384" max="5384" width="37.109375" style="350" customWidth="1"/>
    <col min="5385" max="5632" width="8.88671875" style="350"/>
    <col min="5633" max="5633" width="20.109375" style="350" customWidth="1"/>
    <col min="5634" max="5634" width="15.6640625" style="350" customWidth="1"/>
    <col min="5635" max="5635" width="19" style="350" customWidth="1"/>
    <col min="5636" max="5636" width="15.5546875" style="350" customWidth="1"/>
    <col min="5637" max="5637" width="25" style="350" customWidth="1"/>
    <col min="5638" max="5638" width="21.6640625" style="350" customWidth="1"/>
    <col min="5639" max="5639" width="8.88671875" style="350" customWidth="1"/>
    <col min="5640" max="5640" width="37.109375" style="350" customWidth="1"/>
    <col min="5641" max="5888" width="8.88671875" style="350"/>
    <col min="5889" max="5889" width="20.109375" style="350" customWidth="1"/>
    <col min="5890" max="5890" width="15.6640625" style="350" customWidth="1"/>
    <col min="5891" max="5891" width="19" style="350" customWidth="1"/>
    <col min="5892" max="5892" width="15.5546875" style="350" customWidth="1"/>
    <col min="5893" max="5893" width="25" style="350" customWidth="1"/>
    <col min="5894" max="5894" width="21.6640625" style="350" customWidth="1"/>
    <col min="5895" max="5895" width="8.88671875" style="350" customWidth="1"/>
    <col min="5896" max="5896" width="37.109375" style="350" customWidth="1"/>
    <col min="5897" max="6144" width="8.88671875" style="350"/>
    <col min="6145" max="6145" width="20.109375" style="350" customWidth="1"/>
    <col min="6146" max="6146" width="15.6640625" style="350" customWidth="1"/>
    <col min="6147" max="6147" width="19" style="350" customWidth="1"/>
    <col min="6148" max="6148" width="15.5546875" style="350" customWidth="1"/>
    <col min="6149" max="6149" width="25" style="350" customWidth="1"/>
    <col min="6150" max="6150" width="21.6640625" style="350" customWidth="1"/>
    <col min="6151" max="6151" width="8.88671875" style="350" customWidth="1"/>
    <col min="6152" max="6152" width="37.109375" style="350" customWidth="1"/>
    <col min="6153" max="6400" width="8.88671875" style="350"/>
    <col min="6401" max="6401" width="20.109375" style="350" customWidth="1"/>
    <col min="6402" max="6402" width="15.6640625" style="350" customWidth="1"/>
    <col min="6403" max="6403" width="19" style="350" customWidth="1"/>
    <col min="6404" max="6404" width="15.5546875" style="350" customWidth="1"/>
    <col min="6405" max="6405" width="25" style="350" customWidth="1"/>
    <col min="6406" max="6406" width="21.6640625" style="350" customWidth="1"/>
    <col min="6407" max="6407" width="8.88671875" style="350" customWidth="1"/>
    <col min="6408" max="6408" width="37.109375" style="350" customWidth="1"/>
    <col min="6409" max="6656" width="8.88671875" style="350"/>
    <col min="6657" max="6657" width="20.109375" style="350" customWidth="1"/>
    <col min="6658" max="6658" width="15.6640625" style="350" customWidth="1"/>
    <col min="6659" max="6659" width="19" style="350" customWidth="1"/>
    <col min="6660" max="6660" width="15.5546875" style="350" customWidth="1"/>
    <col min="6661" max="6661" width="25" style="350" customWidth="1"/>
    <col min="6662" max="6662" width="21.6640625" style="350" customWidth="1"/>
    <col min="6663" max="6663" width="8.88671875" style="350" customWidth="1"/>
    <col min="6664" max="6664" width="37.109375" style="350" customWidth="1"/>
    <col min="6665" max="6912" width="8.88671875" style="350"/>
    <col min="6913" max="6913" width="20.109375" style="350" customWidth="1"/>
    <col min="6914" max="6914" width="15.6640625" style="350" customWidth="1"/>
    <col min="6915" max="6915" width="19" style="350" customWidth="1"/>
    <col min="6916" max="6916" width="15.5546875" style="350" customWidth="1"/>
    <col min="6917" max="6917" width="25" style="350" customWidth="1"/>
    <col min="6918" max="6918" width="21.6640625" style="350" customWidth="1"/>
    <col min="6919" max="6919" width="8.88671875" style="350" customWidth="1"/>
    <col min="6920" max="6920" width="37.109375" style="350" customWidth="1"/>
    <col min="6921" max="7168" width="8.88671875" style="350"/>
    <col min="7169" max="7169" width="20.109375" style="350" customWidth="1"/>
    <col min="7170" max="7170" width="15.6640625" style="350" customWidth="1"/>
    <col min="7171" max="7171" width="19" style="350" customWidth="1"/>
    <col min="7172" max="7172" width="15.5546875" style="350" customWidth="1"/>
    <col min="7173" max="7173" width="25" style="350" customWidth="1"/>
    <col min="7174" max="7174" width="21.6640625" style="350" customWidth="1"/>
    <col min="7175" max="7175" width="8.88671875" style="350" customWidth="1"/>
    <col min="7176" max="7176" width="37.109375" style="350" customWidth="1"/>
    <col min="7177" max="7424" width="8.88671875" style="350"/>
    <col min="7425" max="7425" width="20.109375" style="350" customWidth="1"/>
    <col min="7426" max="7426" width="15.6640625" style="350" customWidth="1"/>
    <col min="7427" max="7427" width="19" style="350" customWidth="1"/>
    <col min="7428" max="7428" width="15.5546875" style="350" customWidth="1"/>
    <col min="7429" max="7429" width="25" style="350" customWidth="1"/>
    <col min="7430" max="7430" width="21.6640625" style="350" customWidth="1"/>
    <col min="7431" max="7431" width="8.88671875" style="350" customWidth="1"/>
    <col min="7432" max="7432" width="37.109375" style="350" customWidth="1"/>
    <col min="7433" max="7680" width="8.88671875" style="350"/>
    <col min="7681" max="7681" width="20.109375" style="350" customWidth="1"/>
    <col min="7682" max="7682" width="15.6640625" style="350" customWidth="1"/>
    <col min="7683" max="7683" width="19" style="350" customWidth="1"/>
    <col min="7684" max="7684" width="15.5546875" style="350" customWidth="1"/>
    <col min="7685" max="7685" width="25" style="350" customWidth="1"/>
    <col min="7686" max="7686" width="21.6640625" style="350" customWidth="1"/>
    <col min="7687" max="7687" width="8.88671875" style="350" customWidth="1"/>
    <col min="7688" max="7688" width="37.109375" style="350" customWidth="1"/>
    <col min="7689" max="7936" width="8.88671875" style="350"/>
    <col min="7937" max="7937" width="20.109375" style="350" customWidth="1"/>
    <col min="7938" max="7938" width="15.6640625" style="350" customWidth="1"/>
    <col min="7939" max="7939" width="19" style="350" customWidth="1"/>
    <col min="7940" max="7940" width="15.5546875" style="350" customWidth="1"/>
    <col min="7941" max="7941" width="25" style="350" customWidth="1"/>
    <col min="7942" max="7942" width="21.6640625" style="350" customWidth="1"/>
    <col min="7943" max="7943" width="8.88671875" style="350" customWidth="1"/>
    <col min="7944" max="7944" width="37.109375" style="350" customWidth="1"/>
    <col min="7945" max="8192" width="8.88671875" style="350"/>
    <col min="8193" max="8193" width="20.109375" style="350" customWidth="1"/>
    <col min="8194" max="8194" width="15.6640625" style="350" customWidth="1"/>
    <col min="8195" max="8195" width="19" style="350" customWidth="1"/>
    <col min="8196" max="8196" width="15.5546875" style="350" customWidth="1"/>
    <col min="8197" max="8197" width="25" style="350" customWidth="1"/>
    <col min="8198" max="8198" width="21.6640625" style="350" customWidth="1"/>
    <col min="8199" max="8199" width="8.88671875" style="350" customWidth="1"/>
    <col min="8200" max="8200" width="37.109375" style="350" customWidth="1"/>
    <col min="8201" max="8448" width="8.88671875" style="350"/>
    <col min="8449" max="8449" width="20.109375" style="350" customWidth="1"/>
    <col min="8450" max="8450" width="15.6640625" style="350" customWidth="1"/>
    <col min="8451" max="8451" width="19" style="350" customWidth="1"/>
    <col min="8452" max="8452" width="15.5546875" style="350" customWidth="1"/>
    <col min="8453" max="8453" width="25" style="350" customWidth="1"/>
    <col min="8454" max="8454" width="21.6640625" style="350" customWidth="1"/>
    <col min="8455" max="8455" width="8.88671875" style="350" customWidth="1"/>
    <col min="8456" max="8456" width="37.109375" style="350" customWidth="1"/>
    <col min="8457" max="8704" width="8.88671875" style="350"/>
    <col min="8705" max="8705" width="20.109375" style="350" customWidth="1"/>
    <col min="8706" max="8706" width="15.6640625" style="350" customWidth="1"/>
    <col min="8707" max="8707" width="19" style="350" customWidth="1"/>
    <col min="8708" max="8708" width="15.5546875" style="350" customWidth="1"/>
    <col min="8709" max="8709" width="25" style="350" customWidth="1"/>
    <col min="8710" max="8710" width="21.6640625" style="350" customWidth="1"/>
    <col min="8711" max="8711" width="8.88671875" style="350" customWidth="1"/>
    <col min="8712" max="8712" width="37.109375" style="350" customWidth="1"/>
    <col min="8713" max="8960" width="8.88671875" style="350"/>
    <col min="8961" max="8961" width="20.109375" style="350" customWidth="1"/>
    <col min="8962" max="8962" width="15.6640625" style="350" customWidth="1"/>
    <col min="8963" max="8963" width="19" style="350" customWidth="1"/>
    <col min="8964" max="8964" width="15.5546875" style="350" customWidth="1"/>
    <col min="8965" max="8965" width="25" style="350" customWidth="1"/>
    <col min="8966" max="8966" width="21.6640625" style="350" customWidth="1"/>
    <col min="8967" max="8967" width="8.88671875" style="350" customWidth="1"/>
    <col min="8968" max="8968" width="37.109375" style="350" customWidth="1"/>
    <col min="8969" max="9216" width="8.88671875" style="350"/>
    <col min="9217" max="9217" width="20.109375" style="350" customWidth="1"/>
    <col min="9218" max="9218" width="15.6640625" style="350" customWidth="1"/>
    <col min="9219" max="9219" width="19" style="350" customWidth="1"/>
    <col min="9220" max="9220" width="15.5546875" style="350" customWidth="1"/>
    <col min="9221" max="9221" width="25" style="350" customWidth="1"/>
    <col min="9222" max="9222" width="21.6640625" style="350" customWidth="1"/>
    <col min="9223" max="9223" width="8.88671875" style="350" customWidth="1"/>
    <col min="9224" max="9224" width="37.109375" style="350" customWidth="1"/>
    <col min="9225" max="9472" width="8.88671875" style="350"/>
    <col min="9473" max="9473" width="20.109375" style="350" customWidth="1"/>
    <col min="9474" max="9474" width="15.6640625" style="350" customWidth="1"/>
    <col min="9475" max="9475" width="19" style="350" customWidth="1"/>
    <col min="9476" max="9476" width="15.5546875" style="350" customWidth="1"/>
    <col min="9477" max="9477" width="25" style="350" customWidth="1"/>
    <col min="9478" max="9478" width="21.6640625" style="350" customWidth="1"/>
    <col min="9479" max="9479" width="8.88671875" style="350" customWidth="1"/>
    <col min="9480" max="9480" width="37.109375" style="350" customWidth="1"/>
    <col min="9481" max="9728" width="8.88671875" style="350"/>
    <col min="9729" max="9729" width="20.109375" style="350" customWidth="1"/>
    <col min="9730" max="9730" width="15.6640625" style="350" customWidth="1"/>
    <col min="9731" max="9731" width="19" style="350" customWidth="1"/>
    <col min="9732" max="9732" width="15.5546875" style="350" customWidth="1"/>
    <col min="9733" max="9733" width="25" style="350" customWidth="1"/>
    <col min="9734" max="9734" width="21.6640625" style="350" customWidth="1"/>
    <col min="9735" max="9735" width="8.88671875" style="350" customWidth="1"/>
    <col min="9736" max="9736" width="37.109375" style="350" customWidth="1"/>
    <col min="9737" max="9984" width="8.88671875" style="350"/>
    <col min="9985" max="9985" width="20.109375" style="350" customWidth="1"/>
    <col min="9986" max="9986" width="15.6640625" style="350" customWidth="1"/>
    <col min="9987" max="9987" width="19" style="350" customWidth="1"/>
    <col min="9988" max="9988" width="15.5546875" style="350" customWidth="1"/>
    <col min="9989" max="9989" width="25" style="350" customWidth="1"/>
    <col min="9990" max="9990" width="21.6640625" style="350" customWidth="1"/>
    <col min="9991" max="9991" width="8.88671875" style="350" customWidth="1"/>
    <col min="9992" max="9992" width="37.109375" style="350" customWidth="1"/>
    <col min="9993" max="10240" width="8.88671875" style="350"/>
    <col min="10241" max="10241" width="20.109375" style="350" customWidth="1"/>
    <col min="10242" max="10242" width="15.6640625" style="350" customWidth="1"/>
    <col min="10243" max="10243" width="19" style="350" customWidth="1"/>
    <col min="10244" max="10244" width="15.5546875" style="350" customWidth="1"/>
    <col min="10245" max="10245" width="25" style="350" customWidth="1"/>
    <col min="10246" max="10246" width="21.6640625" style="350" customWidth="1"/>
    <col min="10247" max="10247" width="8.88671875" style="350" customWidth="1"/>
    <col min="10248" max="10248" width="37.109375" style="350" customWidth="1"/>
    <col min="10249" max="10496" width="8.88671875" style="350"/>
    <col min="10497" max="10497" width="20.109375" style="350" customWidth="1"/>
    <col min="10498" max="10498" width="15.6640625" style="350" customWidth="1"/>
    <col min="10499" max="10499" width="19" style="350" customWidth="1"/>
    <col min="10500" max="10500" width="15.5546875" style="350" customWidth="1"/>
    <col min="10501" max="10501" width="25" style="350" customWidth="1"/>
    <col min="10502" max="10502" width="21.6640625" style="350" customWidth="1"/>
    <col min="10503" max="10503" width="8.88671875" style="350" customWidth="1"/>
    <col min="10504" max="10504" width="37.109375" style="350" customWidth="1"/>
    <col min="10505" max="10752" width="8.88671875" style="350"/>
    <col min="10753" max="10753" width="20.109375" style="350" customWidth="1"/>
    <col min="10754" max="10754" width="15.6640625" style="350" customWidth="1"/>
    <col min="10755" max="10755" width="19" style="350" customWidth="1"/>
    <col min="10756" max="10756" width="15.5546875" style="350" customWidth="1"/>
    <col min="10757" max="10757" width="25" style="350" customWidth="1"/>
    <col min="10758" max="10758" width="21.6640625" style="350" customWidth="1"/>
    <col min="10759" max="10759" width="8.88671875" style="350" customWidth="1"/>
    <col min="10760" max="10760" width="37.109375" style="350" customWidth="1"/>
    <col min="10761" max="11008" width="8.88671875" style="350"/>
    <col min="11009" max="11009" width="20.109375" style="350" customWidth="1"/>
    <col min="11010" max="11010" width="15.6640625" style="350" customWidth="1"/>
    <col min="11011" max="11011" width="19" style="350" customWidth="1"/>
    <col min="11012" max="11012" width="15.5546875" style="350" customWidth="1"/>
    <col min="11013" max="11013" width="25" style="350" customWidth="1"/>
    <col min="11014" max="11014" width="21.6640625" style="350" customWidth="1"/>
    <col min="11015" max="11015" width="8.88671875" style="350" customWidth="1"/>
    <col min="11016" max="11016" width="37.109375" style="350" customWidth="1"/>
    <col min="11017" max="11264" width="8.88671875" style="350"/>
    <col min="11265" max="11265" width="20.109375" style="350" customWidth="1"/>
    <col min="11266" max="11266" width="15.6640625" style="350" customWidth="1"/>
    <col min="11267" max="11267" width="19" style="350" customWidth="1"/>
    <col min="11268" max="11268" width="15.5546875" style="350" customWidth="1"/>
    <col min="11269" max="11269" width="25" style="350" customWidth="1"/>
    <col min="11270" max="11270" width="21.6640625" style="350" customWidth="1"/>
    <col min="11271" max="11271" width="8.88671875" style="350" customWidth="1"/>
    <col min="11272" max="11272" width="37.109375" style="350" customWidth="1"/>
    <col min="11273" max="11520" width="8.88671875" style="350"/>
    <col min="11521" max="11521" width="20.109375" style="350" customWidth="1"/>
    <col min="11522" max="11522" width="15.6640625" style="350" customWidth="1"/>
    <col min="11523" max="11523" width="19" style="350" customWidth="1"/>
    <col min="11524" max="11524" width="15.5546875" style="350" customWidth="1"/>
    <col min="11525" max="11525" width="25" style="350" customWidth="1"/>
    <col min="11526" max="11526" width="21.6640625" style="350" customWidth="1"/>
    <col min="11527" max="11527" width="8.88671875" style="350" customWidth="1"/>
    <col min="11528" max="11528" width="37.109375" style="350" customWidth="1"/>
    <col min="11529" max="11776" width="8.88671875" style="350"/>
    <col min="11777" max="11777" width="20.109375" style="350" customWidth="1"/>
    <col min="11778" max="11778" width="15.6640625" style="350" customWidth="1"/>
    <col min="11779" max="11779" width="19" style="350" customWidth="1"/>
    <col min="11780" max="11780" width="15.5546875" style="350" customWidth="1"/>
    <col min="11781" max="11781" width="25" style="350" customWidth="1"/>
    <col min="11782" max="11782" width="21.6640625" style="350" customWidth="1"/>
    <col min="11783" max="11783" width="8.88671875" style="350" customWidth="1"/>
    <col min="11784" max="11784" width="37.109375" style="350" customWidth="1"/>
    <col min="11785" max="12032" width="8.88671875" style="350"/>
    <col min="12033" max="12033" width="20.109375" style="350" customWidth="1"/>
    <col min="12034" max="12034" width="15.6640625" style="350" customWidth="1"/>
    <col min="12035" max="12035" width="19" style="350" customWidth="1"/>
    <col min="12036" max="12036" width="15.5546875" style="350" customWidth="1"/>
    <col min="12037" max="12037" width="25" style="350" customWidth="1"/>
    <col min="12038" max="12038" width="21.6640625" style="350" customWidth="1"/>
    <col min="12039" max="12039" width="8.88671875" style="350" customWidth="1"/>
    <col min="12040" max="12040" width="37.109375" style="350" customWidth="1"/>
    <col min="12041" max="12288" width="8.88671875" style="350"/>
    <col min="12289" max="12289" width="20.109375" style="350" customWidth="1"/>
    <col min="12290" max="12290" width="15.6640625" style="350" customWidth="1"/>
    <col min="12291" max="12291" width="19" style="350" customWidth="1"/>
    <col min="12292" max="12292" width="15.5546875" style="350" customWidth="1"/>
    <col min="12293" max="12293" width="25" style="350" customWidth="1"/>
    <col min="12294" max="12294" width="21.6640625" style="350" customWidth="1"/>
    <col min="12295" max="12295" width="8.88671875" style="350" customWidth="1"/>
    <col min="12296" max="12296" width="37.109375" style="350" customWidth="1"/>
    <col min="12297" max="12544" width="8.88671875" style="350"/>
    <col min="12545" max="12545" width="20.109375" style="350" customWidth="1"/>
    <col min="12546" max="12546" width="15.6640625" style="350" customWidth="1"/>
    <col min="12547" max="12547" width="19" style="350" customWidth="1"/>
    <col min="12548" max="12548" width="15.5546875" style="350" customWidth="1"/>
    <col min="12549" max="12549" width="25" style="350" customWidth="1"/>
    <col min="12550" max="12550" width="21.6640625" style="350" customWidth="1"/>
    <col min="12551" max="12551" width="8.88671875" style="350" customWidth="1"/>
    <col min="12552" max="12552" width="37.109375" style="350" customWidth="1"/>
    <col min="12553" max="12800" width="8.88671875" style="350"/>
    <col min="12801" max="12801" width="20.109375" style="350" customWidth="1"/>
    <col min="12802" max="12802" width="15.6640625" style="350" customWidth="1"/>
    <col min="12803" max="12803" width="19" style="350" customWidth="1"/>
    <col min="12804" max="12804" width="15.5546875" style="350" customWidth="1"/>
    <col min="12805" max="12805" width="25" style="350" customWidth="1"/>
    <col min="12806" max="12806" width="21.6640625" style="350" customWidth="1"/>
    <col min="12807" max="12807" width="8.88671875" style="350" customWidth="1"/>
    <col min="12808" max="12808" width="37.109375" style="350" customWidth="1"/>
    <col min="12809" max="13056" width="8.88671875" style="350"/>
    <col min="13057" max="13057" width="20.109375" style="350" customWidth="1"/>
    <col min="13058" max="13058" width="15.6640625" style="350" customWidth="1"/>
    <col min="13059" max="13059" width="19" style="350" customWidth="1"/>
    <col min="13060" max="13060" width="15.5546875" style="350" customWidth="1"/>
    <col min="13061" max="13061" width="25" style="350" customWidth="1"/>
    <col min="13062" max="13062" width="21.6640625" style="350" customWidth="1"/>
    <col min="13063" max="13063" width="8.88671875" style="350" customWidth="1"/>
    <col min="13064" max="13064" width="37.109375" style="350" customWidth="1"/>
    <col min="13065" max="13312" width="8.88671875" style="350"/>
    <col min="13313" max="13313" width="20.109375" style="350" customWidth="1"/>
    <col min="13314" max="13314" width="15.6640625" style="350" customWidth="1"/>
    <col min="13315" max="13315" width="19" style="350" customWidth="1"/>
    <col min="13316" max="13316" width="15.5546875" style="350" customWidth="1"/>
    <col min="13317" max="13317" width="25" style="350" customWidth="1"/>
    <col min="13318" max="13318" width="21.6640625" style="350" customWidth="1"/>
    <col min="13319" max="13319" width="8.88671875" style="350" customWidth="1"/>
    <col min="13320" max="13320" width="37.109375" style="350" customWidth="1"/>
    <col min="13321" max="13568" width="8.88671875" style="350"/>
    <col min="13569" max="13569" width="20.109375" style="350" customWidth="1"/>
    <col min="13570" max="13570" width="15.6640625" style="350" customWidth="1"/>
    <col min="13571" max="13571" width="19" style="350" customWidth="1"/>
    <col min="13572" max="13572" width="15.5546875" style="350" customWidth="1"/>
    <col min="13573" max="13573" width="25" style="350" customWidth="1"/>
    <col min="13574" max="13574" width="21.6640625" style="350" customWidth="1"/>
    <col min="13575" max="13575" width="8.88671875" style="350" customWidth="1"/>
    <col min="13576" max="13576" width="37.109375" style="350" customWidth="1"/>
    <col min="13577" max="13824" width="8.88671875" style="350"/>
    <col min="13825" max="13825" width="20.109375" style="350" customWidth="1"/>
    <col min="13826" max="13826" width="15.6640625" style="350" customWidth="1"/>
    <col min="13827" max="13827" width="19" style="350" customWidth="1"/>
    <col min="13828" max="13828" width="15.5546875" style="350" customWidth="1"/>
    <col min="13829" max="13829" width="25" style="350" customWidth="1"/>
    <col min="13830" max="13830" width="21.6640625" style="350" customWidth="1"/>
    <col min="13831" max="13831" width="8.88671875" style="350" customWidth="1"/>
    <col min="13832" max="13832" width="37.109375" style="350" customWidth="1"/>
    <col min="13833" max="14080" width="8.88671875" style="350"/>
    <col min="14081" max="14081" width="20.109375" style="350" customWidth="1"/>
    <col min="14082" max="14082" width="15.6640625" style="350" customWidth="1"/>
    <col min="14083" max="14083" width="19" style="350" customWidth="1"/>
    <col min="14084" max="14084" width="15.5546875" style="350" customWidth="1"/>
    <col min="14085" max="14085" width="25" style="350" customWidth="1"/>
    <col min="14086" max="14086" width="21.6640625" style="350" customWidth="1"/>
    <col min="14087" max="14087" width="8.88671875" style="350" customWidth="1"/>
    <col min="14088" max="14088" width="37.109375" style="350" customWidth="1"/>
    <col min="14089" max="14336" width="8.88671875" style="350"/>
    <col min="14337" max="14337" width="20.109375" style="350" customWidth="1"/>
    <col min="14338" max="14338" width="15.6640625" style="350" customWidth="1"/>
    <col min="14339" max="14339" width="19" style="350" customWidth="1"/>
    <col min="14340" max="14340" width="15.5546875" style="350" customWidth="1"/>
    <col min="14341" max="14341" width="25" style="350" customWidth="1"/>
    <col min="14342" max="14342" width="21.6640625" style="350" customWidth="1"/>
    <col min="14343" max="14343" width="8.88671875" style="350" customWidth="1"/>
    <col min="14344" max="14344" width="37.109375" style="350" customWidth="1"/>
    <col min="14345" max="14592" width="8.88671875" style="350"/>
    <col min="14593" max="14593" width="20.109375" style="350" customWidth="1"/>
    <col min="14594" max="14594" width="15.6640625" style="350" customWidth="1"/>
    <col min="14595" max="14595" width="19" style="350" customWidth="1"/>
    <col min="14596" max="14596" width="15.5546875" style="350" customWidth="1"/>
    <col min="14597" max="14597" width="25" style="350" customWidth="1"/>
    <col min="14598" max="14598" width="21.6640625" style="350" customWidth="1"/>
    <col min="14599" max="14599" width="8.88671875" style="350" customWidth="1"/>
    <col min="14600" max="14600" width="37.109375" style="350" customWidth="1"/>
    <col min="14601" max="14848" width="8.88671875" style="350"/>
    <col min="14849" max="14849" width="20.109375" style="350" customWidth="1"/>
    <col min="14850" max="14850" width="15.6640625" style="350" customWidth="1"/>
    <col min="14851" max="14851" width="19" style="350" customWidth="1"/>
    <col min="14852" max="14852" width="15.5546875" style="350" customWidth="1"/>
    <col min="14853" max="14853" width="25" style="350" customWidth="1"/>
    <col min="14854" max="14854" width="21.6640625" style="350" customWidth="1"/>
    <col min="14855" max="14855" width="8.88671875" style="350" customWidth="1"/>
    <col min="14856" max="14856" width="37.109375" style="350" customWidth="1"/>
    <col min="14857" max="15104" width="8.88671875" style="350"/>
    <col min="15105" max="15105" width="20.109375" style="350" customWidth="1"/>
    <col min="15106" max="15106" width="15.6640625" style="350" customWidth="1"/>
    <col min="15107" max="15107" width="19" style="350" customWidth="1"/>
    <col min="15108" max="15108" width="15.5546875" style="350" customWidth="1"/>
    <col min="15109" max="15109" width="25" style="350" customWidth="1"/>
    <col min="15110" max="15110" width="21.6640625" style="350" customWidth="1"/>
    <col min="15111" max="15111" width="8.88671875" style="350" customWidth="1"/>
    <col min="15112" max="15112" width="37.109375" style="350" customWidth="1"/>
    <col min="15113" max="15360" width="8.88671875" style="350"/>
    <col min="15361" max="15361" width="20.109375" style="350" customWidth="1"/>
    <col min="15362" max="15362" width="15.6640625" style="350" customWidth="1"/>
    <col min="15363" max="15363" width="19" style="350" customWidth="1"/>
    <col min="15364" max="15364" width="15.5546875" style="350" customWidth="1"/>
    <col min="15365" max="15365" width="25" style="350" customWidth="1"/>
    <col min="15366" max="15366" width="21.6640625" style="350" customWidth="1"/>
    <col min="15367" max="15367" width="8.88671875" style="350" customWidth="1"/>
    <col min="15368" max="15368" width="37.109375" style="350" customWidth="1"/>
    <col min="15369" max="15616" width="8.88671875" style="350"/>
    <col min="15617" max="15617" width="20.109375" style="350" customWidth="1"/>
    <col min="15618" max="15618" width="15.6640625" style="350" customWidth="1"/>
    <col min="15619" max="15619" width="19" style="350" customWidth="1"/>
    <col min="15620" max="15620" width="15.5546875" style="350" customWidth="1"/>
    <col min="15621" max="15621" width="25" style="350" customWidth="1"/>
    <col min="15622" max="15622" width="21.6640625" style="350" customWidth="1"/>
    <col min="15623" max="15623" width="8.88671875" style="350" customWidth="1"/>
    <col min="15624" max="15624" width="37.109375" style="350" customWidth="1"/>
    <col min="15625" max="15872" width="8.88671875" style="350"/>
    <col min="15873" max="15873" width="20.109375" style="350" customWidth="1"/>
    <col min="15874" max="15874" width="15.6640625" style="350" customWidth="1"/>
    <col min="15875" max="15875" width="19" style="350" customWidth="1"/>
    <col min="15876" max="15876" width="15.5546875" style="350" customWidth="1"/>
    <col min="15877" max="15877" width="25" style="350" customWidth="1"/>
    <col min="15878" max="15878" width="21.6640625" style="350" customWidth="1"/>
    <col min="15879" max="15879" width="8.88671875" style="350" customWidth="1"/>
    <col min="15880" max="15880" width="37.109375" style="350" customWidth="1"/>
    <col min="15881" max="16128" width="8.88671875" style="350"/>
    <col min="16129" max="16129" width="20.109375" style="350" customWidth="1"/>
    <col min="16130" max="16130" width="15.6640625" style="350" customWidth="1"/>
    <col min="16131" max="16131" width="19" style="350" customWidth="1"/>
    <col min="16132" max="16132" width="15.5546875" style="350" customWidth="1"/>
    <col min="16133" max="16133" width="25" style="350" customWidth="1"/>
    <col min="16134" max="16134" width="21.6640625" style="350" customWidth="1"/>
    <col min="16135" max="16135" width="8.88671875" style="350" customWidth="1"/>
    <col min="16136" max="16136" width="37.109375" style="350" customWidth="1"/>
    <col min="16137" max="16384" width="8.88671875" style="350"/>
  </cols>
  <sheetData>
    <row r="1" spans="1:8">
      <c r="A1" s="383" t="s">
        <v>69</v>
      </c>
      <c r="B1" s="383"/>
      <c r="C1" s="383"/>
      <c r="D1" s="383"/>
      <c r="E1" s="383"/>
      <c r="F1" s="383"/>
      <c r="G1" s="383"/>
      <c r="H1" s="383"/>
    </row>
    <row r="3" spans="1:8">
      <c r="A3" s="384" t="s">
        <v>1327</v>
      </c>
      <c r="B3" s="384"/>
      <c r="C3" s="384"/>
      <c r="D3" s="384"/>
      <c r="E3" s="384"/>
      <c r="F3" s="384"/>
      <c r="G3" s="368" t="s">
        <v>1328</v>
      </c>
      <c r="H3" s="368"/>
    </row>
    <row r="5" spans="1:8" s="367" customFormat="1" ht="46.8">
      <c r="A5" s="113" t="s">
        <v>1329</v>
      </c>
      <c r="B5" s="113" t="s">
        <v>1330</v>
      </c>
      <c r="C5" s="113" t="s">
        <v>1331</v>
      </c>
      <c r="D5" s="113" t="s">
        <v>1332</v>
      </c>
      <c r="E5" s="113" t="s">
        <v>1333</v>
      </c>
      <c r="F5" s="113" t="s">
        <v>1334</v>
      </c>
      <c r="G5" s="113" t="s">
        <v>1335</v>
      </c>
      <c r="H5" s="113" t="s">
        <v>1336</v>
      </c>
    </row>
    <row r="6" spans="1:8">
      <c r="A6" s="692" t="s">
        <v>1445</v>
      </c>
      <c r="B6" s="692"/>
      <c r="C6" s="692"/>
      <c r="D6" s="692"/>
      <c r="E6" s="692"/>
      <c r="F6" s="692"/>
      <c r="G6" s="692"/>
      <c r="H6" s="692"/>
    </row>
    <row r="7" spans="1:8">
      <c r="A7" s="114">
        <v>1</v>
      </c>
      <c r="B7" s="115" t="s">
        <v>4</v>
      </c>
      <c r="C7" s="116"/>
      <c r="D7" s="116"/>
      <c r="E7" s="116"/>
      <c r="F7" s="116"/>
      <c r="G7" s="116"/>
      <c r="H7" s="116"/>
    </row>
    <row r="8" spans="1:8">
      <c r="A8" s="116" t="s">
        <v>1337</v>
      </c>
      <c r="B8" s="117" t="s">
        <v>1338</v>
      </c>
      <c r="C8" s="99">
        <v>93</v>
      </c>
      <c r="D8" s="118">
        <v>4563.26</v>
      </c>
      <c r="E8" s="116">
        <v>16</v>
      </c>
      <c r="F8" s="116">
        <v>750.51</v>
      </c>
      <c r="G8" s="19">
        <f>E8/C8</f>
        <v>0.17204301075268819</v>
      </c>
      <c r="H8" s="19">
        <f>F8/D8</f>
        <v>0.16446794616129695</v>
      </c>
    </row>
    <row r="9" spans="1:8">
      <c r="A9" s="114">
        <v>2</v>
      </c>
      <c r="B9" s="115" t="s">
        <v>1113</v>
      </c>
      <c r="C9" s="116"/>
      <c r="D9" s="116"/>
      <c r="E9" s="116"/>
      <c r="F9" s="116"/>
      <c r="G9" s="116"/>
      <c r="H9" s="116"/>
    </row>
    <row r="10" spans="1:8">
      <c r="A10" s="116" t="s">
        <v>1337</v>
      </c>
      <c r="B10" s="117" t="s">
        <v>1338</v>
      </c>
      <c r="C10" s="119">
        <v>382</v>
      </c>
      <c r="D10" s="118">
        <v>12003.245000000001</v>
      </c>
      <c r="E10" s="99">
        <v>48</v>
      </c>
      <c r="F10" s="99">
        <v>1891.7339999999999</v>
      </c>
      <c r="G10" s="19">
        <f>E10/C10</f>
        <v>0.1256544502617801</v>
      </c>
      <c r="H10" s="19">
        <f>F10/D10</f>
        <v>0.15760188182445661</v>
      </c>
    </row>
    <row r="11" spans="1:8">
      <c r="A11" s="692" t="s">
        <v>1446</v>
      </c>
      <c r="B11" s="692"/>
      <c r="C11" s="692"/>
      <c r="D11" s="692"/>
      <c r="E11" s="692"/>
      <c r="F11" s="692"/>
      <c r="G11" s="692"/>
      <c r="H11" s="692"/>
    </row>
    <row r="12" spans="1:8">
      <c r="A12" s="114">
        <v>1</v>
      </c>
      <c r="B12" s="115" t="s">
        <v>4</v>
      </c>
      <c r="C12" s="116"/>
      <c r="D12" s="116"/>
      <c r="E12" s="116"/>
      <c r="F12" s="116"/>
      <c r="G12" s="116"/>
      <c r="H12" s="116"/>
    </row>
    <row r="13" spans="1:8">
      <c r="A13" s="116" t="s">
        <v>1337</v>
      </c>
      <c r="B13" s="117" t="s">
        <v>1338</v>
      </c>
      <c r="C13" s="99">
        <v>101</v>
      </c>
      <c r="D13" s="118">
        <v>5102.5330000000004</v>
      </c>
      <c r="E13" s="116">
        <v>9</v>
      </c>
      <c r="F13" s="120">
        <v>251.51</v>
      </c>
      <c r="G13" s="19">
        <f>E13/C13</f>
        <v>8.9108910891089105E-2</v>
      </c>
      <c r="H13" s="19">
        <f>F13/D13</f>
        <v>4.9291204976038366E-2</v>
      </c>
    </row>
    <row r="14" spans="1:8">
      <c r="A14" s="114">
        <v>2</v>
      </c>
      <c r="B14" s="115" t="s">
        <v>1113</v>
      </c>
      <c r="C14" s="116"/>
      <c r="D14" s="116"/>
      <c r="E14" s="116"/>
      <c r="F14" s="116"/>
      <c r="G14" s="116"/>
      <c r="H14" s="116"/>
    </row>
    <row r="15" spans="1:8">
      <c r="A15" s="116" t="s">
        <v>1337</v>
      </c>
      <c r="B15" s="117" t="s">
        <v>1338</v>
      </c>
      <c r="C15" s="119">
        <v>388</v>
      </c>
      <c r="D15" s="118">
        <v>12209.26</v>
      </c>
      <c r="E15" s="99">
        <v>25</v>
      </c>
      <c r="F15" s="118">
        <v>945.59399999999982</v>
      </c>
      <c r="G15" s="19">
        <f>E15/C15</f>
        <v>6.4432989690721643E-2</v>
      </c>
      <c r="H15" s="19">
        <f>F15/D15</f>
        <v>7.7448919918160469E-2</v>
      </c>
    </row>
    <row r="16" spans="1:8">
      <c r="A16" s="389"/>
      <c r="B16" s="386"/>
      <c r="C16" s="389"/>
      <c r="D16" s="389"/>
      <c r="E16" s="389"/>
      <c r="F16" s="389"/>
      <c r="G16" s="389"/>
      <c r="H16" s="389"/>
    </row>
    <row r="17" spans="1:8">
      <c r="A17" s="389"/>
      <c r="B17" s="386"/>
      <c r="C17" s="389"/>
      <c r="D17" s="389"/>
      <c r="E17" s="389"/>
      <c r="F17" s="389"/>
      <c r="G17" s="389"/>
      <c r="H17" s="389"/>
    </row>
    <row r="18" spans="1:8">
      <c r="A18" s="389"/>
      <c r="B18" s="386"/>
      <c r="C18" s="389"/>
      <c r="D18" s="389"/>
      <c r="E18" s="389"/>
      <c r="F18" s="389"/>
      <c r="G18" s="389"/>
      <c r="H18" s="389"/>
    </row>
    <row r="19" spans="1:8">
      <c r="A19" s="389"/>
      <c r="B19" s="386"/>
      <c r="C19" s="389"/>
      <c r="D19" s="389"/>
      <c r="E19" s="389"/>
      <c r="F19" s="389"/>
      <c r="G19" s="389"/>
      <c r="H19" s="389"/>
    </row>
    <row r="20" spans="1:8">
      <c r="A20" s="389"/>
      <c r="B20" s="386"/>
      <c r="C20" s="389"/>
      <c r="D20" s="389"/>
      <c r="E20" s="389"/>
      <c r="F20" s="390" t="s">
        <v>1100</v>
      </c>
      <c r="G20" s="390"/>
      <c r="H20" s="389"/>
    </row>
    <row r="21" spans="1:8">
      <c r="A21" s="368"/>
      <c r="B21" s="368"/>
      <c r="C21" s="368"/>
      <c r="D21" s="368"/>
      <c r="E21" s="368"/>
      <c r="H21" s="391"/>
    </row>
  </sheetData>
  <mergeCells count="5">
    <mergeCell ref="F20:G20"/>
    <mergeCell ref="A3:F3"/>
    <mergeCell ref="A6:H6"/>
    <mergeCell ref="A11:H11"/>
    <mergeCell ref="A1:H1"/>
  </mergeCells>
  <printOptions horizontalCentered="1"/>
  <pageMargins left="0.78740157480314965" right="0.78740157480314965" top="0.78740157480314965" bottom="0.78740157480314965" header="0" footer="0"/>
  <pageSetup paperSize="9" scale="75"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FCA9F-3F8B-460B-A349-F1DFB08CCBD0}">
  <dimension ref="A1:I56"/>
  <sheetViews>
    <sheetView view="pageBreakPreview" topLeftCell="A40" workbookViewId="0">
      <selection activeCell="D27" sqref="D27"/>
    </sheetView>
  </sheetViews>
  <sheetFormatPr defaultColWidth="9.109375" defaultRowHeight="15.6"/>
  <cols>
    <col min="1" max="1" width="9.109375" style="366" customWidth="1"/>
    <col min="2" max="2" width="31.44140625" style="380" customWidth="1"/>
    <col min="3" max="3" width="20.33203125" style="366" bestFit="1" customWidth="1"/>
    <col min="4" max="4" width="15.6640625" style="366" bestFit="1" customWidth="1"/>
    <col min="5" max="5" width="11.44140625" style="366" customWidth="1"/>
    <col min="6" max="6" width="14.33203125" style="366" customWidth="1"/>
    <col min="7" max="16384" width="9.109375" style="350"/>
  </cols>
  <sheetData>
    <row r="1" spans="1:9" ht="18" customHeight="1">
      <c r="A1" s="353" t="s">
        <v>69</v>
      </c>
      <c r="B1" s="353"/>
      <c r="C1" s="353"/>
      <c r="D1" s="353"/>
      <c r="E1" s="353"/>
      <c r="F1" s="353"/>
      <c r="G1" s="377"/>
    </row>
    <row r="3" spans="1:9">
      <c r="A3" s="378" t="s">
        <v>1339</v>
      </c>
      <c r="B3" s="350"/>
      <c r="C3" s="350"/>
      <c r="D3" s="350"/>
      <c r="E3" s="369" t="s">
        <v>1340</v>
      </c>
      <c r="F3" s="369"/>
      <c r="G3" s="369"/>
    </row>
    <row r="4" spans="1:9">
      <c r="A4" s="378"/>
      <c r="B4" s="350"/>
      <c r="C4" s="350"/>
      <c r="D4" s="350"/>
      <c r="G4" s="366"/>
    </row>
    <row r="5" spans="1:9" s="366" customFormat="1" ht="62.4">
      <c r="A5" s="109" t="s">
        <v>1561</v>
      </c>
      <c r="B5" s="109" t="s">
        <v>1562</v>
      </c>
      <c r="C5" s="106" t="s">
        <v>1563</v>
      </c>
      <c r="D5" s="106" t="s">
        <v>1564</v>
      </c>
      <c r="E5" s="106" t="s">
        <v>1565</v>
      </c>
      <c r="F5" s="106" t="s">
        <v>1566</v>
      </c>
    </row>
    <row r="6" spans="1:9">
      <c r="A6" s="110" t="s">
        <v>1624</v>
      </c>
      <c r="B6" s="111"/>
      <c r="C6" s="99"/>
      <c r="D6" s="99"/>
      <c r="E6" s="99"/>
      <c r="F6" s="99"/>
    </row>
    <row r="7" spans="1:9">
      <c r="A7" s="99">
        <v>1</v>
      </c>
      <c r="B7" s="111" t="s">
        <v>2305</v>
      </c>
      <c r="C7" s="111" t="s">
        <v>2306</v>
      </c>
      <c r="D7" s="99">
        <v>288</v>
      </c>
      <c r="E7" s="99">
        <v>310.05040000000002</v>
      </c>
      <c r="F7" s="80">
        <f>E7/D7</f>
        <v>1.0765638888888889</v>
      </c>
      <c r="G7" s="381"/>
    </row>
    <row r="8" spans="1:9">
      <c r="A8" s="99">
        <v>2</v>
      </c>
      <c r="B8" s="111" t="s">
        <v>2307</v>
      </c>
      <c r="C8" s="111" t="s">
        <v>2308</v>
      </c>
      <c r="D8" s="99">
        <v>400</v>
      </c>
      <c r="E8" s="99">
        <v>322.63600000000002</v>
      </c>
      <c r="F8" s="80">
        <f t="shared" ref="F8:F56" si="0">E8/D8</f>
        <v>0.80659000000000003</v>
      </c>
      <c r="I8" s="381"/>
    </row>
    <row r="9" spans="1:9">
      <c r="A9" s="99">
        <v>3</v>
      </c>
      <c r="B9" s="111" t="s">
        <v>2309</v>
      </c>
      <c r="C9" s="111" t="s">
        <v>2310</v>
      </c>
      <c r="D9" s="99">
        <v>360</v>
      </c>
      <c r="E9" s="99">
        <v>360.90640000000002</v>
      </c>
      <c r="F9" s="80">
        <f t="shared" si="0"/>
        <v>1.0025177777777778</v>
      </c>
    </row>
    <row r="10" spans="1:9">
      <c r="A10" s="99">
        <v>4</v>
      </c>
      <c r="B10" s="111" t="s">
        <v>2311</v>
      </c>
      <c r="C10" s="111" t="s">
        <v>2312</v>
      </c>
      <c r="D10" s="99">
        <v>240</v>
      </c>
      <c r="E10" s="99">
        <v>215.35159999999999</v>
      </c>
      <c r="F10" s="80">
        <f t="shared" si="0"/>
        <v>0.89729833333333331</v>
      </c>
    </row>
    <row r="11" spans="1:9">
      <c r="A11" s="99">
        <v>5</v>
      </c>
      <c r="B11" s="111" t="s">
        <v>2313</v>
      </c>
      <c r="C11" s="111" t="s">
        <v>2314</v>
      </c>
      <c r="D11" s="99">
        <v>248</v>
      </c>
      <c r="E11" s="99">
        <v>196.95359999999999</v>
      </c>
      <c r="F11" s="80">
        <f t="shared" si="0"/>
        <v>0.7941677419354839</v>
      </c>
    </row>
    <row r="12" spans="1:9">
      <c r="A12" s="99">
        <v>6</v>
      </c>
      <c r="B12" s="111" t="s">
        <v>2315</v>
      </c>
      <c r="C12" s="111" t="s">
        <v>1606</v>
      </c>
      <c r="D12" s="99">
        <v>480</v>
      </c>
      <c r="E12" s="99">
        <v>335.2876</v>
      </c>
      <c r="F12" s="80">
        <f t="shared" si="0"/>
        <v>0.69851583333333334</v>
      </c>
    </row>
    <row r="13" spans="1:9">
      <c r="A13" s="99">
        <v>7</v>
      </c>
      <c r="B13" s="111" t="s">
        <v>2316</v>
      </c>
      <c r="C13" s="111" t="s">
        <v>290</v>
      </c>
      <c r="D13" s="99">
        <v>288</v>
      </c>
      <c r="E13" s="99">
        <v>202.0488</v>
      </c>
      <c r="F13" s="80">
        <f t="shared" si="0"/>
        <v>0.70155833333333328</v>
      </c>
    </row>
    <row r="14" spans="1:9">
      <c r="A14" s="99">
        <v>8</v>
      </c>
      <c r="B14" s="111" t="s">
        <v>2317</v>
      </c>
      <c r="C14" s="111" t="s">
        <v>2312</v>
      </c>
      <c r="D14" s="99">
        <v>240</v>
      </c>
      <c r="E14" s="99">
        <v>204.37880000000001</v>
      </c>
      <c r="F14" s="80">
        <f t="shared" si="0"/>
        <v>0.85157833333333344</v>
      </c>
    </row>
    <row r="15" spans="1:9">
      <c r="A15" s="99">
        <v>9</v>
      </c>
      <c r="B15" s="111" t="s">
        <v>2318</v>
      </c>
      <c r="C15" s="111" t="s">
        <v>2319</v>
      </c>
      <c r="D15" s="99">
        <v>368</v>
      </c>
      <c r="E15" s="99">
        <v>272.95616000000001</v>
      </c>
      <c r="F15" s="80">
        <f t="shared" si="0"/>
        <v>0.74172869565217392</v>
      </c>
    </row>
    <row r="16" spans="1:9">
      <c r="A16" s="379" t="s">
        <v>1567</v>
      </c>
      <c r="B16" s="379"/>
      <c r="C16" s="375"/>
      <c r="D16" s="375"/>
      <c r="E16" s="375"/>
      <c r="F16" s="382"/>
    </row>
    <row r="17" spans="1:8">
      <c r="A17" s="99">
        <v>1</v>
      </c>
      <c r="B17" s="111" t="s">
        <v>376</v>
      </c>
      <c r="C17" s="99" t="s">
        <v>267</v>
      </c>
      <c r="D17" s="107">
        <v>32</v>
      </c>
      <c r="E17" s="107">
        <v>37</v>
      </c>
      <c r="F17" s="80">
        <f t="shared" si="0"/>
        <v>1.15625</v>
      </c>
    </row>
    <row r="18" spans="1:8">
      <c r="A18" s="99">
        <f>A17+1</f>
        <v>2</v>
      </c>
      <c r="B18" s="111" t="s">
        <v>266</v>
      </c>
      <c r="C18" s="99" t="s">
        <v>267</v>
      </c>
      <c r="D18" s="99">
        <v>32</v>
      </c>
      <c r="E18" s="99">
        <v>35</v>
      </c>
      <c r="F18" s="80">
        <f t="shared" si="0"/>
        <v>1.09375</v>
      </c>
      <c r="H18" s="381"/>
    </row>
    <row r="19" spans="1:8">
      <c r="A19" s="99">
        <f t="shared" ref="A19:A56" si="1">A18+1</f>
        <v>3</v>
      </c>
      <c r="B19" s="111" t="s">
        <v>303</v>
      </c>
      <c r="C19" s="99" t="s">
        <v>304</v>
      </c>
      <c r="D19" s="99">
        <v>64</v>
      </c>
      <c r="E19" s="99">
        <v>70</v>
      </c>
      <c r="F19" s="80">
        <f t="shared" si="0"/>
        <v>1.09375</v>
      </c>
      <c r="H19" s="381"/>
    </row>
    <row r="20" spans="1:8">
      <c r="A20" s="99">
        <f t="shared" si="1"/>
        <v>4</v>
      </c>
      <c r="B20" s="111" t="s">
        <v>2320</v>
      </c>
      <c r="C20" s="99" t="s">
        <v>267</v>
      </c>
      <c r="D20" s="99">
        <v>32</v>
      </c>
      <c r="E20" s="99">
        <v>35</v>
      </c>
      <c r="F20" s="80">
        <f t="shared" si="0"/>
        <v>1.09375</v>
      </c>
    </row>
    <row r="21" spans="1:8">
      <c r="A21" s="99">
        <f t="shared" si="1"/>
        <v>5</v>
      </c>
      <c r="B21" s="111" t="s">
        <v>2321</v>
      </c>
      <c r="C21" s="99" t="s">
        <v>317</v>
      </c>
      <c r="D21" s="99">
        <v>48</v>
      </c>
      <c r="E21" s="99">
        <v>52</v>
      </c>
      <c r="F21" s="80">
        <f t="shared" si="0"/>
        <v>1.0833333333333333</v>
      </c>
    </row>
    <row r="22" spans="1:8">
      <c r="A22" s="99">
        <f t="shared" si="1"/>
        <v>6</v>
      </c>
      <c r="B22" s="111" t="s">
        <v>298</v>
      </c>
      <c r="C22" s="99" t="s">
        <v>299</v>
      </c>
      <c r="D22" s="99">
        <v>72</v>
      </c>
      <c r="E22" s="99">
        <v>72</v>
      </c>
      <c r="F22" s="80">
        <f t="shared" si="0"/>
        <v>1</v>
      </c>
    </row>
    <row r="23" spans="1:8">
      <c r="A23" s="99">
        <f t="shared" si="1"/>
        <v>7</v>
      </c>
      <c r="B23" s="111" t="s">
        <v>2322</v>
      </c>
      <c r="C23" s="99" t="s">
        <v>2323</v>
      </c>
      <c r="D23" s="99">
        <v>8</v>
      </c>
      <c r="E23" s="99">
        <v>8</v>
      </c>
      <c r="F23" s="80">
        <f t="shared" si="0"/>
        <v>1</v>
      </c>
    </row>
    <row r="24" spans="1:8">
      <c r="A24" s="99">
        <f t="shared" si="1"/>
        <v>8</v>
      </c>
      <c r="B24" s="111" t="s">
        <v>2324</v>
      </c>
      <c r="C24" s="99" t="s">
        <v>281</v>
      </c>
      <c r="D24" s="99">
        <v>120</v>
      </c>
      <c r="E24" s="99">
        <v>117</v>
      </c>
      <c r="F24" s="80">
        <f t="shared" si="0"/>
        <v>0.97499999999999998</v>
      </c>
    </row>
    <row r="25" spans="1:8">
      <c r="A25" s="99">
        <f t="shared" si="1"/>
        <v>9</v>
      </c>
      <c r="B25" s="111" t="s">
        <v>1344</v>
      </c>
      <c r="C25" s="99" t="s">
        <v>265</v>
      </c>
      <c r="D25" s="99">
        <v>80</v>
      </c>
      <c r="E25" s="99">
        <v>77</v>
      </c>
      <c r="F25" s="80">
        <f t="shared" si="0"/>
        <v>0.96250000000000002</v>
      </c>
    </row>
    <row r="26" spans="1:8">
      <c r="A26" s="99">
        <f t="shared" si="1"/>
        <v>10</v>
      </c>
      <c r="B26" s="111" t="s">
        <v>292</v>
      </c>
      <c r="C26" s="99" t="s">
        <v>281</v>
      </c>
      <c r="D26" s="99">
        <v>120</v>
      </c>
      <c r="E26" s="99">
        <v>113</v>
      </c>
      <c r="F26" s="80">
        <f t="shared" si="0"/>
        <v>0.94166666666666665</v>
      </c>
    </row>
    <row r="27" spans="1:8">
      <c r="A27" s="99">
        <f t="shared" si="1"/>
        <v>11</v>
      </c>
      <c r="B27" s="111" t="s">
        <v>312</v>
      </c>
      <c r="C27" s="99" t="s">
        <v>317</v>
      </c>
      <c r="D27" s="99">
        <v>48</v>
      </c>
      <c r="E27" s="99">
        <v>45</v>
      </c>
      <c r="F27" s="80">
        <f t="shared" si="0"/>
        <v>0.9375</v>
      </c>
    </row>
    <row r="28" spans="1:8">
      <c r="A28" s="99">
        <f t="shared" si="1"/>
        <v>12</v>
      </c>
      <c r="B28" s="111" t="s">
        <v>368</v>
      </c>
      <c r="C28" s="99" t="s">
        <v>281</v>
      </c>
      <c r="D28" s="99">
        <v>120</v>
      </c>
      <c r="E28" s="99">
        <v>112</v>
      </c>
      <c r="F28" s="80">
        <f t="shared" si="0"/>
        <v>0.93333333333333335</v>
      </c>
    </row>
    <row r="29" spans="1:8">
      <c r="A29" s="99">
        <f t="shared" si="1"/>
        <v>13</v>
      </c>
      <c r="B29" s="111" t="s">
        <v>342</v>
      </c>
      <c r="C29" s="99" t="s">
        <v>276</v>
      </c>
      <c r="D29" s="99">
        <v>56</v>
      </c>
      <c r="E29" s="99">
        <v>51</v>
      </c>
      <c r="F29" s="80">
        <f t="shared" si="0"/>
        <v>0.9107142857142857</v>
      </c>
    </row>
    <row r="30" spans="1:8">
      <c r="A30" s="99">
        <f t="shared" si="1"/>
        <v>14</v>
      </c>
      <c r="B30" s="111" t="s">
        <v>2325</v>
      </c>
      <c r="C30" s="99" t="s">
        <v>267</v>
      </c>
      <c r="D30" s="99">
        <v>32</v>
      </c>
      <c r="E30" s="99">
        <v>29</v>
      </c>
      <c r="F30" s="80">
        <f t="shared" si="0"/>
        <v>0.90625</v>
      </c>
    </row>
    <row r="31" spans="1:8">
      <c r="A31" s="99">
        <f t="shared" si="1"/>
        <v>15</v>
      </c>
      <c r="B31" s="111" t="s">
        <v>390</v>
      </c>
      <c r="C31" s="99" t="s">
        <v>267</v>
      </c>
      <c r="D31" s="99">
        <v>32</v>
      </c>
      <c r="E31" s="99">
        <v>29</v>
      </c>
      <c r="F31" s="80">
        <f t="shared" si="0"/>
        <v>0.90625</v>
      </c>
    </row>
    <row r="32" spans="1:8">
      <c r="A32" s="99">
        <f t="shared" si="1"/>
        <v>16</v>
      </c>
      <c r="B32" s="111" t="s">
        <v>392</v>
      </c>
      <c r="C32" s="99" t="s">
        <v>267</v>
      </c>
      <c r="D32" s="99">
        <v>32</v>
      </c>
      <c r="E32" s="99">
        <v>29</v>
      </c>
      <c r="F32" s="80">
        <f t="shared" si="0"/>
        <v>0.90625</v>
      </c>
    </row>
    <row r="33" spans="1:6">
      <c r="A33" s="99">
        <f t="shared" si="1"/>
        <v>17</v>
      </c>
      <c r="B33" s="111" t="s">
        <v>268</v>
      </c>
      <c r="C33" s="99" t="s">
        <v>265</v>
      </c>
      <c r="D33" s="99">
        <v>80</v>
      </c>
      <c r="E33" s="99">
        <v>72</v>
      </c>
      <c r="F33" s="80">
        <f t="shared" si="0"/>
        <v>0.9</v>
      </c>
    </row>
    <row r="34" spans="1:6">
      <c r="A34" s="99">
        <f t="shared" si="1"/>
        <v>18</v>
      </c>
      <c r="B34" s="111" t="s">
        <v>327</v>
      </c>
      <c r="C34" s="99" t="s">
        <v>270</v>
      </c>
      <c r="D34" s="99">
        <v>96</v>
      </c>
      <c r="E34" s="99">
        <v>86</v>
      </c>
      <c r="F34" s="80">
        <f t="shared" si="0"/>
        <v>0.89583333333333337</v>
      </c>
    </row>
    <row r="35" spans="1:6">
      <c r="A35" s="99">
        <f t="shared" si="1"/>
        <v>19</v>
      </c>
      <c r="B35" s="111" t="s">
        <v>380</v>
      </c>
      <c r="C35" s="99" t="s">
        <v>267</v>
      </c>
      <c r="D35" s="99">
        <v>32</v>
      </c>
      <c r="E35" s="99">
        <v>28</v>
      </c>
      <c r="F35" s="80">
        <f t="shared" si="0"/>
        <v>0.875</v>
      </c>
    </row>
    <row r="36" spans="1:6">
      <c r="A36" s="99">
        <f t="shared" si="1"/>
        <v>20</v>
      </c>
      <c r="B36" s="111" t="s">
        <v>386</v>
      </c>
      <c r="C36" s="99" t="s">
        <v>281</v>
      </c>
      <c r="D36" s="99">
        <v>120</v>
      </c>
      <c r="E36" s="99">
        <v>105</v>
      </c>
      <c r="F36" s="80">
        <f t="shared" si="0"/>
        <v>0.875</v>
      </c>
    </row>
    <row r="37" spans="1:6">
      <c r="A37" s="99">
        <f t="shared" si="1"/>
        <v>21</v>
      </c>
      <c r="B37" s="111" t="s">
        <v>374</v>
      </c>
      <c r="C37" s="99" t="s">
        <v>270</v>
      </c>
      <c r="D37" s="99">
        <v>96</v>
      </c>
      <c r="E37" s="99">
        <v>83</v>
      </c>
      <c r="F37" s="80">
        <f t="shared" si="0"/>
        <v>0.86458333333333337</v>
      </c>
    </row>
    <row r="38" spans="1:6">
      <c r="A38" s="99">
        <f t="shared" si="1"/>
        <v>22</v>
      </c>
      <c r="B38" s="111" t="s">
        <v>1461</v>
      </c>
      <c r="C38" s="99" t="s">
        <v>275</v>
      </c>
      <c r="D38" s="99">
        <v>72</v>
      </c>
      <c r="E38" s="99">
        <v>62</v>
      </c>
      <c r="F38" s="80">
        <f t="shared" si="0"/>
        <v>0.86111111111111116</v>
      </c>
    </row>
    <row r="39" spans="1:6">
      <c r="A39" s="99">
        <f t="shared" si="1"/>
        <v>23</v>
      </c>
      <c r="B39" s="111" t="s">
        <v>2326</v>
      </c>
      <c r="C39" s="99" t="s">
        <v>1459</v>
      </c>
      <c r="D39" s="99">
        <v>56</v>
      </c>
      <c r="E39" s="99">
        <v>48</v>
      </c>
      <c r="F39" s="80">
        <f t="shared" si="0"/>
        <v>0.8571428571428571</v>
      </c>
    </row>
    <row r="40" spans="1:6">
      <c r="A40" s="99">
        <f t="shared" si="1"/>
        <v>24</v>
      </c>
      <c r="B40" s="111" t="s">
        <v>1343</v>
      </c>
      <c r="C40" s="99" t="s">
        <v>281</v>
      </c>
      <c r="D40" s="99">
        <v>120</v>
      </c>
      <c r="E40" s="99">
        <v>102</v>
      </c>
      <c r="F40" s="80">
        <f t="shared" si="0"/>
        <v>0.85</v>
      </c>
    </row>
    <row r="41" spans="1:6">
      <c r="A41" s="99">
        <f t="shared" si="1"/>
        <v>25</v>
      </c>
      <c r="B41" s="111" t="s">
        <v>366</v>
      </c>
      <c r="C41" s="99" t="s">
        <v>265</v>
      </c>
      <c r="D41" s="99">
        <v>80</v>
      </c>
      <c r="E41" s="99">
        <v>68</v>
      </c>
      <c r="F41" s="80">
        <f t="shared" si="0"/>
        <v>0.85</v>
      </c>
    </row>
    <row r="42" spans="1:6">
      <c r="A42" s="99">
        <f t="shared" si="1"/>
        <v>26</v>
      </c>
      <c r="B42" s="111" t="s">
        <v>385</v>
      </c>
      <c r="C42" s="99" t="s">
        <v>281</v>
      </c>
      <c r="D42" s="99">
        <v>120</v>
      </c>
      <c r="E42" s="99">
        <v>102</v>
      </c>
      <c r="F42" s="80">
        <f t="shared" si="0"/>
        <v>0.85</v>
      </c>
    </row>
    <row r="43" spans="1:6">
      <c r="A43" s="99">
        <f t="shared" si="1"/>
        <v>27</v>
      </c>
      <c r="B43" s="111" t="s">
        <v>345</v>
      </c>
      <c r="C43" s="99" t="s">
        <v>275</v>
      </c>
      <c r="D43" s="99">
        <v>72</v>
      </c>
      <c r="E43" s="99">
        <v>61</v>
      </c>
      <c r="F43" s="80">
        <f t="shared" si="0"/>
        <v>0.84722222222222221</v>
      </c>
    </row>
    <row r="44" spans="1:6">
      <c r="A44" s="99">
        <f t="shared" si="1"/>
        <v>28</v>
      </c>
      <c r="B44" s="111" t="s">
        <v>291</v>
      </c>
      <c r="C44" s="99" t="s">
        <v>270</v>
      </c>
      <c r="D44" s="99">
        <v>96</v>
      </c>
      <c r="E44" s="99">
        <v>81</v>
      </c>
      <c r="F44" s="80">
        <f t="shared" si="0"/>
        <v>0.84375</v>
      </c>
    </row>
    <row r="45" spans="1:6">
      <c r="A45" s="99">
        <f t="shared" si="1"/>
        <v>29</v>
      </c>
      <c r="B45" s="111" t="s">
        <v>344</v>
      </c>
      <c r="C45" s="99" t="s">
        <v>270</v>
      </c>
      <c r="D45" s="99">
        <v>96</v>
      </c>
      <c r="E45" s="99">
        <v>81</v>
      </c>
      <c r="F45" s="80">
        <f t="shared" si="0"/>
        <v>0.84375</v>
      </c>
    </row>
    <row r="46" spans="1:6">
      <c r="A46" s="99">
        <f t="shared" si="1"/>
        <v>30</v>
      </c>
      <c r="B46" s="111" t="s">
        <v>349</v>
      </c>
      <c r="C46" s="99" t="s">
        <v>267</v>
      </c>
      <c r="D46" s="99">
        <v>32</v>
      </c>
      <c r="E46" s="99">
        <v>27</v>
      </c>
      <c r="F46" s="80">
        <f t="shared" si="0"/>
        <v>0.84375</v>
      </c>
    </row>
    <row r="47" spans="1:6">
      <c r="A47" s="99">
        <f t="shared" si="1"/>
        <v>31</v>
      </c>
      <c r="B47" s="111" t="s">
        <v>357</v>
      </c>
      <c r="C47" s="99" t="s">
        <v>281</v>
      </c>
      <c r="D47" s="99">
        <v>120</v>
      </c>
      <c r="E47" s="99">
        <v>101</v>
      </c>
      <c r="F47" s="80">
        <f t="shared" si="0"/>
        <v>0.84166666666666667</v>
      </c>
    </row>
    <row r="48" spans="1:6">
      <c r="A48" s="99">
        <f t="shared" si="1"/>
        <v>32</v>
      </c>
      <c r="B48" s="111" t="s">
        <v>387</v>
      </c>
      <c r="C48" s="99" t="s">
        <v>281</v>
      </c>
      <c r="D48" s="99">
        <v>120</v>
      </c>
      <c r="E48" s="99">
        <v>101</v>
      </c>
      <c r="F48" s="80">
        <f t="shared" si="0"/>
        <v>0.84166666666666667</v>
      </c>
    </row>
    <row r="49" spans="1:6">
      <c r="A49" s="99">
        <f t="shared" si="1"/>
        <v>33</v>
      </c>
      <c r="B49" s="111" t="s">
        <v>264</v>
      </c>
      <c r="C49" s="99" t="s">
        <v>265</v>
      </c>
      <c r="D49" s="99">
        <v>80</v>
      </c>
      <c r="E49" s="99">
        <v>67</v>
      </c>
      <c r="F49" s="80">
        <f t="shared" si="0"/>
        <v>0.83750000000000002</v>
      </c>
    </row>
    <row r="50" spans="1:6">
      <c r="A50" s="99">
        <f t="shared" si="1"/>
        <v>34</v>
      </c>
      <c r="B50" s="111" t="s">
        <v>286</v>
      </c>
      <c r="C50" s="107" t="s">
        <v>270</v>
      </c>
      <c r="D50" s="99">
        <v>96</v>
      </c>
      <c r="E50" s="99">
        <v>80</v>
      </c>
      <c r="F50" s="80">
        <f t="shared" si="0"/>
        <v>0.83333333333333337</v>
      </c>
    </row>
    <row r="51" spans="1:6">
      <c r="A51" s="99">
        <f t="shared" si="1"/>
        <v>35</v>
      </c>
      <c r="B51" s="111" t="s">
        <v>313</v>
      </c>
      <c r="C51" s="107" t="s">
        <v>281</v>
      </c>
      <c r="D51" s="99">
        <v>120</v>
      </c>
      <c r="E51" s="99">
        <v>100</v>
      </c>
      <c r="F51" s="80">
        <f t="shared" si="0"/>
        <v>0.83333333333333337</v>
      </c>
    </row>
    <row r="52" spans="1:6">
      <c r="A52" s="99">
        <f t="shared" si="1"/>
        <v>36</v>
      </c>
      <c r="B52" s="111" t="s">
        <v>343</v>
      </c>
      <c r="C52" s="107" t="s">
        <v>317</v>
      </c>
      <c r="D52" s="99">
        <v>48</v>
      </c>
      <c r="E52" s="99">
        <v>40</v>
      </c>
      <c r="F52" s="80">
        <f t="shared" si="0"/>
        <v>0.83333333333333337</v>
      </c>
    </row>
    <row r="53" spans="1:6">
      <c r="A53" s="99">
        <f t="shared" si="1"/>
        <v>37</v>
      </c>
      <c r="B53" s="111" t="s">
        <v>2327</v>
      </c>
      <c r="C53" s="107" t="s">
        <v>299</v>
      </c>
      <c r="D53" s="99">
        <v>72</v>
      </c>
      <c r="E53" s="99">
        <v>60</v>
      </c>
      <c r="F53" s="80">
        <f t="shared" si="0"/>
        <v>0.83333333333333337</v>
      </c>
    </row>
    <row r="54" spans="1:6">
      <c r="A54" s="99">
        <f t="shared" si="1"/>
        <v>38</v>
      </c>
      <c r="B54" s="111" t="s">
        <v>307</v>
      </c>
      <c r="C54" s="107" t="s">
        <v>281</v>
      </c>
      <c r="D54" s="99">
        <v>120</v>
      </c>
      <c r="E54" s="99">
        <v>99</v>
      </c>
      <c r="F54" s="80">
        <f t="shared" si="0"/>
        <v>0.82499999999999996</v>
      </c>
    </row>
    <row r="55" spans="1:6">
      <c r="A55" s="99">
        <f t="shared" si="1"/>
        <v>39</v>
      </c>
      <c r="B55" s="111" t="s">
        <v>355</v>
      </c>
      <c r="C55" s="107" t="s">
        <v>281</v>
      </c>
      <c r="D55" s="99">
        <v>120</v>
      </c>
      <c r="E55" s="99">
        <v>98</v>
      </c>
      <c r="F55" s="80">
        <f t="shared" si="0"/>
        <v>0.81666666666666665</v>
      </c>
    </row>
    <row r="56" spans="1:6">
      <c r="A56" s="99">
        <f t="shared" si="1"/>
        <v>40</v>
      </c>
      <c r="B56" s="111" t="s">
        <v>323</v>
      </c>
      <c r="C56" s="107" t="s">
        <v>317</v>
      </c>
      <c r="D56" s="99">
        <v>48</v>
      </c>
      <c r="E56" s="99">
        <v>39</v>
      </c>
      <c r="F56" s="80">
        <f t="shared" si="0"/>
        <v>0.8125</v>
      </c>
    </row>
  </sheetData>
  <mergeCells count="2">
    <mergeCell ref="E3:G3"/>
    <mergeCell ref="A1:F1"/>
  </mergeCells>
  <printOptions horizontalCentered="1"/>
  <pageMargins left="0.78740157480314965" right="0.78740157480314965" top="0.78740157480314965" bottom="0.78740157480314965" header="0" footer="0"/>
  <pageSetup paperSize="9" scale="75"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24018-3FEE-40FD-89F1-CC2F0E6C81C2}">
  <dimension ref="A1:K17"/>
  <sheetViews>
    <sheetView view="pageBreakPreview" workbookViewId="0">
      <selection activeCell="D27" sqref="D27"/>
    </sheetView>
  </sheetViews>
  <sheetFormatPr defaultColWidth="9.109375" defaultRowHeight="15.6"/>
  <cols>
    <col min="1" max="1" width="8.109375" style="366" customWidth="1"/>
    <col min="2" max="2" width="16.109375" style="366" bestFit="1" customWidth="1"/>
    <col min="3" max="5" width="12.109375" style="366" customWidth="1"/>
    <col min="6" max="6" width="18.33203125" style="366" customWidth="1"/>
    <col min="7" max="7" width="18.109375" style="366" customWidth="1"/>
    <col min="8" max="10" width="12.109375" style="366" customWidth="1"/>
    <col min="11" max="11" width="22.44140625" style="366" customWidth="1"/>
    <col min="12" max="16384" width="9.109375" style="366"/>
  </cols>
  <sheetData>
    <row r="1" spans="1:11">
      <c r="B1" s="370" t="s">
        <v>69</v>
      </c>
      <c r="C1" s="370"/>
      <c r="D1" s="370"/>
      <c r="E1" s="370"/>
      <c r="F1" s="370"/>
      <c r="G1" s="370"/>
      <c r="H1" s="370"/>
      <c r="I1" s="370"/>
      <c r="J1" s="370"/>
      <c r="K1" s="371" t="s">
        <v>1351</v>
      </c>
    </row>
    <row r="2" spans="1:11">
      <c r="A2" s="372"/>
      <c r="B2" s="372"/>
      <c r="C2" s="372"/>
      <c r="D2" s="372"/>
      <c r="E2" s="372"/>
      <c r="F2" s="372"/>
      <c r="G2" s="372"/>
      <c r="H2" s="372"/>
      <c r="I2" s="372"/>
      <c r="J2" s="372"/>
      <c r="K2" s="373"/>
    </row>
    <row r="3" spans="1:11">
      <c r="A3" s="372" t="s">
        <v>1571</v>
      </c>
      <c r="B3" s="372"/>
      <c r="C3" s="372"/>
      <c r="D3" s="374"/>
      <c r="E3" s="374"/>
      <c r="F3" s="374"/>
      <c r="G3" s="374"/>
      <c r="H3" s="374"/>
      <c r="I3" s="374"/>
      <c r="J3" s="374"/>
      <c r="K3" s="373"/>
    </row>
    <row r="4" spans="1:11" ht="34.5" customHeight="1">
      <c r="A4" s="100" t="s">
        <v>1572</v>
      </c>
      <c r="B4" s="101" t="s">
        <v>2351</v>
      </c>
      <c r="C4" s="101"/>
      <c r="D4" s="101"/>
      <c r="E4" s="101"/>
      <c r="F4" s="101"/>
      <c r="G4" s="101" t="s">
        <v>2352</v>
      </c>
      <c r="H4" s="101"/>
      <c r="I4" s="101"/>
      <c r="J4" s="101"/>
      <c r="K4" s="101"/>
    </row>
    <row r="5" spans="1:11" ht="62.4">
      <c r="A5" s="100"/>
      <c r="B5" s="88" t="s">
        <v>1568</v>
      </c>
      <c r="C5" s="88" t="s">
        <v>1569</v>
      </c>
      <c r="D5" s="88" t="s">
        <v>1352</v>
      </c>
      <c r="E5" s="102" t="s">
        <v>1573</v>
      </c>
      <c r="F5" s="103" t="s">
        <v>992</v>
      </c>
      <c r="G5" s="101" t="s">
        <v>1568</v>
      </c>
      <c r="H5" s="88" t="s">
        <v>1569</v>
      </c>
      <c r="I5" s="88" t="s">
        <v>1352</v>
      </c>
      <c r="J5" s="102" t="s">
        <v>1573</v>
      </c>
      <c r="K5" s="103" t="s">
        <v>992</v>
      </c>
    </row>
    <row r="6" spans="1:11">
      <c r="A6" s="102"/>
      <c r="B6" s="102"/>
      <c r="C6" s="102"/>
      <c r="D6" s="102"/>
      <c r="E6" s="102"/>
      <c r="F6" s="102"/>
      <c r="G6" s="101"/>
      <c r="H6" s="102"/>
      <c r="I6" s="102"/>
      <c r="J6" s="102"/>
      <c r="K6" s="104"/>
    </row>
    <row r="7" spans="1:11" ht="31.2">
      <c r="A7" s="105">
        <v>1</v>
      </c>
      <c r="B7" s="106" t="s">
        <v>1621</v>
      </c>
      <c r="C7" s="107" t="s">
        <v>1112</v>
      </c>
      <c r="D7" s="107" t="s">
        <v>1112</v>
      </c>
      <c r="E7" s="107" t="s">
        <v>1112</v>
      </c>
      <c r="F7" s="102"/>
      <c r="G7" s="106" t="s">
        <v>1621</v>
      </c>
      <c r="H7" s="107" t="s">
        <v>1112</v>
      </c>
      <c r="I7" s="107" t="s">
        <v>1112</v>
      </c>
      <c r="J7" s="107" t="s">
        <v>1112</v>
      </c>
      <c r="K7" s="104"/>
    </row>
    <row r="8" spans="1:11">
      <c r="A8" s="102"/>
      <c r="B8" s="107"/>
      <c r="C8" s="107"/>
      <c r="D8" s="107"/>
      <c r="E8" s="107"/>
      <c r="F8" s="102"/>
      <c r="G8" s="107"/>
      <c r="H8" s="107"/>
      <c r="I8" s="107"/>
      <c r="J8" s="107"/>
      <c r="K8" s="104"/>
    </row>
    <row r="9" spans="1:11">
      <c r="A9" s="102"/>
      <c r="B9" s="106" t="s">
        <v>2</v>
      </c>
      <c r="C9" s="107" t="s">
        <v>1112</v>
      </c>
      <c r="D9" s="107" t="s">
        <v>1112</v>
      </c>
      <c r="E9" s="107" t="s">
        <v>1112</v>
      </c>
      <c r="F9" s="102"/>
      <c r="G9" s="106" t="s">
        <v>2</v>
      </c>
      <c r="H9" s="107" t="s">
        <v>1112</v>
      </c>
      <c r="I9" s="107" t="s">
        <v>1112</v>
      </c>
      <c r="J9" s="107" t="s">
        <v>1112</v>
      </c>
      <c r="K9" s="104"/>
    </row>
    <row r="10" spans="1:11" ht="31.2">
      <c r="A10" s="102"/>
      <c r="B10" s="106" t="s">
        <v>1622</v>
      </c>
      <c r="C10" s="107"/>
      <c r="D10" s="107"/>
      <c r="E10" s="108"/>
      <c r="F10" s="102"/>
      <c r="G10" s="106" t="s">
        <v>1622</v>
      </c>
      <c r="H10" s="107"/>
      <c r="I10" s="107"/>
      <c r="J10" s="108"/>
      <c r="K10" s="104"/>
    </row>
    <row r="11" spans="1:11">
      <c r="A11" s="102"/>
      <c r="B11" s="106" t="s">
        <v>2</v>
      </c>
      <c r="C11" s="106"/>
      <c r="D11" s="106"/>
      <c r="E11" s="106"/>
      <c r="F11" s="102"/>
      <c r="G11" s="106" t="s">
        <v>2</v>
      </c>
      <c r="H11" s="106"/>
      <c r="I11" s="106"/>
      <c r="J11" s="106"/>
      <c r="K11" s="104"/>
    </row>
    <row r="12" spans="1:11" ht="31.2">
      <c r="A12" s="102"/>
      <c r="B12" s="106" t="s">
        <v>1623</v>
      </c>
      <c r="C12" s="107"/>
      <c r="D12" s="107"/>
      <c r="E12" s="108"/>
      <c r="F12" s="102"/>
      <c r="G12" s="106" t="s">
        <v>1623</v>
      </c>
      <c r="H12" s="107"/>
      <c r="I12" s="107"/>
      <c r="J12" s="108"/>
      <c r="K12" s="104"/>
    </row>
    <row r="13" spans="1:11">
      <c r="A13" s="102"/>
      <c r="B13" s="88" t="s">
        <v>2</v>
      </c>
      <c r="C13" s="88" t="s">
        <v>1574</v>
      </c>
      <c r="D13" s="88" t="s">
        <v>1574</v>
      </c>
      <c r="E13" s="88" t="s">
        <v>1574</v>
      </c>
      <c r="F13" s="88"/>
      <c r="G13" s="88" t="s">
        <v>2</v>
      </c>
      <c r="H13" s="88" t="s">
        <v>1574</v>
      </c>
      <c r="I13" s="88" t="s">
        <v>1574</v>
      </c>
      <c r="J13" s="88" t="s">
        <v>1574</v>
      </c>
      <c r="K13" s="104"/>
    </row>
    <row r="17" spans="10:10">
      <c r="J17" s="368" t="s">
        <v>1100</v>
      </c>
    </row>
  </sheetData>
  <mergeCells count="7">
    <mergeCell ref="A2:J2"/>
    <mergeCell ref="A3:C3"/>
    <mergeCell ref="A4:A5"/>
    <mergeCell ref="B4:F4"/>
    <mergeCell ref="G5:G6"/>
    <mergeCell ref="B1:J1"/>
    <mergeCell ref="G4:K4"/>
  </mergeCells>
  <printOptions horizontalCentered="1"/>
  <pageMargins left="0.78740157480314965" right="0.78740157480314965" top="0.78740157480314965" bottom="0.78740157480314965" header="0" footer="0"/>
  <pageSetup paperSize="9" scale="75"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1D80C-E6EE-4A4D-8A9F-CCA0B954DB3D}">
  <dimension ref="A1:E70"/>
  <sheetViews>
    <sheetView tabSelected="1" view="pageBreakPreview" topLeftCell="A16" workbookViewId="0">
      <selection activeCell="D27" sqref="D27"/>
    </sheetView>
  </sheetViews>
  <sheetFormatPr defaultRowHeight="15.6"/>
  <cols>
    <col min="1" max="1" width="12.109375" style="350" bestFit="1" customWidth="1"/>
    <col min="2" max="2" width="47.109375" style="350" bestFit="1" customWidth="1"/>
    <col min="3" max="3" width="15.109375" style="350" bestFit="1" customWidth="1"/>
    <col min="4" max="4" width="24.5546875" style="350" bestFit="1" customWidth="1"/>
    <col min="5" max="5" width="15.5546875" style="350" bestFit="1" customWidth="1"/>
    <col min="6" max="246" width="8.88671875" style="350"/>
    <col min="247" max="247" width="46.6640625" style="350" customWidth="1"/>
    <col min="248" max="502" width="8.88671875" style="350"/>
    <col min="503" max="503" width="46.6640625" style="350" customWidth="1"/>
    <col min="504" max="758" width="8.88671875" style="350"/>
    <col min="759" max="759" width="46.6640625" style="350" customWidth="1"/>
    <col min="760" max="1014" width="8.88671875" style="350"/>
    <col min="1015" max="1015" width="46.6640625" style="350" customWidth="1"/>
    <col min="1016" max="1270" width="8.88671875" style="350"/>
    <col min="1271" max="1271" width="46.6640625" style="350" customWidth="1"/>
    <col min="1272" max="1526" width="8.88671875" style="350"/>
    <col min="1527" max="1527" width="46.6640625" style="350" customWidth="1"/>
    <col min="1528" max="1782" width="8.88671875" style="350"/>
    <col min="1783" max="1783" width="46.6640625" style="350" customWidth="1"/>
    <col min="1784" max="2038" width="8.88671875" style="350"/>
    <col min="2039" max="2039" width="46.6640625" style="350" customWidth="1"/>
    <col min="2040" max="2294" width="8.88671875" style="350"/>
    <col min="2295" max="2295" width="46.6640625" style="350" customWidth="1"/>
    <col min="2296" max="2550" width="8.88671875" style="350"/>
    <col min="2551" max="2551" width="46.6640625" style="350" customWidth="1"/>
    <col min="2552" max="2806" width="8.88671875" style="350"/>
    <col min="2807" max="2807" width="46.6640625" style="350" customWidth="1"/>
    <col min="2808" max="3062" width="8.88671875" style="350"/>
    <col min="3063" max="3063" width="46.6640625" style="350" customWidth="1"/>
    <col min="3064" max="3318" width="8.88671875" style="350"/>
    <col min="3319" max="3319" width="46.6640625" style="350" customWidth="1"/>
    <col min="3320" max="3574" width="8.88671875" style="350"/>
    <col min="3575" max="3575" width="46.6640625" style="350" customWidth="1"/>
    <col min="3576" max="3830" width="8.88671875" style="350"/>
    <col min="3831" max="3831" width="46.6640625" style="350" customWidth="1"/>
    <col min="3832" max="4086" width="8.88671875" style="350"/>
    <col min="4087" max="4087" width="46.6640625" style="350" customWidth="1"/>
    <col min="4088" max="4342" width="8.88671875" style="350"/>
    <col min="4343" max="4343" width="46.6640625" style="350" customWidth="1"/>
    <col min="4344" max="4598" width="8.88671875" style="350"/>
    <col min="4599" max="4599" width="46.6640625" style="350" customWidth="1"/>
    <col min="4600" max="4854" width="8.88671875" style="350"/>
    <col min="4855" max="4855" width="46.6640625" style="350" customWidth="1"/>
    <col min="4856" max="5110" width="8.88671875" style="350"/>
    <col min="5111" max="5111" width="46.6640625" style="350" customWidth="1"/>
    <col min="5112" max="5366" width="8.88671875" style="350"/>
    <col min="5367" max="5367" width="46.6640625" style="350" customWidth="1"/>
    <col min="5368" max="5622" width="8.88671875" style="350"/>
    <col min="5623" max="5623" width="46.6640625" style="350" customWidth="1"/>
    <col min="5624" max="5878" width="8.88671875" style="350"/>
    <col min="5879" max="5879" width="46.6640625" style="350" customWidth="1"/>
    <col min="5880" max="6134" width="8.88671875" style="350"/>
    <col min="6135" max="6135" width="46.6640625" style="350" customWidth="1"/>
    <col min="6136" max="6390" width="8.88671875" style="350"/>
    <col min="6391" max="6391" width="46.6640625" style="350" customWidth="1"/>
    <col min="6392" max="6646" width="8.88671875" style="350"/>
    <col min="6647" max="6647" width="46.6640625" style="350" customWidth="1"/>
    <col min="6648" max="6902" width="8.88671875" style="350"/>
    <col min="6903" max="6903" width="46.6640625" style="350" customWidth="1"/>
    <col min="6904" max="7158" width="8.88671875" style="350"/>
    <col min="7159" max="7159" width="46.6640625" style="350" customWidth="1"/>
    <col min="7160" max="7414" width="8.88671875" style="350"/>
    <col min="7415" max="7415" width="46.6640625" style="350" customWidth="1"/>
    <col min="7416" max="7670" width="8.88671875" style="350"/>
    <col min="7671" max="7671" width="46.6640625" style="350" customWidth="1"/>
    <col min="7672" max="7926" width="8.88671875" style="350"/>
    <col min="7927" max="7927" width="46.6640625" style="350" customWidth="1"/>
    <col min="7928" max="8182" width="8.88671875" style="350"/>
    <col min="8183" max="8183" width="46.6640625" style="350" customWidth="1"/>
    <col min="8184" max="8438" width="8.88671875" style="350"/>
    <col min="8439" max="8439" width="46.6640625" style="350" customWidth="1"/>
    <col min="8440" max="8694" width="8.88671875" style="350"/>
    <col min="8695" max="8695" width="46.6640625" style="350" customWidth="1"/>
    <col min="8696" max="8950" width="8.88671875" style="350"/>
    <col min="8951" max="8951" width="46.6640625" style="350" customWidth="1"/>
    <col min="8952" max="9206" width="8.88671875" style="350"/>
    <col min="9207" max="9207" width="46.6640625" style="350" customWidth="1"/>
    <col min="9208" max="9462" width="8.88671875" style="350"/>
    <col min="9463" max="9463" width="46.6640625" style="350" customWidth="1"/>
    <col min="9464" max="9718" width="8.88671875" style="350"/>
    <col min="9719" max="9719" width="46.6640625" style="350" customWidth="1"/>
    <col min="9720" max="9974" width="8.88671875" style="350"/>
    <col min="9975" max="9975" width="46.6640625" style="350" customWidth="1"/>
    <col min="9976" max="10230" width="8.88671875" style="350"/>
    <col min="10231" max="10231" width="46.6640625" style="350" customWidth="1"/>
    <col min="10232" max="10486" width="8.88671875" style="350"/>
    <col min="10487" max="10487" width="46.6640625" style="350" customWidth="1"/>
    <col min="10488" max="10742" width="8.88671875" style="350"/>
    <col min="10743" max="10743" width="46.6640625" style="350" customWidth="1"/>
    <col min="10744" max="10998" width="8.88671875" style="350"/>
    <col min="10999" max="10999" width="46.6640625" style="350" customWidth="1"/>
    <col min="11000" max="11254" width="8.88671875" style="350"/>
    <col min="11255" max="11255" width="46.6640625" style="350" customWidth="1"/>
    <col min="11256" max="11510" width="8.88671875" style="350"/>
    <col min="11511" max="11511" width="46.6640625" style="350" customWidth="1"/>
    <col min="11512" max="11766" width="8.88671875" style="350"/>
    <col min="11767" max="11767" width="46.6640625" style="350" customWidth="1"/>
    <col min="11768" max="12022" width="8.88671875" style="350"/>
    <col min="12023" max="12023" width="46.6640625" style="350" customWidth="1"/>
    <col min="12024" max="12278" width="8.88671875" style="350"/>
    <col min="12279" max="12279" width="46.6640625" style="350" customWidth="1"/>
    <col min="12280" max="12534" width="8.88671875" style="350"/>
    <col min="12535" max="12535" width="46.6640625" style="350" customWidth="1"/>
    <col min="12536" max="12790" width="8.88671875" style="350"/>
    <col min="12791" max="12791" width="46.6640625" style="350" customWidth="1"/>
    <col min="12792" max="13046" width="8.88671875" style="350"/>
    <col min="13047" max="13047" width="46.6640625" style="350" customWidth="1"/>
    <col min="13048" max="13302" width="8.88671875" style="350"/>
    <col min="13303" max="13303" width="46.6640625" style="350" customWidth="1"/>
    <col min="13304" max="13558" width="8.88671875" style="350"/>
    <col min="13559" max="13559" width="46.6640625" style="350" customWidth="1"/>
    <col min="13560" max="13814" width="8.88671875" style="350"/>
    <col min="13815" max="13815" width="46.6640625" style="350" customWidth="1"/>
    <col min="13816" max="14070" width="8.88671875" style="350"/>
    <col min="14071" max="14071" width="46.6640625" style="350" customWidth="1"/>
    <col min="14072" max="14326" width="8.88671875" style="350"/>
    <col min="14327" max="14327" width="46.6640625" style="350" customWidth="1"/>
    <col min="14328" max="14582" width="8.88671875" style="350"/>
    <col min="14583" max="14583" width="46.6640625" style="350" customWidth="1"/>
    <col min="14584" max="14838" width="8.88671875" style="350"/>
    <col min="14839" max="14839" width="46.6640625" style="350" customWidth="1"/>
    <col min="14840" max="15094" width="8.88671875" style="350"/>
    <col min="15095" max="15095" width="46.6640625" style="350" customWidth="1"/>
    <col min="15096" max="15350" width="8.88671875" style="350"/>
    <col min="15351" max="15351" width="46.6640625" style="350" customWidth="1"/>
    <col min="15352" max="15606" width="8.88671875" style="350"/>
    <col min="15607" max="15607" width="46.6640625" style="350" customWidth="1"/>
    <col min="15608" max="15862" width="8.88671875" style="350"/>
    <col min="15863" max="15863" width="46.6640625" style="350" customWidth="1"/>
    <col min="15864" max="16118" width="8.88671875" style="350"/>
    <col min="16119" max="16119" width="46.6640625" style="350" customWidth="1"/>
    <col min="16120" max="16384" width="8.88671875" style="350"/>
  </cols>
  <sheetData>
    <row r="1" spans="1:5">
      <c r="A1" s="352" t="s">
        <v>433</v>
      </c>
      <c r="B1" s="352"/>
      <c r="C1" s="352"/>
      <c r="D1" s="352"/>
      <c r="E1" s="352"/>
    </row>
    <row r="2" spans="1:5" ht="18" customHeight="1">
      <c r="A2" s="353" t="s">
        <v>69</v>
      </c>
      <c r="B2" s="353"/>
      <c r="C2" s="353"/>
      <c r="D2" s="353"/>
      <c r="E2" s="353"/>
    </row>
    <row r="3" spans="1:5">
      <c r="A3" s="354"/>
      <c r="B3" s="354"/>
      <c r="C3" s="354"/>
      <c r="D3" s="354"/>
      <c r="E3" s="354"/>
    </row>
    <row r="4" spans="1:5">
      <c r="A4" s="355" t="s">
        <v>1353</v>
      </c>
      <c r="B4" s="355"/>
      <c r="C4" s="355"/>
      <c r="D4" s="355"/>
      <c r="E4" s="356" t="s">
        <v>1354</v>
      </c>
    </row>
    <row r="5" spans="1:5">
      <c r="A5" s="357"/>
      <c r="B5" s="358"/>
      <c r="C5" s="357"/>
    </row>
    <row r="6" spans="1:5">
      <c r="A6" s="88" t="s">
        <v>1329</v>
      </c>
      <c r="B6" s="88" t="s">
        <v>5</v>
      </c>
      <c r="C6" s="86" t="s">
        <v>1022</v>
      </c>
      <c r="D6" s="86" t="s">
        <v>74</v>
      </c>
      <c r="E6" s="86" t="s">
        <v>995</v>
      </c>
    </row>
    <row r="7" spans="1:5">
      <c r="A7" s="88"/>
      <c r="B7" s="88"/>
      <c r="C7" s="87" t="s">
        <v>1445</v>
      </c>
      <c r="D7" s="87" t="s">
        <v>1446</v>
      </c>
      <c r="E7" s="87" t="s">
        <v>1828</v>
      </c>
    </row>
    <row r="8" spans="1:5">
      <c r="A8" s="88" t="s">
        <v>76</v>
      </c>
      <c r="B8" s="89" t="s">
        <v>1355</v>
      </c>
      <c r="C8" s="90"/>
      <c r="D8" s="90"/>
      <c r="E8" s="90"/>
    </row>
    <row r="9" spans="1:5">
      <c r="A9" s="91">
        <v>1</v>
      </c>
      <c r="B9" s="92" t="s">
        <v>1356</v>
      </c>
      <c r="C9" s="93">
        <f>'F5-8'!E8/('F7-1'!D7-('F7-3'!G19))</f>
        <v>0.19259005658817971</v>
      </c>
      <c r="D9" s="93">
        <f>'F5-8'!G8/('F7-1'!F7-(('F7-3'!V19)+'F7-2'!D62))</f>
        <v>0.13578623378945445</v>
      </c>
      <c r="E9" s="93">
        <f>'F5-8'!I8/('F7-1'!H7-(('F7-3'!W19)+'F7-2'!E62))</f>
        <v>4.3836028888319375E-2</v>
      </c>
    </row>
    <row r="10" spans="1:5">
      <c r="A10" s="91">
        <v>2</v>
      </c>
      <c r="B10" s="92" t="s">
        <v>1357</v>
      </c>
      <c r="C10" s="49">
        <f ca="1">'F1'!E44/'F14-4'!C13*10</f>
        <v>344408.58936210332</v>
      </c>
      <c r="D10" s="49">
        <f ca="1">'F1'!G44/'F14-4'!D13*10</f>
        <v>399932.1275956739</v>
      </c>
      <c r="E10" s="49">
        <f ca="1">'F1'!I44/'F14-4'!E13*10</f>
        <v>434843.00514118519</v>
      </c>
    </row>
    <row r="11" spans="1:5">
      <c r="A11" s="91">
        <v>3</v>
      </c>
      <c r="B11" s="92" t="s">
        <v>1358</v>
      </c>
      <c r="C11" s="49">
        <f ca="1">'F1'!E20/'F1'!E44</f>
        <v>0.17146486448187917</v>
      </c>
      <c r="D11" s="49">
        <f ca="1">'F1'!G20/'F1'!G44</f>
        <v>0.15325866610334266</v>
      </c>
      <c r="E11" s="49">
        <f ca="1">'F1'!I20/'F1'!I44</f>
        <v>0.14149267361087869</v>
      </c>
    </row>
    <row r="12" spans="1:5" ht="31.2">
      <c r="A12" s="91">
        <v>4</v>
      </c>
      <c r="B12" s="92" t="s">
        <v>1359</v>
      </c>
      <c r="C12" s="49">
        <f>'F1'!E24/'F1'!E15</f>
        <v>0.28886920941317479</v>
      </c>
      <c r="D12" s="49">
        <f>'F1'!G24/'F1'!G15</f>
        <v>0.33056652377525925</v>
      </c>
      <c r="E12" s="49">
        <f ca="1">'F1'!I24/'F1'!I15</f>
        <v>0.22978178331025861</v>
      </c>
    </row>
    <row r="13" spans="1:5">
      <c r="A13" s="91">
        <v>5</v>
      </c>
      <c r="B13" s="94" t="s">
        <v>1360</v>
      </c>
      <c r="C13" s="25">
        <f>('F9'!D16*70%)+('F10'!E32*30%)</f>
        <v>8.9942662505704749E-2</v>
      </c>
      <c r="D13" s="25">
        <f>('F9'!F16*70%)+('F10'!F32*30%)</f>
        <v>8.9942662505704749E-2</v>
      </c>
      <c r="E13" s="25">
        <f>('F9'!H16*80%)+('F10'!H32*20%)</f>
        <v>8.4505900006519724E-2</v>
      </c>
    </row>
    <row r="14" spans="1:5">
      <c r="A14" s="91">
        <v>6</v>
      </c>
      <c r="B14" s="92" t="s">
        <v>1361</v>
      </c>
      <c r="C14" s="95">
        <f>'F1'!E15/('F9'!D11+'F9'!D12)</f>
        <v>1.2910173106212413</v>
      </c>
      <c r="D14" s="95">
        <f>'F1'!G15/('F9'!F11+'F9'!F12)</f>
        <v>0.5124656000758181</v>
      </c>
      <c r="E14" s="95">
        <f ca="1">'F1'!I15/('F9'!H11+'F9'!H12)</f>
        <v>1.6912446121061731</v>
      </c>
    </row>
    <row r="15" spans="1:5" ht="31.2">
      <c r="A15" s="91">
        <v>7</v>
      </c>
      <c r="B15" s="92" t="s">
        <v>1362</v>
      </c>
      <c r="C15" s="49">
        <v>0</v>
      </c>
      <c r="D15" s="49">
        <v>0</v>
      </c>
      <c r="E15" s="49">
        <v>0</v>
      </c>
    </row>
    <row r="16" spans="1:5" ht="31.2">
      <c r="A16" s="91">
        <v>9</v>
      </c>
      <c r="B16" s="92" t="s">
        <v>1363</v>
      </c>
      <c r="C16" s="25">
        <f ca="1">'F19'!D12/'F1'!E17</f>
        <v>1.5872537682343278E-2</v>
      </c>
      <c r="D16" s="25">
        <f ca="1">'F19'!F12/'F1'!G17</f>
        <v>2.1569401619493604E-2</v>
      </c>
      <c r="E16" s="25">
        <f ca="1">'F19'!H12/'F1'!I17</f>
        <v>1.6108625322248521E-2</v>
      </c>
    </row>
    <row r="17" spans="1:5">
      <c r="A17" s="91"/>
      <c r="B17" s="94"/>
      <c r="C17" s="90"/>
      <c r="D17" s="90"/>
      <c r="E17" s="90"/>
    </row>
    <row r="18" spans="1:5">
      <c r="A18" s="88" t="s">
        <v>84</v>
      </c>
      <c r="B18" s="89" t="s">
        <v>1364</v>
      </c>
      <c r="C18" s="90"/>
      <c r="D18" s="90"/>
      <c r="E18" s="90"/>
    </row>
    <row r="19" spans="1:5">
      <c r="A19" s="91">
        <v>1</v>
      </c>
      <c r="B19" s="92" t="s">
        <v>1365</v>
      </c>
      <c r="C19" s="96">
        <f>'F14-4'!C13/'F14-4'!C9</f>
        <v>1.7375392592825113E-5</v>
      </c>
      <c r="D19" s="96">
        <f>'F14-4'!D13/'F14-4'!D9</f>
        <v>1.8400941545047491E-5</v>
      </c>
      <c r="E19" s="96">
        <f>'F14-4'!E13/'F14-4'!E9</f>
        <v>1.9667912451153317E-5</v>
      </c>
    </row>
    <row r="20" spans="1:5">
      <c r="A20" s="91">
        <v>2</v>
      </c>
      <c r="B20" s="92" t="s">
        <v>1366</v>
      </c>
      <c r="C20" s="97">
        <f>'F14-4'!C12/'F14-4'!C9</f>
        <v>7.4677130044843052</v>
      </c>
      <c r="D20" s="97">
        <f>'F14-4'!D12/'F14-4'!D9</f>
        <v>7.8298475802804166</v>
      </c>
      <c r="E20" s="97">
        <f>'F14-4'!E12/'F14-4'!E9</f>
        <v>7.9704387661141816</v>
      </c>
    </row>
    <row r="21" spans="1:5">
      <c r="A21" s="91">
        <v>3</v>
      </c>
      <c r="B21" s="92" t="s">
        <v>1367</v>
      </c>
      <c r="C21" s="97">
        <f>'F14-4'!C11/'F14-4'!C9</f>
        <v>11.035874439461884</v>
      </c>
      <c r="D21" s="97">
        <f>'F14-4'!D11/'F14-4'!D9</f>
        <v>11.61917684305744</v>
      </c>
      <c r="E21" s="97">
        <f>'F14-4'!E11/'F14-4'!E9</f>
        <v>11.82780847145488</v>
      </c>
    </row>
    <row r="22" spans="1:5">
      <c r="A22" s="91">
        <v>4</v>
      </c>
      <c r="B22" s="92" t="s">
        <v>1368</v>
      </c>
      <c r="C22" s="97">
        <f>'F1'!E15/'F14-4'!C9</f>
        <v>0.55217937219730939</v>
      </c>
      <c r="D22" s="97">
        <f>'F1'!G15/'F14-4'!D9</f>
        <v>0.53216644052464945</v>
      </c>
      <c r="E22" s="97">
        <f ca="1">'F1'!I15/'F14-4'!E9</f>
        <v>0.85524541551132416</v>
      </c>
    </row>
    <row r="23" spans="1:5">
      <c r="A23" s="91">
        <v>5</v>
      </c>
      <c r="B23" s="92" t="s">
        <v>1369</v>
      </c>
      <c r="C23" s="97">
        <v>0</v>
      </c>
      <c r="D23" s="97">
        <v>0</v>
      </c>
      <c r="E23" s="97">
        <v>0</v>
      </c>
    </row>
    <row r="24" spans="1:5">
      <c r="A24" s="362"/>
      <c r="B24" s="357"/>
    </row>
    <row r="25" spans="1:5">
      <c r="A25" s="88" t="s">
        <v>92</v>
      </c>
      <c r="B25" s="89" t="s">
        <v>1370</v>
      </c>
      <c r="C25" s="94"/>
      <c r="D25" s="90"/>
      <c r="E25" s="90"/>
    </row>
    <row r="26" spans="1:5" ht="31.2">
      <c r="A26" s="91">
        <v>1</v>
      </c>
      <c r="B26" s="92" t="s">
        <v>1371</v>
      </c>
      <c r="C26" s="342"/>
      <c r="D26" s="342"/>
      <c r="E26" s="342"/>
    </row>
    <row r="27" spans="1:5" ht="62.4">
      <c r="A27" s="91">
        <v>2</v>
      </c>
      <c r="B27" s="92" t="s">
        <v>1372</v>
      </c>
      <c r="C27" s="98"/>
      <c r="D27" s="99"/>
      <c r="E27" s="99"/>
    </row>
    <row r="28" spans="1:5">
      <c r="A28" s="366"/>
    </row>
    <row r="29" spans="1:5">
      <c r="A29" s="366"/>
    </row>
    <row r="30" spans="1:5">
      <c r="A30" s="366"/>
      <c r="E30" s="367"/>
    </row>
    <row r="31" spans="1:5">
      <c r="A31" s="366"/>
      <c r="D31" s="368" t="s">
        <v>1100</v>
      </c>
    </row>
    <row r="32" spans="1:5">
      <c r="A32" s="366"/>
    </row>
    <row r="33" spans="1:1">
      <c r="A33" s="366"/>
    </row>
    <row r="34" spans="1:1">
      <c r="A34" s="366"/>
    </row>
    <row r="35" spans="1:1">
      <c r="A35" s="366"/>
    </row>
    <row r="36" spans="1:1">
      <c r="A36" s="366"/>
    </row>
    <row r="37" spans="1:1">
      <c r="A37" s="366"/>
    </row>
    <row r="38" spans="1:1">
      <c r="A38" s="366"/>
    </row>
    <row r="39" spans="1:1">
      <c r="A39" s="366"/>
    </row>
    <row r="40" spans="1:1">
      <c r="A40" s="366"/>
    </row>
    <row r="41" spans="1:1">
      <c r="A41" s="366"/>
    </row>
    <row r="42" spans="1:1">
      <c r="A42" s="366"/>
    </row>
    <row r="43" spans="1:1">
      <c r="A43" s="366"/>
    </row>
    <row r="44" spans="1:1">
      <c r="A44" s="366"/>
    </row>
    <row r="45" spans="1:1">
      <c r="A45" s="366"/>
    </row>
    <row r="46" spans="1:1">
      <c r="A46" s="366"/>
    </row>
    <row r="47" spans="1:1">
      <c r="A47" s="366"/>
    </row>
    <row r="48" spans="1:1">
      <c r="A48" s="366"/>
    </row>
    <row r="49" spans="1:1">
      <c r="A49" s="366"/>
    </row>
    <row r="50" spans="1:1">
      <c r="A50" s="366"/>
    </row>
    <row r="51" spans="1:1">
      <c r="A51" s="366"/>
    </row>
    <row r="52" spans="1:1">
      <c r="A52" s="366"/>
    </row>
    <row r="53" spans="1:1">
      <c r="A53" s="366"/>
    </row>
    <row r="54" spans="1:1">
      <c r="A54" s="366"/>
    </row>
    <row r="55" spans="1:1">
      <c r="A55" s="366"/>
    </row>
    <row r="56" spans="1:1">
      <c r="A56" s="366"/>
    </row>
    <row r="57" spans="1:1">
      <c r="A57" s="366"/>
    </row>
    <row r="58" spans="1:1">
      <c r="A58" s="366"/>
    </row>
    <row r="59" spans="1:1">
      <c r="A59" s="366"/>
    </row>
    <row r="60" spans="1:1">
      <c r="A60" s="366"/>
    </row>
    <row r="61" spans="1:1">
      <c r="A61" s="366"/>
    </row>
    <row r="62" spans="1:1">
      <c r="A62" s="366"/>
    </row>
    <row r="63" spans="1:1">
      <c r="A63" s="366"/>
    </row>
    <row r="64" spans="1:1">
      <c r="A64" s="366"/>
    </row>
    <row r="65" spans="1:1">
      <c r="A65" s="366"/>
    </row>
    <row r="66" spans="1:1">
      <c r="A66" s="366"/>
    </row>
    <row r="67" spans="1:1">
      <c r="A67" s="366"/>
    </row>
    <row r="68" spans="1:1">
      <c r="A68" s="366"/>
    </row>
    <row r="69" spans="1:1">
      <c r="A69" s="366"/>
    </row>
    <row r="70" spans="1:1">
      <c r="A70" s="366"/>
    </row>
  </sheetData>
  <mergeCells count="3">
    <mergeCell ref="A1:E1"/>
    <mergeCell ref="C26:E26"/>
    <mergeCell ref="A2:E2"/>
  </mergeCells>
  <printOptions horizontalCentered="1"/>
  <pageMargins left="0.78740157480314965" right="0.78740157480314965" top="0.78740157480314965" bottom="0.78740157480314965" header="0" footer="0"/>
  <pageSetup paperSize="9" scale="75"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9B826-057A-48DD-AD22-C427EE294E3D}">
  <dimension ref="A1:C26"/>
  <sheetViews>
    <sheetView view="pageBreakPreview" workbookViewId="0">
      <selection activeCell="D27" sqref="D27"/>
    </sheetView>
  </sheetViews>
  <sheetFormatPr defaultColWidth="9.109375" defaultRowHeight="15.6"/>
  <cols>
    <col min="1" max="1" width="9.109375" style="350"/>
    <col min="2" max="2" width="67.6640625" style="350" customWidth="1"/>
    <col min="3" max="3" width="23.6640625" style="350" customWidth="1"/>
    <col min="4" max="16384" width="9.109375" style="350"/>
  </cols>
  <sheetData>
    <row r="1" spans="1:3" ht="18">
      <c r="A1" s="621" t="s">
        <v>69</v>
      </c>
      <c r="B1" s="622"/>
      <c r="C1" s="623"/>
    </row>
    <row r="2" spans="1:3">
      <c r="A2" s="606" t="s">
        <v>193</v>
      </c>
      <c r="B2" s="475"/>
      <c r="C2" s="624"/>
    </row>
    <row r="3" spans="1:3">
      <c r="A3" s="625"/>
      <c r="C3" s="260"/>
    </row>
    <row r="4" spans="1:3" ht="23.4" customHeight="1">
      <c r="A4" s="278" t="s">
        <v>661</v>
      </c>
      <c r="B4" s="170" t="s">
        <v>5</v>
      </c>
      <c r="C4" s="86" t="s">
        <v>1445</v>
      </c>
    </row>
    <row r="5" spans="1:3">
      <c r="A5" s="278"/>
      <c r="B5" s="170"/>
      <c r="C5" s="87" t="s">
        <v>195</v>
      </c>
    </row>
    <row r="6" spans="1:3">
      <c r="A6" s="119">
        <v>1</v>
      </c>
      <c r="B6" s="124" t="s">
        <v>1846</v>
      </c>
      <c r="C6" s="95">
        <v>-37.745717090797029</v>
      </c>
    </row>
    <row r="7" spans="1:3" ht="31.2">
      <c r="A7" s="119">
        <v>2</v>
      </c>
      <c r="B7" s="124" t="s">
        <v>1847</v>
      </c>
      <c r="C7" s="95">
        <v>-1.7549431656441048</v>
      </c>
    </row>
    <row r="8" spans="1:3">
      <c r="A8" s="119">
        <v>3</v>
      </c>
      <c r="B8" s="124" t="s">
        <v>1848</v>
      </c>
      <c r="C8" s="95">
        <v>-3.7934445676251016</v>
      </c>
    </row>
    <row r="9" spans="1:3" ht="31.2">
      <c r="A9" s="119">
        <v>4</v>
      </c>
      <c r="B9" s="124" t="s">
        <v>1849</v>
      </c>
      <c r="C9" s="95">
        <v>-1.8967222838125508</v>
      </c>
    </row>
    <row r="10" spans="1:3">
      <c r="A10" s="119">
        <v>5</v>
      </c>
      <c r="B10" s="124" t="s">
        <v>196</v>
      </c>
      <c r="C10" s="95">
        <f>SUM(C6:C9)</f>
        <v>-45.190827107878789</v>
      </c>
    </row>
    <row r="11" spans="1:3">
      <c r="A11" s="119">
        <v>6</v>
      </c>
      <c r="B11" s="121" t="s">
        <v>1850</v>
      </c>
      <c r="C11" s="323">
        <f>C10</f>
        <v>-45.190827107878789</v>
      </c>
    </row>
    <row r="12" spans="1:3">
      <c r="A12" s="240"/>
      <c r="B12" s="395"/>
      <c r="C12" s="260"/>
    </row>
    <row r="13" spans="1:3">
      <c r="A13" s="625"/>
      <c r="C13" s="260"/>
    </row>
    <row r="14" spans="1:3">
      <c r="A14" s="625"/>
      <c r="C14" s="260"/>
    </row>
    <row r="15" spans="1:3" hidden="1">
      <c r="A15" s="626" t="s">
        <v>661</v>
      </c>
      <c r="B15" s="417" t="s">
        <v>5</v>
      </c>
      <c r="C15" s="627" t="s">
        <v>1446</v>
      </c>
    </row>
    <row r="16" spans="1:3" hidden="1">
      <c r="A16" s="626"/>
      <c r="B16" s="417"/>
      <c r="C16" s="592" t="s">
        <v>195</v>
      </c>
    </row>
    <row r="17" spans="1:3" hidden="1">
      <c r="A17" s="585">
        <v>1</v>
      </c>
      <c r="B17" s="397" t="s">
        <v>1584</v>
      </c>
      <c r="C17" s="628">
        <f ca="1">'F1'!G46</f>
        <v>111.12313488444545</v>
      </c>
    </row>
    <row r="18" spans="1:3" ht="31.2" hidden="1">
      <c r="A18" s="585">
        <v>2</v>
      </c>
      <c r="B18" s="397" t="s">
        <v>1586</v>
      </c>
      <c r="C18" s="628"/>
    </row>
    <row r="19" spans="1:3" ht="31.2" hidden="1">
      <c r="A19" s="585">
        <v>3</v>
      </c>
      <c r="B19" s="397" t="s">
        <v>1587</v>
      </c>
      <c r="C19" s="628"/>
    </row>
    <row r="20" spans="1:3" hidden="1">
      <c r="A20" s="585">
        <v>4</v>
      </c>
      <c r="B20" s="395" t="s">
        <v>1585</v>
      </c>
      <c r="C20" s="629">
        <f ca="1">SUM(C17:C19)</f>
        <v>111.12313488444545</v>
      </c>
    </row>
    <row r="21" spans="1:3">
      <c r="A21" s="625"/>
      <c r="C21" s="260"/>
    </row>
    <row r="22" spans="1:3">
      <c r="A22" s="625"/>
      <c r="C22" s="260"/>
    </row>
    <row r="23" spans="1:3">
      <c r="A23" s="625"/>
      <c r="C23" s="260"/>
    </row>
    <row r="24" spans="1:3">
      <c r="A24" s="625"/>
      <c r="C24" s="260"/>
    </row>
    <row r="25" spans="1:3">
      <c r="A25" s="625"/>
      <c r="C25" s="260"/>
    </row>
    <row r="26" spans="1:3">
      <c r="A26" s="630" t="s">
        <v>105</v>
      </c>
      <c r="B26" s="631"/>
      <c r="C26" s="632"/>
    </row>
  </sheetData>
  <mergeCells count="6">
    <mergeCell ref="A26:C26"/>
    <mergeCell ref="A1:C1"/>
    <mergeCell ref="A4:A5"/>
    <mergeCell ref="B4:B5"/>
    <mergeCell ref="A15:A16"/>
    <mergeCell ref="B15:B16"/>
  </mergeCells>
  <printOptions horizontalCentered="1"/>
  <pageMargins left="0.78740157480314965" right="0.78740157480314965" top="0.78740157480314965" bottom="0.78740157480314965" header="0" footer="0"/>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BB393-CD30-4273-946B-A1E0802755F2}">
  <dimension ref="A1:H30"/>
  <sheetViews>
    <sheetView view="pageBreakPreview" workbookViewId="0">
      <selection activeCell="D27" sqref="D27"/>
    </sheetView>
  </sheetViews>
  <sheetFormatPr defaultColWidth="9.109375" defaultRowHeight="15.6"/>
  <cols>
    <col min="1" max="1" width="9.109375" style="366"/>
    <col min="2" max="2" width="44.6640625" style="376" customWidth="1"/>
    <col min="3" max="8" width="15" style="350" customWidth="1"/>
    <col min="9" max="16384" width="9.109375" style="350"/>
  </cols>
  <sheetData>
    <row r="1" spans="1:8" ht="18">
      <c r="A1" s="633" t="s">
        <v>69</v>
      </c>
      <c r="B1" s="634"/>
      <c r="C1" s="634"/>
      <c r="D1" s="634"/>
      <c r="E1" s="634"/>
      <c r="F1" s="634"/>
      <c r="G1" s="634"/>
      <c r="H1" s="635"/>
    </row>
    <row r="2" spans="1:8">
      <c r="A2" s="636"/>
      <c r="B2" s="420"/>
      <c r="C2" s="475"/>
      <c r="D2" s="475"/>
      <c r="E2" s="475"/>
      <c r="F2" s="475"/>
      <c r="G2" s="475"/>
      <c r="H2" s="603" t="s">
        <v>197</v>
      </c>
    </row>
    <row r="3" spans="1:8">
      <c r="A3" s="637" t="s">
        <v>198</v>
      </c>
      <c r="B3" s="419"/>
      <c r="H3" s="260"/>
    </row>
    <row r="4" spans="1:8">
      <c r="A4" s="636" t="s">
        <v>199</v>
      </c>
      <c r="B4" s="361"/>
      <c r="C4" s="419"/>
      <c r="D4" s="419"/>
      <c r="E4" s="419"/>
      <c r="F4" s="419"/>
      <c r="G4" s="419"/>
      <c r="H4" s="638"/>
    </row>
    <row r="5" spans="1:8">
      <c r="A5" s="617"/>
      <c r="B5" s="571"/>
      <c r="C5" s="355"/>
      <c r="D5" s="355"/>
      <c r="E5" s="355"/>
      <c r="F5" s="529" t="s">
        <v>200</v>
      </c>
      <c r="G5" s="529"/>
      <c r="H5" s="639"/>
    </row>
    <row r="6" spans="1:8" ht="37.5" customHeight="1">
      <c r="A6" s="173"/>
      <c r="B6" s="170" t="s">
        <v>5</v>
      </c>
      <c r="C6" s="170" t="s">
        <v>1445</v>
      </c>
      <c r="D6" s="170"/>
      <c r="E6" s="126" t="s">
        <v>1446</v>
      </c>
      <c r="F6" s="126"/>
      <c r="G6" s="170" t="s">
        <v>1828</v>
      </c>
      <c r="H6" s="170"/>
    </row>
    <row r="7" spans="1:8" ht="31.2">
      <c r="A7" s="173"/>
      <c r="B7" s="170"/>
      <c r="C7" s="87" t="s">
        <v>406</v>
      </c>
      <c r="D7" s="86" t="s">
        <v>15</v>
      </c>
      <c r="E7" s="87" t="s">
        <v>406</v>
      </c>
      <c r="F7" s="106" t="s">
        <v>1588</v>
      </c>
      <c r="G7" s="87" t="s">
        <v>406</v>
      </c>
      <c r="H7" s="87" t="s">
        <v>60</v>
      </c>
    </row>
    <row r="8" spans="1:8">
      <c r="A8" s="182" t="s">
        <v>76</v>
      </c>
      <c r="B8" s="121" t="s">
        <v>201</v>
      </c>
      <c r="C8" s="90"/>
      <c r="D8" s="90"/>
      <c r="E8" s="90"/>
      <c r="F8" s="90"/>
      <c r="G8" s="90"/>
      <c r="H8" s="90"/>
    </row>
    <row r="9" spans="1:8" ht="31.2">
      <c r="A9" s="119">
        <v>1</v>
      </c>
      <c r="B9" s="124" t="s">
        <v>202</v>
      </c>
      <c r="C9" s="90"/>
      <c r="D9" s="319">
        <f>'F3'!F31</f>
        <v>3401.7000000000003</v>
      </c>
      <c r="E9" s="320"/>
      <c r="F9" s="319">
        <f>'F3'!H31</f>
        <v>3718.6400000000003</v>
      </c>
      <c r="G9" s="320"/>
      <c r="H9" s="319">
        <f>'F3'!J31</f>
        <v>3706.2200000000003</v>
      </c>
    </row>
    <row r="10" spans="1:8" ht="31.2">
      <c r="A10" s="119">
        <v>2</v>
      </c>
      <c r="B10" s="124" t="s">
        <v>203</v>
      </c>
      <c r="C10" s="90"/>
      <c r="D10" s="319">
        <f>'F3'!F32</f>
        <v>3993.3</v>
      </c>
      <c r="E10" s="320"/>
      <c r="F10" s="319">
        <f>'F3'!H32</f>
        <v>4365.3600000000006</v>
      </c>
      <c r="G10" s="320"/>
      <c r="H10" s="319">
        <f>'F3'!J32</f>
        <v>4350.7800000000007</v>
      </c>
    </row>
    <row r="11" spans="1:8" ht="31.2">
      <c r="A11" s="182" t="s">
        <v>84</v>
      </c>
      <c r="B11" s="121" t="s">
        <v>204</v>
      </c>
      <c r="C11" s="90"/>
      <c r="D11" s="320"/>
      <c r="E11" s="320"/>
      <c r="F11" s="320"/>
      <c r="G11" s="320"/>
      <c r="H11" s="320"/>
    </row>
    <row r="12" spans="1:8">
      <c r="A12" s="119">
        <v>1</v>
      </c>
      <c r="B12" s="124" t="s">
        <v>79</v>
      </c>
      <c r="C12" s="90"/>
      <c r="D12" s="319">
        <f>'F3'!F34</f>
        <v>100</v>
      </c>
      <c r="E12" s="320"/>
      <c r="F12" s="319">
        <f>'F3'!H34</f>
        <v>100</v>
      </c>
      <c r="G12" s="320"/>
      <c r="H12" s="319">
        <f>'F3'!J34</f>
        <v>100</v>
      </c>
    </row>
    <row r="13" spans="1:8" ht="46.8">
      <c r="A13" s="119"/>
      <c r="B13" s="121" t="s">
        <v>205</v>
      </c>
      <c r="C13" s="663"/>
      <c r="D13" s="664">
        <f>SUM(D9:D12)</f>
        <v>7495</v>
      </c>
      <c r="E13" s="665"/>
      <c r="F13" s="664">
        <f>SUM(F9:F12)</f>
        <v>8184.0000000000009</v>
      </c>
      <c r="G13" s="665"/>
      <c r="H13" s="664">
        <f>SUM(H9:H12)</f>
        <v>8157.0000000000009</v>
      </c>
    </row>
    <row r="14" spans="1:8">
      <c r="A14" s="585"/>
      <c r="B14" s="395"/>
      <c r="H14" s="260"/>
    </row>
    <row r="15" spans="1:8">
      <c r="A15" s="640" t="s">
        <v>206</v>
      </c>
      <c r="B15" s="522"/>
      <c r="C15" s="522"/>
      <c r="D15" s="522"/>
      <c r="E15" s="522"/>
      <c r="F15" s="522"/>
      <c r="G15" s="361"/>
      <c r="H15" s="592"/>
    </row>
    <row r="16" spans="1:8">
      <c r="A16" s="313"/>
      <c r="B16" s="361"/>
      <c r="C16" s="361"/>
      <c r="D16" s="361"/>
      <c r="E16" s="361"/>
      <c r="F16" s="361"/>
      <c r="G16" s="361"/>
      <c r="H16" s="592"/>
    </row>
    <row r="17" spans="1:8">
      <c r="A17" s="182" t="s">
        <v>76</v>
      </c>
      <c r="B17" s="121" t="s">
        <v>201</v>
      </c>
      <c r="C17" s="133"/>
      <c r="D17" s="133"/>
      <c r="E17" s="133"/>
      <c r="F17" s="133"/>
      <c r="G17" s="133"/>
      <c r="H17" s="133"/>
    </row>
    <row r="18" spans="1:8" ht="31.2">
      <c r="A18" s="119">
        <v>1</v>
      </c>
      <c r="B18" s="124" t="s">
        <v>202</v>
      </c>
      <c r="C18" s="17">
        <f>'F4'!C7</f>
        <v>554.87343935743559</v>
      </c>
      <c r="D18" s="17">
        <f>'F4'!D7</f>
        <v>557.30769999999995</v>
      </c>
      <c r="E18" s="17">
        <f>'F4'!E7</f>
        <v>530.20658963807966</v>
      </c>
      <c r="F18" s="17">
        <f>'F4'!F7</f>
        <v>530.20658963807966</v>
      </c>
      <c r="G18" s="17">
        <f>'F4'!G7</f>
        <v>1821.42</v>
      </c>
      <c r="H18" s="17">
        <f>'F4'!H7</f>
        <v>844.01722274604606</v>
      </c>
    </row>
    <row r="19" spans="1:8" ht="31.2">
      <c r="A19" s="119">
        <v>2</v>
      </c>
      <c r="B19" s="124" t="s">
        <v>203</v>
      </c>
      <c r="C19" s="17">
        <f>'F4'!C8</f>
        <v>651.37316794133744</v>
      </c>
      <c r="D19" s="17">
        <f>'F4'!D8</f>
        <v>654.23069999999996</v>
      </c>
      <c r="E19" s="17">
        <f>'F4'!E8</f>
        <v>622.41643131426747</v>
      </c>
      <c r="F19" s="17">
        <f>'F4'!F8</f>
        <v>622.41643131426747</v>
      </c>
      <c r="G19" s="17">
        <f>'F4'!G8</f>
        <v>0</v>
      </c>
      <c r="H19" s="17">
        <f>'F4'!H8</f>
        <v>990.80282670188012</v>
      </c>
    </row>
    <row r="20" spans="1:8" ht="31.2">
      <c r="A20" s="182" t="s">
        <v>84</v>
      </c>
      <c r="B20" s="121" t="s">
        <v>209</v>
      </c>
      <c r="C20" s="17"/>
      <c r="D20" s="321"/>
      <c r="E20" s="17"/>
      <c r="F20" s="17"/>
      <c r="G20" s="17"/>
      <c r="H20" s="17"/>
    </row>
    <row r="21" spans="1:8">
      <c r="A21" s="119">
        <v>1</v>
      </c>
      <c r="B21" s="124" t="s">
        <v>79</v>
      </c>
      <c r="C21" s="322">
        <f>'F4'!C12</f>
        <v>25.113392701226758</v>
      </c>
      <c r="D21" s="322">
        <f>'F4'!D12</f>
        <v>19.8216</v>
      </c>
      <c r="E21" s="322">
        <f>'F4'!E12</f>
        <v>23.996979047652758</v>
      </c>
      <c r="F21" s="322">
        <f>'F4'!F12</f>
        <v>23.996979047652758</v>
      </c>
      <c r="G21" s="322">
        <f>'F4'!G12</f>
        <v>0</v>
      </c>
      <c r="H21" s="322">
        <f ca="1">'F4'!H12</f>
        <v>22.772993042670123</v>
      </c>
    </row>
    <row r="22" spans="1:8">
      <c r="A22" s="101" t="s">
        <v>2</v>
      </c>
      <c r="B22" s="101"/>
      <c r="C22" s="666">
        <f>'F1'!D17</f>
        <v>1231.3599999999999</v>
      </c>
      <c r="D22" s="666">
        <f>'F1'!E17</f>
        <v>1231.3599999999999</v>
      </c>
      <c r="E22" s="666">
        <f>'F1'!F17</f>
        <v>1176.6199999999999</v>
      </c>
      <c r="F22" s="666">
        <f>'F1'!G17</f>
        <v>1176.6199999999999</v>
      </c>
      <c r="G22" s="666">
        <f>'F1'!H17</f>
        <v>1821.42</v>
      </c>
      <c r="H22" s="666">
        <f ca="1">'F1'!I17</f>
        <v>1857.5930424905962</v>
      </c>
    </row>
    <row r="23" spans="1:8">
      <c r="A23" s="607"/>
      <c r="H23" s="260"/>
    </row>
    <row r="24" spans="1:8">
      <c r="A24" s="607"/>
      <c r="H24" s="260"/>
    </row>
    <row r="25" spans="1:8">
      <c r="A25" s="607"/>
      <c r="H25" s="260"/>
    </row>
    <row r="26" spans="1:8">
      <c r="A26" s="607"/>
      <c r="H26" s="260"/>
    </row>
    <row r="27" spans="1:8">
      <c r="A27" s="607"/>
      <c r="H27" s="260"/>
    </row>
    <row r="28" spans="1:8">
      <c r="A28" s="607"/>
      <c r="H28" s="260"/>
    </row>
    <row r="29" spans="1:8">
      <c r="A29" s="607"/>
      <c r="H29" s="260"/>
    </row>
    <row r="30" spans="1:8">
      <c r="A30" s="608"/>
      <c r="B30" s="641"/>
      <c r="C30" s="180"/>
      <c r="D30" s="180"/>
      <c r="E30" s="180"/>
      <c r="F30" s="257" t="s">
        <v>105</v>
      </c>
      <c r="G30" s="257"/>
      <c r="H30" s="258"/>
    </row>
  </sheetData>
  <mergeCells count="10">
    <mergeCell ref="A1:H1"/>
    <mergeCell ref="A22:B22"/>
    <mergeCell ref="F30:H30"/>
    <mergeCell ref="A15:F15"/>
    <mergeCell ref="F5:H5"/>
    <mergeCell ref="A6:A7"/>
    <mergeCell ref="B6:B7"/>
    <mergeCell ref="C6:D6"/>
    <mergeCell ref="E6:F6"/>
    <mergeCell ref="G6:H6"/>
  </mergeCells>
  <printOptions horizontalCentered="1"/>
  <pageMargins left="0.78740157480314965" right="0.78740157480314965" top="0.78740157480314965" bottom="0.78740157480314965" header="0" footer="0"/>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56C4D-5FC7-42D7-A6E6-E84C004A275B}">
  <dimension ref="A1:L63"/>
  <sheetViews>
    <sheetView view="pageBreakPreview" topLeftCell="A16" workbookViewId="0">
      <selection activeCell="A27" sqref="A27:J27"/>
    </sheetView>
  </sheetViews>
  <sheetFormatPr defaultRowHeight="15.6"/>
  <cols>
    <col min="1" max="1" width="4.109375" style="350" customWidth="1"/>
    <col min="2" max="3" width="8.88671875" style="350"/>
    <col min="4" max="4" width="14.109375" style="350" customWidth="1"/>
    <col min="5" max="5" width="15.109375" style="350" customWidth="1"/>
    <col min="6" max="6" width="17.5546875" style="350" customWidth="1"/>
    <col min="7" max="10" width="15.109375" style="350" customWidth="1"/>
    <col min="11" max="11" width="18.44140625" style="350" bestFit="1" customWidth="1"/>
    <col min="12" max="12" width="21.33203125" style="350" bestFit="1" customWidth="1"/>
    <col min="13" max="260" width="8.88671875" style="350"/>
    <col min="261" max="261" width="10.6640625" style="350" customWidth="1"/>
    <col min="262" max="516" width="8.88671875" style="350"/>
    <col min="517" max="517" width="10.6640625" style="350" customWidth="1"/>
    <col min="518" max="772" width="8.88671875" style="350"/>
    <col min="773" max="773" width="10.6640625" style="350" customWidth="1"/>
    <col min="774" max="1028" width="8.88671875" style="350"/>
    <col min="1029" max="1029" width="10.6640625" style="350" customWidth="1"/>
    <col min="1030" max="1284" width="8.88671875" style="350"/>
    <col min="1285" max="1285" width="10.6640625" style="350" customWidth="1"/>
    <col min="1286" max="1540" width="8.88671875" style="350"/>
    <col min="1541" max="1541" width="10.6640625" style="350" customWidth="1"/>
    <col min="1542" max="1796" width="8.88671875" style="350"/>
    <col min="1797" max="1797" width="10.6640625" style="350" customWidth="1"/>
    <col min="1798" max="2052" width="8.88671875" style="350"/>
    <col min="2053" max="2053" width="10.6640625" style="350" customWidth="1"/>
    <col min="2054" max="2308" width="8.88671875" style="350"/>
    <col min="2309" max="2309" width="10.6640625" style="350" customWidth="1"/>
    <col min="2310" max="2564" width="8.88671875" style="350"/>
    <col min="2565" max="2565" width="10.6640625" style="350" customWidth="1"/>
    <col min="2566" max="2820" width="8.88671875" style="350"/>
    <col min="2821" max="2821" width="10.6640625" style="350" customWidth="1"/>
    <col min="2822" max="3076" width="8.88671875" style="350"/>
    <col min="3077" max="3077" width="10.6640625" style="350" customWidth="1"/>
    <col min="3078" max="3332" width="8.88671875" style="350"/>
    <col min="3333" max="3333" width="10.6640625" style="350" customWidth="1"/>
    <col min="3334" max="3588" width="8.88671875" style="350"/>
    <col min="3589" max="3589" width="10.6640625" style="350" customWidth="1"/>
    <col min="3590" max="3844" width="8.88671875" style="350"/>
    <col min="3845" max="3845" width="10.6640625" style="350" customWidth="1"/>
    <col min="3846" max="4100" width="8.88671875" style="350"/>
    <col min="4101" max="4101" width="10.6640625" style="350" customWidth="1"/>
    <col min="4102" max="4356" width="8.88671875" style="350"/>
    <col min="4357" max="4357" width="10.6640625" style="350" customWidth="1"/>
    <col min="4358" max="4612" width="8.88671875" style="350"/>
    <col min="4613" max="4613" width="10.6640625" style="350" customWidth="1"/>
    <col min="4614" max="4868" width="8.88671875" style="350"/>
    <col min="4869" max="4869" width="10.6640625" style="350" customWidth="1"/>
    <col min="4870" max="5124" width="8.88671875" style="350"/>
    <col min="5125" max="5125" width="10.6640625" style="350" customWidth="1"/>
    <col min="5126" max="5380" width="8.88671875" style="350"/>
    <col min="5381" max="5381" width="10.6640625" style="350" customWidth="1"/>
    <col min="5382" max="5636" width="8.88671875" style="350"/>
    <col min="5637" max="5637" width="10.6640625" style="350" customWidth="1"/>
    <col min="5638" max="5892" width="8.88671875" style="350"/>
    <col min="5893" max="5893" width="10.6640625" style="350" customWidth="1"/>
    <col min="5894" max="6148" width="8.88671875" style="350"/>
    <col min="6149" max="6149" width="10.6640625" style="350" customWidth="1"/>
    <col min="6150" max="6404" width="8.88671875" style="350"/>
    <col min="6405" max="6405" width="10.6640625" style="350" customWidth="1"/>
    <col min="6406" max="6660" width="8.88671875" style="350"/>
    <col min="6661" max="6661" width="10.6640625" style="350" customWidth="1"/>
    <col min="6662" max="6916" width="8.88671875" style="350"/>
    <col min="6917" max="6917" width="10.6640625" style="350" customWidth="1"/>
    <col min="6918" max="7172" width="8.88671875" style="350"/>
    <col min="7173" max="7173" width="10.6640625" style="350" customWidth="1"/>
    <col min="7174" max="7428" width="8.88671875" style="350"/>
    <col min="7429" max="7429" width="10.6640625" style="350" customWidth="1"/>
    <col min="7430" max="7684" width="8.88671875" style="350"/>
    <col min="7685" max="7685" width="10.6640625" style="350" customWidth="1"/>
    <col min="7686" max="7940" width="8.88671875" style="350"/>
    <col min="7941" max="7941" width="10.6640625" style="350" customWidth="1"/>
    <col min="7942" max="8196" width="8.88671875" style="350"/>
    <col min="8197" max="8197" width="10.6640625" style="350" customWidth="1"/>
    <col min="8198" max="8452" width="8.88671875" style="350"/>
    <col min="8453" max="8453" width="10.6640625" style="350" customWidth="1"/>
    <col min="8454" max="8708" width="8.88671875" style="350"/>
    <col min="8709" max="8709" width="10.6640625" style="350" customWidth="1"/>
    <col min="8710" max="8964" width="8.88671875" style="350"/>
    <col min="8965" max="8965" width="10.6640625" style="350" customWidth="1"/>
    <col min="8966" max="9220" width="8.88671875" style="350"/>
    <col min="9221" max="9221" width="10.6640625" style="350" customWidth="1"/>
    <col min="9222" max="9476" width="8.88671875" style="350"/>
    <col min="9477" max="9477" width="10.6640625" style="350" customWidth="1"/>
    <col min="9478" max="9732" width="8.88671875" style="350"/>
    <col min="9733" max="9733" width="10.6640625" style="350" customWidth="1"/>
    <col min="9734" max="9988" width="8.88671875" style="350"/>
    <col min="9989" max="9989" width="10.6640625" style="350" customWidth="1"/>
    <col min="9990" max="10244" width="8.88671875" style="350"/>
    <col min="10245" max="10245" width="10.6640625" style="350" customWidth="1"/>
    <col min="10246" max="10500" width="8.88671875" style="350"/>
    <col min="10501" max="10501" width="10.6640625" style="350" customWidth="1"/>
    <col min="10502" max="10756" width="8.88671875" style="350"/>
    <col min="10757" max="10757" width="10.6640625" style="350" customWidth="1"/>
    <col min="10758" max="11012" width="8.88671875" style="350"/>
    <col min="11013" max="11013" width="10.6640625" style="350" customWidth="1"/>
    <col min="11014" max="11268" width="8.88671875" style="350"/>
    <col min="11269" max="11269" width="10.6640625" style="350" customWidth="1"/>
    <col min="11270" max="11524" width="8.88671875" style="350"/>
    <col min="11525" max="11525" width="10.6640625" style="350" customWidth="1"/>
    <col min="11526" max="11780" width="8.88671875" style="350"/>
    <col min="11781" max="11781" width="10.6640625" style="350" customWidth="1"/>
    <col min="11782" max="12036" width="8.88671875" style="350"/>
    <col min="12037" max="12037" width="10.6640625" style="350" customWidth="1"/>
    <col min="12038" max="12292" width="8.88671875" style="350"/>
    <col min="12293" max="12293" width="10.6640625" style="350" customWidth="1"/>
    <col min="12294" max="12548" width="8.88671875" style="350"/>
    <col min="12549" max="12549" width="10.6640625" style="350" customWidth="1"/>
    <col min="12550" max="12804" width="8.88671875" style="350"/>
    <col min="12805" max="12805" width="10.6640625" style="350" customWidth="1"/>
    <col min="12806" max="13060" width="8.88671875" style="350"/>
    <col min="13061" max="13061" width="10.6640625" style="350" customWidth="1"/>
    <col min="13062" max="13316" width="8.88671875" style="350"/>
    <col min="13317" max="13317" width="10.6640625" style="350" customWidth="1"/>
    <col min="13318" max="13572" width="8.88671875" style="350"/>
    <col min="13573" max="13573" width="10.6640625" style="350" customWidth="1"/>
    <col min="13574" max="13828" width="8.88671875" style="350"/>
    <col min="13829" max="13829" width="10.6640625" style="350" customWidth="1"/>
    <col min="13830" max="14084" width="8.88671875" style="350"/>
    <col min="14085" max="14085" width="10.6640625" style="350" customWidth="1"/>
    <col min="14086" max="14340" width="8.88671875" style="350"/>
    <col min="14341" max="14341" width="10.6640625" style="350" customWidth="1"/>
    <col min="14342" max="14596" width="8.88671875" style="350"/>
    <col min="14597" max="14597" width="10.6640625" style="350" customWidth="1"/>
    <col min="14598" max="14852" width="8.88671875" style="350"/>
    <col min="14853" max="14853" width="10.6640625" style="350" customWidth="1"/>
    <col min="14854" max="15108" width="8.88671875" style="350"/>
    <col min="15109" max="15109" width="10.6640625" style="350" customWidth="1"/>
    <col min="15110" max="15364" width="8.88671875" style="350"/>
    <col min="15365" max="15365" width="10.6640625" style="350" customWidth="1"/>
    <col min="15366" max="15620" width="8.88671875" style="350"/>
    <col min="15621" max="15621" width="10.6640625" style="350" customWidth="1"/>
    <col min="15622" max="15876" width="8.88671875" style="350"/>
    <col min="15877" max="15877" width="10.6640625" style="350" customWidth="1"/>
    <col min="15878" max="16132" width="8.88671875" style="350"/>
    <col min="16133" max="16133" width="10.6640625" style="350" customWidth="1"/>
    <col min="16134" max="16384" width="8.88671875" style="350"/>
  </cols>
  <sheetData>
    <row r="1" spans="1:12" ht="18">
      <c r="A1" s="642" t="s">
        <v>69</v>
      </c>
      <c r="B1" s="643"/>
      <c r="C1" s="643"/>
      <c r="D1" s="643"/>
      <c r="E1" s="643"/>
      <c r="F1" s="643"/>
      <c r="G1" s="643"/>
      <c r="H1" s="643"/>
      <c r="I1" s="643"/>
      <c r="J1" s="644"/>
    </row>
    <row r="2" spans="1:12">
      <c r="A2" s="645"/>
      <c r="B2" s="379"/>
      <c r="C2" s="379"/>
      <c r="D2" s="379"/>
      <c r="E2" s="379"/>
      <c r="F2" s="379"/>
      <c r="G2" s="379"/>
      <c r="H2" s="379"/>
      <c r="I2" s="379"/>
      <c r="J2" s="646"/>
    </row>
    <row r="3" spans="1:12">
      <c r="A3" s="647" t="s">
        <v>210</v>
      </c>
      <c r="B3" s="565"/>
      <c r="C3" s="565"/>
      <c r="D3" s="565"/>
      <c r="E3" s="565"/>
      <c r="F3" s="565"/>
      <c r="G3" s="565"/>
      <c r="H3" s="565"/>
      <c r="I3" s="435"/>
      <c r="J3" s="648"/>
    </row>
    <row r="4" spans="1:12">
      <c r="A4" s="649"/>
      <c r="B4" s="435"/>
      <c r="C4" s="435"/>
      <c r="D4" s="435"/>
      <c r="E4" s="475"/>
      <c r="F4" s="475"/>
      <c r="G4" s="475"/>
      <c r="H4" s="475"/>
      <c r="I4" s="475"/>
      <c r="J4" s="603" t="s">
        <v>211</v>
      </c>
    </row>
    <row r="5" spans="1:12">
      <c r="A5" s="127" t="s">
        <v>212</v>
      </c>
      <c r="B5" s="127"/>
      <c r="C5" s="127"/>
      <c r="D5" s="127"/>
      <c r="E5" s="127"/>
      <c r="F5" s="127"/>
      <c r="G5" s="127"/>
      <c r="H5" s="127"/>
      <c r="I5" s="127"/>
      <c r="J5" s="127"/>
    </row>
    <row r="6" spans="1:12">
      <c r="A6" s="127"/>
      <c r="B6" s="127" t="s">
        <v>213</v>
      </c>
      <c r="C6" s="127"/>
      <c r="D6" s="127"/>
      <c r="E6" s="170" t="s">
        <v>1445</v>
      </c>
      <c r="F6" s="170"/>
      <c r="G6" s="126" t="s">
        <v>1446</v>
      </c>
      <c r="H6" s="126"/>
      <c r="I6" s="170" t="s">
        <v>1828</v>
      </c>
      <c r="J6" s="170"/>
    </row>
    <row r="7" spans="1:12" ht="31.2">
      <c r="A7" s="127"/>
      <c r="B7" s="127"/>
      <c r="C7" s="127"/>
      <c r="D7" s="127"/>
      <c r="E7" s="87" t="s">
        <v>140</v>
      </c>
      <c r="F7" s="86" t="s">
        <v>15</v>
      </c>
      <c r="G7" s="87" t="s">
        <v>140</v>
      </c>
      <c r="H7" s="106" t="s">
        <v>1588</v>
      </c>
      <c r="I7" s="87" t="s">
        <v>140</v>
      </c>
      <c r="J7" s="87" t="s">
        <v>60</v>
      </c>
    </row>
    <row r="8" spans="1:12">
      <c r="A8" s="129" t="s">
        <v>76</v>
      </c>
      <c r="B8" s="315" t="s">
        <v>215</v>
      </c>
      <c r="C8" s="315"/>
      <c r="D8" s="315"/>
      <c r="E8" s="129"/>
      <c r="F8" s="129"/>
      <c r="G8" s="129"/>
      <c r="H8" s="129"/>
      <c r="I8" s="129"/>
      <c r="J8" s="129"/>
    </row>
    <row r="9" spans="1:12">
      <c r="A9" s="129">
        <v>1</v>
      </c>
      <c r="B9" s="310" t="s">
        <v>216</v>
      </c>
      <c r="C9" s="315"/>
      <c r="D9" s="315"/>
      <c r="E9" s="667">
        <v>13779.26</v>
      </c>
      <c r="F9" s="667">
        <v>13360.566683918585</v>
      </c>
      <c r="G9" s="34"/>
      <c r="H9" s="34">
        <v>14918.670764680219</v>
      </c>
      <c r="I9" s="34"/>
      <c r="J9" s="34">
        <v>16620.83745437062</v>
      </c>
    </row>
    <row r="10" spans="1:12">
      <c r="A10" s="129">
        <v>2</v>
      </c>
      <c r="B10" s="310" t="s">
        <v>217</v>
      </c>
      <c r="C10" s="315"/>
      <c r="D10" s="315"/>
      <c r="E10" s="667">
        <v>16055.42</v>
      </c>
      <c r="F10" s="667">
        <v>15718.606892802294</v>
      </c>
      <c r="G10" s="34"/>
      <c r="H10" s="34">
        <v>18204.07470936529</v>
      </c>
      <c r="I10" s="34"/>
      <c r="J10" s="34">
        <v>19679.074646252593</v>
      </c>
    </row>
    <row r="11" spans="1:12">
      <c r="A11" s="129" t="s">
        <v>84</v>
      </c>
      <c r="B11" s="310" t="s">
        <v>219</v>
      </c>
      <c r="C11" s="315"/>
      <c r="D11" s="315"/>
      <c r="E11" s="34"/>
      <c r="F11" s="34"/>
      <c r="G11" s="34"/>
      <c r="H11" s="34"/>
      <c r="I11" s="34"/>
      <c r="J11" s="34"/>
      <c r="K11" s="567"/>
      <c r="L11" s="567"/>
    </row>
    <row r="12" spans="1:12">
      <c r="A12" s="129">
        <v>1</v>
      </c>
      <c r="B12" s="340" t="s">
        <v>79</v>
      </c>
      <c r="C12" s="340"/>
      <c r="D12" s="340"/>
      <c r="E12" s="34"/>
      <c r="F12" s="34"/>
      <c r="G12" s="34"/>
      <c r="H12" s="34"/>
      <c r="I12" s="34"/>
      <c r="J12" s="34"/>
      <c r="K12" s="484"/>
      <c r="L12" s="366"/>
    </row>
    <row r="13" spans="1:12">
      <c r="A13" s="129"/>
      <c r="B13" s="315" t="s">
        <v>220</v>
      </c>
      <c r="C13" s="315"/>
      <c r="D13" s="315"/>
      <c r="E13" s="34"/>
      <c r="F13" s="35">
        <f>SUM(F9:F12)</f>
        <v>29079.173576720881</v>
      </c>
      <c r="G13" s="34"/>
      <c r="H13" s="35">
        <f>SUM(H9:H12)</f>
        <v>33122.745474045507</v>
      </c>
      <c r="I13" s="34"/>
      <c r="J13" s="35">
        <f>SUM(J9:J12)</f>
        <v>36299.912100623216</v>
      </c>
      <c r="K13" s="380"/>
      <c r="L13" s="566"/>
    </row>
    <row r="14" spans="1:12">
      <c r="A14" s="650"/>
      <c r="B14" s="379"/>
      <c r="C14" s="379"/>
      <c r="D14" s="379"/>
      <c r="E14" s="378"/>
      <c r="F14" s="378"/>
      <c r="G14" s="378"/>
      <c r="H14" s="378"/>
      <c r="I14" s="378"/>
      <c r="J14" s="651"/>
      <c r="K14" s="380"/>
      <c r="L14" s="566"/>
    </row>
    <row r="15" spans="1:12">
      <c r="A15" s="650"/>
      <c r="B15" s="379"/>
      <c r="C15" s="379"/>
      <c r="D15" s="379"/>
      <c r="E15" s="378"/>
      <c r="F15" s="378"/>
      <c r="G15" s="378"/>
      <c r="H15" s="378"/>
      <c r="I15" s="378"/>
      <c r="J15" s="651"/>
      <c r="K15" s="380"/>
      <c r="L15" s="566"/>
    </row>
    <row r="16" spans="1:12">
      <c r="A16" s="127" t="s">
        <v>221</v>
      </c>
      <c r="B16" s="127"/>
      <c r="C16" s="127"/>
      <c r="D16" s="127"/>
      <c r="E16" s="127"/>
      <c r="F16" s="127"/>
      <c r="G16" s="127"/>
      <c r="H16" s="127"/>
      <c r="I16" s="127"/>
      <c r="J16" s="127"/>
    </row>
    <row r="17" spans="1:12">
      <c r="A17" s="127"/>
      <c r="B17" s="127" t="s">
        <v>213</v>
      </c>
      <c r="C17" s="127"/>
      <c r="D17" s="127"/>
      <c r="E17" s="170" t="s">
        <v>1445</v>
      </c>
      <c r="F17" s="170"/>
      <c r="G17" s="126" t="s">
        <v>1446</v>
      </c>
      <c r="H17" s="126"/>
      <c r="I17" s="170" t="s">
        <v>1828</v>
      </c>
      <c r="J17" s="170"/>
    </row>
    <row r="18" spans="1:12" ht="31.2">
      <c r="A18" s="127"/>
      <c r="B18" s="127"/>
      <c r="C18" s="127"/>
      <c r="D18" s="127"/>
      <c r="E18" s="87" t="s">
        <v>140</v>
      </c>
      <c r="F18" s="86" t="s">
        <v>15</v>
      </c>
      <c r="G18" s="87" t="s">
        <v>140</v>
      </c>
      <c r="H18" s="106" t="s">
        <v>1588</v>
      </c>
      <c r="I18" s="87" t="s">
        <v>140</v>
      </c>
      <c r="J18" s="87" t="s">
        <v>60</v>
      </c>
      <c r="L18" s="442"/>
    </row>
    <row r="19" spans="1:12">
      <c r="A19" s="129" t="s">
        <v>76</v>
      </c>
      <c r="B19" s="127" t="s">
        <v>215</v>
      </c>
      <c r="C19" s="127"/>
      <c r="D19" s="127"/>
      <c r="E19" s="129"/>
      <c r="F19" s="129"/>
      <c r="G19" s="129"/>
      <c r="H19" s="129"/>
      <c r="I19" s="129"/>
      <c r="J19" s="129"/>
    </row>
    <row r="20" spans="1:12">
      <c r="A20" s="129">
        <v>1</v>
      </c>
      <c r="B20" s="310" t="s">
        <v>216</v>
      </c>
      <c r="C20" s="315"/>
      <c r="D20" s="315"/>
      <c r="E20" s="667">
        <v>12220540</v>
      </c>
      <c r="F20" s="667">
        <v>12152255.320999999</v>
      </c>
      <c r="G20" s="34"/>
      <c r="H20" s="34">
        <v>13240538.194658384</v>
      </c>
      <c r="I20" s="34"/>
      <c r="J20" s="34">
        <v>14265716.332916984</v>
      </c>
    </row>
    <row r="21" spans="1:12">
      <c r="A21" s="129">
        <v>2</v>
      </c>
      <c r="B21" s="310" t="s">
        <v>217</v>
      </c>
      <c r="C21" s="315"/>
      <c r="D21" s="315"/>
      <c r="E21" s="667">
        <v>12718801</v>
      </c>
      <c r="F21" s="667">
        <v>11833826.534</v>
      </c>
      <c r="G21" s="34"/>
      <c r="H21" s="34">
        <v>12701745.171128742</v>
      </c>
      <c r="I21" s="34"/>
      <c r="J21" s="34">
        <v>13295498.594250824</v>
      </c>
    </row>
    <row r="22" spans="1:12">
      <c r="A22" s="129" t="s">
        <v>84</v>
      </c>
      <c r="B22" s="310" t="s">
        <v>219</v>
      </c>
      <c r="C22" s="315"/>
      <c r="D22" s="315"/>
      <c r="E22" s="34"/>
      <c r="F22" s="34"/>
      <c r="G22" s="34"/>
      <c r="H22" s="34"/>
      <c r="I22" s="34"/>
      <c r="J22" s="34"/>
    </row>
    <row r="23" spans="1:12">
      <c r="A23" s="129">
        <v>1</v>
      </c>
      <c r="B23" s="316" t="s">
        <v>79</v>
      </c>
      <c r="C23" s="316"/>
      <c r="D23" s="316"/>
      <c r="E23" s="34"/>
      <c r="F23" s="34">
        <v>0</v>
      </c>
      <c r="G23" s="34"/>
      <c r="H23" s="34">
        <v>0</v>
      </c>
      <c r="I23" s="34"/>
      <c r="J23" s="34">
        <v>0</v>
      </c>
      <c r="K23" s="453"/>
    </row>
    <row r="24" spans="1:12">
      <c r="A24" s="129"/>
      <c r="B24" s="315" t="s">
        <v>220</v>
      </c>
      <c r="C24" s="315"/>
      <c r="D24" s="315"/>
      <c r="E24" s="35">
        <f>SUM(E20:E23)</f>
        <v>24939341</v>
      </c>
      <c r="F24" s="35">
        <f>SUM(F20:F23)</f>
        <v>23986081.854999997</v>
      </c>
      <c r="G24" s="35"/>
      <c r="H24" s="35">
        <f>SUM(H20:H23)</f>
        <v>25942283.365787126</v>
      </c>
      <c r="I24" s="35"/>
      <c r="J24" s="35">
        <f>SUM(J20:J23)</f>
        <v>27561214.92716781</v>
      </c>
    </row>
    <row r="25" spans="1:12">
      <c r="A25" s="650"/>
      <c r="B25" s="378"/>
      <c r="C25" s="378"/>
      <c r="D25" s="378"/>
      <c r="E25" s="378"/>
      <c r="F25" s="378"/>
      <c r="G25" s="378"/>
      <c r="H25" s="378"/>
      <c r="I25" s="378"/>
      <c r="J25" s="651"/>
    </row>
    <row r="26" spans="1:12">
      <c r="A26" s="650"/>
      <c r="B26" s="378"/>
      <c r="C26" s="378"/>
      <c r="D26" s="378"/>
      <c r="E26" s="378"/>
      <c r="F26" s="378"/>
      <c r="G26" s="378"/>
      <c r="H26" s="378"/>
      <c r="I26" s="378"/>
      <c r="J26" s="651"/>
    </row>
    <row r="27" spans="1:12">
      <c r="A27" s="127" t="s">
        <v>222</v>
      </c>
      <c r="B27" s="127"/>
      <c r="C27" s="127"/>
      <c r="D27" s="127"/>
      <c r="E27" s="127"/>
      <c r="F27" s="127"/>
      <c r="G27" s="127"/>
      <c r="H27" s="127"/>
      <c r="I27" s="127"/>
      <c r="J27" s="127"/>
    </row>
    <row r="28" spans="1:12">
      <c r="A28" s="127"/>
      <c r="B28" s="127" t="s">
        <v>213</v>
      </c>
      <c r="C28" s="127"/>
      <c r="D28" s="127"/>
      <c r="E28" s="170" t="s">
        <v>1445</v>
      </c>
      <c r="F28" s="170"/>
      <c r="G28" s="126" t="s">
        <v>1446</v>
      </c>
      <c r="H28" s="126"/>
      <c r="I28" s="170" t="s">
        <v>1828</v>
      </c>
      <c r="J28" s="170"/>
    </row>
    <row r="29" spans="1:12" ht="31.2">
      <c r="A29" s="127"/>
      <c r="B29" s="127"/>
      <c r="C29" s="127"/>
      <c r="D29" s="127"/>
      <c r="E29" s="87" t="s">
        <v>140</v>
      </c>
      <c r="F29" s="86" t="s">
        <v>15</v>
      </c>
      <c r="G29" s="87" t="s">
        <v>140</v>
      </c>
      <c r="H29" s="106" t="s">
        <v>1588</v>
      </c>
      <c r="I29" s="87" t="s">
        <v>140</v>
      </c>
      <c r="J29" s="87" t="s">
        <v>60</v>
      </c>
    </row>
    <row r="30" spans="1:12">
      <c r="A30" s="129" t="s">
        <v>76</v>
      </c>
      <c r="B30" s="127" t="s">
        <v>215</v>
      </c>
      <c r="C30" s="127"/>
      <c r="D30" s="127"/>
      <c r="E30" s="129"/>
      <c r="F30" s="129"/>
      <c r="G30" s="129"/>
      <c r="H30" s="129"/>
      <c r="I30" s="129"/>
      <c r="J30" s="129"/>
    </row>
    <row r="31" spans="1:12">
      <c r="A31" s="129">
        <v>1</v>
      </c>
      <c r="B31" s="310" t="s">
        <v>216</v>
      </c>
      <c r="C31" s="315"/>
      <c r="D31" s="315"/>
      <c r="E31" s="317"/>
      <c r="F31" s="318">
        <v>3401.7000000000003</v>
      </c>
      <c r="G31" s="118"/>
      <c r="H31" s="318">
        <v>3718.6400000000003</v>
      </c>
      <c r="I31" s="118"/>
      <c r="J31" s="318">
        <v>3706.2200000000003</v>
      </c>
      <c r="K31" s="453"/>
    </row>
    <row r="32" spans="1:12">
      <c r="A32" s="129">
        <v>2</v>
      </c>
      <c r="B32" s="310" t="s">
        <v>217</v>
      </c>
      <c r="C32" s="315"/>
      <c r="D32" s="315"/>
      <c r="E32" s="317"/>
      <c r="F32" s="318">
        <v>3993.3</v>
      </c>
      <c r="G32" s="118"/>
      <c r="H32" s="318">
        <v>4365.3600000000006</v>
      </c>
      <c r="I32" s="118"/>
      <c r="J32" s="318">
        <v>4350.7800000000007</v>
      </c>
    </row>
    <row r="33" spans="1:10">
      <c r="A33" s="129" t="s">
        <v>84</v>
      </c>
      <c r="B33" s="310" t="s">
        <v>219</v>
      </c>
      <c r="C33" s="315"/>
      <c r="D33" s="315"/>
      <c r="E33" s="317"/>
      <c r="F33" s="317"/>
      <c r="G33" s="317"/>
      <c r="H33" s="317"/>
      <c r="I33" s="317"/>
      <c r="J33" s="317"/>
    </row>
    <row r="34" spans="1:10">
      <c r="A34" s="129">
        <v>1</v>
      </c>
      <c r="B34" s="316" t="s">
        <v>79</v>
      </c>
      <c r="C34" s="316"/>
      <c r="D34" s="316"/>
      <c r="E34" s="317"/>
      <c r="F34" s="318">
        <v>100</v>
      </c>
      <c r="G34" s="36"/>
      <c r="H34" s="318">
        <v>100</v>
      </c>
      <c r="I34" s="36"/>
      <c r="J34" s="318">
        <v>100</v>
      </c>
    </row>
    <row r="35" spans="1:10">
      <c r="A35" s="129"/>
      <c r="B35" s="315" t="s">
        <v>220</v>
      </c>
      <c r="C35" s="315"/>
      <c r="D35" s="315"/>
      <c r="E35" s="317"/>
      <c r="F35" s="317">
        <f>F31+F34+F32</f>
        <v>7495</v>
      </c>
      <c r="G35" s="317"/>
      <c r="H35" s="317">
        <f>H31+H34+H32</f>
        <v>8184.0000000000009</v>
      </c>
      <c r="I35" s="317"/>
      <c r="J35" s="317">
        <f>J31+J34+J32</f>
        <v>8157.0000000000009</v>
      </c>
    </row>
    <row r="37" spans="1:10" hidden="1">
      <c r="A37" s="400" t="s">
        <v>1739</v>
      </c>
      <c r="B37" s="400"/>
      <c r="C37" s="400"/>
      <c r="D37" s="400"/>
      <c r="E37" s="400"/>
      <c r="F37" s="400"/>
      <c r="G37" s="400"/>
      <c r="H37" s="400"/>
      <c r="I37" s="400"/>
      <c r="J37" s="400"/>
    </row>
    <row r="38" spans="1:10" hidden="1">
      <c r="A38" s="400"/>
      <c r="B38" s="400" t="s">
        <v>213</v>
      </c>
      <c r="C38" s="400"/>
      <c r="D38" s="400"/>
      <c r="E38" s="417" t="s">
        <v>1445</v>
      </c>
      <c r="F38" s="417"/>
      <c r="G38" s="399" t="s">
        <v>1446</v>
      </c>
      <c r="H38" s="399"/>
      <c r="I38" s="417" t="s">
        <v>1828</v>
      </c>
      <c r="J38" s="417"/>
    </row>
    <row r="39" spans="1:10" ht="31.2" hidden="1">
      <c r="A39" s="400"/>
      <c r="B39" s="400"/>
      <c r="C39" s="400"/>
      <c r="D39" s="400"/>
      <c r="E39" s="361" t="s">
        <v>140</v>
      </c>
      <c r="F39" s="360" t="s">
        <v>15</v>
      </c>
      <c r="G39" s="361" t="s">
        <v>140</v>
      </c>
      <c r="H39" s="375" t="s">
        <v>1588</v>
      </c>
      <c r="I39" s="361" t="s">
        <v>140</v>
      </c>
      <c r="J39" s="361" t="s">
        <v>60</v>
      </c>
    </row>
    <row r="40" spans="1:10" hidden="1">
      <c r="A40" s="378" t="s">
        <v>76</v>
      </c>
      <c r="B40" s="400" t="s">
        <v>215</v>
      </c>
      <c r="C40" s="400"/>
      <c r="D40" s="400"/>
      <c r="E40" s="378"/>
      <c r="F40" s="378"/>
      <c r="G40" s="378"/>
      <c r="H40" s="378"/>
      <c r="I40" s="378"/>
      <c r="J40" s="378"/>
    </row>
    <row r="41" spans="1:10" hidden="1">
      <c r="A41" s="378">
        <v>1</v>
      </c>
      <c r="B41" s="557" t="s">
        <v>216</v>
      </c>
      <c r="C41" s="370"/>
      <c r="D41" s="370"/>
      <c r="E41" s="568"/>
      <c r="F41" s="569"/>
      <c r="G41" s="387"/>
      <c r="H41" s="569"/>
      <c r="I41" s="387"/>
      <c r="J41" s="569"/>
    </row>
    <row r="42" spans="1:10" hidden="1">
      <c r="A42" s="378">
        <v>2</v>
      </c>
      <c r="B42" s="557" t="s">
        <v>217</v>
      </c>
      <c r="C42" s="370"/>
      <c r="D42" s="370"/>
      <c r="E42" s="568"/>
      <c r="F42" s="569"/>
      <c r="G42" s="387"/>
      <c r="H42" s="569"/>
      <c r="I42" s="387"/>
      <c r="J42" s="569"/>
    </row>
    <row r="43" spans="1:10" hidden="1">
      <c r="A43" s="378">
        <v>3</v>
      </c>
      <c r="B43" s="370" t="s">
        <v>218</v>
      </c>
      <c r="C43" s="370"/>
      <c r="D43" s="370"/>
      <c r="E43" s="568"/>
      <c r="F43" s="568"/>
      <c r="G43" s="568"/>
      <c r="H43" s="568"/>
      <c r="I43" s="568"/>
      <c r="J43" s="568"/>
    </row>
    <row r="44" spans="1:10" hidden="1">
      <c r="A44" s="378"/>
      <c r="B44" s="370"/>
      <c r="C44" s="370"/>
      <c r="D44" s="370"/>
      <c r="E44" s="568"/>
      <c r="F44" s="568"/>
      <c r="G44" s="568"/>
      <c r="H44" s="568"/>
      <c r="I44" s="568"/>
      <c r="J44" s="568"/>
    </row>
    <row r="45" spans="1:10" hidden="1">
      <c r="A45" s="378"/>
      <c r="B45" s="370"/>
      <c r="C45" s="370"/>
      <c r="D45" s="370"/>
      <c r="E45" s="568"/>
      <c r="F45" s="568"/>
      <c r="G45" s="568"/>
      <c r="H45" s="568"/>
      <c r="I45" s="568"/>
      <c r="J45" s="568"/>
    </row>
    <row r="46" spans="1:10" hidden="1">
      <c r="A46" s="378" t="s">
        <v>84</v>
      </c>
      <c r="B46" s="557" t="s">
        <v>219</v>
      </c>
      <c r="C46" s="370"/>
      <c r="D46" s="370"/>
      <c r="E46" s="568"/>
      <c r="F46" s="568"/>
      <c r="G46" s="568"/>
      <c r="H46" s="568"/>
      <c r="I46" s="568"/>
      <c r="J46" s="568"/>
    </row>
    <row r="47" spans="1:10" hidden="1">
      <c r="A47" s="378">
        <v>1</v>
      </c>
      <c r="B47" s="398" t="s">
        <v>79</v>
      </c>
      <c r="C47" s="398"/>
      <c r="D47" s="398"/>
      <c r="E47" s="568"/>
      <c r="F47" s="569"/>
      <c r="G47" s="570"/>
      <c r="H47" s="569"/>
      <c r="I47" s="570"/>
      <c r="J47" s="569"/>
    </row>
    <row r="48" spans="1:10" hidden="1">
      <c r="A48" s="378">
        <v>2</v>
      </c>
      <c r="B48" s="370"/>
      <c r="C48" s="370"/>
      <c r="D48" s="370"/>
      <c r="E48" s="568"/>
      <c r="F48" s="568"/>
      <c r="G48" s="568"/>
      <c r="H48" s="568"/>
      <c r="I48" s="568"/>
      <c r="J48" s="568"/>
    </row>
    <row r="49" spans="1:10" hidden="1">
      <c r="A49" s="378"/>
      <c r="B49" s="370" t="s">
        <v>220</v>
      </c>
      <c r="C49" s="370"/>
      <c r="D49" s="370"/>
      <c r="E49" s="568"/>
      <c r="F49" s="568"/>
      <c r="G49" s="568"/>
      <c r="H49" s="568"/>
      <c r="I49" s="568"/>
      <c r="J49" s="568"/>
    </row>
    <row r="50" spans="1:10" hidden="1"/>
    <row r="51" spans="1:10" hidden="1">
      <c r="A51" s="400" t="s">
        <v>1740</v>
      </c>
      <c r="B51" s="400"/>
      <c r="C51" s="400"/>
      <c r="D51" s="400"/>
      <c r="E51" s="400"/>
      <c r="F51" s="400"/>
      <c r="G51" s="400"/>
      <c r="H51" s="400"/>
      <c r="I51" s="400"/>
      <c r="J51" s="400"/>
    </row>
    <row r="52" spans="1:10" hidden="1">
      <c r="A52" s="400"/>
      <c r="B52" s="400" t="s">
        <v>213</v>
      </c>
      <c r="C52" s="400"/>
      <c r="D52" s="400"/>
      <c r="E52" s="417" t="s">
        <v>1445</v>
      </c>
      <c r="F52" s="417"/>
      <c r="G52" s="399" t="s">
        <v>1446</v>
      </c>
      <c r="H52" s="399"/>
      <c r="I52" s="417" t="s">
        <v>1828</v>
      </c>
      <c r="J52" s="417"/>
    </row>
    <row r="53" spans="1:10" ht="31.2" hidden="1">
      <c r="A53" s="400"/>
      <c r="B53" s="400"/>
      <c r="C53" s="400"/>
      <c r="D53" s="400"/>
      <c r="E53" s="361" t="s">
        <v>140</v>
      </c>
      <c r="F53" s="360" t="s">
        <v>15</v>
      </c>
      <c r="G53" s="361" t="s">
        <v>140</v>
      </c>
      <c r="H53" s="375" t="s">
        <v>1588</v>
      </c>
      <c r="I53" s="361" t="s">
        <v>140</v>
      </c>
      <c r="J53" s="361" t="s">
        <v>60</v>
      </c>
    </row>
    <row r="54" spans="1:10" hidden="1">
      <c r="A54" s="378" t="s">
        <v>76</v>
      </c>
      <c r="B54" s="400" t="s">
        <v>215</v>
      </c>
      <c r="C54" s="400"/>
      <c r="D54" s="400"/>
      <c r="E54" s="378"/>
      <c r="F54" s="378"/>
      <c r="G54" s="378"/>
      <c r="H54" s="378"/>
      <c r="I54" s="378"/>
      <c r="J54" s="378"/>
    </row>
    <row r="55" spans="1:10" hidden="1">
      <c r="A55" s="378">
        <v>1</v>
      </c>
      <c r="B55" s="557" t="s">
        <v>216</v>
      </c>
      <c r="C55" s="370"/>
      <c r="D55" s="370"/>
      <c r="E55" s="568"/>
      <c r="F55" s="569"/>
      <c r="G55" s="387"/>
      <c r="H55" s="569"/>
      <c r="I55" s="387"/>
      <c r="J55" s="569"/>
    </row>
    <row r="56" spans="1:10" hidden="1">
      <c r="A56" s="378">
        <v>2</v>
      </c>
      <c r="B56" s="557" t="s">
        <v>217</v>
      </c>
      <c r="C56" s="370"/>
      <c r="D56" s="370"/>
      <c r="E56" s="568"/>
      <c r="F56" s="569"/>
      <c r="G56" s="387"/>
      <c r="H56" s="569"/>
      <c r="I56" s="387"/>
      <c r="J56" s="569"/>
    </row>
    <row r="57" spans="1:10" hidden="1">
      <c r="A57" s="378">
        <v>3</v>
      </c>
      <c r="B57" s="370" t="s">
        <v>218</v>
      </c>
      <c r="C57" s="370"/>
      <c r="D57" s="370"/>
      <c r="E57" s="568"/>
      <c r="F57" s="568"/>
      <c r="G57" s="568"/>
      <c r="H57" s="568"/>
      <c r="I57" s="568"/>
      <c r="J57" s="568"/>
    </row>
    <row r="58" spans="1:10" hidden="1">
      <c r="A58" s="378"/>
      <c r="B58" s="370"/>
      <c r="C58" s="370"/>
      <c r="D58" s="370"/>
      <c r="E58" s="568"/>
      <c r="F58" s="568"/>
      <c r="G58" s="568"/>
      <c r="H58" s="568"/>
      <c r="I58" s="568"/>
      <c r="J58" s="568"/>
    </row>
    <row r="59" spans="1:10" hidden="1">
      <c r="A59" s="378"/>
      <c r="B59" s="370"/>
      <c r="C59" s="370"/>
      <c r="D59" s="370"/>
      <c r="E59" s="568"/>
      <c r="F59" s="568"/>
      <c r="G59" s="568"/>
      <c r="H59" s="568"/>
      <c r="I59" s="568"/>
      <c r="J59" s="568"/>
    </row>
    <row r="60" spans="1:10" hidden="1">
      <c r="A60" s="378" t="s">
        <v>84</v>
      </c>
      <c r="B60" s="557" t="s">
        <v>219</v>
      </c>
      <c r="C60" s="370"/>
      <c r="D60" s="370"/>
      <c r="E60" s="568"/>
      <c r="F60" s="568"/>
      <c r="G60" s="568"/>
      <c r="H60" s="568"/>
      <c r="I60" s="568"/>
      <c r="J60" s="568"/>
    </row>
    <row r="61" spans="1:10" hidden="1">
      <c r="A61" s="378">
        <v>1</v>
      </c>
      <c r="B61" s="398" t="s">
        <v>79</v>
      </c>
      <c r="C61" s="398"/>
      <c r="D61" s="398"/>
      <c r="E61" s="568"/>
      <c r="F61" s="569"/>
      <c r="G61" s="570"/>
      <c r="H61" s="569"/>
      <c r="I61" s="570"/>
      <c r="J61" s="569"/>
    </row>
    <row r="62" spans="1:10" hidden="1">
      <c r="A62" s="378">
        <v>2</v>
      </c>
      <c r="B62" s="370"/>
      <c r="C62" s="370"/>
      <c r="D62" s="370"/>
      <c r="E62" s="568"/>
      <c r="F62" s="568"/>
      <c r="G62" s="568"/>
      <c r="H62" s="568"/>
      <c r="I62" s="568"/>
      <c r="J62" s="568"/>
    </row>
    <row r="63" spans="1:10" hidden="1">
      <c r="A63" s="378"/>
      <c r="B63" s="370" t="s">
        <v>220</v>
      </c>
      <c r="C63" s="370"/>
      <c r="D63" s="370"/>
      <c r="E63" s="568"/>
      <c r="F63" s="568"/>
      <c r="G63" s="568"/>
      <c r="H63" s="568"/>
      <c r="I63" s="568"/>
      <c r="J63" s="568"/>
    </row>
  </sheetData>
  <mergeCells count="70">
    <mergeCell ref="B59:D59"/>
    <mergeCell ref="B60:D60"/>
    <mergeCell ref="B61:D61"/>
    <mergeCell ref="B62:D62"/>
    <mergeCell ref="B63:D63"/>
    <mergeCell ref="B54:D54"/>
    <mergeCell ref="B55:D55"/>
    <mergeCell ref="B56:D56"/>
    <mergeCell ref="B57:D57"/>
    <mergeCell ref="B58:D58"/>
    <mergeCell ref="A52:A53"/>
    <mergeCell ref="B52:D53"/>
    <mergeCell ref="E52:F52"/>
    <mergeCell ref="G52:H52"/>
    <mergeCell ref="I52:J52"/>
    <mergeCell ref="B46:D46"/>
    <mergeCell ref="B47:D47"/>
    <mergeCell ref="B48:D48"/>
    <mergeCell ref="B49:D49"/>
    <mergeCell ref="A51:J51"/>
    <mergeCell ref="B41:D41"/>
    <mergeCell ref="B42:D42"/>
    <mergeCell ref="B43:D43"/>
    <mergeCell ref="B44:D44"/>
    <mergeCell ref="B45:D45"/>
    <mergeCell ref="A1:J1"/>
    <mergeCell ref="A3:H3"/>
    <mergeCell ref="A5:J5"/>
    <mergeCell ref="A6:A7"/>
    <mergeCell ref="B6:D7"/>
    <mergeCell ref="E6:F6"/>
    <mergeCell ref="G6:H6"/>
    <mergeCell ref="B8:D8"/>
    <mergeCell ref="B9:D9"/>
    <mergeCell ref="B10:D10"/>
    <mergeCell ref="I6:J6"/>
    <mergeCell ref="B11:D11"/>
    <mergeCell ref="B12:D12"/>
    <mergeCell ref="B13:D13"/>
    <mergeCell ref="A16:J16"/>
    <mergeCell ref="A17:A18"/>
    <mergeCell ref="B17:D18"/>
    <mergeCell ref="E17:F17"/>
    <mergeCell ref="G17:H17"/>
    <mergeCell ref="B19:D19"/>
    <mergeCell ref="B20:D20"/>
    <mergeCell ref="B21:D21"/>
    <mergeCell ref="I17:J17"/>
    <mergeCell ref="B22:D22"/>
    <mergeCell ref="B23:D23"/>
    <mergeCell ref="B24:D24"/>
    <mergeCell ref="A27:J27"/>
    <mergeCell ref="A28:A29"/>
    <mergeCell ref="B28:D29"/>
    <mergeCell ref="E28:F28"/>
    <mergeCell ref="G28:H28"/>
    <mergeCell ref="B30:D30"/>
    <mergeCell ref="B31:D31"/>
    <mergeCell ref="B32:D32"/>
    <mergeCell ref="I28:J28"/>
    <mergeCell ref="I38:J38"/>
    <mergeCell ref="B33:D33"/>
    <mergeCell ref="B34:D34"/>
    <mergeCell ref="B35:D35"/>
    <mergeCell ref="A37:J37"/>
    <mergeCell ref="B40:D40"/>
    <mergeCell ref="A38:A39"/>
    <mergeCell ref="B38:D39"/>
    <mergeCell ref="E38:F38"/>
    <mergeCell ref="G38:H38"/>
  </mergeCells>
  <printOptions horizontalCentered="1"/>
  <pageMargins left="0.78740157480314965" right="0.78740157480314965" top="0.78740157480314965" bottom="0.78740157480314965" header="0" footer="0"/>
  <pageSetup paperSize="9" scale="75" orientation="landscape" r:id="rId1"/>
  <rowBreaks count="2" manualBreakCount="2">
    <brk id="15" max="9" man="1"/>
    <brk id="35"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55</vt:i4>
      </vt:variant>
    </vt:vector>
  </HeadingPairs>
  <TitlesOfParts>
    <vt:vector size="119" baseType="lpstr">
      <vt:lpstr>Sheet</vt:lpstr>
      <vt:lpstr>Index</vt:lpstr>
      <vt:lpstr>S1</vt:lpstr>
      <vt:lpstr>S2</vt:lpstr>
      <vt:lpstr>S3</vt:lpstr>
      <vt:lpstr>F1</vt:lpstr>
      <vt:lpstr>Carrying Cost</vt:lpstr>
      <vt:lpstr>F2</vt:lpstr>
      <vt:lpstr>F3</vt:lpstr>
      <vt:lpstr>F4</vt:lpstr>
      <vt:lpstr>F5-1</vt:lpstr>
      <vt:lpstr>F5-2</vt:lpstr>
      <vt:lpstr>F5-3</vt:lpstr>
      <vt:lpstr>F5-4</vt:lpstr>
      <vt:lpstr>F5-5</vt:lpstr>
      <vt:lpstr>F5-6</vt:lpstr>
      <vt:lpstr>F5-7</vt:lpstr>
      <vt:lpstr>F5-8</vt:lpstr>
      <vt:lpstr>F5-9</vt:lpstr>
      <vt:lpstr>F6</vt:lpstr>
      <vt:lpstr>F7-1</vt:lpstr>
      <vt:lpstr>F7-2</vt:lpstr>
      <vt:lpstr>F7-3</vt:lpstr>
      <vt:lpstr>F7-4</vt:lpstr>
      <vt:lpstr>F8</vt:lpstr>
      <vt:lpstr>F9</vt:lpstr>
      <vt:lpstr>F9-1</vt:lpstr>
      <vt:lpstr>F9-2</vt:lpstr>
      <vt:lpstr>F9-3</vt:lpstr>
      <vt:lpstr>F10</vt:lpstr>
      <vt:lpstr>F11</vt:lpstr>
      <vt:lpstr>F12</vt:lpstr>
      <vt:lpstr>F13</vt:lpstr>
      <vt:lpstr>Sharing of Gains-Losses</vt:lpstr>
      <vt:lpstr>F14-1</vt:lpstr>
      <vt:lpstr>F14-2</vt:lpstr>
      <vt:lpstr>F14-3</vt:lpstr>
      <vt:lpstr>F14-4</vt:lpstr>
      <vt:lpstr>F15</vt:lpstr>
      <vt:lpstr>F16</vt:lpstr>
      <vt:lpstr>F17</vt:lpstr>
      <vt:lpstr>F18</vt:lpstr>
      <vt:lpstr>F19</vt:lpstr>
      <vt:lpstr>F20</vt:lpstr>
      <vt:lpstr>F21</vt:lpstr>
      <vt:lpstr>F22</vt:lpstr>
      <vt:lpstr>F23</vt:lpstr>
      <vt:lpstr>F24</vt:lpstr>
      <vt:lpstr>Incentive</vt:lpstr>
      <vt:lpstr>P1</vt:lpstr>
      <vt:lpstr>P2A </vt:lpstr>
      <vt:lpstr>P2B</vt:lpstr>
      <vt:lpstr>P2C</vt:lpstr>
      <vt:lpstr>P2D</vt:lpstr>
      <vt:lpstr>P3</vt:lpstr>
      <vt:lpstr>P4</vt:lpstr>
      <vt:lpstr>P5</vt:lpstr>
      <vt:lpstr>P6</vt:lpstr>
      <vt:lpstr>P7</vt:lpstr>
      <vt:lpstr>P8</vt:lpstr>
      <vt:lpstr>P9</vt:lpstr>
      <vt:lpstr>P10</vt:lpstr>
      <vt:lpstr>P11</vt:lpstr>
      <vt:lpstr>P12</vt:lpstr>
      <vt:lpstr>'Carrying Cost'!Print_Area</vt:lpstr>
      <vt:lpstr>'F1'!Print_Area</vt:lpstr>
      <vt:lpstr>'F11'!Print_Area</vt:lpstr>
      <vt:lpstr>'F12'!Print_Area</vt:lpstr>
      <vt:lpstr>'F13'!Print_Area</vt:lpstr>
      <vt:lpstr>'F14-1'!Print_Area</vt:lpstr>
      <vt:lpstr>'F14-2'!Print_Area</vt:lpstr>
      <vt:lpstr>'F14-3'!Print_Area</vt:lpstr>
      <vt:lpstr>'F14-4'!Print_Area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'F3'!Print_Area</vt:lpstr>
      <vt:lpstr>'F4'!Print_Area</vt:lpstr>
      <vt:lpstr>'F5-1'!Print_Area</vt:lpstr>
      <vt:lpstr>'F5-2'!Print_Area</vt:lpstr>
      <vt:lpstr>'F5-3'!Print_Area</vt:lpstr>
      <vt:lpstr>'F5-4'!Print_Area</vt:lpstr>
      <vt:lpstr>'F5-5'!Print_Area</vt:lpstr>
      <vt:lpstr>'F5-6'!Print_Area</vt:lpstr>
      <vt:lpstr>'F5-7'!Print_Area</vt:lpstr>
      <vt:lpstr>'F5-8'!Print_Area</vt:lpstr>
      <vt:lpstr>'F5-9'!Print_Area</vt:lpstr>
      <vt:lpstr>'F6'!Print_Area</vt:lpstr>
      <vt:lpstr>'F7-1'!Print_Area</vt:lpstr>
      <vt:lpstr>'F7-2'!Print_Area</vt:lpstr>
      <vt:lpstr>'F7-3'!Print_Area</vt:lpstr>
      <vt:lpstr>'F7-4'!Print_Area</vt:lpstr>
      <vt:lpstr>'F8'!Print_Area</vt:lpstr>
      <vt:lpstr>'F9'!Print_Area</vt:lpstr>
      <vt:lpstr>'F9-1'!Print_Area</vt:lpstr>
      <vt:lpstr>'F9-2'!Print_Area</vt:lpstr>
      <vt:lpstr>'F9-3'!Print_Area</vt:lpstr>
      <vt:lpstr>Incentive!Print_Area</vt:lpstr>
      <vt:lpstr>'P1'!Print_Area</vt:lpstr>
      <vt:lpstr>'P10'!Print_Area</vt:lpstr>
      <vt:lpstr>'P12'!Print_Area</vt:lpstr>
      <vt:lpstr>'P3'!Print_Area</vt:lpstr>
      <vt:lpstr>'P4'!Print_Area</vt:lpstr>
      <vt:lpstr>'P5'!Print_Area</vt:lpstr>
      <vt:lpstr>'P6'!Print_Area</vt:lpstr>
      <vt:lpstr>'P7'!Print_Area</vt:lpstr>
      <vt:lpstr>'P9'!Print_Area</vt:lpstr>
      <vt:lpstr>'S1'!Print_Area</vt:lpstr>
      <vt:lpstr>'Sharing of Gains-Losses'!Print_Area</vt:lpstr>
      <vt:lpstr>Sheet!Print_Area</vt:lpstr>
      <vt:lpstr>Index!Print_Titles</vt:lpstr>
      <vt:lpstr>'P2A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Madhu Dalal</dc:creator>
  <cp:lastModifiedBy>Madhu Dalal</cp:lastModifiedBy>
  <cp:lastPrinted>2022-11-14T18:34:07Z</cp:lastPrinted>
  <dcterms:created xsi:type="dcterms:W3CDTF">2015-06-05T18:17:20Z</dcterms:created>
  <dcterms:modified xsi:type="dcterms:W3CDTF">2023-11-09T16:35:58Z</dcterms:modified>
</cp:coreProperties>
</file>