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rutyunjay.palai\Downloads\FW _Document_to_be_uploaded_from_back-end_on_Notice_Board\"/>
    </mc:Choice>
  </mc:AlternateContent>
  <bookViews>
    <workbookView xWindow="0" yWindow="0" windowWidth="8400" windowHeight="4545"/>
  </bookViews>
  <sheets>
    <sheet name="New Project" sheetId="1" r:id="rId1"/>
  </sheets>
  <definedNames>
    <definedName name="_xlnm._FilterDatabase" localSheetId="0" hidden="1">'New Project'!$A$2:$Z$30</definedName>
    <definedName name="_xlnm.Print_Titles" localSheetId="0">'New Project'!$2:$2</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T28" i="1"/>
  <c r="R28" i="1"/>
  <c r="O28" i="1"/>
  <c r="P28" i="1" s="1"/>
  <c r="U27" i="1"/>
  <c r="V27" i="1" s="1"/>
  <c r="R27" i="1"/>
  <c r="O27" i="1"/>
  <c r="M26" i="1"/>
  <c r="V25" i="1"/>
  <c r="T25" i="1"/>
  <c r="R25" i="1"/>
  <c r="O25" i="1"/>
  <c r="N25" i="1"/>
  <c r="J25" i="1"/>
  <c r="P25" i="1" s="1"/>
  <c r="X24" i="1"/>
  <c r="U24" i="1"/>
  <c r="V24" i="1" s="1"/>
  <c r="R24" i="1"/>
  <c r="R23" i="1"/>
  <c r="N23" i="1"/>
  <c r="J23" i="1"/>
  <c r="X22" i="1"/>
  <c r="U22" i="1"/>
  <c r="V22" i="1" s="1"/>
  <c r="K22" i="1" s="1"/>
  <c r="L22" i="1" s="1"/>
  <c r="R22" i="1"/>
  <c r="O22" i="1"/>
  <c r="N22" i="1"/>
  <c r="R21" i="1"/>
  <c r="J21" i="1"/>
  <c r="R20" i="1"/>
  <c r="J20" i="1"/>
  <c r="O20" i="1" s="1"/>
  <c r="U20" i="1" s="1"/>
  <c r="V20" i="1" s="1"/>
  <c r="K20" i="1" s="1"/>
  <c r="L20" i="1" s="1"/>
  <c r="R19" i="1"/>
  <c r="O19" i="1"/>
  <c r="J19" i="1"/>
  <c r="P19" i="1" s="1"/>
  <c r="V18" i="1"/>
  <c r="R18" i="1"/>
  <c r="N18" i="1"/>
  <c r="M18" i="1"/>
  <c r="S18" i="1" s="1"/>
  <c r="T18" i="1" s="1"/>
  <c r="K18" i="1" s="1"/>
  <c r="L18" i="1" s="1"/>
  <c r="X17" i="1"/>
  <c r="W17" i="1"/>
  <c r="V17" i="1"/>
  <c r="T17" i="1"/>
  <c r="K17" i="1" s="1"/>
  <c r="L17" i="1" s="1"/>
  <c r="R17" i="1"/>
  <c r="V16" i="1"/>
  <c r="S16" i="1"/>
  <c r="T16" i="1" s="1"/>
  <c r="R16" i="1"/>
  <c r="R29" i="1" s="1"/>
  <c r="N16" i="1"/>
  <c r="M16" i="1"/>
  <c r="W15" i="1"/>
  <c r="X15" i="1" s="1"/>
  <c r="V15" i="1"/>
  <c r="K15" i="1" s="1"/>
  <c r="L15" i="1" s="1"/>
  <c r="T15" i="1"/>
  <c r="R15" i="1"/>
  <c r="U14" i="1"/>
  <c r="V14" i="1" s="1"/>
  <c r="T14" i="1"/>
  <c r="K14" i="1" s="1"/>
  <c r="L14" i="1" s="1"/>
  <c r="R14" i="1"/>
  <c r="O14" i="1"/>
  <c r="U13" i="1"/>
  <c r="V13" i="1" s="1"/>
  <c r="T13" i="1"/>
  <c r="K13" i="1" s="1"/>
  <c r="L13" i="1" s="1"/>
  <c r="R13" i="1"/>
  <c r="S12" i="1"/>
  <c r="N12" i="1"/>
  <c r="L12" i="1"/>
  <c r="S11" i="1"/>
  <c r="N11" i="1"/>
  <c r="L11" i="1"/>
  <c r="S10" i="1"/>
  <c r="N10" i="1"/>
  <c r="L10" i="1"/>
  <c r="S9" i="1"/>
  <c r="N9" i="1"/>
  <c r="L9" i="1"/>
  <c r="L8" i="1"/>
  <c r="S8" i="1" s="1"/>
  <c r="M7" i="1"/>
  <c r="M29" i="1" s="1"/>
  <c r="L7" i="1"/>
  <c r="U6" i="1"/>
  <c r="V6" i="1" s="1"/>
  <c r="K6" i="1" s="1"/>
  <c r="L6" i="1" s="1"/>
  <c r="T6" i="1"/>
  <c r="R6" i="1"/>
  <c r="O6" i="1"/>
  <c r="V5" i="1"/>
  <c r="S5" i="1"/>
  <c r="T5" i="1" s="1"/>
  <c r="K5" i="1" s="1"/>
  <c r="L5" i="1" s="1"/>
  <c r="R5" i="1"/>
  <c r="N5" i="1"/>
  <c r="B5" i="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V4" i="1"/>
  <c r="R4" i="1"/>
  <c r="Q4" i="1"/>
  <c r="Q29" i="1" s="1"/>
  <c r="B4" i="1"/>
  <c r="T3" i="1"/>
  <c r="R3" i="1"/>
  <c r="N3" i="1"/>
  <c r="O3" i="1" s="1"/>
  <c r="K27" i="1" l="1"/>
  <c r="L27" i="1" s="1"/>
  <c r="W19" i="1"/>
  <c r="X19" i="1" s="1"/>
  <c r="K19" i="1" s="1"/>
  <c r="L19" i="1" s="1"/>
  <c r="K24" i="1"/>
  <c r="L24" i="1" s="1"/>
  <c r="W25" i="1"/>
  <c r="X25" i="1" s="1"/>
  <c r="K25" i="1" s="1"/>
  <c r="L25" i="1" s="1"/>
  <c r="U3" i="1"/>
  <c r="O23" i="1"/>
  <c r="W23" i="1" s="1"/>
  <c r="X23" i="1" s="1"/>
  <c r="K23" i="1" s="1"/>
  <c r="L23" i="1" s="1"/>
  <c r="N26" i="1"/>
  <c r="U26" i="1" s="1"/>
  <c r="V26" i="1" s="1"/>
  <c r="K26" i="1" s="1"/>
  <c r="L26" i="1" s="1"/>
  <c r="N7" i="1"/>
  <c r="S7" i="1" s="1"/>
  <c r="N8" i="1"/>
  <c r="N21" i="1"/>
  <c r="O21" i="1" s="1"/>
  <c r="O29" i="1" s="1"/>
  <c r="P23" i="1"/>
  <c r="P29" i="1" s="1"/>
  <c r="W28" i="1"/>
  <c r="X28" i="1" s="1"/>
  <c r="K28" i="1" s="1"/>
  <c r="L28" i="1" s="1"/>
  <c r="K16" i="1"/>
  <c r="L16" i="1" s="1"/>
  <c r="V3" i="1" l="1"/>
  <c r="U21" i="1"/>
  <c r="V21" i="1" s="1"/>
  <c r="K21" i="1" s="1"/>
  <c r="L21" i="1" s="1"/>
  <c r="W29" i="1"/>
  <c r="Z29" i="1" s="1"/>
  <c r="X29" i="1"/>
  <c r="V29" i="1" l="1"/>
  <c r="K3" i="1"/>
  <c r="U29" i="1"/>
  <c r="L3" i="1" l="1"/>
  <c r="K4" i="1"/>
  <c r="L4" i="1"/>
  <c r="N4" i="1"/>
  <c r="S4" i="1"/>
  <c r="T4" i="1"/>
  <c r="K29" i="1"/>
  <c r="L29" i="1"/>
  <c r="N29" i="1"/>
  <c r="S29" i="1"/>
  <c r="T29" i="1"/>
</calcChain>
</file>

<file path=xl/comments1.xml><?xml version="1.0" encoding="utf-8"?>
<comments xmlns="http://schemas.openxmlformats.org/spreadsheetml/2006/main">
  <authors>
    <author>tc={9A5ABCE9-689E-4A5C-AA3E-E1F40BCC32FD}</author>
  </authors>
  <commentList>
    <comment ref="J20"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60.24 added, as II Omited earlier</t>
        </r>
      </text>
    </comment>
  </commentList>
</comments>
</file>

<file path=xl/sharedStrings.xml><?xml version="1.0" encoding="utf-8"?>
<sst xmlns="http://schemas.openxmlformats.org/spreadsheetml/2006/main" count="258" uniqueCount="154">
  <si>
    <t>Sl. No.</t>
  </si>
  <si>
    <t>Department</t>
  </si>
  <si>
    <t>Project</t>
  </si>
  <si>
    <t>Voltage Level</t>
  </si>
  <si>
    <t>Scope of Work</t>
  </si>
  <si>
    <t>Reason for Investment</t>
  </si>
  <si>
    <t>Date of Award</t>
  </si>
  <si>
    <t>Schedule Date of Completion</t>
  </si>
  <si>
    <t>Tentative Hard Cost (Rs. Crore)</t>
  </si>
  <si>
    <t>Tentative IDC (Rs. Crore)</t>
  </si>
  <si>
    <t>Tortal Tentative Prject cost (Rs.Crore)</t>
  </si>
  <si>
    <t xml:space="preserve"> Capex 
FY 2021-22</t>
  </si>
  <si>
    <t>Capex FY 2022-23</t>
  </si>
  <si>
    <t>Capex 
FY2023-24</t>
  </si>
  <si>
    <t>Capex 
FY 2024-25</t>
  </si>
  <si>
    <t>Capitalisation 
FY 2021-22</t>
  </si>
  <si>
    <t>IDC Capitalised in FY 2021-22</t>
  </si>
  <si>
    <t>Capitalisation FY 2022-23</t>
  </si>
  <si>
    <t>IDC Capitalised in FY 2022-23</t>
  </si>
  <si>
    <t>Capitalisation FY 2023-24</t>
  </si>
  <si>
    <t>IDC Capitalised in FY 2023-24</t>
  </si>
  <si>
    <t>Capitalisation FY 2024-25</t>
  </si>
  <si>
    <t>IDC Capitalised in FY 2024-25</t>
  </si>
  <si>
    <t>Source of funding</t>
  </si>
  <si>
    <t>Year of Capitalisation</t>
  </si>
  <si>
    <t>P1</t>
  </si>
  <si>
    <t>Construction of Following GIS bays on turnkey basis.-
1) 02 nos of 220KV GIS bays at GSS Dumraon (BGCL).
2) 01 no of 220KV GIS bay at Darbhanga (DMTCL).
3) 2Nos 400 kV GIS bay at Naubatpur (BGCL)
44/PR/BSPTCL/2021</t>
  </si>
  <si>
    <t>220 kV</t>
  </si>
  <si>
    <t>Construction of 02 Nos. of 220 KV GIS line bays at GSS Dumraon(BGCL) for connectivity of Buxar Thermal power plant. 2) Construction of 01 no of 220KV GIS bay at Darbhanga (DMTCL) for connectivity of Samsatipur (Ujiyarpur) GSS</t>
  </si>
  <si>
    <t>Not Awarded</t>
  </si>
  <si>
    <t>State Plan (80% Loan +20% Equity)</t>
  </si>
  <si>
    <t>FY 2023-24</t>
  </si>
  <si>
    <r>
      <t xml:space="preserve">Reconductoring of Kishanganj (new) - Kishanganj 132KV D/C transmission line by HTLS </t>
    </r>
    <r>
      <rPr>
        <sz val="11"/>
        <rFont val="Book Antiqua"/>
        <family val="1"/>
      </rPr>
      <t>NIT No. 17/PR/BSPTCL/2021</t>
    </r>
  </si>
  <si>
    <t>132 kV</t>
  </si>
  <si>
    <t>Reconductoring of Kishanganj (new) - Kishanganj 132KV D/C transmission line by HTLS</t>
  </si>
  <si>
    <t>Increasing capacity of Transmission line on same voltage.</t>
  </si>
  <si>
    <t>06.08.2021</t>
  </si>
  <si>
    <t>05.02.2022</t>
  </si>
  <si>
    <t>FY 2022-23</t>
  </si>
  <si>
    <r>
      <t xml:space="preserve">Reconductoring of Motihari (ISTS)- Motihari (BSPTCL) 132 KV D/C transmission line by HTLS </t>
    </r>
    <r>
      <rPr>
        <sz val="11"/>
        <rFont val="Calibri"/>
        <family val="2"/>
      </rPr>
      <t>16/PR/BSPTCL/2021</t>
    </r>
  </si>
  <si>
    <t>Reconductoring of Motihari (ISTS)- Motihari (BSPTCL) 132 KV D/C transmission line by HTLS</t>
  </si>
  <si>
    <t>13.08.2021</t>
  </si>
  <si>
    <t>12.05.2022</t>
  </si>
  <si>
    <t>Construction of 04 nos. 132 KV Line bays &amp; SPR Building at 400/220/132 KV Saharsa (New) NIT No 01/PR/BSPTCL/2021</t>
  </si>
  <si>
    <t>132KV</t>
  </si>
  <si>
    <t>Construction of 04 nos. 132 KV Line bays &amp; Construction of SPR at 400/220/132 KVSaharsa (New)</t>
  </si>
  <si>
    <t>For termination of 132KV lines at 400/220/132 KVSaharsa (New)</t>
  </si>
  <si>
    <t>05.07.2021</t>
  </si>
  <si>
    <t>04.07.22</t>
  </si>
  <si>
    <r>
      <t xml:space="preserve">Work for Revival of 220 KV D/C BTPC- Hajipur Transmission Line with involvement of 07 nos. Pile Foundation and associated work. </t>
    </r>
    <r>
      <rPr>
        <sz val="11"/>
        <color rgb="FF000000"/>
        <rFont val="Calibri"/>
        <family val="2"/>
      </rPr>
      <t>37/PR/BSPTCL/2021</t>
    </r>
  </si>
  <si>
    <t>220 KV</t>
  </si>
  <si>
    <t xml:space="preserve">Work for Revival of 220 KV D/C BTPC- Hajipur Transmission Line with involvement of 07 nos. Pile Foundation and associated work. </t>
  </si>
  <si>
    <t>For evacuation power from BTPS.</t>
  </si>
  <si>
    <t>07.04.2021</t>
  </si>
  <si>
    <t>06.01.2022</t>
  </si>
  <si>
    <t xml:space="preserve">IRF </t>
  </si>
  <si>
    <r>
      <t xml:space="preserve">Work for restoration of 132 KV Kishanganj (New) - Barsoi Transmission line with involvement of 06 nos. pile foundation &amp; its associated works. </t>
    </r>
    <r>
      <rPr>
        <sz val="11"/>
        <color rgb="FF000000"/>
        <rFont val="Book Antiqua"/>
        <family val="1"/>
      </rPr>
      <t>38/PR/BSPTCL/2021</t>
    </r>
  </si>
  <si>
    <t xml:space="preserve">Work for restoration of 132 KV Kishanganj (New) - Barsoi Transmission line with involvement of 06 nos. pile foundation &amp; its associated works. </t>
  </si>
  <si>
    <t xml:space="preserve">To provide uninterrupted  power to Barsoi GSS. </t>
  </si>
  <si>
    <t>06.10.2021</t>
  </si>
  <si>
    <r>
      <t xml:space="preserve">Construction of  01 no. 132 KV Line Bay at 132/33 GSS Kataiya&amp; stringing of 2nd circuit on DCSS of 132KV Kataiya-Kusaha Transmission Line under </t>
    </r>
    <r>
      <rPr>
        <sz val="11"/>
        <color rgb="FF000000"/>
        <rFont val="Book Antiqua"/>
        <family val="1"/>
      </rPr>
      <t>deposit head of Nepal</t>
    </r>
    <r>
      <rPr>
        <b/>
        <sz val="11"/>
        <color indexed="8"/>
        <rFont val="Book Antiqua"/>
        <family val="1"/>
      </rPr>
      <t xml:space="preserve"> </t>
    </r>
    <r>
      <rPr>
        <sz val="11"/>
        <color indexed="8"/>
        <rFont val="Book Antiqua"/>
        <family val="1"/>
      </rPr>
      <t>Electricity Authority on turnkey basis NIT No 04/PR/BSPTCL/2021</t>
    </r>
  </si>
  <si>
    <t xml:space="preserve">Construction of  01 no. 132 KV Line Bay at 132/33 GSS Kataiya&amp; stringing of 2nd circuit on DCSS of 132KV Kataiya-Kusaha Transmission Line </t>
  </si>
  <si>
    <t>For Power Evacuation to Nepal</t>
  </si>
  <si>
    <t>08.07.2021</t>
  </si>
  <si>
    <t>07.04.2022</t>
  </si>
  <si>
    <t>Deposit Scheme</t>
  </si>
  <si>
    <t>Construction of 220 KV double circuit transmission line from GSS Begusarai to IOCL Barauni Refinery  (15 RKM) partly on monopole tower and shifting of 4 nos. of 220 KV Towers of existing transmission line required for M/s IOCL on M/C monopole Towers agaainst NIT NO:-40/PR/BSPTCL/2020</t>
  </si>
  <si>
    <t>Construction of 220 KV double circuit transmission line from GSS Begusarai to IOCL Barauni Refinery  (15 RKM) partly on monopole tower and shifting of 4 nos. of 220 KV Towers of existing transmission line required for M/s IOCL on M/C monopole Towers agaainst.</t>
  </si>
  <si>
    <t xml:space="preserve"> For power evacaution to IOCL</t>
  </si>
  <si>
    <t>30.06.2021</t>
  </si>
  <si>
    <t>29.06.2022</t>
  </si>
  <si>
    <t>Construction of 2 nos. of 220 KV line Bay, demolish of old quarters &amp; construction of new quarters along with extension of control room and associated civil works at 220 KV GSS Begusarai under deposit scheme of IOCL agaisnt nit no:-24/PR/BSPTCL/2020.</t>
  </si>
  <si>
    <t>Construction of 2 nos. of 220 KV line Bay, demolish of old quarters &amp; construction of new quarters along with extension of control room and associated civil works at 220 KV GSS Begusarai under deposit scheme of IOCL agaisnt</t>
  </si>
  <si>
    <t>23.03.2021</t>
  </si>
  <si>
    <t>22.03.2022</t>
  </si>
  <si>
    <t>Construction of 132KV D/C Raxaul (New)  to Raxaul (old) Transmission line (Line length-20 RKM), 2nd Ckt Stringing of 132 KV Raxaul(Old) -Parwanipur line (07 RKM) &amp; construction of 2 nos. 132 KV Line Bays at 220/132/33 KV GSS Raxaul (Under Principal Funding of MEAagaisnt NIT No:-05/PR/BSPTCL/2021</t>
  </si>
  <si>
    <t>132  KV</t>
  </si>
  <si>
    <t xml:space="preserve">Construction of 132KV D/C Raxaul (New)  to Raxaul (old) Transmission line (Line length-20 RKM), 2nd Ckt Stringing of 132 KV Raxaul(Old) -Parwanipur line (07 RKM) &amp; construction of 2 nos. 132 KV Line Bays at 220/132/33 KV GSS Raxaul agaisnt </t>
  </si>
  <si>
    <t>09.07.2021</t>
  </si>
  <si>
    <t>08.07.2022</t>
  </si>
  <si>
    <t>Construction of 02 nos. of 220 KV GIS line bays (related with Garaul GSS)</t>
  </si>
  <si>
    <t>220kV</t>
  </si>
  <si>
    <t xml:space="preserve">Contruction of 220 KV line bays </t>
  </si>
  <si>
    <t>To provide power to GSS Garaul</t>
  </si>
  <si>
    <t>NA</t>
  </si>
  <si>
    <t>P2</t>
  </si>
  <si>
    <t>Construction of 02 nos. 220 KV AIS Line Bays at GSS Fatuha, BSPTCL &amp; 02 nos. 132 KV AIS Line Bays at GSS Harnaut, BSPTCL on turnkey basis under State Plan against NIT No. 03/PR/BSPTCL/2021</t>
  </si>
  <si>
    <t>220 kV &amp; 132 kV</t>
  </si>
  <si>
    <t>Construction of new 02 nos. 220 KV Line Bays at GSS Fatuha &amp; Construction of 02 nos. 132 KV AIS Line Bay Extn at GSS Harnaut</t>
  </si>
  <si>
    <t>I. Required for termination of already approved Line i.e. construction of Bakhtiyarpur (New) to Fathua (BSPTCL) 220 KV D/C Trans/ Line.
II. Required for termination of already approved Line i.e. construction of Bakhtiyarpur (New) to Harnaut (BSPTCL) 132 KV D/C Trans/ Line.</t>
  </si>
  <si>
    <t>22.09.2021</t>
  </si>
  <si>
    <t>21.06.2022</t>
  </si>
  <si>
    <t>Construction of 220 KV&amp; 132 KV transmission line by monopole/ narrow base tower for interconnectivity/ redundancy of GSS in and around Patna</t>
  </si>
  <si>
    <t>220 KV and 132 kV</t>
  </si>
  <si>
    <t>To provide interconnectivity/ redundancy of GSS in and around Patna</t>
  </si>
  <si>
    <t>FY 2024-25</t>
  </si>
  <si>
    <t>Re-conductoring of following transmission lines with HTLS (equivalent to Panther) conductor on turnkey basis under state plan:-   
1. 132 KV D/C Barauni TPS - Begusarai Trans Line(CKM-24 KM)  
2. 132 KV D/C Lakhisarai (PGCIL) – Lakhisarai Trans Line (CKM-32KM)   against NIT No. 28/PR/BSPTCL/2020</t>
  </si>
  <si>
    <t>Reconductoring of BarauniTPS- Begusarai 132 kV D/C transmission line by HTLS and Reconductoring of both circuits of Lakhisarai (PG)-Lakhisarai 132 kV D/CTransmission line by HTLS</t>
  </si>
  <si>
    <t xml:space="preserve">As per 19th energy survey of CEA, max energy demand of Bihar were expetcted to reach to 6576 MW (max). To meet the incerased power demand, reconductoring of existing transmission lines need to be done.  </t>
  </si>
  <si>
    <t>31.03.2021</t>
  </si>
  <si>
    <t>30.12.2021</t>
  </si>
  <si>
    <t>Reconductoring of Chandauti-Tekari 132 KVD/CTransmission line by HTLS</t>
  </si>
  <si>
    <t>132 KV</t>
  </si>
  <si>
    <t xml:space="preserve">As per 19th energy survey of CEA, max energy demand of Bihar were expetcted to reach to 6576 MW(max). To meet the incerased power demand, reconductoring of existing transmission lines need to be done.  </t>
  </si>
  <si>
    <t>Construction of 04 Nos. 220 KV line Bays at GSS Bodhgaya  NIT No-19/PR/BSPTCL/2021</t>
  </si>
  <si>
    <t>Construction of 04 Nos. 220 KV line Bays at GSS Bodhgaya</t>
  </si>
  <si>
    <t>Required for already approved Line i.e. Construction of LILO of Gaya(PG)-Sonenagar 220 KV D/C Trans. Line at both Bodhgaya (BSPTCL) &amp; Chandauti (New).</t>
  </si>
  <si>
    <t>I. Construction of 132/33 KV 2x50 MVA GSS Bhore (Dist.: - Gaya) GSS NIT No-11/PR/BSPTCL/2021
II. Construction of 132/33 KV 2x50 MVA GSS Barachatti (Dist.: - Gaya) NIT No-11/PR/BSPTCL/2021</t>
  </si>
  <si>
    <t>Construction of 132/33 KV 2x50 MVA GSS Bhore (Dist.: - Gaya) GSS
Construction of 132/33 KV 2x50 MVA GSS Barachatti (Dist.: - Gaya)</t>
  </si>
  <si>
    <t>• 132/33 kV GSS Bodhgaya will be off loaded by 30 MW.
• It will improve the Power reliability &amp; availability of quality power.
• 132/33 kV GSS Bodhgaya and Sherghati will be off loaded by 30 MW (approx.).
• It will improve the Power reliability &amp; availability of quality power.</t>
  </si>
  <si>
    <t>17.08.2021</t>
  </si>
  <si>
    <t>16.11.2022</t>
  </si>
  <si>
    <t>I. LILO of 132 KV Barhi- Rajgir (L-29) and Barhi-Nalanda (L-28) Transmission line each at GSS Bhore (Each line length -1 KM) NIT No-12/PR/BSPTCL/2021
II. LILO of 132 KV Sonenagar - Chandauti (LL-38 RKM) 
NIT No-12/PR/BSPTCL/2021
III. 132 KV D/C Chandauti (New) to GSS Barachatti Transmission Line (RL-35 RKM) NIT No-12/PR/BSPTCL/2021</t>
  </si>
  <si>
    <t>LILO of 132 KV Barhi- Rajgir (L-29) and Barhi-Nalanda (L-28) Transmission line each at GSS Bhore (Each line length -1 KM) and LILO of 132KV Sonenagar- Chandauti (LL- 38 RKM)
132 KV D/C Chandauti (New) to GSS Barachatti Transmission Line (RL-35 RKM)</t>
  </si>
  <si>
    <t>Required for power supply to already approved GSS Bhore.
Required for power supply to already approved GSS Barrachatti.</t>
  </si>
  <si>
    <t>I. Construction of 132/33 KV 3x MVA GSS Nabinagar (Dist.: - Aurangabad)
II. Construction of 132/33 KV 2x50 GSS Daudnagar (Dist.: - Aurangabad) NIT No-13/PR/BSPTCL/2021 NIT No-13/PR/BSPTCL/2021</t>
  </si>
  <si>
    <t>Construction of 132/33 KV 3x MVA GSS Nabinagar and Construction of 132/33 KV 2x50 GSS Daudnagar (Dist.: - Aurangabad)</t>
  </si>
  <si>
    <t>• The area is at remote end of the State. Feeder lengths of the PSSs will be reduced after connecting them to the proposed GSS.
• 132/33 kV GSS Aurangabad, GSS Goh and GSS Rafiganj will be off loaded by 24 MW.
• It will improve the Power reliability &amp; availability of quality power
• It will improve the Power reliability &amp; availability of quality power.
• Six numbers of PSSs are to be connected to newly proposed GSS.</t>
  </si>
  <si>
    <t>LILO of 132 KV Sonenagar - Rihand (Ckt-I) Transmission line at GSS Nabinagar (RL-15 RKM) NIT No-14/PR/BSPTCL/2021</t>
  </si>
  <si>
    <t>LILO of 132 KV Sonenagar-Rihand (Ckt.-I ) Transmission line at GSS Nabinagar (RL- 15 RKM)</t>
  </si>
  <si>
    <t>Required for power supply to already approved GSS Nabingar.</t>
  </si>
  <si>
    <t>12.08.2021</t>
  </si>
  <si>
    <t>11.11.2022</t>
  </si>
  <si>
    <t>I. Construction of 132/33 KV 2X50 MVA GSS Barari (Dist.-Bhagalpur) on turnkey basis under state plan (80:20) against NIT No- 10/PR/BSPTCL/2021
II. Construction of  132/33 KV 2X50 MVA GSS Bagha (Dist.-West Champaran)  on turnkey basis under state plan (80:20) against NIT No- 10/PR/BSPTCL/2021
III. Construction of  132/33 KV 2X50 MVA GSS Murliganj (Dist.-Madhepura) with construction of 02 nos. of line bay at GSS Udakishanganj on turnkey basis under state plan (80:20) against NIT No- 10/PR/BSPTCL/2021</t>
  </si>
  <si>
    <t>Construction of 132/33 KV 2x50 MVA GSS Barari (Dist:- Bhagalpur)
Construction of 2x50 MVA 132/33 KV GSS Bagha (Dist.: - West Champaran)
Construction of 2x50 MVA 132/33 KV GSS Murliganj (Dist.: - Madhepura)</t>
  </si>
  <si>
    <t>• 132/33 KV Sabour GSS will be off loaded.
• Feeder lengths of the PSSs will be reduced after connecting them to the proposed GSS. It will improve the Power reliability &amp; availability of quality power.
• 132/33 KV Ramnagar GSS will be off loaded by 24 MW.
• It will improve the Power reliability &amp; availability of quality power
•Imporove volatge regulation in the existing PSS and meet the growing load demand in areas near madhepura and Murliganj..
• It will improve the Power reliability &amp; availability of quality power</t>
  </si>
  <si>
    <t>Phasing revised</t>
  </si>
  <si>
    <t>1. LILO of both circuit of 132 KV GIS Goradih- GSS Sabour D/C Transmission Line at GSS Barari with ACSR Panther 
2. D/C GSS Udakishanganj - GSS Murliganj Transmission Line (RL-50 KM)with ACSR Panther Conductor.
3. LILO of 132 KV Ramnagar- Dhanaha transmission Line (RKM- 40 Km) NIT No 15/PR/BSPTCL/2021</t>
  </si>
  <si>
    <t xml:space="preserve"> </t>
  </si>
  <si>
    <t>Power evacuation from proposed GSS murliganj, Goradih and Bagaha</t>
  </si>
  <si>
    <t>16.08.2021</t>
  </si>
  <si>
    <t>15.11.202</t>
  </si>
  <si>
    <t xml:space="preserve">I. Construction of 400 kV BTPP– Naubatpur (BGCL) DCDS Twin Moose NIT No- 23/PR/BSPTCL/2021
II. Construction of 220 kV BTPP– Karamnasa (New) DCDS Twin Moose  NIT No- 23/PR/BSPTCL/2021
III. Construction of 220 kV BTPP– Dehri DCDS Zebra
 NIT No- 23/PR/BSPTCL/2021
</t>
  </si>
  <si>
    <t>400 kV and 220 kV</t>
  </si>
  <si>
    <t xml:space="preserve">Construction of 400 kV BTPP – Naubatpur (BGCL) DCDS Twin Moose, Construction of 220 kV BTPP – Karamnasa (New) DCDS Twin Moose, Construction of 220 kV BTPP – Dehri DCDS Zebra, </t>
  </si>
  <si>
    <t xml:space="preserve">• The voltage regulation will be better in the source grids owing to the fact these are connected to a Generating Plant.
• A strong and additional source to Patna (Naubatpur) at 400 kV voltage level.
• Karamnasa(New), Dehri and Dumraon(New)will get an additional source.
• The system will be more stable as N-2 criteria will be available at all the connecting GSSs. As such, the Power reliability &amp; Quality power will improve.
 • Power evacuation from Buxar Thermal Power plant </t>
  </si>
  <si>
    <t>08.12.2021</t>
  </si>
  <si>
    <t>08.06.2023</t>
  </si>
  <si>
    <t>Construction of 220 kV BTPP– Dumraon (BGCL) DCDS Twin Moose NIT No- 24/PR/BSPTCL/2021</t>
  </si>
  <si>
    <t>Construction of 220 kV BTPP – Dumraon (BGCL) DCDS Twin Moose</t>
  </si>
  <si>
    <t xml:space="preserve"> • Power evacuation from Buxar Thermal Power plant </t>
  </si>
  <si>
    <t>23.11.2021</t>
  </si>
  <si>
    <t>23.02.2023</t>
  </si>
  <si>
    <t>Construction of 02 nos. 220KV AIS line bays at Dehri
 NIT No- 25/PR/BSPTCL/2021</t>
  </si>
  <si>
    <t>Construction of 02 nos. 220KV AIS line bays at Dehri</t>
  </si>
  <si>
    <t xml:space="preserve">For connectivity of upcoming DCDS 220KV from Buxar Thermal Power Plant to GSS Dehri- on -Sone </t>
  </si>
  <si>
    <t>02.11.2021</t>
  </si>
  <si>
    <t>01.11.2022</t>
  </si>
  <si>
    <t>I. Construction of new 3X80 MVA; 132/33KV GSS Mithapur at Agriculture Reasearch Institute Mithapur.
II. Construction of 132 KV transmission line from new GSS Mithapur to GSS Karbigahiya through 1200    XLPE underground cable with associated work.
NIT No- 38/PR/BSPTCL/2021</t>
  </si>
  <si>
    <t>132/33 KV, 132 KV</t>
  </si>
  <si>
    <t>Construction of GIS GSS Mithapur and 132KV line through XLPE underground cable on turnkey basis as detailed below:
1) Construction of new 3x80MVA, 132/33KV GIS GSS Mithapur at Agriculture Research Institute, Mithapur and associated works including dismantling of existing Mithapur grid sub-station with all associated works. 
2) Construction of 132KV transmission line from new GIS Mithapur to GSS Karbigahiya through 132 KV, 1200sqmm XLPE underground cable with associated work including dismantling of existing cable system.(RL- 2.7 KM)</t>
  </si>
  <si>
    <t>To meet the present demand of nearby locations</t>
  </si>
  <si>
    <t>08.03.2023</t>
  </si>
  <si>
    <t>Total Project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</si>
</sst>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Book Antiqua"/>
      <family val="1"/>
    </font>
    <font>
      <b/>
      <sz val="11"/>
      <color theme="1"/>
      <name val="Book Antiqua"/>
      <family val="1"/>
    </font>
    <font>
      <b/>
      <sz val="11"/>
      <color rgb="FF000000"/>
      <name val="Book Antiqua"/>
      <family val="1"/>
    </font>
    <font>
      <sz val="11"/>
      <color rgb="FF000000"/>
      <name val="Book Antiqua"/>
      <family val="1"/>
    </font>
    <font>
      <sz val="11"/>
      <name val="Book Antiqua"/>
      <family val="1"/>
    </font>
    <font>
      <sz val="11"/>
      <name val="Calibri"/>
      <family val="2"/>
    </font>
    <font>
      <sz val="11"/>
      <color rgb="FF000000"/>
      <name val="Calibri"/>
      <family val="2"/>
    </font>
    <font>
      <b/>
      <sz val="11"/>
      <color indexed="8"/>
      <name val="Book Antiqua"/>
      <family val="1"/>
    </font>
    <font>
      <sz val="11"/>
      <color indexed="8"/>
      <name val="Book Antiqua"/>
      <family val="1"/>
    </font>
    <font>
      <sz val="11"/>
      <color rgb="FFFF0000"/>
      <name val="Book Antiqua"/>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1" fillId="2" borderId="0" xfId="0" applyFont="1" applyFill="1" applyAlignment="1">
      <alignment horizontal="center" vertical="top"/>
    </xf>
    <xf numFmtId="0" fontId="1" fillId="2" borderId="0" xfId="0" applyFont="1" applyFill="1" applyAlignment="1">
      <alignment vertical="top"/>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2" borderId="2" xfId="0" applyFont="1" applyFill="1" applyBorder="1" applyAlignment="1">
      <alignment horizontal="center" vertical="top"/>
    </xf>
    <xf numFmtId="0" fontId="3" fillId="2" borderId="2" xfId="0" applyFont="1" applyFill="1" applyBorder="1" applyAlignment="1">
      <alignment horizontal="center" vertical="top" wrapText="1"/>
    </xf>
    <xf numFmtId="0" fontId="1" fillId="2" borderId="0" xfId="0" applyFont="1" applyFill="1" applyAlignment="1">
      <alignmen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justify" vertical="top" wrapText="1"/>
    </xf>
    <xf numFmtId="2" fontId="4"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justify" vertical="top"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2" fontId="1" fillId="2" borderId="0" xfId="0" applyNumberFormat="1" applyFont="1" applyFill="1" applyAlignment="1">
      <alignment vertical="top"/>
    </xf>
    <xf numFmtId="2" fontId="1" fillId="2" borderId="1" xfId="0" applyNumberFormat="1" applyFont="1" applyFill="1" applyBorder="1" applyAlignment="1">
      <alignment vertical="top"/>
    </xf>
    <xf numFmtId="2" fontId="1" fillId="2" borderId="2" xfId="0" applyNumberFormat="1" applyFont="1" applyFill="1" applyBorder="1" applyAlignment="1">
      <alignment vertical="top"/>
    </xf>
    <xf numFmtId="2" fontId="1" fillId="2" borderId="5"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2" borderId="1" xfId="0" applyNumberFormat="1" applyFont="1" applyFill="1" applyBorder="1" applyAlignment="1">
      <alignment vertical="top" wrapText="1"/>
    </xf>
    <xf numFmtId="0" fontId="10" fillId="2" borderId="0" xfId="0" applyFont="1" applyFill="1" applyAlignment="1">
      <alignment vertical="top"/>
    </xf>
    <xf numFmtId="0" fontId="1" fillId="2" borderId="2" xfId="0" applyFont="1" applyFill="1" applyBorder="1" applyAlignment="1">
      <alignment vertical="top" wrapText="1"/>
    </xf>
    <xf numFmtId="0" fontId="1" fillId="2" borderId="2" xfId="0" applyFont="1" applyFill="1" applyBorder="1" applyAlignment="1">
      <alignment horizontal="center" vertical="top" wrapText="1"/>
    </xf>
    <xf numFmtId="0" fontId="1" fillId="2" borderId="2" xfId="0" applyFont="1" applyFill="1" applyBorder="1" applyAlignment="1">
      <alignment horizontal="left" vertical="top" wrapText="1"/>
    </xf>
    <xf numFmtId="2" fontId="1" fillId="2" borderId="2" xfId="0" applyNumberFormat="1" applyFont="1" applyFill="1" applyBorder="1" applyAlignment="1">
      <alignment horizontal="center" vertical="top" wrapText="1"/>
    </xf>
    <xf numFmtId="2" fontId="1" fillId="2" borderId="1" xfId="0" applyNumberFormat="1" applyFont="1" applyFill="1" applyBorder="1" applyAlignment="1">
      <alignment horizontal="center" vertical="top"/>
    </xf>
    <xf numFmtId="2" fontId="1" fillId="2" borderId="5" xfId="0" applyNumberFormat="1" applyFont="1" applyFill="1" applyBorder="1" applyAlignment="1">
      <alignment vertical="top" wrapText="1"/>
    </xf>
    <xf numFmtId="14" fontId="1" fillId="2" borderId="1" xfId="0" applyNumberFormat="1" applyFont="1" applyFill="1" applyBorder="1" applyAlignment="1">
      <alignment horizontal="center" vertical="top" wrapText="1"/>
    </xf>
    <xf numFmtId="2" fontId="2" fillId="2" borderId="1" xfId="0" applyNumberFormat="1"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2"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BPS" id="{93BCC218-1C2A-4A1F-86B5-645110DB65B8}" userId="ABP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0" dT="2021-12-11T02:18:42.21" personId="{93BCC218-1C2A-4A1F-86B5-645110DB65B8}" id="{9A5ABCE9-689E-4A5C-AA3E-E1F40BCC32FD}">
    <text>60.24 added, as II Omited earlier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A30"/>
  <sheetViews>
    <sheetView showGridLines="0" tabSelected="1" view="pageBreakPreview" zoomScale="70" zoomScaleNormal="70" zoomScaleSheetLayoutView="70" workbookViewId="0">
      <pane xSplit="5" ySplit="2" topLeftCell="F21" activePane="bottomRight" state="frozen"/>
      <selection activeCell="D3" sqref="D3"/>
      <selection pane="topRight" activeCell="D3" sqref="D3"/>
      <selection pane="bottomLeft" activeCell="D3" sqref="D3"/>
      <selection pane="bottomRight" activeCell="I4" sqref="I4"/>
    </sheetView>
  </sheetViews>
  <sheetFormatPr defaultRowHeight="16.5" x14ac:dyDescent="0.25"/>
  <cols>
    <col min="1" max="1" width="2.140625" style="2" customWidth="1"/>
    <col min="2" max="2" width="9.140625" style="1"/>
    <col min="3" max="3" width="23.28515625" style="2" hidden="1" customWidth="1"/>
    <col min="4" max="4" width="55.7109375" style="2" customWidth="1"/>
    <col min="5" max="5" width="12.42578125" style="1" customWidth="1"/>
    <col min="6" max="6" width="36.140625" style="2" customWidth="1"/>
    <col min="7" max="7" width="41.140625" style="2" customWidth="1"/>
    <col min="8" max="8" width="19.140625" style="1" customWidth="1"/>
    <col min="9" max="9" width="18.140625" style="2" customWidth="1"/>
    <col min="10" max="10" width="15.85546875" style="1" customWidth="1"/>
    <col min="11" max="11" width="13.42578125" style="1" customWidth="1"/>
    <col min="12" max="12" width="17.85546875" style="1" customWidth="1"/>
    <col min="13" max="13" width="15.5703125" style="2" customWidth="1"/>
    <col min="14" max="14" width="12.85546875" style="2" customWidth="1"/>
    <col min="15" max="15" width="15.7109375" style="2" customWidth="1"/>
    <col min="16" max="16" width="15" style="2" customWidth="1"/>
    <col min="17" max="17" width="19.7109375" style="2" customWidth="1"/>
    <col min="18" max="18" width="20.140625" style="2" customWidth="1"/>
    <col min="19" max="19" width="18.5703125" style="2" customWidth="1"/>
    <col min="20" max="20" width="19.5703125" style="2" customWidth="1"/>
    <col min="21" max="21" width="18.5703125" style="2" customWidth="1"/>
    <col min="22" max="22" width="20.28515625" style="2" customWidth="1"/>
    <col min="23" max="23" width="18.7109375" style="2" customWidth="1"/>
    <col min="24" max="24" width="18.85546875" style="2" customWidth="1"/>
    <col min="25" max="25" width="36.42578125" style="2" customWidth="1"/>
    <col min="26" max="26" width="13.85546875" style="2" hidden="1" customWidth="1"/>
    <col min="27" max="27" width="0" style="2" hidden="1" customWidth="1"/>
    <col min="28" max="16384" width="9.140625" style="2"/>
  </cols>
  <sheetData>
    <row r="1" spans="2:27" ht="8.25" customHeight="1" x14ac:dyDescent="0.25"/>
    <row r="2" spans="2:27" ht="66.75" customHeight="1" x14ac:dyDescent="0.25">
      <c r="B2" s="3" t="s">
        <v>0</v>
      </c>
      <c r="C2" s="4" t="s">
        <v>1</v>
      </c>
      <c r="D2" s="5" t="s">
        <v>2</v>
      </c>
      <c r="E2" s="4" t="s">
        <v>3</v>
      </c>
      <c r="F2" s="6" t="s">
        <v>4</v>
      </c>
      <c r="G2" s="6" t="s">
        <v>5</v>
      </c>
      <c r="H2" s="6" t="s">
        <v>6</v>
      </c>
      <c r="I2" s="7" t="s">
        <v>7</v>
      </c>
      <c r="J2" s="5" t="s">
        <v>8</v>
      </c>
      <c r="K2" s="7" t="s">
        <v>9</v>
      </c>
      <c r="L2" s="7" t="s">
        <v>10</v>
      </c>
      <c r="M2" s="7" t="s">
        <v>11</v>
      </c>
      <c r="N2" s="7" t="s">
        <v>12</v>
      </c>
      <c r="O2" s="7" t="s">
        <v>13</v>
      </c>
      <c r="P2" s="7" t="s">
        <v>14</v>
      </c>
      <c r="Q2" s="7" t="s">
        <v>15</v>
      </c>
      <c r="R2" s="7" t="s">
        <v>16</v>
      </c>
      <c r="S2" s="7" t="s">
        <v>17</v>
      </c>
      <c r="T2" s="7" t="s">
        <v>18</v>
      </c>
      <c r="U2" s="7" t="s">
        <v>19</v>
      </c>
      <c r="V2" s="7" t="s">
        <v>20</v>
      </c>
      <c r="W2" s="5" t="s">
        <v>21</v>
      </c>
      <c r="X2" s="7" t="s">
        <v>22</v>
      </c>
      <c r="Y2" s="5" t="s">
        <v>23</v>
      </c>
      <c r="Z2" s="8" t="s">
        <v>24</v>
      </c>
    </row>
    <row r="3" spans="2:27" ht="115.5" customHeight="1" x14ac:dyDescent="0.25">
      <c r="B3" s="9">
        <v>1</v>
      </c>
      <c r="C3" s="9" t="s">
        <v>25</v>
      </c>
      <c r="D3" s="10" t="s">
        <v>26</v>
      </c>
      <c r="E3" s="9" t="s">
        <v>27</v>
      </c>
      <c r="F3" s="10" t="s">
        <v>28</v>
      </c>
      <c r="G3" s="10" t="s">
        <v>28</v>
      </c>
      <c r="H3" s="34" t="s">
        <v>29</v>
      </c>
      <c r="I3" s="35"/>
      <c r="J3" s="11">
        <v>50.92</v>
      </c>
      <c r="K3" s="11">
        <f>R3+T3+V3+X3</f>
        <v>3.1774080000000002</v>
      </c>
      <c r="L3" s="11">
        <f>J3+K3</f>
        <v>54.097408000000001</v>
      </c>
      <c r="M3" s="12">
        <v>0</v>
      </c>
      <c r="N3" s="12">
        <f>J3/2</f>
        <v>25.46</v>
      </c>
      <c r="O3" s="12">
        <f>J3-N3</f>
        <v>25.46</v>
      </c>
      <c r="P3" s="12">
        <v>0</v>
      </c>
      <c r="Q3" s="12">
        <v>0</v>
      </c>
      <c r="R3" s="12">
        <f>Q3*0.8*7.8%</f>
        <v>0</v>
      </c>
      <c r="S3" s="12">
        <v>0</v>
      </c>
      <c r="T3" s="12">
        <f>S3*0.8*7.8%</f>
        <v>0</v>
      </c>
      <c r="U3" s="12">
        <f>SUM(N3:O3)</f>
        <v>50.92</v>
      </c>
      <c r="V3" s="12">
        <f>U3*0.8*7.8%</f>
        <v>3.1774080000000002</v>
      </c>
      <c r="W3" s="12">
        <v>0</v>
      </c>
      <c r="X3" s="12">
        <v>0</v>
      </c>
      <c r="Y3" s="9" t="s">
        <v>30</v>
      </c>
      <c r="Z3" s="2" t="s">
        <v>31</v>
      </c>
    </row>
    <row r="4" spans="2:27" ht="49.5" x14ac:dyDescent="0.25">
      <c r="B4" s="9">
        <f>B3+1</f>
        <v>2</v>
      </c>
      <c r="C4" s="9" t="s">
        <v>25</v>
      </c>
      <c r="D4" s="10" t="s">
        <v>32</v>
      </c>
      <c r="E4" s="9" t="s">
        <v>33</v>
      </c>
      <c r="F4" s="10" t="s">
        <v>34</v>
      </c>
      <c r="G4" s="10" t="s">
        <v>35</v>
      </c>
      <c r="H4" s="9" t="s">
        <v>36</v>
      </c>
      <c r="I4" s="10" t="s">
        <v>37</v>
      </c>
      <c r="J4" s="11">
        <v>12.48</v>
      </c>
      <c r="K4" s="11">
        <f ca="1">R4+T4+V4+X4</f>
        <v>0.83058020477815697</v>
      </c>
      <c r="L4" s="11">
        <f t="shared" ref="L4:L27" ca="1" si="0">J4+K4</f>
        <v>13.310580204778157</v>
      </c>
      <c r="M4" s="12">
        <v>0</v>
      </c>
      <c r="N4" s="12">
        <f ca="1">L4</f>
        <v>13.310580204778157</v>
      </c>
      <c r="O4" s="12">
        <v>0</v>
      </c>
      <c r="P4" s="12">
        <v>0</v>
      </c>
      <c r="Q4" s="12">
        <f>M4</f>
        <v>0</v>
      </c>
      <c r="R4" s="12">
        <f t="shared" ref="R4:R6" si="1">Q4*0.8*7.8%</f>
        <v>0</v>
      </c>
      <c r="S4" s="12">
        <f ca="1">N4</f>
        <v>13.310580204778157</v>
      </c>
      <c r="T4" s="12">
        <f t="shared" ref="T4:T6" ca="1" si="2">S4*0.8*7.8%</f>
        <v>0.83058020477815697</v>
      </c>
      <c r="U4" s="12">
        <v>0</v>
      </c>
      <c r="V4" s="12">
        <f t="shared" ref="V4:V6" si="3">U4*0.8*7.8%</f>
        <v>0</v>
      </c>
      <c r="W4" s="12">
        <v>0</v>
      </c>
      <c r="X4" s="12">
        <v>0</v>
      </c>
      <c r="Y4" s="9" t="s">
        <v>30</v>
      </c>
      <c r="Z4" s="2" t="s">
        <v>38</v>
      </c>
    </row>
    <row r="5" spans="2:27" ht="49.5" x14ac:dyDescent="0.25">
      <c r="B5" s="9">
        <f t="shared" ref="B5:B28" si="4">B4+1</f>
        <v>3</v>
      </c>
      <c r="C5" s="9" t="s">
        <v>25</v>
      </c>
      <c r="D5" s="10" t="s">
        <v>39</v>
      </c>
      <c r="E5" s="9" t="s">
        <v>33</v>
      </c>
      <c r="F5" s="10" t="s">
        <v>40</v>
      </c>
      <c r="G5" s="10" t="s">
        <v>35</v>
      </c>
      <c r="H5" s="9" t="s">
        <v>41</v>
      </c>
      <c r="I5" s="10" t="s">
        <v>42</v>
      </c>
      <c r="J5" s="11">
        <v>42.63</v>
      </c>
      <c r="K5" s="11">
        <f>R5+T5+V5+X5</f>
        <v>2.6601120000000007</v>
      </c>
      <c r="L5" s="11">
        <f t="shared" si="0"/>
        <v>45.290112000000001</v>
      </c>
      <c r="M5" s="12">
        <v>25.5</v>
      </c>
      <c r="N5" s="12">
        <f t="shared" ref="N5:N12" si="5">J5-M5</f>
        <v>17.130000000000003</v>
      </c>
      <c r="O5" s="12">
        <v>0</v>
      </c>
      <c r="P5" s="12">
        <v>0</v>
      </c>
      <c r="Q5" s="12">
        <v>0</v>
      </c>
      <c r="R5" s="12">
        <f t="shared" si="1"/>
        <v>0</v>
      </c>
      <c r="S5" s="12">
        <f>M5+N5</f>
        <v>42.63</v>
      </c>
      <c r="T5" s="12">
        <f t="shared" si="2"/>
        <v>2.6601120000000007</v>
      </c>
      <c r="U5" s="12">
        <v>0</v>
      </c>
      <c r="V5" s="12">
        <f t="shared" si="3"/>
        <v>0</v>
      </c>
      <c r="W5" s="12">
        <v>0</v>
      </c>
      <c r="X5" s="12">
        <v>0</v>
      </c>
      <c r="Y5" s="9" t="s">
        <v>30</v>
      </c>
      <c r="Z5" s="2" t="s">
        <v>38</v>
      </c>
    </row>
    <row r="6" spans="2:27" ht="49.5" x14ac:dyDescent="0.25">
      <c r="B6" s="9">
        <f t="shared" si="4"/>
        <v>4</v>
      </c>
      <c r="C6" s="9" t="s">
        <v>25</v>
      </c>
      <c r="D6" s="10" t="s">
        <v>43</v>
      </c>
      <c r="E6" s="9" t="s">
        <v>44</v>
      </c>
      <c r="F6" s="10" t="s">
        <v>45</v>
      </c>
      <c r="G6" s="10" t="s">
        <v>46</v>
      </c>
      <c r="H6" s="9" t="s">
        <v>47</v>
      </c>
      <c r="I6" s="10" t="s">
        <v>48</v>
      </c>
      <c r="J6" s="11">
        <v>8.36</v>
      </c>
      <c r="K6" s="11">
        <f>R6+T6+V6+X6</f>
        <v>0.52166400000000002</v>
      </c>
      <c r="L6" s="11">
        <f t="shared" si="0"/>
        <v>8.8816639999999989</v>
      </c>
      <c r="M6" s="12">
        <v>2</v>
      </c>
      <c r="N6" s="12">
        <v>4</v>
      </c>
      <c r="O6" s="12">
        <f>J6-M6-N6</f>
        <v>2.3599999999999994</v>
      </c>
      <c r="P6" s="12">
        <v>0</v>
      </c>
      <c r="Q6" s="12">
        <v>0</v>
      </c>
      <c r="R6" s="12">
        <f t="shared" si="1"/>
        <v>0</v>
      </c>
      <c r="S6" s="12">
        <v>0</v>
      </c>
      <c r="T6" s="12">
        <f t="shared" si="2"/>
        <v>0</v>
      </c>
      <c r="U6" s="12">
        <f>M6+N6+O6</f>
        <v>8.36</v>
      </c>
      <c r="V6" s="12">
        <f t="shared" si="3"/>
        <v>0.52166400000000002</v>
      </c>
      <c r="W6" s="12">
        <v>0</v>
      </c>
      <c r="X6" s="12">
        <v>0</v>
      </c>
      <c r="Y6" s="9" t="s">
        <v>30</v>
      </c>
      <c r="Z6" s="2" t="s">
        <v>31</v>
      </c>
      <c r="AA6" s="2" t="s">
        <v>31</v>
      </c>
    </row>
    <row r="7" spans="2:27" ht="54.75" customHeight="1" x14ac:dyDescent="0.25">
      <c r="B7" s="9">
        <f t="shared" si="4"/>
        <v>5</v>
      </c>
      <c r="C7" s="9" t="s">
        <v>25</v>
      </c>
      <c r="D7" s="10" t="s">
        <v>49</v>
      </c>
      <c r="E7" s="9" t="s">
        <v>50</v>
      </c>
      <c r="F7" s="10" t="s">
        <v>51</v>
      </c>
      <c r="G7" s="10" t="s">
        <v>52</v>
      </c>
      <c r="H7" s="9" t="s">
        <v>53</v>
      </c>
      <c r="I7" s="10" t="s">
        <v>54</v>
      </c>
      <c r="J7" s="13">
        <v>38.1</v>
      </c>
      <c r="K7" s="13"/>
      <c r="L7" s="13">
        <f t="shared" si="0"/>
        <v>38.1</v>
      </c>
      <c r="M7" s="12">
        <f>J7/2</f>
        <v>19.05</v>
      </c>
      <c r="N7" s="12">
        <f t="shared" si="5"/>
        <v>19.05</v>
      </c>
      <c r="O7" s="12"/>
      <c r="P7" s="12">
        <v>0</v>
      </c>
      <c r="Q7" s="12">
        <v>0</v>
      </c>
      <c r="R7" s="12">
        <v>0</v>
      </c>
      <c r="S7" s="12">
        <f t="shared" ref="S7" si="6">M7+N7</f>
        <v>38.1</v>
      </c>
      <c r="T7" s="12">
        <v>0</v>
      </c>
      <c r="U7" s="12">
        <v>0</v>
      </c>
      <c r="V7" s="12">
        <v>0</v>
      </c>
      <c r="W7" s="12">
        <v>0</v>
      </c>
      <c r="X7" s="12">
        <v>0</v>
      </c>
      <c r="Y7" s="9" t="s">
        <v>55</v>
      </c>
      <c r="Z7" s="2" t="s">
        <v>38</v>
      </c>
    </row>
    <row r="8" spans="2:27" ht="72.75" customHeight="1" x14ac:dyDescent="0.25">
      <c r="B8" s="9">
        <f t="shared" si="4"/>
        <v>6</v>
      </c>
      <c r="C8" s="9" t="s">
        <v>25</v>
      </c>
      <c r="D8" s="10" t="s">
        <v>56</v>
      </c>
      <c r="E8" s="9" t="s">
        <v>44</v>
      </c>
      <c r="F8" s="10" t="s">
        <v>57</v>
      </c>
      <c r="G8" s="10" t="s">
        <v>58</v>
      </c>
      <c r="H8" s="9" t="s">
        <v>53</v>
      </c>
      <c r="I8" s="10" t="s">
        <v>59</v>
      </c>
      <c r="J8" s="13">
        <v>10.89</v>
      </c>
      <c r="K8" s="13"/>
      <c r="L8" s="13">
        <f t="shared" si="0"/>
        <v>10.89</v>
      </c>
      <c r="M8" s="12">
        <v>0</v>
      </c>
      <c r="N8" s="12">
        <f>L8</f>
        <v>10.89</v>
      </c>
      <c r="O8" s="12">
        <v>0</v>
      </c>
      <c r="P8" s="12">
        <v>0</v>
      </c>
      <c r="Q8" s="12">
        <v>0</v>
      </c>
      <c r="R8" s="12">
        <v>0</v>
      </c>
      <c r="S8" s="12">
        <f>L8</f>
        <v>10.89</v>
      </c>
      <c r="T8" s="12">
        <v>0</v>
      </c>
      <c r="U8" s="12">
        <v>0</v>
      </c>
      <c r="V8" s="12">
        <v>0</v>
      </c>
      <c r="W8" s="12">
        <v>0</v>
      </c>
      <c r="X8" s="12">
        <v>0</v>
      </c>
      <c r="Y8" s="9" t="s">
        <v>55</v>
      </c>
      <c r="Z8" s="2" t="s">
        <v>38</v>
      </c>
    </row>
    <row r="9" spans="2:27" ht="82.5" x14ac:dyDescent="0.25">
      <c r="B9" s="9">
        <f t="shared" si="4"/>
        <v>7</v>
      </c>
      <c r="C9" s="9" t="s">
        <v>25</v>
      </c>
      <c r="D9" s="10" t="s">
        <v>60</v>
      </c>
      <c r="E9" s="9" t="s">
        <v>33</v>
      </c>
      <c r="F9" s="10" t="s">
        <v>61</v>
      </c>
      <c r="G9" s="10" t="s">
        <v>62</v>
      </c>
      <c r="H9" s="9" t="s">
        <v>63</v>
      </c>
      <c r="I9" s="10" t="s">
        <v>64</v>
      </c>
      <c r="J9" s="13">
        <v>2.71</v>
      </c>
      <c r="K9" s="13"/>
      <c r="L9" s="13">
        <f t="shared" si="0"/>
        <v>2.71</v>
      </c>
      <c r="M9" s="12">
        <v>2</v>
      </c>
      <c r="N9" s="12">
        <f t="shared" si="5"/>
        <v>0.71</v>
      </c>
      <c r="O9" s="12">
        <v>0</v>
      </c>
      <c r="P9" s="12">
        <v>0</v>
      </c>
      <c r="Q9" s="12">
        <v>0</v>
      </c>
      <c r="R9" s="12">
        <v>0</v>
      </c>
      <c r="S9" s="12">
        <f>M9+N9</f>
        <v>2.71</v>
      </c>
      <c r="T9" s="12">
        <v>0</v>
      </c>
      <c r="U9" s="12">
        <v>0</v>
      </c>
      <c r="V9" s="12">
        <v>0</v>
      </c>
      <c r="W9" s="12">
        <v>0</v>
      </c>
      <c r="X9" s="12">
        <v>0</v>
      </c>
      <c r="Y9" s="9" t="s">
        <v>65</v>
      </c>
      <c r="Z9" s="2" t="s">
        <v>38</v>
      </c>
    </row>
    <row r="10" spans="2:27" ht="102" customHeight="1" x14ac:dyDescent="0.25">
      <c r="B10" s="9">
        <f t="shared" si="4"/>
        <v>8</v>
      </c>
      <c r="C10" s="9" t="s">
        <v>25</v>
      </c>
      <c r="D10" s="10" t="s">
        <v>66</v>
      </c>
      <c r="E10" s="9" t="s">
        <v>50</v>
      </c>
      <c r="F10" s="10" t="s">
        <v>67</v>
      </c>
      <c r="G10" s="10" t="s">
        <v>68</v>
      </c>
      <c r="H10" s="9" t="s">
        <v>69</v>
      </c>
      <c r="I10" s="10" t="s">
        <v>70</v>
      </c>
      <c r="J10" s="13">
        <v>43.54</v>
      </c>
      <c r="K10" s="13"/>
      <c r="L10" s="13">
        <f t="shared" si="0"/>
        <v>43.54</v>
      </c>
      <c r="M10" s="12">
        <v>30</v>
      </c>
      <c r="N10" s="12">
        <f t="shared" si="5"/>
        <v>13.54</v>
      </c>
      <c r="O10" s="12">
        <v>0</v>
      </c>
      <c r="P10" s="12">
        <v>0</v>
      </c>
      <c r="Q10" s="12">
        <v>0</v>
      </c>
      <c r="R10" s="12">
        <v>0</v>
      </c>
      <c r="S10" s="12">
        <f>M10+N10</f>
        <v>43.54</v>
      </c>
      <c r="T10" s="12">
        <v>0</v>
      </c>
      <c r="U10" s="12">
        <v>0</v>
      </c>
      <c r="V10" s="12"/>
      <c r="W10" s="12">
        <v>0</v>
      </c>
      <c r="X10" s="12">
        <v>0</v>
      </c>
      <c r="Y10" s="9" t="s">
        <v>65</v>
      </c>
      <c r="Z10" s="2" t="s">
        <v>38</v>
      </c>
    </row>
    <row r="11" spans="2:27" ht="85.5" customHeight="1" x14ac:dyDescent="0.25">
      <c r="B11" s="9">
        <f t="shared" si="4"/>
        <v>9</v>
      </c>
      <c r="C11" s="9" t="s">
        <v>25</v>
      </c>
      <c r="D11" s="14" t="s">
        <v>71</v>
      </c>
      <c r="E11" s="9" t="s">
        <v>50</v>
      </c>
      <c r="F11" s="14" t="s">
        <v>72</v>
      </c>
      <c r="G11" s="10" t="s">
        <v>68</v>
      </c>
      <c r="H11" s="13" t="s">
        <v>73</v>
      </c>
      <c r="I11" s="14" t="s">
        <v>74</v>
      </c>
      <c r="J11" s="13">
        <v>12.92</v>
      </c>
      <c r="K11" s="13"/>
      <c r="L11" s="13">
        <f t="shared" si="0"/>
        <v>12.92</v>
      </c>
      <c r="M11" s="12">
        <v>10</v>
      </c>
      <c r="N11" s="12">
        <f t="shared" si="5"/>
        <v>2.92</v>
      </c>
      <c r="O11" s="12">
        <v>0</v>
      </c>
      <c r="P11" s="12">
        <v>0</v>
      </c>
      <c r="Q11" s="12">
        <v>0</v>
      </c>
      <c r="R11" s="12">
        <v>0</v>
      </c>
      <c r="S11" s="12">
        <f>M11+N11</f>
        <v>12.92</v>
      </c>
      <c r="T11" s="12">
        <v>0</v>
      </c>
      <c r="U11" s="12">
        <v>0</v>
      </c>
      <c r="V11" s="12">
        <v>0</v>
      </c>
      <c r="W11" s="12">
        <v>0</v>
      </c>
      <c r="X11" s="12">
        <v>0</v>
      </c>
      <c r="Y11" s="9" t="s">
        <v>65</v>
      </c>
      <c r="Z11" s="2" t="s">
        <v>38</v>
      </c>
    </row>
    <row r="12" spans="2:27" ht="114.75" customHeight="1" x14ac:dyDescent="0.25">
      <c r="B12" s="9">
        <f t="shared" si="4"/>
        <v>10</v>
      </c>
      <c r="C12" s="9" t="s">
        <v>25</v>
      </c>
      <c r="D12" s="15" t="s">
        <v>75</v>
      </c>
      <c r="E12" s="16" t="s">
        <v>76</v>
      </c>
      <c r="F12" s="15" t="s">
        <v>77</v>
      </c>
      <c r="G12" s="15" t="s">
        <v>62</v>
      </c>
      <c r="H12" s="16" t="s">
        <v>78</v>
      </c>
      <c r="I12" s="15" t="s">
        <v>79</v>
      </c>
      <c r="J12" s="13">
        <v>20.37</v>
      </c>
      <c r="K12" s="13"/>
      <c r="L12" s="13">
        <f t="shared" si="0"/>
        <v>20.37</v>
      </c>
      <c r="M12" s="12">
        <v>10</v>
      </c>
      <c r="N12" s="12">
        <f t="shared" si="5"/>
        <v>10.370000000000001</v>
      </c>
      <c r="O12" s="12">
        <v>0</v>
      </c>
      <c r="P12" s="12">
        <v>0</v>
      </c>
      <c r="Q12" s="12">
        <v>0</v>
      </c>
      <c r="R12" s="12">
        <v>0</v>
      </c>
      <c r="S12" s="12">
        <f>M12+N12</f>
        <v>20.37</v>
      </c>
      <c r="T12" s="12">
        <v>0</v>
      </c>
      <c r="U12" s="12">
        <v>0</v>
      </c>
      <c r="V12" s="12">
        <v>0</v>
      </c>
      <c r="W12" s="12">
        <v>0</v>
      </c>
      <c r="X12" s="12">
        <v>0</v>
      </c>
      <c r="Y12" s="9" t="s">
        <v>65</v>
      </c>
      <c r="Z12" s="2" t="s">
        <v>38</v>
      </c>
    </row>
    <row r="13" spans="2:27" ht="33" x14ac:dyDescent="0.25">
      <c r="B13" s="9">
        <f t="shared" si="4"/>
        <v>11</v>
      </c>
      <c r="C13" s="9" t="s">
        <v>25</v>
      </c>
      <c r="D13" s="10" t="s">
        <v>80</v>
      </c>
      <c r="E13" s="9" t="s">
        <v>81</v>
      </c>
      <c r="F13" s="10" t="s">
        <v>82</v>
      </c>
      <c r="G13" s="10" t="s">
        <v>83</v>
      </c>
      <c r="H13" s="9" t="s">
        <v>84</v>
      </c>
      <c r="I13" s="10"/>
      <c r="J13" s="11">
        <v>50</v>
      </c>
      <c r="K13" s="11">
        <f t="shared" ref="K13:K28" si="7">R13+T13+V13+X13</f>
        <v>3.12</v>
      </c>
      <c r="L13" s="11">
        <f t="shared" si="0"/>
        <v>53.12</v>
      </c>
      <c r="M13" s="12">
        <v>0</v>
      </c>
      <c r="N13" s="12">
        <v>20</v>
      </c>
      <c r="O13" s="12">
        <v>30</v>
      </c>
      <c r="P13" s="12"/>
      <c r="Q13" s="12">
        <v>0</v>
      </c>
      <c r="R13" s="12">
        <f t="shared" ref="R13:R28" si="8">Q13*0.8*7.8%</f>
        <v>0</v>
      </c>
      <c r="S13" s="12"/>
      <c r="T13" s="12">
        <f t="shared" ref="T13:T28" si="9">S13*0.8*7.8%</f>
        <v>0</v>
      </c>
      <c r="U13" s="12">
        <f>N13+O13</f>
        <v>50</v>
      </c>
      <c r="V13" s="12">
        <f t="shared" ref="V13:V25" si="10">U13*0.8*7.8%</f>
        <v>3.12</v>
      </c>
      <c r="W13" s="12">
        <v>0</v>
      </c>
      <c r="X13" s="12">
        <v>0</v>
      </c>
      <c r="Y13" s="9" t="s">
        <v>30</v>
      </c>
      <c r="Z13" s="2" t="s">
        <v>31</v>
      </c>
    </row>
    <row r="14" spans="2:27" ht="71.25" customHeight="1" x14ac:dyDescent="0.25">
      <c r="B14" s="9">
        <f t="shared" si="4"/>
        <v>12</v>
      </c>
      <c r="C14" s="9" t="s">
        <v>85</v>
      </c>
      <c r="D14" s="17" t="s">
        <v>86</v>
      </c>
      <c r="E14" s="9" t="s">
        <v>87</v>
      </c>
      <c r="F14" s="10" t="s">
        <v>88</v>
      </c>
      <c r="G14" s="10" t="s">
        <v>89</v>
      </c>
      <c r="H14" s="9" t="s">
        <v>90</v>
      </c>
      <c r="I14" s="10" t="s">
        <v>91</v>
      </c>
      <c r="J14" s="11">
        <v>7.56</v>
      </c>
      <c r="K14" s="11">
        <f t="shared" si="7"/>
        <v>0.471744</v>
      </c>
      <c r="L14" s="11">
        <f t="shared" si="0"/>
        <v>8.0317439999999998</v>
      </c>
      <c r="M14" s="18">
        <v>0</v>
      </c>
      <c r="N14" s="12">
        <v>3.78</v>
      </c>
      <c r="O14" s="12">
        <f>J14-N14</f>
        <v>3.78</v>
      </c>
      <c r="P14" s="12"/>
      <c r="Q14" s="12">
        <v>0</v>
      </c>
      <c r="R14" s="12">
        <f t="shared" si="8"/>
        <v>0</v>
      </c>
      <c r="S14" s="12">
        <v>0</v>
      </c>
      <c r="T14" s="12">
        <f>S14*0.8*7.8%</f>
        <v>0</v>
      </c>
      <c r="U14" s="12">
        <f>N14+O14</f>
        <v>7.56</v>
      </c>
      <c r="V14" s="12">
        <f t="shared" si="10"/>
        <v>0.471744</v>
      </c>
      <c r="W14" s="12">
        <v>0</v>
      </c>
      <c r="X14" s="12">
        <v>0</v>
      </c>
      <c r="Y14" s="9" t="s">
        <v>30</v>
      </c>
      <c r="Z14" s="2" t="s">
        <v>31</v>
      </c>
    </row>
    <row r="15" spans="2:27" ht="52.5" customHeight="1" x14ac:dyDescent="0.25">
      <c r="B15" s="9">
        <f t="shared" si="4"/>
        <v>13</v>
      </c>
      <c r="C15" s="9" t="s">
        <v>85</v>
      </c>
      <c r="D15" s="10" t="s">
        <v>92</v>
      </c>
      <c r="E15" s="9" t="s">
        <v>93</v>
      </c>
      <c r="F15" s="10" t="s">
        <v>92</v>
      </c>
      <c r="G15" s="10" t="s">
        <v>94</v>
      </c>
      <c r="H15" s="9" t="s">
        <v>84</v>
      </c>
      <c r="I15" s="10"/>
      <c r="J15" s="11">
        <v>85</v>
      </c>
      <c r="K15" s="11">
        <f t="shared" si="7"/>
        <v>5.3040000000000003</v>
      </c>
      <c r="L15" s="11">
        <f t="shared" si="0"/>
        <v>90.304000000000002</v>
      </c>
      <c r="M15" s="12">
        <v>0</v>
      </c>
      <c r="N15" s="12"/>
      <c r="O15" s="12">
        <v>25</v>
      </c>
      <c r="P15" s="12">
        <v>60</v>
      </c>
      <c r="Q15" s="12">
        <v>0</v>
      </c>
      <c r="R15" s="12">
        <f t="shared" si="8"/>
        <v>0</v>
      </c>
      <c r="S15" s="18"/>
      <c r="T15" s="12">
        <f t="shared" si="9"/>
        <v>0</v>
      </c>
      <c r="U15" s="12">
        <v>0</v>
      </c>
      <c r="V15" s="12">
        <f t="shared" si="10"/>
        <v>0</v>
      </c>
      <c r="W15" s="12">
        <f>O15+P15</f>
        <v>85</v>
      </c>
      <c r="X15" s="12">
        <f>W15*0.8*7.8%</f>
        <v>5.3040000000000003</v>
      </c>
      <c r="Y15" s="9" t="s">
        <v>30</v>
      </c>
      <c r="Z15" s="2" t="s">
        <v>95</v>
      </c>
    </row>
    <row r="16" spans="2:27" ht="134.25" customHeight="1" x14ac:dyDescent="0.25">
      <c r="B16" s="9">
        <f t="shared" si="4"/>
        <v>14</v>
      </c>
      <c r="C16" s="9" t="s">
        <v>85</v>
      </c>
      <c r="D16" s="10" t="s">
        <v>96</v>
      </c>
      <c r="E16" s="9" t="s">
        <v>33</v>
      </c>
      <c r="F16" s="10" t="s">
        <v>97</v>
      </c>
      <c r="G16" s="10" t="s">
        <v>98</v>
      </c>
      <c r="H16" s="9" t="s">
        <v>99</v>
      </c>
      <c r="I16" s="10" t="s">
        <v>100</v>
      </c>
      <c r="J16" s="11">
        <v>33.909999999999997</v>
      </c>
      <c r="K16" s="11">
        <f t="shared" si="7"/>
        <v>2.1159840000000001</v>
      </c>
      <c r="L16" s="11">
        <f t="shared" si="0"/>
        <v>36.025983999999994</v>
      </c>
      <c r="M16" s="12">
        <f>J16/2</f>
        <v>16.954999999999998</v>
      </c>
      <c r="N16" s="12">
        <f>J16-M16</f>
        <v>16.954999999999998</v>
      </c>
      <c r="O16" s="12"/>
      <c r="P16" s="12">
        <v>0</v>
      </c>
      <c r="Q16" s="12">
        <v>0</v>
      </c>
      <c r="R16" s="12">
        <f t="shared" si="8"/>
        <v>0</v>
      </c>
      <c r="S16" s="12">
        <f>M16+N16</f>
        <v>33.909999999999997</v>
      </c>
      <c r="T16" s="12">
        <f t="shared" si="9"/>
        <v>2.1159840000000001</v>
      </c>
      <c r="U16" s="12">
        <v>0</v>
      </c>
      <c r="V16" s="12">
        <f t="shared" si="10"/>
        <v>0</v>
      </c>
      <c r="W16" s="12">
        <v>0</v>
      </c>
      <c r="X16" s="12">
        <v>0</v>
      </c>
      <c r="Y16" s="9" t="s">
        <v>30</v>
      </c>
      <c r="Z16" s="2" t="s">
        <v>38</v>
      </c>
    </row>
    <row r="17" spans="2:27" ht="42" customHeight="1" x14ac:dyDescent="0.25">
      <c r="B17" s="9">
        <f t="shared" si="4"/>
        <v>15</v>
      </c>
      <c r="C17" s="9" t="s">
        <v>85</v>
      </c>
      <c r="D17" s="10" t="s">
        <v>101</v>
      </c>
      <c r="E17" s="9" t="s">
        <v>102</v>
      </c>
      <c r="F17" s="10" t="s">
        <v>101</v>
      </c>
      <c r="G17" s="10" t="s">
        <v>103</v>
      </c>
      <c r="H17" s="9" t="s">
        <v>84</v>
      </c>
      <c r="I17" s="10"/>
      <c r="J17" s="11">
        <v>50.5</v>
      </c>
      <c r="K17" s="11">
        <f t="shared" si="7"/>
        <v>3.1512000000000002</v>
      </c>
      <c r="L17" s="11">
        <f t="shared" si="0"/>
        <v>53.651200000000003</v>
      </c>
      <c r="M17" s="19">
        <v>0</v>
      </c>
      <c r="N17" s="19">
        <v>0</v>
      </c>
      <c r="O17" s="12">
        <v>15.15</v>
      </c>
      <c r="P17" s="12">
        <v>35.35</v>
      </c>
      <c r="Q17" s="12">
        <v>0</v>
      </c>
      <c r="R17" s="12">
        <f t="shared" si="8"/>
        <v>0</v>
      </c>
      <c r="S17" s="12">
        <v>0</v>
      </c>
      <c r="T17" s="12">
        <f t="shared" si="9"/>
        <v>0</v>
      </c>
      <c r="U17" s="12"/>
      <c r="V17" s="12">
        <f t="shared" si="10"/>
        <v>0</v>
      </c>
      <c r="W17" s="12">
        <f>O17+P17</f>
        <v>50.5</v>
      </c>
      <c r="X17" s="12">
        <f>W17*0.8*7.8%</f>
        <v>3.1512000000000002</v>
      </c>
      <c r="Y17" s="9" t="s">
        <v>30</v>
      </c>
      <c r="Z17" s="2" t="s">
        <v>95</v>
      </c>
    </row>
    <row r="18" spans="2:27" ht="57" customHeight="1" x14ac:dyDescent="0.25">
      <c r="B18" s="9">
        <f t="shared" si="4"/>
        <v>16</v>
      </c>
      <c r="C18" s="9" t="s">
        <v>85</v>
      </c>
      <c r="D18" s="10" t="s">
        <v>104</v>
      </c>
      <c r="E18" s="9" t="s">
        <v>27</v>
      </c>
      <c r="F18" s="10" t="s">
        <v>105</v>
      </c>
      <c r="G18" s="10" t="s">
        <v>106</v>
      </c>
      <c r="H18" s="9" t="s">
        <v>90</v>
      </c>
      <c r="I18" s="10" t="s">
        <v>91</v>
      </c>
      <c r="J18" s="11">
        <v>6.82</v>
      </c>
      <c r="K18" s="11">
        <f t="shared" si="7"/>
        <v>0.42556800000000006</v>
      </c>
      <c r="L18" s="11">
        <f t="shared" si="0"/>
        <v>7.2455680000000005</v>
      </c>
      <c r="M18" s="12">
        <f>J18/2</f>
        <v>3.41</v>
      </c>
      <c r="N18" s="12">
        <f>J18-M18</f>
        <v>3.41</v>
      </c>
      <c r="O18" s="12"/>
      <c r="P18" s="12"/>
      <c r="Q18" s="12"/>
      <c r="R18" s="12">
        <f t="shared" si="8"/>
        <v>0</v>
      </c>
      <c r="S18" s="12">
        <f>M18+N18</f>
        <v>6.82</v>
      </c>
      <c r="T18" s="12">
        <f t="shared" si="9"/>
        <v>0.42556800000000006</v>
      </c>
      <c r="U18" s="12"/>
      <c r="V18" s="12">
        <f t="shared" si="10"/>
        <v>0</v>
      </c>
      <c r="W18" s="12"/>
      <c r="X18" s="12"/>
      <c r="Y18" s="9" t="s">
        <v>30</v>
      </c>
      <c r="Z18" s="2" t="s">
        <v>38</v>
      </c>
    </row>
    <row r="19" spans="2:27" ht="148.5" x14ac:dyDescent="0.25">
      <c r="B19" s="9">
        <f t="shared" si="4"/>
        <v>17</v>
      </c>
      <c r="C19" s="9" t="s">
        <v>85</v>
      </c>
      <c r="D19" s="10" t="s">
        <v>107</v>
      </c>
      <c r="E19" s="9" t="s">
        <v>102</v>
      </c>
      <c r="F19" s="10" t="s">
        <v>108</v>
      </c>
      <c r="G19" s="10" t="s">
        <v>109</v>
      </c>
      <c r="H19" s="9" t="s">
        <v>110</v>
      </c>
      <c r="I19" s="10" t="s">
        <v>111</v>
      </c>
      <c r="J19" s="11">
        <f>44.34+45.92</f>
        <v>90.26</v>
      </c>
      <c r="K19" s="11">
        <f t="shared" si="7"/>
        <v>5.6322240000000008</v>
      </c>
      <c r="L19" s="11">
        <f t="shared" si="0"/>
        <v>95.892223999999999</v>
      </c>
      <c r="M19" s="19">
        <v>0</v>
      </c>
      <c r="N19" s="19">
        <v>0</v>
      </c>
      <c r="O19" s="12">
        <f>22.17+22.96</f>
        <v>45.13</v>
      </c>
      <c r="P19" s="12">
        <f>J19-O19</f>
        <v>45.13</v>
      </c>
      <c r="Q19" s="12">
        <v>0</v>
      </c>
      <c r="R19" s="12">
        <f t="shared" si="8"/>
        <v>0</v>
      </c>
      <c r="S19" s="19">
        <v>0</v>
      </c>
      <c r="T19" s="19">
        <v>0</v>
      </c>
      <c r="U19" s="12"/>
      <c r="V19" s="12"/>
      <c r="W19" s="12">
        <f>O19+P19</f>
        <v>90.26</v>
      </c>
      <c r="X19" s="12">
        <f t="shared" ref="V19:X24" si="11">W19*0.8*7.8%</f>
        <v>5.6322240000000008</v>
      </c>
      <c r="Y19" s="9" t="s">
        <v>30</v>
      </c>
      <c r="Z19" s="2" t="s">
        <v>95</v>
      </c>
    </row>
    <row r="20" spans="2:27" ht="133.5" customHeight="1" x14ac:dyDescent="0.25">
      <c r="B20" s="9">
        <f t="shared" si="4"/>
        <v>18</v>
      </c>
      <c r="C20" s="9" t="s">
        <v>85</v>
      </c>
      <c r="D20" s="17" t="s">
        <v>112</v>
      </c>
      <c r="E20" s="9" t="s">
        <v>102</v>
      </c>
      <c r="F20" s="17" t="s">
        <v>113</v>
      </c>
      <c r="G20" s="10" t="s">
        <v>114</v>
      </c>
      <c r="H20" s="9" t="s">
        <v>110</v>
      </c>
      <c r="I20" s="10" t="s">
        <v>111</v>
      </c>
      <c r="J20" s="11">
        <f>5.26+29.34+60.24</f>
        <v>94.84</v>
      </c>
      <c r="K20" s="11">
        <f t="shared" si="7"/>
        <v>5.9180159999999997</v>
      </c>
      <c r="L20" s="11">
        <f t="shared" si="0"/>
        <v>100.758016</v>
      </c>
      <c r="M20" s="20">
        <v>0</v>
      </c>
      <c r="N20" s="12">
        <v>17.3</v>
      </c>
      <c r="O20" s="12">
        <f>J20-N20</f>
        <v>77.540000000000006</v>
      </c>
      <c r="P20" s="12">
        <v>0</v>
      </c>
      <c r="Q20" s="12">
        <v>0</v>
      </c>
      <c r="R20" s="12">
        <f t="shared" si="8"/>
        <v>0</v>
      </c>
      <c r="S20" s="19">
        <v>0</v>
      </c>
      <c r="T20" s="19">
        <v>0</v>
      </c>
      <c r="U20" s="12">
        <f>N20+O20</f>
        <v>94.84</v>
      </c>
      <c r="V20" s="12">
        <f t="shared" si="11"/>
        <v>5.9180159999999997</v>
      </c>
      <c r="W20" s="12">
        <v>0</v>
      </c>
      <c r="X20" s="12">
        <v>0</v>
      </c>
      <c r="Y20" s="9" t="s">
        <v>30</v>
      </c>
      <c r="Z20" s="2" t="s">
        <v>31</v>
      </c>
    </row>
    <row r="21" spans="2:27" ht="214.5" x14ac:dyDescent="0.25">
      <c r="B21" s="9">
        <f t="shared" si="4"/>
        <v>19</v>
      </c>
      <c r="C21" s="9" t="s">
        <v>85</v>
      </c>
      <c r="D21" s="10" t="s">
        <v>115</v>
      </c>
      <c r="E21" s="9" t="s">
        <v>33</v>
      </c>
      <c r="F21" s="10" t="s">
        <v>116</v>
      </c>
      <c r="G21" s="10" t="s">
        <v>117</v>
      </c>
      <c r="H21" s="9" t="s">
        <v>110</v>
      </c>
      <c r="I21" s="10" t="s">
        <v>111</v>
      </c>
      <c r="J21" s="11">
        <f>47.83+41.37</f>
        <v>89.199999999999989</v>
      </c>
      <c r="K21" s="11">
        <f t="shared" si="7"/>
        <v>5.5660800000000004</v>
      </c>
      <c r="L21" s="11">
        <f>J21+K21</f>
        <v>94.766079999999988</v>
      </c>
      <c r="M21" s="19">
        <v>0</v>
      </c>
      <c r="N21" s="21">
        <f>J21/2</f>
        <v>44.599999999999994</v>
      </c>
      <c r="O21" s="12">
        <f>J21-N21</f>
        <v>44.599999999999994</v>
      </c>
      <c r="P21" s="12">
        <v>0</v>
      </c>
      <c r="Q21" s="12">
        <v>0</v>
      </c>
      <c r="R21" s="12">
        <f t="shared" si="8"/>
        <v>0</v>
      </c>
      <c r="S21" s="19">
        <v>0</v>
      </c>
      <c r="T21" s="19">
        <v>0</v>
      </c>
      <c r="U21" s="12">
        <f>N21+O21</f>
        <v>89.199999999999989</v>
      </c>
      <c r="V21" s="12">
        <f t="shared" si="11"/>
        <v>5.5660800000000004</v>
      </c>
      <c r="W21" s="12">
        <v>0</v>
      </c>
      <c r="X21" s="12">
        <v>0</v>
      </c>
      <c r="Y21" s="9" t="s">
        <v>30</v>
      </c>
      <c r="Z21" s="2" t="s">
        <v>31</v>
      </c>
    </row>
    <row r="22" spans="2:27" ht="60" customHeight="1" x14ac:dyDescent="0.25">
      <c r="B22" s="9">
        <f t="shared" si="4"/>
        <v>20</v>
      </c>
      <c r="C22" s="22" t="s">
        <v>85</v>
      </c>
      <c r="D22" s="10" t="s">
        <v>118</v>
      </c>
      <c r="E22" s="9" t="s">
        <v>33</v>
      </c>
      <c r="F22" s="10" t="s">
        <v>119</v>
      </c>
      <c r="G22" s="10" t="s">
        <v>120</v>
      </c>
      <c r="H22" s="9" t="s">
        <v>121</v>
      </c>
      <c r="I22" s="9" t="s">
        <v>122</v>
      </c>
      <c r="J22" s="11">
        <v>15.44</v>
      </c>
      <c r="K22" s="11">
        <f t="shared" si="7"/>
        <v>0.96345599999999998</v>
      </c>
      <c r="L22" s="11">
        <f t="shared" si="0"/>
        <v>16.403455999999998</v>
      </c>
      <c r="M22" s="18">
        <v>0</v>
      </c>
      <c r="N22" s="12">
        <f>J22/2</f>
        <v>7.72</v>
      </c>
      <c r="O22" s="12">
        <f>J22-N22</f>
        <v>7.72</v>
      </c>
      <c r="P22" s="12">
        <v>0</v>
      </c>
      <c r="Q22" s="12">
        <v>0</v>
      </c>
      <c r="R22" s="12">
        <f t="shared" si="8"/>
        <v>0</v>
      </c>
      <c r="S22" s="18">
        <v>0</v>
      </c>
      <c r="T22" s="18">
        <v>0</v>
      </c>
      <c r="U22" s="12">
        <f>N22+O22</f>
        <v>15.44</v>
      </c>
      <c r="V22" s="12">
        <f t="shared" si="11"/>
        <v>0.96345599999999998</v>
      </c>
      <c r="W22" s="12">
        <v>0</v>
      </c>
      <c r="X22" s="12">
        <f t="shared" si="11"/>
        <v>0</v>
      </c>
      <c r="Y22" s="9" t="s">
        <v>30</v>
      </c>
      <c r="Z22" s="2" t="s">
        <v>31</v>
      </c>
    </row>
    <row r="23" spans="2:27" ht="302.25" customHeight="1" x14ac:dyDescent="0.25">
      <c r="B23" s="9">
        <f>B22+1</f>
        <v>21</v>
      </c>
      <c r="C23" s="22" t="s">
        <v>85</v>
      </c>
      <c r="D23" s="10" t="s">
        <v>123</v>
      </c>
      <c r="E23" s="9" t="s">
        <v>33</v>
      </c>
      <c r="F23" s="10" t="s">
        <v>124</v>
      </c>
      <c r="G23" s="10" t="s">
        <v>125</v>
      </c>
      <c r="H23" s="9" t="s">
        <v>110</v>
      </c>
      <c r="I23" s="10" t="s">
        <v>111</v>
      </c>
      <c r="J23" s="12">
        <f>48.27+44.95+48.65</f>
        <v>141.87</v>
      </c>
      <c r="K23" s="11">
        <f t="shared" si="7"/>
        <v>8.8526880000000006</v>
      </c>
      <c r="L23" s="11">
        <f t="shared" si="0"/>
        <v>150.72268800000001</v>
      </c>
      <c r="M23" s="19">
        <v>0</v>
      </c>
      <c r="N23" s="12">
        <f>J23*30%</f>
        <v>42.561</v>
      </c>
      <c r="O23" s="12">
        <f>J23*40%</f>
        <v>56.748000000000005</v>
      </c>
      <c r="P23" s="12">
        <f>J23*30%</f>
        <v>42.561</v>
      </c>
      <c r="Q23" s="12"/>
      <c r="R23" s="12">
        <f t="shared" si="8"/>
        <v>0</v>
      </c>
      <c r="S23" s="19">
        <v>0</v>
      </c>
      <c r="T23" s="19">
        <v>0</v>
      </c>
      <c r="U23" s="12">
        <v>0</v>
      </c>
      <c r="V23" s="12">
        <v>0</v>
      </c>
      <c r="W23" s="23">
        <f>SUM(M23:P23)</f>
        <v>141.87</v>
      </c>
      <c r="X23" s="12">
        <f t="shared" si="11"/>
        <v>8.8526880000000006</v>
      </c>
      <c r="Y23" s="9" t="s">
        <v>30</v>
      </c>
      <c r="Z23" s="2" t="s">
        <v>95</v>
      </c>
      <c r="AA23" s="24" t="s">
        <v>126</v>
      </c>
    </row>
    <row r="24" spans="2:27" ht="132" x14ac:dyDescent="0.25">
      <c r="B24" s="9">
        <f t="shared" si="4"/>
        <v>22</v>
      </c>
      <c r="C24" s="25" t="s">
        <v>25</v>
      </c>
      <c r="D24" s="10" t="s">
        <v>127</v>
      </c>
      <c r="E24" s="26"/>
      <c r="F24" s="26" t="s">
        <v>128</v>
      </c>
      <c r="G24" s="27" t="s">
        <v>129</v>
      </c>
      <c r="H24" s="26" t="s">
        <v>130</v>
      </c>
      <c r="I24" s="25" t="s">
        <v>131</v>
      </c>
      <c r="J24" s="28">
        <v>154.26</v>
      </c>
      <c r="K24" s="11">
        <f t="shared" si="7"/>
        <v>9.6258239999999997</v>
      </c>
      <c r="L24" s="11">
        <f t="shared" si="0"/>
        <v>163.88582399999999</v>
      </c>
      <c r="M24" s="12">
        <v>46.277999999999999</v>
      </c>
      <c r="N24" s="12">
        <v>61.704000000000001</v>
      </c>
      <c r="O24" s="12">
        <v>46.277999999999999</v>
      </c>
      <c r="P24" s="12">
        <v>0</v>
      </c>
      <c r="Q24" s="12">
        <v>0</v>
      </c>
      <c r="R24" s="12">
        <f t="shared" si="8"/>
        <v>0</v>
      </c>
      <c r="S24" s="19">
        <v>0</v>
      </c>
      <c r="T24" s="19">
        <v>0</v>
      </c>
      <c r="U24" s="12">
        <f>M24+N24+O24</f>
        <v>154.26</v>
      </c>
      <c r="V24" s="12">
        <f t="shared" si="11"/>
        <v>9.6258239999999997</v>
      </c>
      <c r="W24" s="23">
        <v>0</v>
      </c>
      <c r="X24" s="12">
        <f t="shared" si="11"/>
        <v>0</v>
      </c>
      <c r="Y24" s="9" t="s">
        <v>30</v>
      </c>
      <c r="Z24" s="2" t="s">
        <v>31</v>
      </c>
      <c r="AA24" s="24" t="s">
        <v>126</v>
      </c>
    </row>
    <row r="25" spans="2:27" ht="258" customHeight="1" x14ac:dyDescent="0.25">
      <c r="B25" s="9">
        <f>B24+1</f>
        <v>23</v>
      </c>
      <c r="C25" s="9" t="s">
        <v>85</v>
      </c>
      <c r="D25" s="10" t="s">
        <v>132</v>
      </c>
      <c r="E25" s="9" t="s">
        <v>133</v>
      </c>
      <c r="F25" s="10" t="s">
        <v>134</v>
      </c>
      <c r="G25" s="27" t="s">
        <v>135</v>
      </c>
      <c r="H25" s="26" t="s">
        <v>136</v>
      </c>
      <c r="I25" s="26" t="s">
        <v>137</v>
      </c>
      <c r="J25" s="11">
        <f>250.46+154.28+127.48</f>
        <v>532.22</v>
      </c>
      <c r="K25" s="11">
        <f t="shared" si="7"/>
        <v>33.210528000000004</v>
      </c>
      <c r="L25" s="11">
        <f t="shared" si="0"/>
        <v>565.43052799999998</v>
      </c>
      <c r="M25" s="29">
        <v>0</v>
      </c>
      <c r="N25" s="29">
        <f>61.71+51+59.21</f>
        <v>171.92000000000002</v>
      </c>
      <c r="O25" s="12">
        <f>100.18+60+50+50</f>
        <v>260.18</v>
      </c>
      <c r="P25" s="23">
        <f>J25-N25-O25</f>
        <v>100.12</v>
      </c>
      <c r="Q25" s="23">
        <v>0</v>
      </c>
      <c r="R25" s="12">
        <f t="shared" si="8"/>
        <v>0</v>
      </c>
      <c r="S25" s="30"/>
      <c r="T25" s="21">
        <f t="shared" si="9"/>
        <v>0</v>
      </c>
      <c r="U25" s="23">
        <v>0</v>
      </c>
      <c r="V25" s="12">
        <f t="shared" si="10"/>
        <v>0</v>
      </c>
      <c r="W25" s="23">
        <f>N25+O25+P25</f>
        <v>532.22</v>
      </c>
      <c r="X25" s="12">
        <f>W25*0.8*7.8%</f>
        <v>33.210528000000004</v>
      </c>
      <c r="Y25" s="9" t="s">
        <v>30</v>
      </c>
      <c r="Z25" s="2" t="s">
        <v>95</v>
      </c>
    </row>
    <row r="26" spans="2:27" ht="44.25" customHeight="1" x14ac:dyDescent="0.25">
      <c r="B26" s="9">
        <f>B25+1</f>
        <v>24</v>
      </c>
      <c r="C26" s="9" t="s">
        <v>85</v>
      </c>
      <c r="D26" s="10" t="s">
        <v>138</v>
      </c>
      <c r="E26" s="9" t="s">
        <v>27</v>
      </c>
      <c r="F26" s="10" t="s">
        <v>139</v>
      </c>
      <c r="G26" s="27" t="s">
        <v>140</v>
      </c>
      <c r="H26" s="26" t="s">
        <v>141</v>
      </c>
      <c r="I26" s="26" t="s">
        <v>142</v>
      </c>
      <c r="J26" s="11">
        <v>148.03</v>
      </c>
      <c r="K26" s="11">
        <f t="shared" si="7"/>
        <v>9.2370720000000013</v>
      </c>
      <c r="L26" s="11">
        <f t="shared" si="0"/>
        <v>157.26707200000001</v>
      </c>
      <c r="M26" s="29">
        <f>J26*60%</f>
        <v>88.817999999999998</v>
      </c>
      <c r="N26" s="12">
        <f>J26-M26</f>
        <v>59.212000000000003</v>
      </c>
      <c r="O26" s="12">
        <v>0</v>
      </c>
      <c r="P26" s="23">
        <v>0</v>
      </c>
      <c r="Q26" s="23">
        <v>0</v>
      </c>
      <c r="R26" s="12">
        <v>0</v>
      </c>
      <c r="S26" s="23">
        <v>0</v>
      </c>
      <c r="T26" s="12">
        <v>0</v>
      </c>
      <c r="U26" s="23">
        <f>M26+N26</f>
        <v>148.03</v>
      </c>
      <c r="V26" s="12">
        <f>U26*0.8*7.8%</f>
        <v>9.2370720000000013</v>
      </c>
      <c r="W26" s="23">
        <v>0</v>
      </c>
      <c r="X26" s="23">
        <v>0</v>
      </c>
      <c r="Y26" s="9" t="s">
        <v>30</v>
      </c>
    </row>
    <row r="27" spans="2:27" ht="37.5" customHeight="1" x14ac:dyDescent="0.25">
      <c r="B27" s="9">
        <f>B26+1</f>
        <v>25</v>
      </c>
      <c r="C27" s="9" t="s">
        <v>85</v>
      </c>
      <c r="D27" s="10" t="s">
        <v>143</v>
      </c>
      <c r="E27" s="9" t="s">
        <v>27</v>
      </c>
      <c r="F27" s="10" t="s">
        <v>144</v>
      </c>
      <c r="G27" s="10" t="s">
        <v>145</v>
      </c>
      <c r="H27" s="9" t="s">
        <v>146</v>
      </c>
      <c r="I27" s="10" t="s">
        <v>147</v>
      </c>
      <c r="J27" s="11">
        <v>10.15</v>
      </c>
      <c r="K27" s="11">
        <f t="shared" si="7"/>
        <v>0.63336000000000003</v>
      </c>
      <c r="L27" s="11">
        <f t="shared" si="0"/>
        <v>10.78336</v>
      </c>
      <c r="M27" s="29">
        <v>0</v>
      </c>
      <c r="N27" s="12">
        <v>4.3600000000000003</v>
      </c>
      <c r="O27" s="12">
        <f>J27-N27</f>
        <v>5.79</v>
      </c>
      <c r="P27" s="12">
        <v>0</v>
      </c>
      <c r="Q27" s="12">
        <v>0</v>
      </c>
      <c r="R27" s="12">
        <f t="shared" si="8"/>
        <v>0</v>
      </c>
      <c r="S27" s="19">
        <v>0</v>
      </c>
      <c r="T27" s="19">
        <v>0</v>
      </c>
      <c r="U27" s="12">
        <f>N27+O27</f>
        <v>10.15</v>
      </c>
      <c r="V27" s="12">
        <f>U27*0.8*7.8%</f>
        <v>0.63336000000000003</v>
      </c>
      <c r="W27" s="23">
        <v>0</v>
      </c>
      <c r="X27" s="23">
        <v>0</v>
      </c>
      <c r="Y27" s="9" t="s">
        <v>30</v>
      </c>
      <c r="Z27" s="2" t="s">
        <v>38</v>
      </c>
    </row>
    <row r="28" spans="2:27" ht="100.5" customHeight="1" x14ac:dyDescent="0.25">
      <c r="B28" s="9">
        <f t="shared" si="4"/>
        <v>26</v>
      </c>
      <c r="C28" s="9" t="s">
        <v>85</v>
      </c>
      <c r="D28" s="10" t="s">
        <v>148</v>
      </c>
      <c r="E28" s="9" t="s">
        <v>149</v>
      </c>
      <c r="F28" s="10" t="s">
        <v>150</v>
      </c>
      <c r="G28" s="10" t="s">
        <v>151</v>
      </c>
      <c r="H28" s="31" t="s">
        <v>136</v>
      </c>
      <c r="I28" s="26" t="s">
        <v>152</v>
      </c>
      <c r="J28" s="11">
        <v>162.80000000000001</v>
      </c>
      <c r="K28" s="11">
        <f t="shared" si="7"/>
        <v>10.158720000000001</v>
      </c>
      <c r="L28" s="11">
        <f>J28+K28</f>
        <v>172.95872</v>
      </c>
      <c r="M28" s="12">
        <v>30</v>
      </c>
      <c r="N28" s="12">
        <v>40</v>
      </c>
      <c r="O28" s="12">
        <f>(J28-(M28+N28))/2</f>
        <v>46.400000000000006</v>
      </c>
      <c r="P28" s="12">
        <f>O28</f>
        <v>46.400000000000006</v>
      </c>
      <c r="Q28" s="12">
        <v>0</v>
      </c>
      <c r="R28" s="12">
        <f t="shared" si="8"/>
        <v>0</v>
      </c>
      <c r="S28" s="12">
        <v>0</v>
      </c>
      <c r="T28" s="12">
        <f t="shared" si="9"/>
        <v>0</v>
      </c>
      <c r="U28" s="23">
        <v>0</v>
      </c>
      <c r="V28" s="12">
        <v>0</v>
      </c>
      <c r="W28" s="12">
        <f>SUM(M28:P28)</f>
        <v>162.80000000000001</v>
      </c>
      <c r="X28" s="12">
        <f>W28*0.8*7.8%</f>
        <v>10.158720000000001</v>
      </c>
      <c r="Y28" s="9" t="s">
        <v>30</v>
      </c>
      <c r="Z28" s="2" t="s">
        <v>31</v>
      </c>
      <c r="AA28" s="24" t="s">
        <v>126</v>
      </c>
    </row>
    <row r="29" spans="2:27" s="33" customFormat="1" ht="39.75" customHeight="1" x14ac:dyDescent="0.25">
      <c r="B29" s="36" t="s">
        <v>153</v>
      </c>
      <c r="C29" s="36"/>
      <c r="D29" s="36"/>
      <c r="E29" s="36"/>
      <c r="F29" s="36"/>
      <c r="G29" s="36"/>
      <c r="H29" s="36"/>
      <c r="I29" s="36"/>
      <c r="J29" s="32">
        <f t="shared" ref="J29:O29" si="12">SUM(J3:J28)</f>
        <v>1915.78</v>
      </c>
      <c r="K29" s="32">
        <f t="shared" ca="1" si="12"/>
        <v>111.57622820477816</v>
      </c>
      <c r="L29" s="32">
        <f t="shared" ca="1" si="12"/>
        <v>2027.3562282047783</v>
      </c>
      <c r="M29" s="32">
        <f t="shared" si="12"/>
        <v>284.01099999999997</v>
      </c>
      <c r="N29" s="32">
        <f t="shared" ca="1" si="12"/>
        <v>610.90258020477825</v>
      </c>
      <c r="O29" s="32">
        <f t="shared" si="12"/>
        <v>692.13599999999997</v>
      </c>
      <c r="P29" s="32">
        <f>SUM(P3:P28)</f>
        <v>329.56100000000004</v>
      </c>
      <c r="Q29" s="32">
        <f t="shared" ref="Q29:X29" si="13">SUM(Q3:Q28)</f>
        <v>0</v>
      </c>
      <c r="R29" s="32">
        <f t="shared" si="13"/>
        <v>0</v>
      </c>
      <c r="S29" s="32">
        <f t="shared" ca="1" si="13"/>
        <v>225.20058020477813</v>
      </c>
      <c r="T29" s="32">
        <f t="shared" ca="1" si="13"/>
        <v>6.0322442047781575</v>
      </c>
      <c r="U29" s="32">
        <f t="shared" si="13"/>
        <v>628.76</v>
      </c>
      <c r="V29" s="32">
        <f t="shared" si="13"/>
        <v>39.234624000000004</v>
      </c>
      <c r="W29" s="32">
        <f t="shared" si="13"/>
        <v>1062.6500000000001</v>
      </c>
      <c r="X29" s="32">
        <f t="shared" si="13"/>
        <v>66.309360000000012</v>
      </c>
      <c r="Y29" s="32"/>
      <c r="Z29" s="33">
        <f>W29</f>
        <v>1062.6500000000001</v>
      </c>
    </row>
    <row r="30" spans="2:27" x14ac:dyDescent="0.25">
      <c r="P30" s="18"/>
    </row>
  </sheetData>
  <mergeCells count="2">
    <mergeCell ref="H3:I3"/>
    <mergeCell ref="B29:I29"/>
  </mergeCells>
  <printOptions verticalCentered="1"/>
  <pageMargins left="0.23622047244094491" right="0" top="0.35433070866141736" bottom="0.19685039370078741" header="0.31496062992125984" footer="0.31496062992125984"/>
  <pageSetup scale="1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Project</vt:lpstr>
      <vt:lpstr>'New Project'!Print_Titles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ABPS</dc:creator>
  <cp:lastModifiedBy>mrutyunjay.palai</cp:lastModifiedBy>
  <cp:lastPrinted>2021-12-14T05:31:47Z</cp:lastPrinted>
  <dcterms:created xsi:type="dcterms:W3CDTF">2021-12-14T03:46:12Z</dcterms:created>
  <dcterms:modified xsi:type="dcterms:W3CDTF">2022-01-06T12:28:32Z</dcterms:modified>
</cp:coreProperties>
</file>